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24226"/>
  <mc:AlternateContent xmlns:mc="http://schemas.openxmlformats.org/markup-compatibility/2006">
    <mc:Choice Requires="x15">
      <x15ac:absPath xmlns:x15ac="http://schemas.microsoft.com/office/spreadsheetml/2010/11/ac" url="C:\Users\landon1\Downloads\"/>
    </mc:Choice>
  </mc:AlternateContent>
  <xr:revisionPtr revIDLastSave="0" documentId="13_ncr:1_{A1CC559C-D764-42D9-B2DD-FD2D8D73B151}" xr6:coauthVersionLast="45" xr6:coauthVersionMax="47" xr10:uidLastSave="{00000000-0000-0000-0000-000000000000}"/>
  <bookViews>
    <workbookView xWindow="1260" yWindow="1620" windowWidth="17880" windowHeight="11850" tabRatio="869" firstSheet="9" activeTab="13" xr2:uid="{00000000-000D-0000-FFFF-FFFF00000000}"/>
  </bookViews>
  <sheets>
    <sheet name="READ ME" sheetId="65" r:id="rId1"/>
    <sheet name="Weekly Data Input" sheetId="2" r:id="rId2"/>
    <sheet name="InfRateTotal" sheetId="86" r:id="rId3"/>
    <sheet name="InfRateZone" sheetId="82" r:id="rId4"/>
    <sheet name="InfRateZO" sheetId="80" r:id="rId5"/>
    <sheet name="InfRateCI" sheetId="78"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8"/>
  <pivotCaches>
    <pivotCache cacheId="0" r:id="rId15"/>
    <pivotCache cacheId="1"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48" i="59" l="1"/>
  <c r="J148" i="59" l="1"/>
  <c r="J2" i="59"/>
  <c r="K2" i="59"/>
  <c r="J3" i="59"/>
  <c r="K3" i="59"/>
  <c r="J4" i="59"/>
  <c r="K4" i="59"/>
  <c r="J5" i="59"/>
  <c r="K5" i="59"/>
  <c r="J6" i="59"/>
  <c r="K6" i="59"/>
  <c r="J7" i="59"/>
  <c r="K7" i="59"/>
  <c r="J8" i="59"/>
  <c r="K8" i="59"/>
  <c r="J9" i="59"/>
  <c r="K9" i="59"/>
  <c r="J10" i="59"/>
  <c r="K10" i="59"/>
  <c r="J11" i="59"/>
  <c r="K11" i="59"/>
  <c r="J12" i="59"/>
  <c r="K12" i="59"/>
  <c r="J13" i="59"/>
  <c r="K13" i="59"/>
  <c r="J14" i="59"/>
  <c r="K14" i="59"/>
  <c r="J15" i="59"/>
  <c r="K15" i="59"/>
  <c r="J16" i="59"/>
  <c r="K16" i="59"/>
  <c r="J17" i="59"/>
  <c r="K17" i="59"/>
  <c r="J18" i="59"/>
  <c r="K18" i="59"/>
  <c r="J19" i="59"/>
  <c r="K19" i="59"/>
  <c r="J20" i="59"/>
  <c r="K20" i="59"/>
  <c r="J21" i="59"/>
  <c r="K21" i="59"/>
  <c r="J22" i="59"/>
  <c r="K22" i="59"/>
  <c r="J23" i="59"/>
  <c r="K23" i="59"/>
  <c r="J24" i="59"/>
  <c r="K24" i="59"/>
  <c r="J25" i="59"/>
  <c r="K25" i="59"/>
  <c r="J26" i="59"/>
  <c r="K26" i="59"/>
  <c r="J27" i="59"/>
  <c r="K27" i="59"/>
  <c r="J28" i="59"/>
  <c r="K28" i="59"/>
  <c r="J29" i="59"/>
  <c r="K29" i="59"/>
  <c r="J30" i="59"/>
  <c r="K30" i="59"/>
  <c r="J31" i="59"/>
  <c r="K31" i="59"/>
  <c r="J32" i="59"/>
  <c r="K32" i="59"/>
  <c r="J33" i="59"/>
  <c r="K33" i="59"/>
  <c r="J34" i="59"/>
  <c r="K34" i="59"/>
  <c r="J35" i="59"/>
  <c r="K35" i="59"/>
  <c r="J36" i="59"/>
  <c r="K36" i="59"/>
  <c r="J37" i="59"/>
  <c r="K37" i="59"/>
  <c r="J38" i="59"/>
  <c r="K38" i="59"/>
  <c r="J39" i="59"/>
  <c r="K39" i="59"/>
  <c r="J40" i="59"/>
  <c r="K40" i="59"/>
  <c r="J41" i="59"/>
  <c r="K41" i="59"/>
  <c r="J42" i="59"/>
  <c r="K42" i="59"/>
  <c r="J43" i="59"/>
  <c r="K43" i="59"/>
  <c r="J44" i="59"/>
  <c r="K44" i="59"/>
  <c r="J45" i="59"/>
  <c r="K45" i="59"/>
  <c r="J46" i="59"/>
  <c r="K46" i="59"/>
  <c r="J47" i="59"/>
  <c r="K47" i="59"/>
  <c r="J48" i="59"/>
  <c r="K48" i="59"/>
  <c r="J49" i="59"/>
  <c r="K49" i="59"/>
  <c r="J50" i="59"/>
  <c r="K50" i="59"/>
  <c r="J51" i="59"/>
  <c r="K51" i="59"/>
  <c r="J52" i="59"/>
  <c r="K52" i="59"/>
  <c r="J53" i="59"/>
  <c r="K53" i="59"/>
  <c r="J54" i="59"/>
  <c r="K54" i="59"/>
  <c r="J55" i="59"/>
  <c r="K55" i="59"/>
  <c r="J56" i="59"/>
  <c r="K56" i="59"/>
  <c r="J57" i="59"/>
  <c r="K57" i="59"/>
  <c r="J58" i="59"/>
  <c r="K58" i="59"/>
  <c r="J59" i="59"/>
  <c r="K59" i="59"/>
  <c r="J60" i="59"/>
  <c r="K60" i="59"/>
  <c r="J61" i="59"/>
  <c r="K61" i="59"/>
  <c r="J62" i="59"/>
  <c r="K62" i="59"/>
  <c r="J63" i="59"/>
  <c r="K63" i="59"/>
  <c r="J64" i="59"/>
  <c r="K64" i="59"/>
  <c r="J65" i="59"/>
  <c r="K65" i="59"/>
  <c r="J66" i="59"/>
  <c r="K66" i="59"/>
  <c r="J67" i="59"/>
  <c r="K67" i="59"/>
  <c r="J68" i="59"/>
  <c r="K68" i="59"/>
  <c r="J69" i="59"/>
  <c r="K69" i="59"/>
  <c r="J70" i="59"/>
  <c r="K70" i="59"/>
  <c r="J71" i="59"/>
  <c r="K71" i="59"/>
  <c r="J72" i="59"/>
  <c r="K72" i="59"/>
  <c r="J73" i="59"/>
  <c r="K73" i="59"/>
  <c r="J74" i="59"/>
  <c r="K74" i="59"/>
  <c r="J75" i="59"/>
  <c r="K75" i="59"/>
  <c r="J76" i="59"/>
  <c r="K76" i="59"/>
  <c r="J77" i="59"/>
  <c r="K77" i="59"/>
  <c r="J78" i="59"/>
  <c r="K78" i="59"/>
  <c r="J79" i="59"/>
  <c r="K79" i="59"/>
  <c r="J80" i="59"/>
  <c r="K80" i="59"/>
  <c r="J81" i="59"/>
  <c r="K81" i="59"/>
  <c r="J82" i="59"/>
  <c r="K82" i="59"/>
  <c r="J83" i="59"/>
  <c r="K83" i="59"/>
  <c r="J84" i="59"/>
  <c r="K84" i="59"/>
  <c r="J85" i="59"/>
  <c r="K85" i="59"/>
  <c r="J86" i="59"/>
  <c r="K86" i="59"/>
  <c r="J87" i="59"/>
  <c r="K87" i="59"/>
  <c r="J88" i="59"/>
  <c r="K88" i="59"/>
  <c r="J89" i="59"/>
  <c r="K89" i="59"/>
  <c r="J90" i="59"/>
  <c r="K90" i="59"/>
  <c r="J91" i="59"/>
  <c r="K91" i="59"/>
  <c r="J92" i="59"/>
  <c r="K92" i="59"/>
  <c r="J93" i="59"/>
  <c r="K93" i="59"/>
  <c r="J94" i="59"/>
  <c r="K94" i="59"/>
  <c r="J95" i="59"/>
  <c r="K95" i="59"/>
  <c r="J96" i="59"/>
  <c r="K96" i="59"/>
  <c r="J97" i="59"/>
  <c r="K97" i="59"/>
  <c r="J98" i="59"/>
  <c r="K98" i="59"/>
  <c r="J99" i="59"/>
  <c r="K99" i="59"/>
  <c r="J100" i="59"/>
  <c r="K100" i="59"/>
  <c r="J101" i="59"/>
  <c r="K101" i="59"/>
  <c r="J102" i="59"/>
  <c r="K102" i="59"/>
  <c r="J103" i="59"/>
  <c r="K103" i="59"/>
  <c r="J104" i="59"/>
  <c r="K104" i="59"/>
  <c r="J105" i="59"/>
  <c r="K105" i="59"/>
  <c r="J106" i="59"/>
  <c r="K106" i="59"/>
  <c r="J107" i="59"/>
  <c r="K107" i="59"/>
  <c r="J108" i="59"/>
  <c r="K108" i="59"/>
  <c r="J109" i="59"/>
  <c r="K109" i="59"/>
  <c r="J110" i="59"/>
  <c r="K110" i="59"/>
  <c r="J111" i="59"/>
  <c r="K111" i="59"/>
  <c r="J112" i="59"/>
  <c r="K112" i="59"/>
  <c r="J113" i="59"/>
  <c r="K113" i="59"/>
  <c r="J114" i="59"/>
  <c r="K114" i="59"/>
  <c r="J115" i="59"/>
  <c r="K115" i="59"/>
  <c r="J116" i="59"/>
  <c r="K116" i="59"/>
  <c r="J117" i="59"/>
  <c r="K117" i="59"/>
  <c r="J118" i="59"/>
  <c r="K118" i="59"/>
  <c r="J119" i="59"/>
  <c r="K119" i="59"/>
  <c r="J120" i="59"/>
  <c r="K120" i="59"/>
  <c r="J121" i="59"/>
  <c r="K121" i="59"/>
  <c r="J122" i="59"/>
  <c r="K122" i="59"/>
  <c r="J123" i="59"/>
  <c r="K123" i="59"/>
  <c r="J124" i="59"/>
  <c r="K124" i="59"/>
  <c r="J125" i="59"/>
  <c r="K125" i="59"/>
  <c r="J126" i="59"/>
  <c r="K126" i="59"/>
  <c r="J127" i="59"/>
  <c r="K127" i="59"/>
  <c r="J128" i="59"/>
  <c r="K128" i="59"/>
  <c r="J129" i="59"/>
  <c r="K129" i="59"/>
  <c r="J130" i="59"/>
  <c r="K130" i="59"/>
  <c r="J131" i="59"/>
  <c r="K131" i="59"/>
  <c r="J132" i="59"/>
  <c r="K132" i="59"/>
  <c r="J133" i="59"/>
  <c r="K133" i="59"/>
  <c r="J134" i="59"/>
  <c r="K134" i="59"/>
  <c r="J135" i="59"/>
  <c r="K135" i="59"/>
  <c r="J136" i="59"/>
  <c r="K136" i="59"/>
  <c r="J137" i="59"/>
  <c r="K137" i="59"/>
  <c r="J138" i="59"/>
  <c r="K138" i="59"/>
  <c r="J139" i="59"/>
  <c r="K139" i="59"/>
  <c r="J140" i="59"/>
  <c r="K140" i="59"/>
  <c r="J141" i="59"/>
  <c r="K141" i="59"/>
  <c r="J142" i="59"/>
  <c r="K142" i="59"/>
  <c r="J143" i="59"/>
  <c r="K143" i="59"/>
  <c r="J144" i="59"/>
  <c r="K144" i="59"/>
  <c r="J145" i="59"/>
  <c r="K145" i="59"/>
  <c r="J146" i="59"/>
  <c r="K146" i="59"/>
  <c r="J147" i="59"/>
  <c r="K147" i="59"/>
  <c r="M76" i="5"/>
  <c r="L80" i="5"/>
  <c r="E13" i="5" s="1"/>
  <c r="M80" i="5"/>
  <c r="M79" i="5"/>
  <c r="L79" i="5"/>
  <c r="H10" i="63"/>
  <c r="J10" i="63"/>
  <c r="I10" i="63"/>
  <c r="H5" i="63"/>
  <c r="H13" i="6"/>
  <c r="G9" i="6"/>
  <c r="J12" i="64"/>
  <c r="K12" i="61"/>
  <c r="G11" i="6"/>
  <c r="I13" i="6"/>
  <c r="I12" i="64"/>
  <c r="I12" i="61"/>
  <c r="G13" i="6"/>
  <c r="G12" i="6"/>
  <c r="G14" i="6"/>
  <c r="H12" i="64"/>
  <c r="G7" i="6"/>
  <c r="G8" i="6"/>
  <c r="G10" i="6"/>
  <c r="J12" i="61"/>
  <c r="J81" i="5" l="1"/>
  <c r="I81" i="5"/>
  <c r="G81" i="5"/>
  <c r="F81" i="5"/>
  <c r="C81" i="5"/>
  <c r="D81" i="5"/>
  <c r="J11" i="63"/>
  <c r="I11" i="63"/>
  <c r="H11" i="63"/>
  <c r="H9" i="64"/>
  <c r="H6" i="64"/>
  <c r="J7" i="61"/>
  <c r="I11" i="61"/>
  <c r="I9" i="61"/>
  <c r="H10" i="64"/>
  <c r="H7" i="64"/>
  <c r="I6" i="61"/>
  <c r="I8" i="61"/>
  <c r="J10" i="61"/>
  <c r="H11" i="64"/>
  <c r="J9" i="61"/>
  <c r="I7" i="61"/>
  <c r="J11" i="61"/>
  <c r="H8" i="64"/>
  <c r="J8" i="61"/>
  <c r="I10" i="61"/>
  <c r="J6" i="61"/>
  <c r="C48" i="5" l="1"/>
  <c r="H81" i="5"/>
  <c r="E81" i="5"/>
  <c r="E48" i="5"/>
  <c r="I48" i="5" s="1"/>
  <c r="G48" i="5"/>
  <c r="C14" i="5" s="1"/>
  <c r="D48" i="5"/>
  <c r="H48" i="5" s="1"/>
  <c r="D14" i="5" s="1"/>
  <c r="C73" i="5"/>
  <c r="L73" i="5" l="1"/>
  <c r="M73" i="5"/>
  <c r="L74" i="5"/>
  <c r="M74" i="5"/>
  <c r="L75" i="5"/>
  <c r="M75" i="5"/>
  <c r="L76" i="5"/>
  <c r="L77" i="5"/>
  <c r="M77" i="5"/>
  <c r="L81" i="5"/>
  <c r="E14" i="5" s="1"/>
  <c r="G14" i="5" s="1"/>
  <c r="M81" i="5"/>
  <c r="F14" i="5" s="1"/>
  <c r="H14" i="5" s="1"/>
  <c r="I14" i="5" l="1"/>
  <c r="F44" i="5"/>
  <c r="H11" i="6"/>
  <c r="J8" i="64"/>
  <c r="H12" i="6"/>
  <c r="H14" i="6"/>
  <c r="I10" i="64"/>
  <c r="J7" i="64"/>
  <c r="H9" i="6"/>
  <c r="J9" i="64"/>
  <c r="I11" i="64"/>
  <c r="H10" i="6"/>
  <c r="I8" i="64"/>
  <c r="H7" i="6"/>
  <c r="H8" i="6"/>
  <c r="I6" i="64"/>
  <c r="I7" i="64"/>
  <c r="J6" i="64"/>
  <c r="I14" i="6"/>
  <c r="I9" i="64"/>
  <c r="K81" i="5" l="1"/>
  <c r="C76" i="5"/>
  <c r="G76" i="5"/>
  <c r="I75" i="5"/>
  <c r="J76" i="5"/>
  <c r="F74" i="5"/>
  <c r="F75" i="5"/>
  <c r="J79" i="5"/>
  <c r="I80" i="5"/>
  <c r="F80" i="5"/>
  <c r="G73" i="5"/>
  <c r="G74" i="5"/>
  <c r="J75" i="5"/>
  <c r="I73" i="5"/>
  <c r="I76" i="5"/>
  <c r="C79" i="5"/>
  <c r="G75" i="5"/>
  <c r="J73" i="5"/>
  <c r="F79" i="5"/>
  <c r="C75" i="5"/>
  <c r="J74" i="5"/>
  <c r="F73" i="5"/>
  <c r="F76" i="5"/>
  <c r="H76" i="5" s="1"/>
  <c r="C80" i="5"/>
  <c r="C74" i="5"/>
  <c r="G79" i="5"/>
  <c r="G80" i="5"/>
  <c r="I79" i="5"/>
  <c r="I74" i="5"/>
  <c r="J80" i="5"/>
  <c r="H79" i="5" l="1"/>
  <c r="H75" i="5"/>
  <c r="J77" i="5"/>
  <c r="G77" i="5"/>
  <c r="K80" i="5"/>
  <c r="H74" i="5"/>
  <c r="C77" i="5"/>
  <c r="I77" i="5"/>
  <c r="K79" i="5"/>
  <c r="H80" i="5"/>
  <c r="H73" i="5"/>
  <c r="F77" i="5"/>
  <c r="J11" i="64"/>
  <c r="K11" i="61"/>
  <c r="I12" i="6"/>
  <c r="H77" i="5" l="1"/>
  <c r="D80" i="5"/>
  <c r="E80" i="5" s="1"/>
  <c r="C47" i="5"/>
  <c r="D47" i="5"/>
  <c r="H47" i="5" s="1"/>
  <c r="E47" i="5" l="1"/>
  <c r="I47" i="5" s="1"/>
  <c r="F13" i="5" l="1"/>
  <c r="J5" i="63"/>
  <c r="I5" i="63"/>
  <c r="I11" i="6"/>
  <c r="J10" i="64"/>
  <c r="K10" i="61"/>
  <c r="D76" i="5" l="1"/>
  <c r="E76" i="5" s="1"/>
  <c r="D13" i="5"/>
  <c r="H13" i="5" s="1"/>
  <c r="G47" i="5"/>
  <c r="C13" i="5" s="1"/>
  <c r="G13" i="5" s="1"/>
  <c r="I13" i="5" l="1"/>
  <c r="F12" i="5"/>
  <c r="E12" i="5"/>
  <c r="E10" i="5"/>
  <c r="F10" i="5"/>
  <c r="F9" i="5"/>
  <c r="F8" i="5"/>
  <c r="F7" i="5"/>
  <c r="F6" i="5"/>
  <c r="E9" i="5"/>
  <c r="E8" i="5"/>
  <c r="E7" i="5"/>
  <c r="E6" i="5"/>
  <c r="H7" i="63"/>
  <c r="H9" i="63"/>
  <c r="H6" i="63"/>
  <c r="I7" i="63"/>
  <c r="I9" i="63"/>
  <c r="J9" i="63"/>
  <c r="I6" i="63"/>
  <c r="I8" i="63"/>
  <c r="J8" i="63"/>
  <c r="J7" i="63"/>
  <c r="H8" i="63"/>
  <c r="J6" i="63"/>
  <c r="I10" i="6"/>
  <c r="K9" i="61"/>
  <c r="I8" i="6"/>
  <c r="K6" i="61"/>
  <c r="K8" i="61"/>
  <c r="I9" i="6"/>
  <c r="K7" i="61"/>
  <c r="I7" i="6"/>
  <c r="K73" i="5" l="1"/>
  <c r="K76" i="5"/>
  <c r="K74" i="5"/>
  <c r="K75" i="5"/>
  <c r="D79" i="5"/>
  <c r="E79" i="5" s="1"/>
  <c r="D75" i="5"/>
  <c r="D73" i="5"/>
  <c r="E73" i="5" s="1"/>
  <c r="D74" i="5"/>
  <c r="E74" i="5" s="1"/>
  <c r="C42" i="5"/>
  <c r="D40" i="5"/>
  <c r="C46" i="5"/>
  <c r="G46" i="5" s="1"/>
  <c r="C43" i="5"/>
  <c r="D42" i="5"/>
  <c r="C41" i="5"/>
  <c r="D46" i="5"/>
  <c r="H46" i="5" s="1"/>
  <c r="D43" i="5"/>
  <c r="H43" i="5" s="1"/>
  <c r="D9" i="5" s="1"/>
  <c r="C40" i="5"/>
  <c r="D41" i="5"/>
  <c r="K77" i="5" l="1"/>
  <c r="D77" i="5"/>
  <c r="E77" i="5" s="1"/>
  <c r="E75" i="5"/>
  <c r="D12" i="5"/>
  <c r="H12" i="5" s="1"/>
  <c r="C12" i="5"/>
  <c r="G12" i="5" s="1"/>
  <c r="E46" i="5"/>
  <c r="I46" i="5" s="1"/>
  <c r="I12" i="5" l="1"/>
  <c r="H42" i="5" l="1"/>
  <c r="H41" i="5"/>
  <c r="G43" i="5"/>
  <c r="G41" i="5"/>
  <c r="G40" i="5"/>
  <c r="H40" i="5" l="1"/>
  <c r="D6" i="5" s="1"/>
  <c r="G42" i="5"/>
  <c r="C8" i="5" s="1"/>
  <c r="E40" i="5"/>
  <c r="D44" i="5"/>
  <c r="C44" i="5"/>
  <c r="E41" i="5"/>
  <c r="I41" i="5" s="1"/>
  <c r="E43" i="5"/>
  <c r="I43" i="5" s="1"/>
  <c r="E42" i="5"/>
  <c r="I42" i="5" s="1"/>
  <c r="D8" i="5"/>
  <c r="D7" i="5"/>
  <c r="C9" i="5"/>
  <c r="C7" i="5"/>
  <c r="C6" i="5"/>
  <c r="I40" i="5" l="1"/>
  <c r="G44" i="5"/>
  <c r="C10" i="5" s="1"/>
  <c r="G10" i="5" s="1"/>
  <c r="H44" i="5"/>
  <c r="D10" i="5" s="1"/>
  <c r="H10" i="5" s="1"/>
  <c r="E44" i="5"/>
  <c r="I44" i="5" s="1"/>
  <c r="G8" i="5"/>
  <c r="G9" i="5"/>
  <c r="G6" i="5"/>
  <c r="H6" i="5"/>
  <c r="G7" i="5"/>
  <c r="H7" i="5"/>
  <c r="H8" i="5"/>
  <c r="H9" i="5"/>
  <c r="I6" i="5" l="1"/>
  <c r="I10" i="5"/>
  <c r="I9" i="5"/>
  <c r="I8" i="5"/>
  <c r="I7" i="5"/>
</calcChain>
</file>

<file path=xl/sharedStrings.xml><?xml version="1.0" encoding="utf-8"?>
<sst xmlns="http://schemas.openxmlformats.org/spreadsheetml/2006/main" count="6565" uniqueCount="791">
  <si>
    <t>This weekly skeleton is built to incorporate the "009" data sheet and the "weekly" datasheet from CMC.</t>
  </si>
  <si>
    <t>Copy and Paste the values from these files into the corresponding tabs each week and save a copy of original file</t>
  </si>
  <si>
    <t>Each Pivot Table directs you to the data set it is using and the graph it is sending data to</t>
  </si>
  <si>
    <t>Things to note:</t>
  </si>
  <si>
    <t>009 File does NOT include gravid traps or malfunction traps</t>
  </si>
  <si>
    <t>Change all Loveland Zones to LV</t>
  </si>
  <si>
    <t>All "sp." are to be changed to pipiens in 009 AND data sheet</t>
  </si>
  <si>
    <t>Must make "PIR-City" and "PIR-Zone" each week and save them as values, not equations</t>
  </si>
  <si>
    <t>Values in tabs are routed to values in graphs save the CITYINFRATE and ZONEINFRATE. You must copy and paste values from the "Pooled Inf Rate" software into the appropriate places in the worksheet.</t>
  </si>
  <si>
    <t>Highlite all positives in Weekly Data Input</t>
  </si>
  <si>
    <t>Year</t>
  </si>
  <si>
    <t>CSU Pool Number     (CMC enters)</t>
  </si>
  <si>
    <t>IDA Pool (CSU enters, leave blank)</t>
  </si>
  <si>
    <t>Week</t>
  </si>
  <si>
    <t>Trap Date</t>
  </si>
  <si>
    <t>County</t>
  </si>
  <si>
    <t>Account</t>
  </si>
  <si>
    <t>Collection Site (Trap ID)</t>
  </si>
  <si>
    <t>Zone</t>
  </si>
  <si>
    <t>Method (Light or Gravid)</t>
  </si>
  <si>
    <t>Genus</t>
  </si>
  <si>
    <t>Spp</t>
  </si>
  <si>
    <t>Sex</t>
  </si>
  <si>
    <t>No. Gravid</t>
  </si>
  <si>
    <t>No. Deplete</t>
  </si>
  <si>
    <t>Total</t>
  </si>
  <si>
    <t>Test code (CSU enters)</t>
  </si>
  <si>
    <t>Test Result (CSU enters)</t>
  </si>
  <si>
    <t>Comments</t>
  </si>
  <si>
    <t>PIR-City</t>
  </si>
  <si>
    <t>PIR-Zone</t>
  </si>
  <si>
    <t>CSU-20339</t>
  </si>
  <si>
    <t>LC</t>
  </si>
  <si>
    <t>LV</t>
  </si>
  <si>
    <t>LV-069</t>
  </si>
  <si>
    <t>L</t>
  </si>
  <si>
    <t>Cx.</t>
  </si>
  <si>
    <t>Tarsalis</t>
  </si>
  <si>
    <t>F</t>
  </si>
  <si>
    <t>LV-Tar</t>
  </si>
  <si>
    <t>CSU-20340</t>
  </si>
  <si>
    <t>CSU-20341</t>
  </si>
  <si>
    <t>CSU-20342</t>
  </si>
  <si>
    <t>LV-095</t>
  </si>
  <si>
    <t>CSU-20343</t>
  </si>
  <si>
    <t>CSU-20344</t>
  </si>
  <si>
    <t>CSU-20345</t>
  </si>
  <si>
    <t>Pipiens</t>
  </si>
  <si>
    <t>LV-Pip</t>
  </si>
  <si>
    <t>CSU-20346</t>
  </si>
  <si>
    <t>FC</t>
  </si>
  <si>
    <t>FC-034</t>
  </si>
  <si>
    <t>NE</t>
  </si>
  <si>
    <t>FC-Tar</t>
  </si>
  <si>
    <t>NE-Tar</t>
  </si>
  <si>
    <t>CSU-20347</t>
  </si>
  <si>
    <t>CSU-20348</t>
  </si>
  <si>
    <t>CSU-20349</t>
  </si>
  <si>
    <t>FC-069</t>
  </si>
  <si>
    <t>CSU-20350</t>
  </si>
  <si>
    <t>CSU-20351</t>
  </si>
  <si>
    <t>CSU-20352</t>
  </si>
  <si>
    <t>CSU-20353</t>
  </si>
  <si>
    <t>CSU-20354</t>
  </si>
  <si>
    <t>FC-Pip</t>
  </si>
  <si>
    <t>NE-Pip</t>
  </si>
  <si>
    <t>CSU-20355</t>
  </si>
  <si>
    <t>FC-038</t>
  </si>
  <si>
    <t>CSU-20356</t>
  </si>
  <si>
    <t>CSU-20357</t>
  </si>
  <si>
    <t>CSU-20358</t>
  </si>
  <si>
    <t>CSU-20359</t>
  </si>
  <si>
    <t>CSU-20360</t>
  </si>
  <si>
    <t>CSU-20361</t>
  </si>
  <si>
    <t>CSU-20362</t>
  </si>
  <si>
    <t>CSU-20363</t>
  </si>
  <si>
    <t>FC-040</t>
  </si>
  <si>
    <t>CSU-20364</t>
  </si>
  <si>
    <t>CSU-20365</t>
  </si>
  <si>
    <t>CSU-20366</t>
  </si>
  <si>
    <t>CSU-20367</t>
  </si>
  <si>
    <t>CSU-20368</t>
  </si>
  <si>
    <t>FC-040gr</t>
  </si>
  <si>
    <t>G</t>
  </si>
  <si>
    <t>CSU-20369</t>
  </si>
  <si>
    <t>CSU-20370</t>
  </si>
  <si>
    <t>CSU-20371</t>
  </si>
  <si>
    <t>CSU-20372</t>
  </si>
  <si>
    <t>FC-036</t>
  </si>
  <si>
    <t>NW</t>
  </si>
  <si>
    <t>NW-Tar</t>
  </si>
  <si>
    <t>CSU-20373</t>
  </si>
  <si>
    <t>CSU-20374</t>
  </si>
  <si>
    <t>CSU-20375</t>
  </si>
  <si>
    <t>NW-Pip</t>
  </si>
  <si>
    <t>CSU-20376</t>
  </si>
  <si>
    <t>FC-067</t>
  </si>
  <si>
    <t>CSU-20377</t>
  </si>
  <si>
    <t>FC-066gr</t>
  </si>
  <si>
    <t>CSU-20378</t>
  </si>
  <si>
    <t>FC-006</t>
  </si>
  <si>
    <t>CSU-20379</t>
  </si>
  <si>
    <t>CSU-20380</t>
  </si>
  <si>
    <t>CSU-20381</t>
  </si>
  <si>
    <t>CSU-20382</t>
  </si>
  <si>
    <t>CSU-20383</t>
  </si>
  <si>
    <t>CSU-20384</t>
  </si>
  <si>
    <t>FC-072</t>
  </si>
  <si>
    <t>CSU-20385</t>
  </si>
  <si>
    <t>CSU-20386</t>
  </si>
  <si>
    <t>CSU-20387</t>
  </si>
  <si>
    <t>CSU-20388</t>
  </si>
  <si>
    <t>CSU-20389</t>
  </si>
  <si>
    <t>CSU-20390</t>
  </si>
  <si>
    <t>CSU-20391</t>
  </si>
  <si>
    <t>CSU-20392</t>
  </si>
  <si>
    <t>CSU-20393</t>
  </si>
  <si>
    <t>CSU-20394</t>
  </si>
  <si>
    <t>CSU-20395</t>
  </si>
  <si>
    <t>CSU-20396</t>
  </si>
  <si>
    <t>CSU-20397</t>
  </si>
  <si>
    <t>CSU-20398</t>
  </si>
  <si>
    <t>CSU-20399</t>
  </si>
  <si>
    <t>CSU-20400</t>
  </si>
  <si>
    <t>CSU-20401</t>
  </si>
  <si>
    <t>CSU-20402</t>
  </si>
  <si>
    <t>CSU-20403</t>
  </si>
  <si>
    <t>CSU-20404</t>
  </si>
  <si>
    <t>CSU-20405</t>
  </si>
  <si>
    <t>CSU-20406</t>
  </si>
  <si>
    <t>CSU-20407</t>
  </si>
  <si>
    <t>CSU-20408</t>
  </si>
  <si>
    <t>CSU-20409</t>
  </si>
  <si>
    <t>CSU-20410</t>
  </si>
  <si>
    <t>CSU-20411</t>
  </si>
  <si>
    <t>CSU-20412</t>
  </si>
  <si>
    <t>FC-019</t>
  </si>
  <si>
    <t>CSU-20413</t>
  </si>
  <si>
    <t>CSU-20414</t>
  </si>
  <si>
    <t>CSU-20415</t>
  </si>
  <si>
    <t>CSU-20416</t>
  </si>
  <si>
    <t>CSU-20417</t>
  </si>
  <si>
    <t>CSU-20418</t>
  </si>
  <si>
    <t>CSU-20419</t>
  </si>
  <si>
    <t>CSU-20420</t>
  </si>
  <si>
    <t>CSU-20421</t>
  </si>
  <si>
    <t>CSU-20422</t>
  </si>
  <si>
    <t>CSU-20423</t>
  </si>
  <si>
    <t>CSU-20424</t>
  </si>
  <si>
    <t>CSU-20425</t>
  </si>
  <si>
    <t>CSU-20426</t>
  </si>
  <si>
    <t>CSU-20427</t>
  </si>
  <si>
    <t>FC-066</t>
  </si>
  <si>
    <t>CSU-20428</t>
  </si>
  <si>
    <t>CSU-20429</t>
  </si>
  <si>
    <t>CSU-20430</t>
  </si>
  <si>
    <t>CSU-20431</t>
  </si>
  <si>
    <t>CSU-20432</t>
  </si>
  <si>
    <t>CSU-20433</t>
  </si>
  <si>
    <t>CSU-20434</t>
  </si>
  <si>
    <t>CSU-20435</t>
  </si>
  <si>
    <t>CSU-20436</t>
  </si>
  <si>
    <t>FC-091gr</t>
  </si>
  <si>
    <t>CSU-20437</t>
  </si>
  <si>
    <t>FC-014</t>
  </si>
  <si>
    <t>CSU-20438</t>
  </si>
  <si>
    <t>CSU-20439</t>
  </si>
  <si>
    <t>CSU-20440</t>
  </si>
  <si>
    <t>CSU-20441</t>
  </si>
  <si>
    <t>CSU-20442</t>
  </si>
  <si>
    <t>CSU-20443</t>
  </si>
  <si>
    <t>CSU-20444</t>
  </si>
  <si>
    <t>CSU-20445</t>
  </si>
  <si>
    <t>CSU-20446</t>
  </si>
  <si>
    <t>CSU-20447</t>
  </si>
  <si>
    <t>CSU-20448</t>
  </si>
  <si>
    <t>CSU-20449</t>
  </si>
  <si>
    <t>CSU-20450</t>
  </si>
  <si>
    <t>CSU-20451</t>
  </si>
  <si>
    <t>CSU-20452</t>
  </si>
  <si>
    <t>CSU-20453</t>
  </si>
  <si>
    <t>CSU-20454</t>
  </si>
  <si>
    <t>CSU-20455</t>
  </si>
  <si>
    <t>CSU-20456</t>
  </si>
  <si>
    <t>CSU-20457</t>
  </si>
  <si>
    <t>CSU-20458</t>
  </si>
  <si>
    <t>CSU-20459</t>
  </si>
  <si>
    <t>CSU-20460</t>
  </si>
  <si>
    <t>CSU-20461</t>
  </si>
  <si>
    <t>CSU-20462</t>
  </si>
  <si>
    <t>LV-104</t>
  </si>
  <si>
    <t>CSU-20463</t>
  </si>
  <si>
    <t>CSU-20464</t>
  </si>
  <si>
    <t>CSU-20465</t>
  </si>
  <si>
    <t>LV-089</t>
  </si>
  <si>
    <t>CSU-20466</t>
  </si>
  <si>
    <t>CSU-20467</t>
  </si>
  <si>
    <t>CSU-20468</t>
  </si>
  <si>
    <t>LV-110</t>
  </si>
  <si>
    <t>CSU-20469</t>
  </si>
  <si>
    <t>CSU-20470</t>
  </si>
  <si>
    <t>CSU-20471</t>
  </si>
  <si>
    <t>FC-064</t>
  </si>
  <si>
    <t>SE</t>
  </si>
  <si>
    <t>SE-Tar</t>
  </si>
  <si>
    <t>CSU-20472</t>
  </si>
  <si>
    <t>CSU-20473</t>
  </si>
  <si>
    <t>CSU-20474</t>
  </si>
  <si>
    <t>CSU-20475</t>
  </si>
  <si>
    <t>CSU-20476</t>
  </si>
  <si>
    <t>CSU-20477</t>
  </si>
  <si>
    <t>CSU-20478</t>
  </si>
  <si>
    <t>CSU-20479</t>
  </si>
  <si>
    <t>CSU-20480</t>
  </si>
  <si>
    <t>CSU-20481</t>
  </si>
  <si>
    <t>CSU-20482</t>
  </si>
  <si>
    <t>CSU-20483</t>
  </si>
  <si>
    <t>CSU-20484</t>
  </si>
  <si>
    <t>CSU-20485</t>
  </si>
  <si>
    <t>CSU-20486</t>
  </si>
  <si>
    <t>CSU-20487</t>
  </si>
  <si>
    <t>SE-Pip</t>
  </si>
  <si>
    <t>CSU-20488</t>
  </si>
  <si>
    <t>FC-053</t>
  </si>
  <si>
    <t>CSU-20489</t>
  </si>
  <si>
    <t>CSU-20490</t>
  </si>
  <si>
    <t>CSU-20491</t>
  </si>
  <si>
    <t>CSU-20492</t>
  </si>
  <si>
    <t>CSU-20493</t>
  </si>
  <si>
    <t>CSU-20494</t>
  </si>
  <si>
    <t>CSU-20495</t>
  </si>
  <si>
    <t>CSU-20496</t>
  </si>
  <si>
    <t>CSU-20497</t>
  </si>
  <si>
    <t>CSU-20498</t>
  </si>
  <si>
    <t>CSU-20499</t>
  </si>
  <si>
    <t>CSU-20500</t>
  </si>
  <si>
    <t>CSU-20501</t>
  </si>
  <si>
    <t>CSU-20502</t>
  </si>
  <si>
    <t>CSU-20503</t>
  </si>
  <si>
    <t>CSU-20504</t>
  </si>
  <si>
    <t>CSU-20505</t>
  </si>
  <si>
    <t>FC-075</t>
  </si>
  <si>
    <t>CSU-20506</t>
  </si>
  <si>
    <t>CSU-20507</t>
  </si>
  <si>
    <t>CSU-20508</t>
  </si>
  <si>
    <t>CSU-20509</t>
  </si>
  <si>
    <t>FC-075gr</t>
  </si>
  <si>
    <t>CSU-20510</t>
  </si>
  <si>
    <t>CSU-20511</t>
  </si>
  <si>
    <t>CSU-20512</t>
  </si>
  <si>
    <t>FC-047</t>
  </si>
  <si>
    <t>CSU-20513</t>
  </si>
  <si>
    <t>CSU-20514</t>
  </si>
  <si>
    <t>CSU-20515</t>
  </si>
  <si>
    <t>CSU-20516</t>
  </si>
  <si>
    <t>CSU-20517</t>
  </si>
  <si>
    <t>CSU-20518</t>
  </si>
  <si>
    <t>CSU-20519</t>
  </si>
  <si>
    <t>CSU-20520</t>
  </si>
  <si>
    <t>FC-046</t>
  </si>
  <si>
    <t>CSU-20521</t>
  </si>
  <si>
    <t>CSU-20522</t>
  </si>
  <si>
    <t>CSU-20523</t>
  </si>
  <si>
    <t>CSU-20524</t>
  </si>
  <si>
    <t>CSU-20525</t>
  </si>
  <si>
    <t>FC-023</t>
  </si>
  <si>
    <t>CSU-20526</t>
  </si>
  <si>
    <t>CSU-20527</t>
  </si>
  <si>
    <t>CSU-20528</t>
  </si>
  <si>
    <t>CSU-20529</t>
  </si>
  <si>
    <t>CSU-20530</t>
  </si>
  <si>
    <t>CSU-20531</t>
  </si>
  <si>
    <t>CSU-20532</t>
  </si>
  <si>
    <t>CSU-20533</t>
  </si>
  <si>
    <t>CSU-20534</t>
  </si>
  <si>
    <t>FC-088gr</t>
  </si>
  <si>
    <t>CSU-20535</t>
  </si>
  <si>
    <t>FC-027</t>
  </si>
  <si>
    <t>CSU-20536</t>
  </si>
  <si>
    <t>CSU-20537</t>
  </si>
  <si>
    <t>FC-050</t>
  </si>
  <si>
    <t>CSU-20538</t>
  </si>
  <si>
    <t>CSU-20539</t>
  </si>
  <si>
    <t>CSU-20540</t>
  </si>
  <si>
    <t>FC-059</t>
  </si>
  <si>
    <t>CSU-20541</t>
  </si>
  <si>
    <t>CSU-20542</t>
  </si>
  <si>
    <t>CSU-20543</t>
  </si>
  <si>
    <t>CSU-20544</t>
  </si>
  <si>
    <t>CSU-20545</t>
  </si>
  <si>
    <t>CSU-20546</t>
  </si>
  <si>
    <t>CSU-20547</t>
  </si>
  <si>
    <t>FC-039</t>
  </si>
  <si>
    <t>CSU-20548</t>
  </si>
  <si>
    <t>CSU-20549</t>
  </si>
  <si>
    <t>CSU-20550</t>
  </si>
  <si>
    <t>CSU-20551</t>
  </si>
  <si>
    <t>CSU-20552</t>
  </si>
  <si>
    <t>CSU-20553</t>
  </si>
  <si>
    <t>CSU-20554</t>
  </si>
  <si>
    <t>CSU-20555</t>
  </si>
  <si>
    <t>CSU-20556</t>
  </si>
  <si>
    <t>CSU-20557</t>
  </si>
  <si>
    <t>CSU-20558</t>
  </si>
  <si>
    <t>CSU-20559</t>
  </si>
  <si>
    <t>CSU-20560</t>
  </si>
  <si>
    <t>CSU-20561</t>
  </si>
  <si>
    <t>CSU-20562</t>
  </si>
  <si>
    <t>CSU-20563</t>
  </si>
  <si>
    <t>CSU-20564</t>
  </si>
  <si>
    <t>CSU-20565</t>
  </si>
  <si>
    <t>CSU-20566</t>
  </si>
  <si>
    <t>CSU-20567</t>
  </si>
  <si>
    <t>CSU-20568</t>
  </si>
  <si>
    <t>CSU-20569</t>
  </si>
  <si>
    <t>CSU-20570</t>
  </si>
  <si>
    <t>CSU-20571</t>
  </si>
  <si>
    <t>CSU-20572</t>
  </si>
  <si>
    <t>CSU-20573</t>
  </si>
  <si>
    <t>CSU-20574</t>
  </si>
  <si>
    <t>CSU-20575</t>
  </si>
  <si>
    <t>CSU-20576</t>
  </si>
  <si>
    <t>CSU-20577</t>
  </si>
  <si>
    <t>CSU-20578</t>
  </si>
  <si>
    <t>CSU-20579</t>
  </si>
  <si>
    <t>FC-004</t>
  </si>
  <si>
    <t>CSU-20580</t>
  </si>
  <si>
    <t>CSU-20581</t>
  </si>
  <si>
    <t>CSU-20582</t>
  </si>
  <si>
    <t>CSU-20583</t>
  </si>
  <si>
    <t>CSU-20584</t>
  </si>
  <si>
    <t>CSU-20585</t>
  </si>
  <si>
    <t>CSU-20586</t>
  </si>
  <si>
    <t>CSU-20587</t>
  </si>
  <si>
    <t>CSU-20588</t>
  </si>
  <si>
    <t>CSU-20589</t>
  </si>
  <si>
    <t>FC-074</t>
  </si>
  <si>
    <t>CSU-20590</t>
  </si>
  <si>
    <t>CSU-20591</t>
  </si>
  <si>
    <t>CSU-20592</t>
  </si>
  <si>
    <t>CSU-20593</t>
  </si>
  <si>
    <t>CSU-20594</t>
  </si>
  <si>
    <t>CSU-20595</t>
  </si>
  <si>
    <t>CSU-20596</t>
  </si>
  <si>
    <t>CSU-20597</t>
  </si>
  <si>
    <t>CSU-20598</t>
  </si>
  <si>
    <t>FC-031</t>
  </si>
  <si>
    <t>CSU-20599</t>
  </si>
  <si>
    <t>CSU-20600</t>
  </si>
  <si>
    <t>CSU-20601</t>
  </si>
  <si>
    <t>CSU-20602</t>
  </si>
  <si>
    <t>CSU-20603</t>
  </si>
  <si>
    <t>CSU-20604</t>
  </si>
  <si>
    <t>CSU-20605</t>
  </si>
  <si>
    <t>CSU-20606</t>
  </si>
  <si>
    <t>CSU-20607</t>
  </si>
  <si>
    <t>CSU-20608</t>
  </si>
  <si>
    <t>CSU-20609</t>
  </si>
  <si>
    <t>CSU-20610</t>
  </si>
  <si>
    <t>CSU-20611</t>
  </si>
  <si>
    <t>CSU-20612</t>
  </si>
  <si>
    <t>CSU-20613</t>
  </si>
  <si>
    <t>CSU-20614</t>
  </si>
  <si>
    <t>CSU-20615</t>
  </si>
  <si>
    <t>LV-020</t>
  </si>
  <si>
    <t>CSU-20616</t>
  </si>
  <si>
    <t>CSU-20617</t>
  </si>
  <si>
    <t>CSU-20618</t>
  </si>
  <si>
    <t>CSU-20619</t>
  </si>
  <si>
    <t>BE</t>
  </si>
  <si>
    <t>LC-001</t>
  </si>
  <si>
    <t>BE-Tar</t>
  </si>
  <si>
    <t>CSU-20620</t>
  </si>
  <si>
    <t>CSU-20621</t>
  </si>
  <si>
    <t>CSU-20622</t>
  </si>
  <si>
    <t>BE-Pip</t>
  </si>
  <si>
    <t>CSU-20623</t>
  </si>
  <si>
    <t>LC-049</t>
  </si>
  <si>
    <t>CSU-20624</t>
  </si>
  <si>
    <t>CSU-20625</t>
  </si>
  <si>
    <t>CSU-20626</t>
  </si>
  <si>
    <t>LC-054</t>
  </si>
  <si>
    <t>CSU-20627</t>
  </si>
  <si>
    <t>CSU-20628</t>
  </si>
  <si>
    <t>CSU-20629</t>
  </si>
  <si>
    <t>WC-055</t>
  </si>
  <si>
    <t>CSU-20630</t>
  </si>
  <si>
    <t>CSU-20631</t>
  </si>
  <si>
    <t>CSU-20632</t>
  </si>
  <si>
    <t>FC-049</t>
  </si>
  <si>
    <t>SW</t>
  </si>
  <si>
    <t>SW-Tar</t>
  </si>
  <si>
    <t>CSU-20633</t>
  </si>
  <si>
    <t>CSU-20634</t>
  </si>
  <si>
    <t>CSU-20635</t>
  </si>
  <si>
    <t>CSU-20636</t>
  </si>
  <si>
    <t>CSU-20637</t>
  </si>
  <si>
    <t>CSU-20638</t>
  </si>
  <si>
    <t>CSU-20639</t>
  </si>
  <si>
    <t>SW-Pip</t>
  </si>
  <si>
    <t>CSU-20640</t>
  </si>
  <si>
    <t>LC-053</t>
  </si>
  <si>
    <t>CSU-20641</t>
  </si>
  <si>
    <t>CSU-20642</t>
  </si>
  <si>
    <t>CSU-20643</t>
  </si>
  <si>
    <t>CSU-20644</t>
  </si>
  <si>
    <t>FC-015</t>
  </si>
  <si>
    <t>CSU-20645</t>
  </si>
  <si>
    <t>CSU-20646</t>
  </si>
  <si>
    <t>CSU-20647</t>
  </si>
  <si>
    <t>CSU-20648</t>
  </si>
  <si>
    <t>CSU-20649</t>
  </si>
  <si>
    <t>CSU-20650</t>
  </si>
  <si>
    <t>CSU-20651</t>
  </si>
  <si>
    <t>FC-058</t>
  </si>
  <si>
    <t>CSU-20652</t>
  </si>
  <si>
    <t>CSU-20653</t>
  </si>
  <si>
    <t>CSU-20654</t>
  </si>
  <si>
    <t>CSU-20655</t>
  </si>
  <si>
    <t>CSU-20656</t>
  </si>
  <si>
    <t>CSU-20657</t>
  </si>
  <si>
    <t>FC-090gr</t>
  </si>
  <si>
    <t>CSU-20658</t>
  </si>
  <si>
    <t>CSU-20659</t>
  </si>
  <si>
    <t>CSU-20660</t>
  </si>
  <si>
    <t>FC-063gr</t>
  </si>
  <si>
    <t>CSU-20661</t>
  </si>
  <si>
    <t>CSU-20662</t>
  </si>
  <si>
    <t>CSU-20663</t>
  </si>
  <si>
    <t>CSU-20664</t>
  </si>
  <si>
    <t>CSU-20665</t>
  </si>
  <si>
    <t>CSU-20666</t>
  </si>
  <si>
    <t>CSU-20667</t>
  </si>
  <si>
    <t>FC-063</t>
  </si>
  <si>
    <t>CSU-20668</t>
  </si>
  <si>
    <t>CSU-20669</t>
  </si>
  <si>
    <t>CSU-20670</t>
  </si>
  <si>
    <t>CSU-20671</t>
  </si>
  <si>
    <t>FC-041</t>
  </si>
  <si>
    <t>CSU-20672</t>
  </si>
  <si>
    <t>CSU-20673</t>
  </si>
  <si>
    <t>CSU-20674</t>
  </si>
  <si>
    <t>CSU-20675</t>
  </si>
  <si>
    <t>CSU-20676</t>
  </si>
  <si>
    <t>CSU-20677</t>
  </si>
  <si>
    <t>CSU-20678</t>
  </si>
  <si>
    <t>CSU-20679</t>
  </si>
  <si>
    <t>CSU-20680</t>
  </si>
  <si>
    <t>CSU-20681</t>
  </si>
  <si>
    <t>CSU-20682</t>
  </si>
  <si>
    <t>CSU-20683</t>
  </si>
  <si>
    <t>FC-073</t>
  </si>
  <si>
    <t>CSU-20684</t>
  </si>
  <si>
    <t>CSU-20685</t>
  </si>
  <si>
    <t>CSU-20686</t>
  </si>
  <si>
    <t>CSU-20687</t>
  </si>
  <si>
    <t>CSU-20688</t>
  </si>
  <si>
    <t>FC-061</t>
  </si>
  <si>
    <t>CSU-20689</t>
  </si>
  <si>
    <t>CSU-20690</t>
  </si>
  <si>
    <t>CSU-20691</t>
  </si>
  <si>
    <t>CSU-20692</t>
  </si>
  <si>
    <t>CSU-20693</t>
  </si>
  <si>
    <t>CSU-20694</t>
  </si>
  <si>
    <t>CSU-20695</t>
  </si>
  <si>
    <t>CSU-20696</t>
  </si>
  <si>
    <t>CSU-20697</t>
  </si>
  <si>
    <t>CSU-20698</t>
  </si>
  <si>
    <t>CSU-20699</t>
  </si>
  <si>
    <t>CSU-20700</t>
  </si>
  <si>
    <t>FC-011</t>
  </si>
  <si>
    <t>CSU-20701</t>
  </si>
  <si>
    <t>CSU-20702</t>
  </si>
  <si>
    <t>CSU-20703</t>
  </si>
  <si>
    <t>CSU-20704</t>
  </si>
  <si>
    <t>CSU-20705</t>
  </si>
  <si>
    <t>CSU-20706</t>
  </si>
  <si>
    <t>CSU-20707</t>
  </si>
  <si>
    <t>FC-001</t>
  </si>
  <si>
    <t>CSU-20708</t>
  </si>
  <si>
    <t>CSU-20709</t>
  </si>
  <si>
    <t>CSU-20710</t>
  </si>
  <si>
    <t>CSU-20711</t>
  </si>
  <si>
    <t>CSU-20712</t>
  </si>
  <si>
    <t>CSU-20713</t>
  </si>
  <si>
    <t>FC-029</t>
  </si>
  <si>
    <t>CSU-20714</t>
  </si>
  <si>
    <t>CSU-20715</t>
  </si>
  <si>
    <t>CSU-20716</t>
  </si>
  <si>
    <t>CSU-20717</t>
  </si>
  <si>
    <t>CSU-20718</t>
  </si>
  <si>
    <t>CSU-20719</t>
  </si>
  <si>
    <t>CSU-20720</t>
  </si>
  <si>
    <t>FC-089gr</t>
  </si>
  <si>
    <t>CSU-20721</t>
  </si>
  <si>
    <t>FC-054</t>
  </si>
  <si>
    <t>CSU-20722</t>
  </si>
  <si>
    <t>CSU-20723</t>
  </si>
  <si>
    <t>CSU-20724</t>
  </si>
  <si>
    <t>CSU-20725</t>
  </si>
  <si>
    <t>FC-029gr</t>
  </si>
  <si>
    <t>CSU-20726</t>
  </si>
  <si>
    <t>FC-071</t>
  </si>
  <si>
    <t>CSU-20727</t>
  </si>
  <si>
    <t>CSU-20728</t>
  </si>
  <si>
    <t>CSU-20729</t>
  </si>
  <si>
    <t>FC-062</t>
  </si>
  <si>
    <t>CSU-20730</t>
  </si>
  <si>
    <t>CSU-20731</t>
  </si>
  <si>
    <t>CSU-20732</t>
  </si>
  <si>
    <t>CSU-20733</t>
  </si>
  <si>
    <t>CSU-20734</t>
  </si>
  <si>
    <t>CSU-20735</t>
  </si>
  <si>
    <t>CSU-20736</t>
  </si>
  <si>
    <t>CSU-20737</t>
  </si>
  <si>
    <t>FC-093</t>
  </si>
  <si>
    <t>CSU-20738</t>
  </si>
  <si>
    <t>CSU-20739</t>
  </si>
  <si>
    <t>CSU-20740</t>
  </si>
  <si>
    <t>CSU-20741</t>
  </si>
  <si>
    <t>FC-068</t>
  </si>
  <si>
    <t>CSU-20742</t>
  </si>
  <si>
    <t>CSU-20743</t>
  </si>
  <si>
    <t>CSU-20744</t>
  </si>
  <si>
    <t>CSU-20745</t>
  </si>
  <si>
    <t>CSU-20746</t>
  </si>
  <si>
    <t>CSU-20747</t>
  </si>
  <si>
    <t>CSU-20748</t>
  </si>
  <si>
    <t>FC-057</t>
  </si>
  <si>
    <t>CSU-20749</t>
  </si>
  <si>
    <t>CSU-20750</t>
  </si>
  <si>
    <t>CSU-20751</t>
  </si>
  <si>
    <t>CSU-20752</t>
  </si>
  <si>
    <t>CSU-20753</t>
  </si>
  <si>
    <t>CSU-20754</t>
  </si>
  <si>
    <t>CSU-20755</t>
  </si>
  <si>
    <t>FC-037</t>
  </si>
  <si>
    <t>CSU-20756</t>
  </si>
  <si>
    <t>CSU-20757</t>
  </si>
  <si>
    <t>CSU-20758</t>
  </si>
  <si>
    <t>CSU-20759</t>
  </si>
  <si>
    <t>CSU-20760</t>
  </si>
  <si>
    <t>CSU-20761</t>
  </si>
  <si>
    <t>CSU-20762</t>
  </si>
  <si>
    <t>CSU-20763</t>
  </si>
  <si>
    <t>CSU-20764</t>
  </si>
  <si>
    <t>CSU-20765</t>
  </si>
  <si>
    <t>BOU-00163</t>
  </si>
  <si>
    <t>N/A</t>
  </si>
  <si>
    <t>BC</t>
  </si>
  <si>
    <t>BC-25</t>
  </si>
  <si>
    <t>BOU-00164</t>
  </si>
  <si>
    <t>BC-11</t>
  </si>
  <si>
    <t>BOU-00165</t>
  </si>
  <si>
    <t>BC-27</t>
  </si>
  <si>
    <t>BOU-00166</t>
  </si>
  <si>
    <t>BC-22</t>
  </si>
  <si>
    <t>BOU-00167</t>
  </si>
  <si>
    <t>BC-04</t>
  </si>
  <si>
    <t>BOU-00168</t>
  </si>
  <si>
    <t>Contract</t>
  </si>
  <si>
    <t>Location</t>
  </si>
  <si>
    <t>Species</t>
  </si>
  <si>
    <t>Total CX</t>
  </si>
  <si>
    <t>Type</t>
  </si>
  <si>
    <t>Trap Number</t>
  </si>
  <si>
    <t>Cx tarsalis</t>
  </si>
  <si>
    <t>Cx pipiens</t>
  </si>
  <si>
    <t>Berthoud</t>
  </si>
  <si>
    <t>Berthoud Park</t>
  </si>
  <si>
    <t>Culex tarsalis</t>
  </si>
  <si>
    <t>CDC Light Trap</t>
  </si>
  <si>
    <t xml:space="preserve">LC-001 </t>
  </si>
  <si>
    <t>Culex pipiens</t>
  </si>
  <si>
    <t>Berthoud North</t>
  </si>
  <si>
    <t xml:space="preserve">LC-049 </t>
  </si>
  <si>
    <t>Berthoud West</t>
  </si>
  <si>
    <t xml:space="preserve">LC-053 </t>
  </si>
  <si>
    <t>Berthoud Point</t>
  </si>
  <si>
    <t xml:space="preserve">LC-054 </t>
  </si>
  <si>
    <t>Berthoud East</t>
  </si>
  <si>
    <t>Fort Collins</t>
  </si>
  <si>
    <t>N. Linden</t>
  </si>
  <si>
    <t>FC Visitor Center</t>
  </si>
  <si>
    <t>Edora Park</t>
  </si>
  <si>
    <t>Country Club</t>
  </si>
  <si>
    <t>Hemlock</t>
  </si>
  <si>
    <t xml:space="preserve">FC-036 </t>
  </si>
  <si>
    <t>Lochside Lane</t>
  </si>
  <si>
    <t>Redwood</t>
  </si>
  <si>
    <t>Prospect Ponds</t>
  </si>
  <si>
    <t>Poudre River Trail</t>
  </si>
  <si>
    <t>Linden Lake Rd</t>
  </si>
  <si>
    <t>422 Lake Dr</t>
  </si>
  <si>
    <t>Big Horn</t>
  </si>
  <si>
    <t>Boltz</t>
  </si>
  <si>
    <t>3001 San Luis</t>
  </si>
  <si>
    <t>Willow Springs</t>
  </si>
  <si>
    <t>Fossil Creek South</t>
  </si>
  <si>
    <t>Westshore Ct</t>
  </si>
  <si>
    <t>Keeneland And Twin Oak</t>
  </si>
  <si>
    <t>Golden Meadows Ditch</t>
  </si>
  <si>
    <t>Egret and Rookery</t>
  </si>
  <si>
    <t>Springwood and Lochwood</t>
  </si>
  <si>
    <t>West Chase</t>
  </si>
  <si>
    <t>Rock Creek</t>
  </si>
  <si>
    <t>Sage Creek North</t>
  </si>
  <si>
    <t>Golden Current</t>
  </si>
  <si>
    <t>Stuart and Dorset</t>
  </si>
  <si>
    <t>Fishback</t>
  </si>
  <si>
    <t>Casa Grande and Downing</t>
  </si>
  <si>
    <t>Spring Creek Trail-- Michener Dr</t>
  </si>
  <si>
    <t>Holley Plant Research Center</t>
  </si>
  <si>
    <t>Red Fox Meadows</t>
  </si>
  <si>
    <t xml:space="preserve">118 S Grant </t>
  </si>
  <si>
    <t>Magic Carpet</t>
  </si>
  <si>
    <t>Ben's Park</t>
  </si>
  <si>
    <t>Chelsea Ridge</t>
  </si>
  <si>
    <t>737 Parliament</t>
  </si>
  <si>
    <t>Registry Ridge</t>
  </si>
  <si>
    <t>Water's Edge at Blue Mesa</t>
  </si>
  <si>
    <t>5029 Crest Dr</t>
  </si>
  <si>
    <t>Silvergate Rd</t>
  </si>
  <si>
    <t>Lopez Elementary</t>
  </si>
  <si>
    <t>Loveland</t>
  </si>
  <si>
    <t>29th and Madison</t>
  </si>
  <si>
    <t>LV-004</t>
  </si>
  <si>
    <t>Outlet Mall Apartments</t>
  </si>
  <si>
    <t>LV-066</t>
  </si>
  <si>
    <t>Horseshoe Pennninsula</t>
  </si>
  <si>
    <t>7 Lakes Park</t>
  </si>
  <si>
    <t>LV-078</t>
  </si>
  <si>
    <t>Harding and Reagan</t>
  </si>
  <si>
    <t>LV-080</t>
  </si>
  <si>
    <t>2229 Arikaree</t>
  </si>
  <si>
    <t>LV-088</t>
  </si>
  <si>
    <t>Pond at Silver Lake</t>
  </si>
  <si>
    <t>LV-093</t>
  </si>
  <si>
    <t>Boyd Lake</t>
  </si>
  <si>
    <t>Sundisk and 13E</t>
  </si>
  <si>
    <t>LV-116</t>
  </si>
  <si>
    <t>Jefferson and 11th</t>
  </si>
  <si>
    <t>LV-074</t>
  </si>
  <si>
    <t>1105 East 1st Street</t>
  </si>
  <si>
    <t>LV-077</t>
  </si>
  <si>
    <t>9th and DesMoines</t>
  </si>
  <si>
    <t>Blue Tree Realty</t>
  </si>
  <si>
    <t>LV-100</t>
  </si>
  <si>
    <t>Cr 20 and 9</t>
  </si>
  <si>
    <t xml:space="preserve">Big Thompson </t>
  </si>
  <si>
    <t>915 S Boise</t>
  </si>
  <si>
    <t>LV-112</t>
  </si>
  <si>
    <t>Springs at Marianna</t>
  </si>
  <si>
    <t>LV-113</t>
  </si>
  <si>
    <t>Golf Vista</t>
  </si>
  <si>
    <t>LV-118</t>
  </si>
  <si>
    <t>Bldg D190, 815 14th Street Southwest, Loveland, CO 80537, USA</t>
  </si>
  <si>
    <t>LV-124</t>
  </si>
  <si>
    <t>8th And No Name</t>
  </si>
  <si>
    <t>LV-125</t>
  </si>
  <si>
    <t>Jocelyn and Eagle</t>
  </si>
  <si>
    <t>LV-019</t>
  </si>
  <si>
    <t>Cattail Pond</t>
  </si>
  <si>
    <t xml:space="preserve">Linda and 26th </t>
  </si>
  <si>
    <t>LV-021</t>
  </si>
  <si>
    <t>2001 S Douglas</t>
  </si>
  <si>
    <t>LV-042</t>
  </si>
  <si>
    <t>Del Norte Private Park</t>
  </si>
  <si>
    <t>LV-067</t>
  </si>
  <si>
    <t>Derby Hill</t>
  </si>
  <si>
    <t>LV-087</t>
  </si>
  <si>
    <t>Jill Drive Pond</t>
  </si>
  <si>
    <t>LV-114</t>
  </si>
  <si>
    <t>End of City Limits North</t>
  </si>
  <si>
    <t>LV-120</t>
  </si>
  <si>
    <t>Estrella Park</t>
  </si>
  <si>
    <t>LV-014</t>
  </si>
  <si>
    <t>Farasita at Rist Benson</t>
  </si>
  <si>
    <t>LV-097</t>
  </si>
  <si>
    <t>Benson Sculpture Park</t>
  </si>
  <si>
    <t>LV-098</t>
  </si>
  <si>
    <t>Cattails Golfcourse</t>
  </si>
  <si>
    <t>LV-099</t>
  </si>
  <si>
    <t>Glen Isle Ditch</t>
  </si>
  <si>
    <t>LV-102</t>
  </si>
  <si>
    <t>West 43rd Railroad</t>
  </si>
  <si>
    <t>LV-105</t>
  </si>
  <si>
    <t>Bayfield and Windsor</t>
  </si>
  <si>
    <t>LV-121</t>
  </si>
  <si>
    <t>Fallgold</t>
  </si>
  <si>
    <t>LV-122</t>
  </si>
  <si>
    <t>Timnath</t>
  </si>
  <si>
    <t>Timnath - Golf Course</t>
  </si>
  <si>
    <t>TT</t>
  </si>
  <si>
    <t xml:space="preserve">LC-022 </t>
  </si>
  <si>
    <t>Timnath - Summerfields</t>
  </si>
  <si>
    <t xml:space="preserve">LC-048 </t>
  </si>
  <si>
    <t>Timnath - Wildwing</t>
  </si>
  <si>
    <t xml:space="preserve">LC-050 </t>
  </si>
  <si>
    <t>Timnath - Serratoga Falls</t>
  </si>
  <si>
    <t xml:space="preserve">LC-051 </t>
  </si>
  <si>
    <t>Timnath - Walmart</t>
  </si>
  <si>
    <t xml:space="preserve">LC-052 </t>
  </si>
  <si>
    <t>Timnath - Trailside</t>
  </si>
  <si>
    <t>LC-057</t>
  </si>
  <si>
    <t>Timnath - 5th and Kern</t>
  </si>
  <si>
    <t xml:space="preserve">LC-010 </t>
  </si>
  <si>
    <t>Boulder</t>
  </si>
  <si>
    <t>Tom Watson Park</t>
  </si>
  <si>
    <t>Stazio Ballfields</t>
  </si>
  <si>
    <t>Goose Creek</t>
  </si>
  <si>
    <t>Sombrero Marsh</t>
  </si>
  <si>
    <t xml:space="preserve">South Boulder Rec </t>
  </si>
  <si>
    <t>FROM 009 FILE</t>
  </si>
  <si>
    <t>Corresponds to 2a</t>
  </si>
  <si>
    <t>(All)</t>
  </si>
  <si>
    <t>Row Labels</t>
  </si>
  <si>
    <t>Sum of Cx pipiens</t>
  </si>
  <si>
    <t>Sum of Cx tarsalis</t>
  </si>
  <si>
    <t>Sum of Total CX</t>
  </si>
  <si>
    <t>Grand Total</t>
  </si>
  <si>
    <t>FROM WEEKLY DATA INPUT</t>
  </si>
  <si>
    <t>Corresponds to 3a</t>
  </si>
  <si>
    <t>Sum of Total</t>
  </si>
  <si>
    <t>Column Labels</t>
  </si>
  <si>
    <t>pipiens</t>
  </si>
  <si>
    <t>tarsalis</t>
  </si>
  <si>
    <t>Count of CSU Pool Number     (CMC enters)</t>
  </si>
  <si>
    <t>Sum of Test code (CSU enters)</t>
  </si>
  <si>
    <t>Count of CSU Pool</t>
  </si>
  <si>
    <t>CITY</t>
  </si>
  <si>
    <t>SPECIES</t>
  </si>
  <si>
    <t>MLE</t>
  </si>
  <si>
    <t>Infection Rate</t>
  </si>
  <si>
    <t>Cx. pipiens</t>
  </si>
  <si>
    <t>BC-Tar</t>
  </si>
  <si>
    <t>Cx. tarsalis</t>
  </si>
  <si>
    <t>ZONE</t>
  </si>
  <si>
    <t>GRAPH 1A</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</si>
  <si>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</si>
  <si>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</si>
  <si>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</si>
  <si>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</si>
  <si>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</si>
  <si>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</si>
  <si>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</si>
  <si>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</si>
  <si>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</si>
  <si>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Zone NW</t>
  </si>
  <si>
    <t>FC – Zone NE</t>
  </si>
  <si>
    <t>FC – Zone SE</t>
  </si>
  <si>
    <t>FC – Zone SW</t>
  </si>
  <si>
    <t>FC – Citywide</t>
  </si>
  <si>
    <t>Graph 1B</t>
  </si>
  <si>
    <t xml:space="preserve">Week </t>
  </si>
  <si>
    <t>Current year</t>
  </si>
  <si>
    <r>
      <t>Historical average</t>
    </r>
    <r>
      <rPr>
        <vertAlign val="superscript"/>
        <sz val="9"/>
        <color theme="1"/>
        <rFont val="Arial"/>
        <family val="2"/>
      </rPr>
      <t>1</t>
    </r>
  </si>
  <si>
    <t>Graph 2a</t>
  </si>
  <si>
    <t>Total number</t>
  </si>
  <si>
    <t>Mean abundance of females per CDC light trap night</t>
  </si>
  <si>
    <t>females collected</t>
  </si>
  <si>
    <t>Number CDC light trap nights</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</si>
  <si>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</si>
  <si>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</si>
  <si>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</si>
  <si>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</si>
  <si>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Graph 2b</t>
  </si>
  <si>
    <t>Graph 3a</t>
  </si>
  <si>
    <t>Total number individuals examined</t>
  </si>
  <si>
    <t>Total number pools examined</t>
  </si>
  <si>
    <t xml:space="preserve">Total number </t>
  </si>
  <si>
    <r>
      <t>Estimate for WNV infection rate per 1,000 females</t>
    </r>
    <r>
      <rPr>
        <vertAlign val="superscript"/>
        <sz val="9"/>
        <color theme="1"/>
        <rFont val="Arial"/>
        <family val="2"/>
      </rPr>
      <t>1</t>
    </r>
  </si>
  <si>
    <t>WNV-infected pools</t>
  </si>
  <si>
    <r>
      <t xml:space="preserve">All </t>
    </r>
    <r>
      <rPr>
        <i/>
        <sz val="9"/>
        <color theme="1"/>
        <rFont val="Arial"/>
        <family val="2"/>
      </rPr>
      <t>Culex</t>
    </r>
  </si>
  <si>
    <t>Graph 3b</t>
  </si>
  <si>
    <t>Negative</t>
  </si>
  <si>
    <t>Positive</t>
  </si>
  <si>
    <t>Lower Limit</t>
  </si>
  <si>
    <t>Upper Limit</t>
  </si>
  <si>
    <t>Scale</t>
  </si>
  <si>
    <t>Point Est Method</t>
  </si>
  <si>
    <t>CI Method</t>
  </si>
  <si>
    <t>Num Pools</t>
  </si>
  <si>
    <t>Num Pos Pools</t>
  </si>
  <si>
    <t>Num Individuals</t>
  </si>
  <si>
    <t>Score</t>
  </si>
  <si>
    <t>Bias Corrected MLE</t>
  </si>
  <si>
    <t>Corrected Score</t>
  </si>
  <si>
    <t>BC-Pip</t>
  </si>
  <si>
    <t>Week: 29</t>
  </si>
  <si>
    <t>FC-092gr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</si>
</sst>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2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
      <sz val="11"/>
      <color indexed="8"/>
      <name val="Helvetica Neue"/>
      <family val="2"/>
    </font>
    <font>
      <sz val="8"/>
      <color rgb="FF000000"/>
      <name val="Arial"/>
      <family val="2"/>
    </font>
    <font>
      <sz val="10"/>
      <color rgb="FF000000"/>
      <name val="Helvetica Neue"/>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diagonal/>
    </border>
  </borders>
  <cellStyleXfs count="3">
    <xf numFmtId="0" fontId="0" fillId="0" borderId="0"/>
    <xf numFmtId="0" fontId="1" fillId="0" borderId="0"/>
    <xf numFmtId="0" fontId="18" fillId="0" borderId="0" applyNumberFormat="0" applyFill="0" applyBorder="0" applyProtection="0">
      <alignment vertical="top"/>
    </xf>
  </cellStyleXfs>
  <cellXfs count="139">
    <xf numFmtId="0" fontId="0" fillId="0" borderId="0" xfId="0"/>
    <xf numFmtId="0" fontId="0" fillId="0" borderId="0" xfId="0" applyAlignment="1">
      <alignment horizontal="left"/>
    </xf>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0" borderId="15" xfId="0" applyFont="1" applyBorder="1" applyAlignment="1">
      <alignmen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2" fontId="8" fillId="0" borderId="3" xfId="0" applyNumberFormat="1" applyFont="1" applyBorder="1" applyAlignment="1">
      <alignment horizontal="right" vertical="center" wrapText="1"/>
    </xf>
    <xf numFmtId="14" fontId="0" fillId="0" borderId="0" xfId="0" applyNumberFormat="1"/>
    <xf numFmtId="169" fontId="0" fillId="0" borderId="0" xfId="0" applyNumberFormat="1"/>
    <xf numFmtId="0" fontId="0" fillId="0" borderId="0" xfId="0" applyAlignment="1">
      <alignment horizontal="right"/>
    </xf>
    <xf numFmtId="0" fontId="12" fillId="2" borderId="16" xfId="0" applyFont="1" applyFill="1" applyBorder="1" applyAlignment="1">
      <alignment horizontal="left"/>
    </xf>
    <xf numFmtId="0" fontId="12" fillId="2" borderId="16" xfId="0" applyFont="1" applyFill="1" applyBorder="1"/>
    <xf numFmtId="0" fontId="20" fillId="0" borderId="0" xfId="0" applyFont="1"/>
    <xf numFmtId="2" fontId="2" fillId="0" borderId="8" xfId="0" applyNumberFormat="1" applyFont="1" applyBorder="1" applyAlignment="1">
      <alignment horizontal="right" vertical="center" wrapText="1"/>
    </xf>
    <xf numFmtId="14" fontId="20" fillId="0" borderId="0" xfId="0" applyNumberFormat="1" applyFont="1"/>
    <xf numFmtId="0" fontId="14" fillId="3" borderId="13" xfId="0" applyFont="1" applyFill="1" applyBorder="1" applyAlignment="1">
      <alignment vertical="center"/>
    </xf>
    <xf numFmtId="0" fontId="14" fillId="3" borderId="13" xfId="0" applyFont="1" applyFill="1" applyBorder="1" applyAlignment="1">
      <alignment horizontal="left" vertical="center"/>
    </xf>
    <xf numFmtId="0" fontId="17" fillId="3" borderId="13" xfId="0" applyFont="1" applyFill="1" applyBorder="1" applyAlignment="1">
      <alignment horizontal="right"/>
    </xf>
    <xf numFmtId="0" fontId="14" fillId="3" borderId="13" xfId="0" applyFont="1" applyFill="1" applyBorder="1" applyAlignment="1">
      <alignment horizontal="right" vertical="center"/>
    </xf>
    <xf numFmtId="164" fontId="14" fillId="3" borderId="13" xfId="0" applyNumberFormat="1" applyFont="1" applyFill="1" applyBorder="1" applyAlignment="1">
      <alignment vertical="center"/>
    </xf>
    <xf numFmtId="0" fontId="14" fillId="3" borderId="15" xfId="0" applyFont="1" applyFill="1" applyBorder="1" applyAlignment="1">
      <alignment vertical="center"/>
    </xf>
    <xf numFmtId="0" fontId="17" fillId="3" borderId="13" xfId="0" applyFont="1" applyFill="1" applyBorder="1"/>
    <xf numFmtId="164" fontId="17" fillId="3" borderId="13" xfId="0" applyNumberFormat="1" applyFont="1" applyFill="1" applyBorder="1"/>
    <xf numFmtId="0" fontId="17" fillId="0" borderId="13" xfId="0" applyFont="1" applyBorder="1"/>
    <xf numFmtId="0" fontId="17" fillId="0" borderId="13" xfId="0" applyFont="1" applyBorder="1" applyAlignment="1">
      <alignment horizontal="right"/>
    </xf>
    <xf numFmtId="164" fontId="17" fillId="0" borderId="13" xfId="0" applyNumberFormat="1" applyFont="1" applyBorder="1"/>
    <xf numFmtId="49" fontId="19" fillId="3" borderId="13" xfId="0" applyNumberFormat="1" applyFont="1" applyFill="1" applyBorder="1" applyAlignment="1">
      <alignment horizontal="left" wrapText="1"/>
    </xf>
    <xf numFmtId="0" fontId="19" fillId="3" borderId="13" xfId="0" applyFont="1" applyFill="1" applyBorder="1" applyAlignment="1">
      <alignment horizontal="right" vertical="top"/>
    </xf>
    <xf numFmtId="0" fontId="19" fillId="3" borderId="13" xfId="0" applyFont="1" applyFill="1" applyBorder="1" applyAlignment="1">
      <alignment horizontal="left" wrapText="1"/>
    </xf>
    <xf numFmtId="0" fontId="19" fillId="3" borderId="13" xfId="0" applyFont="1" applyFill="1" applyBorder="1" applyAlignment="1">
      <alignment horizontal="left" vertical="top"/>
    </xf>
    <xf numFmtId="0" fontId="19" fillId="3" borderId="13" xfId="0" applyFont="1" applyFill="1" applyBorder="1" applyAlignment="1">
      <alignment vertical="top"/>
    </xf>
    <xf numFmtId="0" fontId="0" fillId="0" borderId="0" xfId="0" applyNumberFormat="1"/>
    <xf numFmtId="0" fontId="14" fillId="0" borderId="13" xfId="0" applyFont="1" applyFill="1" applyBorder="1" applyAlignment="1">
      <alignment vertical="center"/>
    </xf>
    <xf numFmtId="0" fontId="14" fillId="0" borderId="13" xfId="0" applyFont="1" applyFill="1" applyBorder="1" applyAlignment="1">
      <alignment horizontal="left" vertical="center"/>
    </xf>
    <xf numFmtId="0" fontId="17" fillId="0" borderId="13" xfId="0" applyFont="1" applyFill="1" applyBorder="1" applyAlignment="1">
      <alignment horizontal="right"/>
    </xf>
    <xf numFmtId="0" fontId="14" fillId="0" borderId="13" xfId="0" applyFont="1" applyFill="1" applyBorder="1" applyAlignment="1">
      <alignment horizontal="right" vertical="center"/>
    </xf>
    <xf numFmtId="164" fontId="17" fillId="0" borderId="13" xfId="0" applyNumberFormat="1" applyFont="1" applyFill="1" applyBorder="1"/>
    <xf numFmtId="0" fontId="17" fillId="0" borderId="13" xfId="0" applyFont="1" applyFill="1" applyBorder="1"/>
    <xf numFmtId="164" fontId="14" fillId="0" borderId="13" xfId="0" applyNumberFormat="1" applyFont="1" applyFill="1" applyBorder="1" applyAlignment="1">
      <alignment vertical="center"/>
    </xf>
    <xf numFmtId="49" fontId="19" fillId="0" borderId="13" xfId="0" applyNumberFormat="1" applyFont="1" applyFill="1" applyBorder="1" applyAlignment="1">
      <alignment horizontal="left" wrapText="1"/>
    </xf>
    <xf numFmtId="0" fontId="19" fillId="0" borderId="13" xfId="0" applyFont="1" applyFill="1" applyBorder="1" applyAlignment="1">
      <alignment horizontal="right" vertical="top"/>
    </xf>
    <xf numFmtId="0" fontId="19" fillId="0" borderId="13" xfId="0" applyFont="1" applyFill="1" applyBorder="1" applyAlignment="1">
      <alignment horizontal="left" wrapText="1"/>
    </xf>
    <xf numFmtId="0" fontId="19" fillId="0" borderId="13" xfId="0" applyFont="1" applyFill="1" applyBorder="1" applyAlignment="1">
      <alignment horizontal="left" vertical="top"/>
    </xf>
    <xf numFmtId="0" fontId="19" fillId="0" borderId="13" xfId="0" applyFont="1" applyFill="1" applyBorder="1" applyAlignment="1">
      <alignment vertical="top"/>
    </xf>
    <xf numFmtId="0" fontId="19" fillId="0" borderId="13" xfId="0" applyFont="1" applyFill="1" applyBorder="1" applyAlignment="1">
      <alignment horizontal="right" wrapText="1"/>
    </xf>
    <xf numFmtId="0" fontId="17" fillId="0" borderId="15" xfId="0" applyFont="1" applyFill="1" applyBorder="1"/>
    <xf numFmtId="0" fontId="14" fillId="0" borderId="15" xfId="0" applyFont="1" applyFill="1" applyBorder="1" applyAlignment="1">
      <alignment vertical="center"/>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3">
    <cellStyle name="Excel Built-in Normal" xfId="1" xr:uid="{00000000-0005-0000-0000-000000000000}"/>
    <cellStyle name="Normal" xfId="0" builtinId="0"/>
    <cellStyle name="Normal 2" xfId="2" xr:uid="{EF5594DB-1992-4D52-B5E3-635A39EB1A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5131.553993287038" createdVersion="6" refreshedVersion="6" minRefreshableVersion="3" recordCount="147" xr:uid="{2ADFCB46-C945-4A18-8380-544865C6E329}">
  <cacheSource type="worksheet">
    <worksheetSource ref="A1:K148" sheet="Weekly 009 input"/>
  </cacheSource>
  <cacheFields count="11">
    <cacheField name="Week" numFmtId="0">
      <sharedItems containsSemiMixedTypes="0" containsString="0" containsNumber="1" containsInteger="1" minValue="29" maxValue="29" count="1">
        <n v="29"/>
      </sharedItems>
    </cacheField>
    <cacheField name="Trap Date" numFmtId="14">
      <sharedItems containsSemiMixedTypes="0" containsNonDate="0" containsDate="1" containsString="0" minDate="2023-07-16T00:00:00" maxDate="2023-07-20T00:00:00"/>
    </cacheField>
    <cacheField name="Contract" numFmtId="0">
      <sharedItems/>
    </cacheField>
    <cacheField name="Location" numFmtId="0">
      <sharedItems/>
    </cacheField>
    <cacheField name="Zone" numFmtId="0">
      <sharedItems count="8">
        <s v="BE"/>
        <s v="NE"/>
        <s v="NW"/>
        <s v="SE"/>
        <s v="SW"/>
        <s v="LV"/>
        <s v="TT"/>
        <s v="BC"/>
      </sharedItems>
    </cacheField>
    <cacheField name="Species" numFmtId="0">
      <sharedItems/>
    </cacheField>
    <cacheField name="Total CX" numFmtId="0">
      <sharedItems containsSemiMixedTypes="0" containsString="0" containsNumber="1" containsInteger="1" minValue="1" maxValue="3392"/>
    </cacheField>
    <cacheField name="Type" numFmtId="0">
      <sharedItems/>
    </cacheField>
    <cacheField name="Trap Number" numFmtId="0">
      <sharedItems/>
    </cacheField>
    <cacheField name="Cx tarsalis" numFmtId="0">
      <sharedItems containsSemiMixedTypes="0" containsString="0" containsNumber="1" containsInteger="1" minValue="0" maxValue="3392"/>
    </cacheField>
    <cacheField name="Cx pipiens" numFmtId="0">
      <sharedItems containsSemiMixedTypes="0" containsString="0" containsNumber="1" containsInteger="1" minValue="0" maxValue="2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5131.554338194444" createdVersion="6" refreshedVersion="6" minRefreshableVersion="3" recordCount="433" xr:uid="{ABA43677-C92C-4C32-A6A7-C88B5BAB5556}">
  <cacheSource type="worksheet">
    <worksheetSource ref="A1:R434" sheet="Weekly Data Input"/>
  </cacheSource>
  <cacheFields count="18">
    <cacheField name="Year" numFmtId="0">
      <sharedItems containsSemiMixedTypes="0" containsString="0" containsNumber="1" containsInteger="1" minValue="2023" maxValue="2023"/>
    </cacheField>
    <cacheField name="CSU Pool Number     (CMC enters)" numFmtId="0">
      <sharedItems/>
    </cacheField>
    <cacheField name="IDA Pool (CSU enters, leave blank)" numFmtId="0">
      <sharedItems containsMixedTypes="1" containsNumber="1" containsInteger="1" minValue="30045" maxValue="30471"/>
    </cacheField>
    <cacheField name="Week" numFmtId="0">
      <sharedItems containsSemiMixedTypes="0" containsString="0" containsNumber="1" containsInteger="1" minValue="29" maxValue="29" count="1">
        <n v="29"/>
      </sharedItems>
    </cacheField>
    <cacheField name="Trap Date" numFmtId="164">
      <sharedItems containsSemiMixedTypes="0" containsNonDate="0" containsDate="1" containsString="0" minDate="2023-07-17T00:00:00" maxDate="2023-07-21T00:00:00" count="4">
        <d v="2023-07-17T00:00:00"/>
        <d v="2023-07-18T00:00:00"/>
        <d v="2023-07-19T00:00:00"/>
        <d v="2023-07-20T00:00:00"/>
      </sharedItems>
    </cacheField>
    <cacheField name="County" numFmtId="0">
      <sharedItems/>
    </cacheField>
    <cacheField name="Account" numFmtId="0">
      <sharedItems/>
    </cacheField>
    <cacheField name="Collection Site (Trap ID)" numFmtId="0">
      <sharedItems/>
    </cacheField>
    <cacheField name="Zone" numFmtId="0">
      <sharedItems count="7">
        <s v="LV"/>
        <s v="NE"/>
        <s v="NW"/>
        <s v="SE"/>
        <s v="BE"/>
        <s v="SW"/>
        <s v="BC"/>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0"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
  <r>
    <x v="0"/>
    <d v="2023-07-18T00:00:00"/>
    <s v="Berthoud"/>
    <s v="Berthoud Park"/>
    <x v="0"/>
    <s v="Culex tarsalis"/>
    <n v="640"/>
    <s v="CDC Light Trap"/>
    <s v="LC-001 "/>
    <n v="640"/>
    <n v="0"/>
  </r>
  <r>
    <x v="0"/>
    <d v="2023-07-18T00:00:00"/>
    <s v="Berthoud"/>
    <s v="Berthoud Park"/>
    <x v="0"/>
    <s v="Culex pipiens"/>
    <n v="3"/>
    <s v="CDC Light Trap"/>
    <s v="LC-001 "/>
    <n v="0"/>
    <n v="3"/>
  </r>
  <r>
    <x v="0"/>
    <d v="2023-07-18T00:00:00"/>
    <s v="Berthoud"/>
    <s v="Berthoud North"/>
    <x v="0"/>
    <s v="Culex tarsalis"/>
    <n v="122"/>
    <s v="CDC Light Trap"/>
    <s v="LC-049 "/>
    <n v="122"/>
    <n v="0"/>
  </r>
  <r>
    <x v="0"/>
    <d v="2023-07-18T00:00:00"/>
    <s v="Berthoud"/>
    <s v="Berthoud West"/>
    <x v="0"/>
    <s v="Culex tarsalis"/>
    <n v="1568"/>
    <s v="CDC Light Trap"/>
    <s v="LC-053 "/>
    <n v="1568"/>
    <n v="0"/>
  </r>
  <r>
    <x v="0"/>
    <d v="2023-07-18T00:00:00"/>
    <s v="Berthoud"/>
    <s v="Berthoud West"/>
    <x v="0"/>
    <s v="Culex pipiens"/>
    <n v="28"/>
    <s v="CDC Light Trap"/>
    <s v="LC-053 "/>
    <n v="0"/>
    <n v="28"/>
  </r>
  <r>
    <x v="0"/>
    <d v="2023-07-18T00:00:00"/>
    <s v="Berthoud"/>
    <s v="Berthoud Point"/>
    <x v="0"/>
    <s v="Culex tarsalis"/>
    <n v="768"/>
    <s v="CDC Light Trap"/>
    <s v="LC-054 "/>
    <n v="768"/>
    <n v="0"/>
  </r>
  <r>
    <x v="0"/>
    <d v="2023-07-18T00:00:00"/>
    <s v="Berthoud"/>
    <s v="Berthoud East"/>
    <x v="0"/>
    <s v="Culex tarsalis"/>
    <n v="876"/>
    <s v="CDC Light Trap"/>
    <s v="WC-055"/>
    <n v="876"/>
    <n v="0"/>
  </r>
  <r>
    <x v="0"/>
    <d v="2023-07-16T00:00:00"/>
    <s v="Fort Collins"/>
    <s v="N. Linden"/>
    <x v="1"/>
    <s v="Culex tarsalis"/>
    <n v="207"/>
    <s v="CDC Light Trap"/>
    <s v="FC-006"/>
    <n v="207"/>
    <n v="0"/>
  </r>
  <r>
    <x v="0"/>
    <d v="2023-07-16T00:00:00"/>
    <s v="Fort Collins"/>
    <s v="N. Linden"/>
    <x v="1"/>
    <s v="Culex pipiens"/>
    <n v="6"/>
    <s v="CDC Light Trap"/>
    <s v="FC-006"/>
    <n v="0"/>
    <n v="6"/>
  </r>
  <r>
    <x v="0"/>
    <d v="2023-07-16T00:00:00"/>
    <s v="Fort Collins"/>
    <s v="FC Visitor Center"/>
    <x v="1"/>
    <s v="Culex tarsalis"/>
    <n v="1024"/>
    <s v="CDC Light Trap"/>
    <s v="FC-014"/>
    <n v="1024"/>
    <n v="0"/>
  </r>
  <r>
    <x v="0"/>
    <d v="2023-07-16T00:00:00"/>
    <s v="Fort Collins"/>
    <s v="FC Visitor Center"/>
    <x v="1"/>
    <s v="Culex pipiens"/>
    <n v="68"/>
    <s v="CDC Light Trap"/>
    <s v="FC-014"/>
    <n v="0"/>
    <n v="68"/>
  </r>
  <r>
    <x v="0"/>
    <d v="2023-07-16T00:00:00"/>
    <s v="Fort Collins"/>
    <s v="Edora Park"/>
    <x v="1"/>
    <s v="Culex pipiens"/>
    <n v="56"/>
    <s v="CDC Light Trap"/>
    <s v="FC-019"/>
    <n v="0"/>
    <n v="56"/>
  </r>
  <r>
    <x v="0"/>
    <d v="2023-07-16T00:00:00"/>
    <s v="Fort Collins"/>
    <s v="Edora Park"/>
    <x v="1"/>
    <s v="Culex tarsalis"/>
    <n v="611"/>
    <s v="CDC Light Trap"/>
    <s v="FC-019"/>
    <n v="611"/>
    <n v="0"/>
  </r>
  <r>
    <x v="0"/>
    <d v="2023-07-16T00:00:00"/>
    <s v="Fort Collins"/>
    <s v="Country Club"/>
    <x v="1"/>
    <s v="Culex tarsalis"/>
    <n v="148"/>
    <s v="CDC Light Trap"/>
    <s v="FC-034"/>
    <n v="148"/>
    <n v="0"/>
  </r>
  <r>
    <x v="0"/>
    <d v="2023-07-16T00:00:00"/>
    <s v="Fort Collins"/>
    <s v="Hemlock"/>
    <x v="2"/>
    <s v="Culex pipiens"/>
    <n v="3"/>
    <s v="CDC Light Trap"/>
    <s v="FC-036 "/>
    <n v="0"/>
    <n v="3"/>
  </r>
  <r>
    <x v="0"/>
    <d v="2023-07-16T00:00:00"/>
    <s v="Fort Collins"/>
    <s v="Hemlock"/>
    <x v="2"/>
    <s v="Culex tarsalis"/>
    <n v="112"/>
    <s v="CDC Light Trap"/>
    <s v="FC-036 "/>
    <n v="112"/>
    <n v="0"/>
  </r>
  <r>
    <x v="0"/>
    <d v="2023-07-16T00:00:00"/>
    <s v="Fort Collins"/>
    <s v="Lochside Lane"/>
    <x v="1"/>
    <s v="Culex pipiens"/>
    <n v="10"/>
    <s v="CDC Light Trap"/>
    <s v="FC-038"/>
    <n v="0"/>
    <n v="10"/>
  </r>
  <r>
    <x v="0"/>
    <d v="2023-07-16T00:00:00"/>
    <s v="Fort Collins"/>
    <s v="Lochside Lane"/>
    <x v="1"/>
    <s v="Culex tarsalis"/>
    <n v="342"/>
    <s v="CDC Light Trap"/>
    <s v="FC-038"/>
    <n v="342"/>
    <n v="0"/>
  </r>
  <r>
    <x v="0"/>
    <d v="2023-07-16T00:00:00"/>
    <s v="Fort Collins"/>
    <s v="Redwood"/>
    <x v="1"/>
    <s v="Culex tarsalis"/>
    <n v="213"/>
    <s v="CDC Light Trap"/>
    <s v="FC-040"/>
    <n v="213"/>
    <n v="0"/>
  </r>
  <r>
    <x v="0"/>
    <d v="2023-07-16T00:00:00"/>
    <s v="Fort Collins"/>
    <s v="Prospect Ponds"/>
    <x v="1"/>
    <s v="Culex pipiens"/>
    <n v="90"/>
    <s v="CDC Light Trap"/>
    <s v="FC-066"/>
    <n v="0"/>
    <n v="90"/>
  </r>
  <r>
    <x v="0"/>
    <d v="2023-07-16T00:00:00"/>
    <s v="Fort Collins"/>
    <s v="Prospect Ponds"/>
    <x v="1"/>
    <s v="Culex tarsalis"/>
    <n v="344"/>
    <s v="CDC Light Trap"/>
    <s v="FC-066"/>
    <n v="344"/>
    <n v="0"/>
  </r>
  <r>
    <x v="0"/>
    <d v="2023-07-16T00:00:00"/>
    <s v="Fort Collins"/>
    <s v="Poudre River Trail"/>
    <x v="1"/>
    <s v="Culex tarsalis"/>
    <n v="30"/>
    <s v="CDC Light Trap"/>
    <s v="FC-067"/>
    <n v="30"/>
    <n v="0"/>
  </r>
  <r>
    <x v="0"/>
    <d v="2023-07-16T00:00:00"/>
    <s v="Fort Collins"/>
    <s v="Linden Lake Rd"/>
    <x v="1"/>
    <s v="Culex pipiens"/>
    <n v="3"/>
    <s v="CDC Light Trap"/>
    <s v="FC-069"/>
    <n v="0"/>
    <n v="3"/>
  </r>
  <r>
    <x v="0"/>
    <d v="2023-07-16T00:00:00"/>
    <s v="Fort Collins"/>
    <s v="Linden Lake Rd"/>
    <x v="1"/>
    <s v="Culex tarsalis"/>
    <n v="203"/>
    <s v="CDC Light Trap"/>
    <s v="FC-069"/>
    <n v="203"/>
    <n v="0"/>
  </r>
  <r>
    <x v="0"/>
    <d v="2023-07-16T00:00:00"/>
    <s v="Fort Collins"/>
    <s v="422 Lake Dr"/>
    <x v="1"/>
    <s v="Culex tarsalis"/>
    <n v="1347"/>
    <s v="CDC Light Trap"/>
    <s v="FC-072"/>
    <n v="1347"/>
    <n v="0"/>
  </r>
  <r>
    <x v="0"/>
    <d v="2023-07-16T00:00:00"/>
    <s v="Fort Collins"/>
    <s v="422 Lake Dr"/>
    <x v="1"/>
    <s v="Culex pipiens"/>
    <n v="32"/>
    <s v="CDC Light Trap"/>
    <s v="FC-072"/>
    <n v="0"/>
    <n v="32"/>
  </r>
  <r>
    <x v="0"/>
    <d v="2023-07-17T00:00:00"/>
    <s v="Fort Collins"/>
    <s v="Big Horn"/>
    <x v="3"/>
    <s v="Culex tarsalis"/>
    <n v="490"/>
    <s v="CDC Light Trap"/>
    <s v="FC-004"/>
    <n v="490"/>
    <n v="0"/>
  </r>
  <r>
    <x v="0"/>
    <d v="2023-07-17T00:00:00"/>
    <s v="Fort Collins"/>
    <s v="Boltz"/>
    <x v="3"/>
    <s v="Culex tarsalis"/>
    <n v="404"/>
    <s v="CDC Light Trap"/>
    <s v="FC-023"/>
    <n v="404"/>
    <n v="0"/>
  </r>
  <r>
    <x v="0"/>
    <d v="2023-07-17T00:00:00"/>
    <s v="Fort Collins"/>
    <s v="3001 San Luis"/>
    <x v="3"/>
    <s v="Culex tarsalis"/>
    <n v="95"/>
    <s v="CDC Light Trap"/>
    <s v="FC-027"/>
    <n v="95"/>
    <n v="0"/>
  </r>
  <r>
    <x v="0"/>
    <d v="2023-07-17T00:00:00"/>
    <s v="Fort Collins"/>
    <s v="Willow Springs"/>
    <x v="3"/>
    <s v="Culex tarsalis"/>
    <n v="794"/>
    <s v="CDC Light Trap"/>
    <s v="FC-031"/>
    <n v="794"/>
    <n v="0"/>
  </r>
  <r>
    <x v="0"/>
    <d v="2023-07-17T00:00:00"/>
    <s v="Fort Collins"/>
    <s v="Willow Springs"/>
    <x v="3"/>
    <s v="Culex pipiens"/>
    <n v="26"/>
    <s v="CDC Light Trap"/>
    <s v="FC-031"/>
    <n v="0"/>
    <n v="26"/>
  </r>
  <r>
    <x v="0"/>
    <d v="2023-07-17T00:00:00"/>
    <s v="Fort Collins"/>
    <s v="Fossil Creek South"/>
    <x v="3"/>
    <s v="Culex pipiens"/>
    <n v="43"/>
    <s v="CDC Light Trap"/>
    <s v="FC-039"/>
    <n v="0"/>
    <n v="43"/>
  </r>
  <r>
    <x v="0"/>
    <d v="2023-07-17T00:00:00"/>
    <s v="Fort Collins"/>
    <s v="Fossil Creek South"/>
    <x v="3"/>
    <s v="Culex tarsalis"/>
    <n v="1502"/>
    <s v="CDC Light Trap"/>
    <s v="FC-039"/>
    <n v="1502"/>
    <n v="0"/>
  </r>
  <r>
    <x v="0"/>
    <d v="2023-07-17T00:00:00"/>
    <s v="Fort Collins"/>
    <s v="Westshore Ct"/>
    <x v="3"/>
    <s v="Culex tarsalis"/>
    <n v="243"/>
    <s v="CDC Light Trap"/>
    <s v="FC-046"/>
    <n v="243"/>
    <n v="0"/>
  </r>
  <r>
    <x v="0"/>
    <d v="2023-07-17T00:00:00"/>
    <s v="Fort Collins"/>
    <s v="Keeneland And Twin Oak"/>
    <x v="3"/>
    <s v="Culex pipiens"/>
    <n v="3"/>
    <s v="CDC Light Trap"/>
    <s v="FC-047"/>
    <n v="0"/>
    <n v="3"/>
  </r>
  <r>
    <x v="0"/>
    <d v="2023-07-17T00:00:00"/>
    <s v="Fort Collins"/>
    <s v="Keeneland And Twin Oak"/>
    <x v="3"/>
    <s v="Culex tarsalis"/>
    <n v="307"/>
    <s v="CDC Light Trap"/>
    <s v="FC-047"/>
    <n v="307"/>
    <n v="0"/>
  </r>
  <r>
    <x v="0"/>
    <d v="2023-07-17T00:00:00"/>
    <s v="Fort Collins"/>
    <s v="Golden Meadows Ditch"/>
    <x v="3"/>
    <s v="Culex tarsalis"/>
    <n v="150"/>
    <s v="CDC Light Trap"/>
    <s v="FC-050"/>
    <n v="150"/>
    <n v="0"/>
  </r>
  <r>
    <x v="0"/>
    <d v="2023-07-17T00:00:00"/>
    <s v="Fort Collins"/>
    <s v="Egret and Rookery"/>
    <x v="3"/>
    <s v="Culex tarsalis"/>
    <n v="792"/>
    <s v="CDC Light Trap"/>
    <s v="FC-053"/>
    <n v="792"/>
    <n v="0"/>
  </r>
  <r>
    <x v="0"/>
    <d v="2023-07-17T00:00:00"/>
    <s v="Fort Collins"/>
    <s v="Egret and Rookery"/>
    <x v="3"/>
    <s v="Culex pipiens"/>
    <n v="2"/>
    <s v="CDC Light Trap"/>
    <s v="FC-053"/>
    <n v="0"/>
    <n v="2"/>
  </r>
  <r>
    <x v="0"/>
    <d v="2023-07-17T00:00:00"/>
    <s v="Fort Collins"/>
    <s v="Springwood and Lochwood"/>
    <x v="3"/>
    <s v="Culex tarsalis"/>
    <n v="311"/>
    <s v="CDC Light Trap"/>
    <s v="FC-059"/>
    <n v="311"/>
    <n v="0"/>
  </r>
  <r>
    <x v="0"/>
    <d v="2023-07-17T00:00:00"/>
    <s v="Fort Collins"/>
    <s v="West Chase"/>
    <x v="3"/>
    <s v="Culex tarsalis"/>
    <n v="767"/>
    <s v="CDC Light Trap"/>
    <s v="FC-064"/>
    <n v="767"/>
    <n v="0"/>
  </r>
  <r>
    <x v="0"/>
    <d v="2023-07-17T00:00:00"/>
    <s v="Fort Collins"/>
    <s v="West Chase"/>
    <x v="3"/>
    <s v="Culex pipiens"/>
    <n v="35"/>
    <s v="CDC Light Trap"/>
    <s v="FC-064"/>
    <n v="0"/>
    <n v="35"/>
  </r>
  <r>
    <x v="0"/>
    <d v="2023-07-17T00:00:00"/>
    <s v="Fort Collins"/>
    <s v="Rock Creek"/>
    <x v="3"/>
    <s v="Culex tarsalis"/>
    <n v="380"/>
    <s v="CDC Light Trap"/>
    <s v="FC-074"/>
    <n v="380"/>
    <n v="0"/>
  </r>
  <r>
    <x v="0"/>
    <d v="2023-07-17T00:00:00"/>
    <s v="Fort Collins"/>
    <s v="Rock Creek"/>
    <x v="3"/>
    <s v="Culex pipiens"/>
    <n v="2"/>
    <s v="CDC Light Trap"/>
    <s v="FC-074"/>
    <n v="0"/>
    <n v="2"/>
  </r>
  <r>
    <x v="0"/>
    <d v="2023-07-17T00:00:00"/>
    <s v="Fort Collins"/>
    <s v="Sage Creek North"/>
    <x v="3"/>
    <s v="Culex tarsalis"/>
    <n v="138"/>
    <s v="CDC Light Trap"/>
    <s v="FC-075"/>
    <n v="138"/>
    <n v="0"/>
  </r>
  <r>
    <x v="0"/>
    <d v="2023-07-17T00:00:00"/>
    <s v="Fort Collins"/>
    <s v="Sage Creek North"/>
    <x v="3"/>
    <s v="Culex pipiens"/>
    <n v="6"/>
    <s v="CDC Light Trap"/>
    <s v="FC-075"/>
    <n v="0"/>
    <n v="6"/>
  </r>
  <r>
    <x v="0"/>
    <d v="2023-07-18T00:00:00"/>
    <s v="Fort Collins"/>
    <s v="Golden Current"/>
    <x v="2"/>
    <s v="Culex pipiens"/>
    <n v="66"/>
    <s v="CDC Light Trap"/>
    <s v="FC-011"/>
    <n v="0"/>
    <n v="66"/>
  </r>
  <r>
    <x v="0"/>
    <d v="2023-07-18T00:00:00"/>
    <s v="Fort Collins"/>
    <s v="Golden Current"/>
    <x v="2"/>
    <s v="Culex tarsalis"/>
    <n v="217"/>
    <s v="CDC Light Trap"/>
    <s v="FC-011"/>
    <n v="217"/>
    <n v="0"/>
  </r>
  <r>
    <x v="0"/>
    <d v="2023-07-18T00:00:00"/>
    <s v="Fort Collins"/>
    <s v="Stuart and Dorset"/>
    <x v="2"/>
    <s v="Culex pipiens"/>
    <n v="2"/>
    <s v="CDC Light Trap"/>
    <s v="FC-015"/>
    <n v="0"/>
    <n v="2"/>
  </r>
  <r>
    <x v="0"/>
    <d v="2023-07-18T00:00:00"/>
    <s v="Fort Collins"/>
    <s v="Stuart and Dorset"/>
    <x v="2"/>
    <s v="Culex tarsalis"/>
    <n v="274"/>
    <s v="CDC Light Trap"/>
    <s v="FC-015"/>
    <n v="274"/>
    <n v="0"/>
  </r>
  <r>
    <x v="0"/>
    <d v="2023-07-18T00:00:00"/>
    <s v="Fort Collins"/>
    <s v="Fishback"/>
    <x v="2"/>
    <s v="Culex pipiens"/>
    <n v="12"/>
    <s v="CDC Light Trap"/>
    <s v="FC-041"/>
    <n v="0"/>
    <n v="12"/>
  </r>
  <r>
    <x v="0"/>
    <d v="2023-07-18T00:00:00"/>
    <s v="Fort Collins"/>
    <s v="Fishback"/>
    <x v="2"/>
    <s v="Culex tarsalis"/>
    <n v="519"/>
    <s v="CDC Light Trap"/>
    <s v="FC-041"/>
    <n v="519"/>
    <n v="0"/>
  </r>
  <r>
    <x v="0"/>
    <d v="2023-07-18T00:00:00"/>
    <s v="Fort Collins"/>
    <s v="Casa Grande and Downing"/>
    <x v="4"/>
    <s v="Culex pipiens"/>
    <n v="40"/>
    <s v="CDC Light Trap"/>
    <s v="FC-049"/>
    <n v="0"/>
    <n v="40"/>
  </r>
  <r>
    <x v="0"/>
    <d v="2023-07-18T00:00:00"/>
    <s v="Fort Collins"/>
    <s v="Casa Grande and Downing"/>
    <x v="4"/>
    <s v="Culex tarsalis"/>
    <n v="339"/>
    <s v="CDC Light Trap"/>
    <s v="FC-049"/>
    <n v="339"/>
    <n v="0"/>
  </r>
  <r>
    <x v="0"/>
    <d v="2023-07-18T00:00:00"/>
    <s v="Fort Collins"/>
    <s v="Spring Creek Trail-- Michener Dr"/>
    <x v="4"/>
    <s v="Culex tarsalis"/>
    <n v="248"/>
    <s v="CDC Light Trap"/>
    <s v="FC-058"/>
    <n v="248"/>
    <n v="0"/>
  </r>
  <r>
    <x v="0"/>
    <d v="2023-07-18T00:00:00"/>
    <s v="Fort Collins"/>
    <s v="Spring Creek Trail-- Michener Dr"/>
    <x v="4"/>
    <s v="Culex pipiens"/>
    <n v="12"/>
    <s v="CDC Light Trap"/>
    <s v="FC-058"/>
    <n v="0"/>
    <n v="12"/>
  </r>
  <r>
    <x v="0"/>
    <d v="2023-07-18T00:00:00"/>
    <s v="Fort Collins"/>
    <s v="Holley Plant Research Center"/>
    <x v="2"/>
    <s v="Culex pipiens"/>
    <n v="10"/>
    <s v="CDC Light Trap"/>
    <s v="FC-061"/>
    <n v="0"/>
    <n v="10"/>
  </r>
  <r>
    <x v="0"/>
    <d v="2023-07-18T00:00:00"/>
    <s v="Fort Collins"/>
    <s v="Holley Plant Research Center"/>
    <x v="2"/>
    <s v="Culex tarsalis"/>
    <n v="512"/>
    <s v="CDC Light Trap"/>
    <s v="FC-061"/>
    <n v="512"/>
    <n v="0"/>
  </r>
  <r>
    <x v="0"/>
    <d v="2023-07-18T00:00:00"/>
    <s v="Fort Collins"/>
    <s v="Red Fox Meadows"/>
    <x v="2"/>
    <s v="Culex pipiens"/>
    <n v="24"/>
    <s v="CDC Light Trap"/>
    <s v="FC-063"/>
    <n v="0"/>
    <n v="24"/>
  </r>
  <r>
    <x v="0"/>
    <d v="2023-07-18T00:00:00"/>
    <s v="Fort Collins"/>
    <s v="Red Fox Meadows"/>
    <x v="2"/>
    <s v="Culex tarsalis"/>
    <n v="132"/>
    <s v="CDC Light Trap"/>
    <s v="FC-063"/>
    <n v="132"/>
    <n v="0"/>
  </r>
  <r>
    <x v="0"/>
    <d v="2023-07-18T00:00:00"/>
    <s v="Fort Collins"/>
    <s v="118 S Grant "/>
    <x v="2"/>
    <s v="Culex pipiens"/>
    <n v="1"/>
    <s v="CDC Light Trap"/>
    <s v="FC-073"/>
    <n v="0"/>
    <n v="1"/>
  </r>
  <r>
    <x v="0"/>
    <d v="2023-07-18T00:00:00"/>
    <s v="Fort Collins"/>
    <s v="118 S Grant "/>
    <x v="2"/>
    <s v="Culex tarsalis"/>
    <n v="171"/>
    <s v="CDC Light Trap"/>
    <s v="FC-073"/>
    <n v="171"/>
    <n v="0"/>
  </r>
  <r>
    <x v="0"/>
    <d v="2023-07-19T00:00:00"/>
    <s v="Fort Collins"/>
    <s v="Magic Carpet"/>
    <x v="4"/>
    <s v="Culex pipiens"/>
    <n v="15"/>
    <s v="CDC Light Trap"/>
    <s v="FC-001"/>
    <n v="0"/>
    <n v="15"/>
  </r>
  <r>
    <x v="0"/>
    <d v="2023-07-19T00:00:00"/>
    <s v="Fort Collins"/>
    <s v="Magic Carpet"/>
    <x v="4"/>
    <s v="Culex tarsalis"/>
    <n v="221"/>
    <s v="CDC Light Trap"/>
    <s v="FC-001"/>
    <n v="221"/>
    <n v="0"/>
  </r>
  <r>
    <x v="0"/>
    <d v="2023-07-19T00:00:00"/>
    <s v="Fort Collins"/>
    <s v="Ben's Park"/>
    <x v="3"/>
    <s v="Culex pipiens"/>
    <n v="14"/>
    <s v="CDC Light Trap"/>
    <s v="FC-029"/>
    <n v="0"/>
    <n v="14"/>
  </r>
  <r>
    <x v="0"/>
    <d v="2023-07-19T00:00:00"/>
    <s v="Fort Collins"/>
    <s v="Ben's Park"/>
    <x v="3"/>
    <s v="Culex tarsalis"/>
    <n v="284"/>
    <s v="CDC Light Trap"/>
    <s v="FC-029"/>
    <n v="284"/>
    <n v="0"/>
  </r>
  <r>
    <x v="0"/>
    <d v="2023-07-19T00:00:00"/>
    <s v="Fort Collins"/>
    <s v="Chelsea Ridge"/>
    <x v="4"/>
    <s v="Culex tarsalis"/>
    <n v="473"/>
    <s v="CDC Light Trap"/>
    <s v="FC-037"/>
    <n v="473"/>
    <n v="0"/>
  </r>
  <r>
    <x v="0"/>
    <d v="2023-07-19T00:00:00"/>
    <s v="Fort Collins"/>
    <s v="Chelsea Ridge"/>
    <x v="4"/>
    <s v="Culex pipiens"/>
    <n v="41"/>
    <s v="CDC Light Trap"/>
    <s v="FC-037"/>
    <n v="0"/>
    <n v="41"/>
  </r>
  <r>
    <x v="0"/>
    <d v="2023-07-19T00:00:00"/>
    <s v="Fort Collins"/>
    <s v="737 Parliament"/>
    <x v="3"/>
    <s v="Culex pipiens"/>
    <n v="3"/>
    <s v="CDC Light Trap"/>
    <s v="FC-054"/>
    <n v="0"/>
    <n v="3"/>
  </r>
  <r>
    <x v="0"/>
    <d v="2023-07-19T00:00:00"/>
    <s v="Fort Collins"/>
    <s v="737 Parliament"/>
    <x v="3"/>
    <s v="Culex tarsalis"/>
    <n v="117"/>
    <s v="CDC Light Trap"/>
    <s v="FC-054"/>
    <n v="117"/>
    <n v="0"/>
  </r>
  <r>
    <x v="0"/>
    <d v="2023-07-19T00:00:00"/>
    <s v="Fort Collins"/>
    <s v="Registry Ridge"/>
    <x v="4"/>
    <s v="Culex pipiens"/>
    <n v="16"/>
    <s v="CDC Light Trap"/>
    <s v="FC-057"/>
    <n v="0"/>
    <n v="16"/>
  </r>
  <r>
    <x v="0"/>
    <d v="2023-07-19T00:00:00"/>
    <s v="Fort Collins"/>
    <s v="Registry Ridge"/>
    <x v="4"/>
    <s v="Culex tarsalis"/>
    <n v="286"/>
    <s v="CDC Light Trap"/>
    <s v="FC-057"/>
    <n v="286"/>
    <n v="0"/>
  </r>
  <r>
    <x v="0"/>
    <d v="2023-07-19T00:00:00"/>
    <s v="Fort Collins"/>
    <s v="Water's Edge at Blue Mesa"/>
    <x v="4"/>
    <s v="Culex pipiens"/>
    <n v="49"/>
    <s v="CDC Light Trap"/>
    <s v="FC-062"/>
    <n v="0"/>
    <n v="49"/>
  </r>
  <r>
    <x v="0"/>
    <d v="2023-07-19T00:00:00"/>
    <s v="Fort Collins"/>
    <s v="Water's Edge at Blue Mesa"/>
    <x v="4"/>
    <s v="Culex tarsalis"/>
    <n v="319"/>
    <s v="CDC Light Trap"/>
    <s v="FC-062"/>
    <n v="319"/>
    <n v="0"/>
  </r>
  <r>
    <x v="0"/>
    <d v="2023-07-19T00:00:00"/>
    <s v="Fort Collins"/>
    <s v="5029 Crest Dr"/>
    <x v="4"/>
    <s v="Culex tarsalis"/>
    <n v="263"/>
    <s v="CDC Light Trap"/>
    <s v="FC-068"/>
    <n v="263"/>
    <n v="0"/>
  </r>
  <r>
    <x v="0"/>
    <d v="2023-07-19T00:00:00"/>
    <s v="Fort Collins"/>
    <s v="5029 Crest Dr"/>
    <x v="4"/>
    <s v="Culex pipiens"/>
    <n v="3"/>
    <s v="CDC Light Trap"/>
    <s v="FC-068"/>
    <n v="0"/>
    <n v="3"/>
  </r>
  <r>
    <x v="0"/>
    <d v="2023-07-19T00:00:00"/>
    <s v="Fort Collins"/>
    <s v="Silvergate Rd"/>
    <x v="4"/>
    <s v="Culex tarsalis"/>
    <n v="127"/>
    <s v="CDC Light Trap"/>
    <s v="FC-071"/>
    <n v="127"/>
    <n v="0"/>
  </r>
  <r>
    <x v="0"/>
    <d v="2023-07-19T00:00:00"/>
    <s v="Fort Collins"/>
    <s v="Lopez Elementary"/>
    <x v="4"/>
    <s v="Culex tarsalis"/>
    <n v="122"/>
    <s v="CDC Light Trap"/>
    <s v="FC-093"/>
    <n v="122"/>
    <n v="0"/>
  </r>
  <r>
    <x v="0"/>
    <d v="2023-07-19T00:00:00"/>
    <s v="Fort Collins"/>
    <s v="Lopez Elementary"/>
    <x v="4"/>
    <s v="Culex pipiens"/>
    <n v="1"/>
    <s v="CDC Light Trap"/>
    <s v="FC-093"/>
    <n v="0"/>
    <n v="1"/>
  </r>
  <r>
    <x v="0"/>
    <d v="2023-07-16T00:00:00"/>
    <s v="Loveland"/>
    <s v="29th and Madison"/>
    <x v="5"/>
    <s v="Culex tarsalis"/>
    <n v="3392"/>
    <s v="CDC Light Trap"/>
    <s v="LV-004"/>
    <n v="3392"/>
    <n v="0"/>
  </r>
  <r>
    <x v="0"/>
    <d v="2023-07-16T00:00:00"/>
    <s v="Loveland"/>
    <s v="Outlet Mall Apartments"/>
    <x v="5"/>
    <s v="Culex tarsalis"/>
    <n v="120"/>
    <s v="CDC Light Trap"/>
    <s v="LV-066"/>
    <n v="120"/>
    <n v="0"/>
  </r>
  <r>
    <x v="0"/>
    <d v="2023-07-16T00:00:00"/>
    <s v="Loveland"/>
    <s v="Horseshoe Pennninsula"/>
    <x v="5"/>
    <s v="Culex tarsalis"/>
    <n v="364"/>
    <s v="CDC Light Trap"/>
    <s v="LV-069"/>
    <n v="364"/>
    <n v="0"/>
  </r>
  <r>
    <x v="0"/>
    <d v="2023-07-16T00:00:00"/>
    <s v="Loveland"/>
    <s v="7 Lakes Park"/>
    <x v="5"/>
    <s v="Culex tarsalis"/>
    <n v="388"/>
    <s v="CDC Light Trap"/>
    <s v="LV-078"/>
    <n v="388"/>
    <n v="0"/>
  </r>
  <r>
    <x v="0"/>
    <d v="2023-07-16T00:00:00"/>
    <s v="Loveland"/>
    <s v="Harding and Reagan"/>
    <x v="5"/>
    <s v="Culex tarsalis"/>
    <n v="1520"/>
    <s v="CDC Light Trap"/>
    <s v="LV-080"/>
    <n v="1520"/>
    <n v="0"/>
  </r>
  <r>
    <x v="0"/>
    <d v="2023-07-16T00:00:00"/>
    <s v="Loveland"/>
    <s v="2229 Arikaree"/>
    <x v="5"/>
    <s v="Culex tarsalis"/>
    <n v="1968"/>
    <s v="CDC Light Trap"/>
    <s v="LV-088"/>
    <n v="1968"/>
    <n v="0"/>
  </r>
  <r>
    <x v="0"/>
    <d v="2023-07-16T00:00:00"/>
    <s v="Loveland"/>
    <s v="2229 Arikaree"/>
    <x v="5"/>
    <s v="Culex pipiens"/>
    <n v="208"/>
    <s v="CDC Light Trap"/>
    <s v="LV-088"/>
    <n v="0"/>
    <n v="208"/>
  </r>
  <r>
    <x v="0"/>
    <d v="2023-07-16T00:00:00"/>
    <s v="Loveland"/>
    <s v="Pond at Silver Lake"/>
    <x v="5"/>
    <s v="Culex pipiens"/>
    <n v="4"/>
    <s v="CDC Light Trap"/>
    <s v="LV-093"/>
    <n v="0"/>
    <n v="4"/>
  </r>
  <r>
    <x v="0"/>
    <d v="2023-07-16T00:00:00"/>
    <s v="Loveland"/>
    <s v="Pond at Silver Lake"/>
    <x v="5"/>
    <s v="Culex tarsalis"/>
    <n v="472"/>
    <s v="CDC Light Trap"/>
    <s v="LV-093"/>
    <n v="472"/>
    <n v="0"/>
  </r>
  <r>
    <x v="0"/>
    <d v="2023-07-16T00:00:00"/>
    <s v="Loveland"/>
    <s v="Boyd Lake"/>
    <x v="5"/>
    <s v="Culex tarsalis"/>
    <n v="880"/>
    <s v="CDC Light Trap"/>
    <s v="LV-095"/>
    <n v="880"/>
    <n v="0"/>
  </r>
  <r>
    <x v="0"/>
    <d v="2023-07-16T00:00:00"/>
    <s v="Loveland"/>
    <s v="Boyd Lake"/>
    <x v="5"/>
    <s v="Culex pipiens"/>
    <n v="17"/>
    <s v="CDC Light Trap"/>
    <s v="LV-095"/>
    <n v="0"/>
    <n v="17"/>
  </r>
  <r>
    <x v="0"/>
    <d v="2023-07-16T00:00:00"/>
    <s v="Loveland"/>
    <s v="Sundisk and 13E"/>
    <x v="5"/>
    <s v="Culex pipiens"/>
    <n v="64"/>
    <s v="CDC Light Trap"/>
    <s v="LV-116"/>
    <n v="0"/>
    <n v="64"/>
  </r>
  <r>
    <x v="0"/>
    <d v="2023-07-16T00:00:00"/>
    <s v="Loveland"/>
    <s v="Sundisk and 13E"/>
    <x v="5"/>
    <s v="Culex tarsalis"/>
    <n v="240"/>
    <s v="CDC Light Trap"/>
    <s v="LV-116"/>
    <n v="240"/>
    <n v="0"/>
  </r>
  <r>
    <x v="0"/>
    <d v="2023-07-17T00:00:00"/>
    <s v="Loveland"/>
    <s v="Jefferson and 11th"/>
    <x v="5"/>
    <s v="Culex tarsalis"/>
    <n v="1312"/>
    <s v="CDC Light Trap"/>
    <s v="LV-074"/>
    <n v="1312"/>
    <n v="0"/>
  </r>
  <r>
    <x v="0"/>
    <d v="2023-07-17T00:00:00"/>
    <s v="Loveland"/>
    <s v="Jefferson and 11th"/>
    <x v="5"/>
    <s v="Culex pipiens"/>
    <n v="96"/>
    <s v="CDC Light Trap"/>
    <s v="LV-074"/>
    <n v="0"/>
    <n v="96"/>
  </r>
  <r>
    <x v="0"/>
    <d v="2023-07-17T00:00:00"/>
    <s v="Loveland"/>
    <s v="1105 East 1st Street"/>
    <x v="5"/>
    <s v="Culex tarsalis"/>
    <n v="1136"/>
    <s v="CDC Light Trap"/>
    <s v="LV-077"/>
    <n v="1136"/>
    <n v="0"/>
  </r>
  <r>
    <x v="0"/>
    <d v="2023-07-17T00:00:00"/>
    <s v="Loveland"/>
    <s v="9th and DesMoines"/>
    <x v="5"/>
    <s v="Culex tarsalis"/>
    <n v="1936"/>
    <s v="CDC Light Trap"/>
    <s v="LV-089"/>
    <n v="1936"/>
    <n v="0"/>
  </r>
  <r>
    <x v="0"/>
    <d v="2023-07-17T00:00:00"/>
    <s v="Loveland"/>
    <s v="Blue Tree Realty"/>
    <x v="5"/>
    <s v="Culex pipiens"/>
    <n v="64"/>
    <s v="CDC Light Trap"/>
    <s v="LV-100"/>
    <n v="0"/>
    <n v="64"/>
  </r>
  <r>
    <x v="0"/>
    <d v="2023-07-17T00:00:00"/>
    <s v="Loveland"/>
    <s v="Blue Tree Realty"/>
    <x v="5"/>
    <s v="Culex tarsalis"/>
    <n v="928"/>
    <s v="CDC Light Trap"/>
    <s v="LV-100"/>
    <n v="928"/>
    <n v="0"/>
  </r>
  <r>
    <x v="0"/>
    <d v="2023-07-17T00:00:00"/>
    <s v="Loveland"/>
    <s v="Cr 20 and 9"/>
    <x v="5"/>
    <s v="Culex tarsalis"/>
    <n v="512"/>
    <s v="CDC Light Trap"/>
    <s v="LV-104"/>
    <n v="512"/>
    <n v="0"/>
  </r>
  <r>
    <x v="0"/>
    <d v="2023-07-17T00:00:00"/>
    <s v="Loveland"/>
    <s v="Big Thompson "/>
    <x v="5"/>
    <s v="Culex tarsalis"/>
    <n v="832"/>
    <s v="CDC Light Trap"/>
    <s v="LV-110"/>
    <n v="832"/>
    <n v="0"/>
  </r>
  <r>
    <x v="0"/>
    <d v="2023-07-17T00:00:00"/>
    <s v="Loveland"/>
    <s v="915 S Boise"/>
    <x v="5"/>
    <s v="Culex tarsalis"/>
    <n v="1136"/>
    <s v="CDC Light Trap"/>
    <s v="LV-112"/>
    <n v="1136"/>
    <n v="0"/>
  </r>
  <r>
    <x v="0"/>
    <d v="2023-07-17T00:00:00"/>
    <s v="Loveland"/>
    <s v="915 S Boise"/>
    <x v="5"/>
    <s v="Culex pipiens"/>
    <n v="32"/>
    <s v="CDC Light Trap"/>
    <s v="LV-112"/>
    <n v="0"/>
    <n v="32"/>
  </r>
  <r>
    <x v="0"/>
    <d v="2023-07-17T00:00:00"/>
    <s v="Loveland"/>
    <s v="Springs at Marianna"/>
    <x v="5"/>
    <s v="Culex tarsalis"/>
    <n v="468"/>
    <s v="CDC Light Trap"/>
    <s v="LV-113"/>
    <n v="468"/>
    <n v="0"/>
  </r>
  <r>
    <x v="0"/>
    <d v="2023-07-17T00:00:00"/>
    <s v="Loveland"/>
    <s v="Springs at Marianna"/>
    <x v="5"/>
    <s v="Culex pipiens"/>
    <n v="4"/>
    <s v="CDC Light Trap"/>
    <s v="LV-113"/>
    <n v="0"/>
    <n v="4"/>
  </r>
  <r>
    <x v="0"/>
    <d v="2023-07-17T00:00:00"/>
    <s v="Loveland"/>
    <s v="Golf Vista"/>
    <x v="5"/>
    <s v="Culex tarsalis"/>
    <n v="976"/>
    <s v="CDC Light Trap"/>
    <s v="LV-118"/>
    <n v="976"/>
    <n v="0"/>
  </r>
  <r>
    <x v="0"/>
    <d v="2023-07-17T00:00:00"/>
    <s v="Loveland"/>
    <s v="Bldg D190, 815 14th Street Southwest, Loveland, CO 80537, USA"/>
    <x v="5"/>
    <s v="Culex tarsalis"/>
    <n v="448"/>
    <s v="CDC Light Trap"/>
    <s v="LV-124"/>
    <n v="448"/>
    <n v="0"/>
  </r>
  <r>
    <x v="0"/>
    <d v="2023-07-17T00:00:00"/>
    <s v="Loveland"/>
    <s v="8th And No Name"/>
    <x v="5"/>
    <s v="Culex tarsalis"/>
    <n v="1104"/>
    <s v="CDC Light Trap"/>
    <s v="LV-125"/>
    <n v="1104"/>
    <n v="0"/>
  </r>
  <r>
    <x v="0"/>
    <d v="2023-07-18T00:00:00"/>
    <s v="Loveland"/>
    <s v="Jocelyn and Eagle"/>
    <x v="5"/>
    <s v="Culex tarsalis"/>
    <n v="288"/>
    <s v="CDC Light Trap"/>
    <s v="LV-019"/>
    <n v="288"/>
    <n v="0"/>
  </r>
  <r>
    <x v="0"/>
    <d v="2023-07-18T00:00:00"/>
    <s v="Loveland"/>
    <s v="Cattail Pond"/>
    <x v="5"/>
    <s v="Culex pipiens"/>
    <n v="3"/>
    <s v="CDC Light Trap"/>
    <s v="LV-020"/>
    <n v="0"/>
    <n v="3"/>
  </r>
  <r>
    <x v="0"/>
    <d v="2023-07-18T00:00:00"/>
    <s v="Loveland"/>
    <s v="Cattail Pond"/>
    <x v="5"/>
    <s v="Culex tarsalis"/>
    <n v="1552"/>
    <s v="CDC Light Trap"/>
    <s v="LV-020"/>
    <n v="1552"/>
    <n v="0"/>
  </r>
  <r>
    <x v="0"/>
    <d v="2023-07-18T00:00:00"/>
    <s v="Loveland"/>
    <s v="Linda and 26th "/>
    <x v="5"/>
    <s v="Culex tarsalis"/>
    <n v="304"/>
    <s v="CDC Light Trap"/>
    <s v="LV-021"/>
    <n v="304"/>
    <n v="0"/>
  </r>
  <r>
    <x v="0"/>
    <d v="2023-07-18T00:00:00"/>
    <s v="Loveland"/>
    <s v="Linda and 26th "/>
    <x v="5"/>
    <s v="Culex pipiens"/>
    <n v="32"/>
    <s v="CDC Light Trap"/>
    <s v="LV-021"/>
    <n v="0"/>
    <n v="32"/>
  </r>
  <r>
    <x v="0"/>
    <d v="2023-07-18T00:00:00"/>
    <s v="Loveland"/>
    <s v="2001 S Douglas"/>
    <x v="5"/>
    <s v="Culex tarsalis"/>
    <n v="368"/>
    <s v="CDC Light Trap"/>
    <s v="LV-042"/>
    <n v="368"/>
    <n v="0"/>
  </r>
  <r>
    <x v="0"/>
    <d v="2023-07-18T00:00:00"/>
    <s v="Loveland"/>
    <s v="Del Norte Private Park"/>
    <x v="5"/>
    <s v="Culex pipiens"/>
    <n v="16"/>
    <s v="CDC Light Trap"/>
    <s v="LV-067"/>
    <n v="0"/>
    <n v="16"/>
  </r>
  <r>
    <x v="0"/>
    <d v="2023-07-18T00:00:00"/>
    <s v="Loveland"/>
    <s v="Del Norte Private Park"/>
    <x v="5"/>
    <s v="Culex tarsalis"/>
    <n v="848"/>
    <s v="CDC Light Trap"/>
    <s v="LV-067"/>
    <n v="848"/>
    <n v="0"/>
  </r>
  <r>
    <x v="0"/>
    <d v="2023-07-18T00:00:00"/>
    <s v="Loveland"/>
    <s v="Derby Hill"/>
    <x v="5"/>
    <s v="Culex tarsalis"/>
    <n v="340"/>
    <s v="CDC Light Trap"/>
    <s v="LV-087"/>
    <n v="340"/>
    <n v="0"/>
  </r>
  <r>
    <x v="0"/>
    <d v="2023-07-18T00:00:00"/>
    <s v="Loveland"/>
    <s v="Derby Hill"/>
    <x v="5"/>
    <s v="Culex pipiens"/>
    <n v="4"/>
    <s v="CDC Light Trap"/>
    <s v="LV-087"/>
    <n v="0"/>
    <n v="4"/>
  </r>
  <r>
    <x v="0"/>
    <d v="2023-07-18T00:00:00"/>
    <s v="Loveland"/>
    <s v="Jill Drive Pond"/>
    <x v="5"/>
    <s v="Culex tarsalis"/>
    <n v="672"/>
    <s v="CDC Light Trap"/>
    <s v="LV-114"/>
    <n v="672"/>
    <n v="0"/>
  </r>
  <r>
    <x v="0"/>
    <d v="2023-07-18T00:00:00"/>
    <s v="Loveland"/>
    <s v="End of City Limits North"/>
    <x v="5"/>
    <s v="Culex pipiens"/>
    <n v="32"/>
    <s v="CDC Light Trap"/>
    <s v="LV-120"/>
    <n v="0"/>
    <n v="32"/>
  </r>
  <r>
    <x v="0"/>
    <d v="2023-07-18T00:00:00"/>
    <s v="Loveland"/>
    <s v="End of City Limits North"/>
    <x v="5"/>
    <s v="Culex tarsalis"/>
    <n v="512"/>
    <s v="CDC Light Trap"/>
    <s v="LV-120"/>
    <n v="512"/>
    <n v="0"/>
  </r>
  <r>
    <x v="0"/>
    <d v="2023-07-19T00:00:00"/>
    <s v="Loveland"/>
    <s v="Estrella Park"/>
    <x v="5"/>
    <s v="Culex tarsalis"/>
    <n v="24"/>
    <s v="CDC Light Trap"/>
    <s v="LV-014"/>
    <n v="24"/>
    <n v="0"/>
  </r>
  <r>
    <x v="0"/>
    <d v="2023-07-19T00:00:00"/>
    <s v="Loveland"/>
    <s v="Estrella Park"/>
    <x v="5"/>
    <s v="Culex pipiens"/>
    <n v="1"/>
    <s v="CDC Light Trap"/>
    <s v="LV-014"/>
    <n v="0"/>
    <n v="1"/>
  </r>
  <r>
    <x v="0"/>
    <d v="2023-07-19T00:00:00"/>
    <s v="Loveland"/>
    <s v="Farasita at Rist Benson"/>
    <x v="5"/>
    <s v="Culex tarsalis"/>
    <n v="156"/>
    <s v="CDC Light Trap"/>
    <s v="LV-097"/>
    <n v="156"/>
    <n v="0"/>
  </r>
  <r>
    <x v="0"/>
    <d v="2023-07-19T00:00:00"/>
    <s v="Loveland"/>
    <s v="Benson Sculpture Park"/>
    <x v="5"/>
    <s v="Culex pipiens"/>
    <n v="8"/>
    <s v="CDC Light Trap"/>
    <s v="LV-098"/>
    <n v="0"/>
    <n v="8"/>
  </r>
  <r>
    <x v="0"/>
    <d v="2023-07-19T00:00:00"/>
    <s v="Loveland"/>
    <s v="Benson Sculpture Park"/>
    <x v="5"/>
    <s v="Culex tarsalis"/>
    <n v="72"/>
    <s v="CDC Light Trap"/>
    <s v="LV-098"/>
    <n v="72"/>
    <n v="0"/>
  </r>
  <r>
    <x v="0"/>
    <d v="2023-07-19T00:00:00"/>
    <s v="Loveland"/>
    <s v="Cattails Golfcourse"/>
    <x v="5"/>
    <s v="Culex tarsalis"/>
    <n v="42"/>
    <s v="CDC Light Trap"/>
    <s v="LV-099"/>
    <n v="42"/>
    <n v="0"/>
  </r>
  <r>
    <x v="0"/>
    <d v="2023-07-19T00:00:00"/>
    <s v="Loveland"/>
    <s v="Glen Isle Ditch"/>
    <x v="5"/>
    <s v="Culex tarsalis"/>
    <n v="200"/>
    <s v="CDC Light Trap"/>
    <s v="LV-102"/>
    <n v="200"/>
    <n v="0"/>
  </r>
  <r>
    <x v="0"/>
    <d v="2023-07-19T00:00:00"/>
    <s v="Loveland"/>
    <s v="West 43rd Railroad"/>
    <x v="5"/>
    <s v="Culex tarsalis"/>
    <n v="80"/>
    <s v="CDC Light Trap"/>
    <s v="LV-105"/>
    <n v="80"/>
    <n v="0"/>
  </r>
  <r>
    <x v="0"/>
    <d v="2023-07-19T00:00:00"/>
    <s v="Loveland"/>
    <s v="Bayfield and Windsor"/>
    <x v="5"/>
    <s v="Culex tarsalis"/>
    <n v="78"/>
    <s v="CDC Light Trap"/>
    <s v="LV-121"/>
    <n v="78"/>
    <n v="0"/>
  </r>
  <r>
    <x v="0"/>
    <d v="2023-07-19T00:00:00"/>
    <s v="Loveland"/>
    <s v="Bayfield and Windsor"/>
    <x v="5"/>
    <s v="Culex pipiens"/>
    <n v="5"/>
    <s v="CDC Light Trap"/>
    <s v="LV-121"/>
    <n v="0"/>
    <n v="5"/>
  </r>
  <r>
    <x v="0"/>
    <d v="2023-07-19T00:00:00"/>
    <s v="Loveland"/>
    <s v="Fallgold"/>
    <x v="5"/>
    <s v="Culex pipiens"/>
    <n v="6"/>
    <s v="CDC Light Trap"/>
    <s v="LV-122"/>
    <n v="0"/>
    <n v="6"/>
  </r>
  <r>
    <x v="0"/>
    <d v="2023-07-19T00:00:00"/>
    <s v="Loveland"/>
    <s v="Fallgold"/>
    <x v="5"/>
    <s v="Culex tarsalis"/>
    <n v="55"/>
    <s v="CDC Light Trap"/>
    <s v="LV-122"/>
    <n v="55"/>
    <n v="0"/>
  </r>
  <r>
    <x v="0"/>
    <d v="2023-07-16T00:00:00"/>
    <s v="Timnath"/>
    <s v="Timnath - Golf Course"/>
    <x v="6"/>
    <s v="Culex tarsalis"/>
    <n v="57"/>
    <s v="CDC Light Trap"/>
    <s v="LC-022 "/>
    <n v="57"/>
    <n v="0"/>
  </r>
  <r>
    <x v="0"/>
    <d v="2023-07-16T00:00:00"/>
    <s v="Timnath"/>
    <s v="Timnath - Summerfields"/>
    <x v="6"/>
    <s v="Culex tarsalis"/>
    <n v="43"/>
    <s v="CDC Light Trap"/>
    <s v="LC-048 "/>
    <n v="43"/>
    <n v="0"/>
  </r>
  <r>
    <x v="0"/>
    <d v="2023-07-16T00:00:00"/>
    <s v="Timnath"/>
    <s v="Timnath - Wildwing"/>
    <x v="6"/>
    <s v="Culex tarsalis"/>
    <n v="224"/>
    <s v="CDC Light Trap"/>
    <s v="LC-050 "/>
    <n v="224"/>
    <n v="0"/>
  </r>
  <r>
    <x v="0"/>
    <d v="2023-07-16T00:00:00"/>
    <s v="Timnath"/>
    <s v="Timnath - Wildwing"/>
    <x v="6"/>
    <s v="Culex pipiens"/>
    <n v="8"/>
    <s v="CDC Light Trap"/>
    <s v="LC-050 "/>
    <n v="0"/>
    <n v="8"/>
  </r>
  <r>
    <x v="0"/>
    <d v="2023-07-16T00:00:00"/>
    <s v="Timnath"/>
    <s v="Timnath - Serratoga Falls"/>
    <x v="6"/>
    <s v="Culex tarsalis"/>
    <n v="816"/>
    <s v="CDC Light Trap"/>
    <s v="LC-051 "/>
    <n v="816"/>
    <n v="0"/>
  </r>
  <r>
    <x v="0"/>
    <d v="2023-07-16T00:00:00"/>
    <s v="Timnath"/>
    <s v="Timnath - Walmart"/>
    <x v="6"/>
    <s v="Culex pipiens"/>
    <n v="16"/>
    <s v="CDC Light Trap"/>
    <s v="LC-052 "/>
    <n v="0"/>
    <n v="16"/>
  </r>
  <r>
    <x v="0"/>
    <d v="2023-07-16T00:00:00"/>
    <s v="Timnath"/>
    <s v="Timnath - Walmart"/>
    <x v="6"/>
    <s v="Culex tarsalis"/>
    <n v="1424"/>
    <s v="CDC Light Trap"/>
    <s v="LC-052 "/>
    <n v="1424"/>
    <n v="0"/>
  </r>
  <r>
    <x v="0"/>
    <d v="2023-07-16T00:00:00"/>
    <s v="Timnath"/>
    <s v="Timnath - Trailside"/>
    <x v="6"/>
    <s v="Culex tarsalis"/>
    <n v="736"/>
    <s v="CDC Light Trap"/>
    <s v="LC-057"/>
    <n v="736"/>
    <n v="0"/>
  </r>
  <r>
    <x v="0"/>
    <d v="2023-07-17T00:00:00"/>
    <s v="Timnath"/>
    <s v="Timnath - 5th and Kern"/>
    <x v="6"/>
    <s v="Culex tarsalis"/>
    <n v="1120"/>
    <s v="CDC Light Trap"/>
    <s v="LC-010 "/>
    <n v="1120"/>
    <n v="0"/>
  </r>
  <r>
    <x v="0"/>
    <d v="2023-07-17T00:00:00"/>
    <s v="Boulder"/>
    <s v="Tom Watson Park"/>
    <x v="7"/>
    <s v="Culex tarsalis"/>
    <n v="49"/>
    <s v="CDC Light Trap"/>
    <s v="BC-25"/>
    <n v="49"/>
    <n v="0"/>
  </r>
  <r>
    <x v="0"/>
    <d v="2023-07-17T00:00:00"/>
    <s v="Boulder"/>
    <s v="Stazio Ballfields"/>
    <x v="7"/>
    <s v="Culex tarsalis"/>
    <n v="49"/>
    <s v="CDC Light Trap"/>
    <s v="BC-11"/>
    <n v="49"/>
    <n v="0"/>
  </r>
  <r>
    <x v="0"/>
    <d v="2023-07-17T00:00:00"/>
    <s v="Boulder"/>
    <s v="Goose Creek"/>
    <x v="7"/>
    <s v="Culex tarsalis"/>
    <n v="49"/>
    <s v="CDC Light Trap"/>
    <s v="BC-27"/>
    <n v="49"/>
    <n v="0"/>
  </r>
  <r>
    <x v="0"/>
    <d v="2023-07-17T00:00:00"/>
    <s v="Boulder"/>
    <s v="Sombrero Marsh"/>
    <x v="7"/>
    <s v="Culex tarsalis"/>
    <n v="49"/>
    <s v="CDC Light Trap"/>
    <s v="BC-22"/>
    <n v="49"/>
    <n v="0"/>
  </r>
  <r>
    <x v="0"/>
    <d v="2023-07-17T00:00:00"/>
    <s v="Boulder"/>
    <s v="South Boulder Rec "/>
    <x v="7"/>
    <s v="Culex tarsalis"/>
    <n v="49"/>
    <s v="CDC Light Trap"/>
    <s v="BC-04"/>
    <n v="49"/>
    <n v="0"/>
  </r>
  <r>
    <x v="0"/>
    <d v="2023-07-17T00:00:00"/>
    <s v="Boulder"/>
    <s v="South Boulder Rec "/>
    <x v="7"/>
    <s v="Culex pipiens"/>
    <n v="49"/>
    <s v="CDC Light Trap"/>
    <s v="BC-04"/>
    <n v="0"/>
    <n v="4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3">
  <r>
    <n v="2023"/>
    <s v="CSU-20339"/>
    <n v="30045"/>
    <x v="0"/>
    <x v="0"/>
    <s v="LC"/>
    <s v="LV"/>
    <s v="LV-069"/>
    <x v="0"/>
    <s v="L"/>
    <s v="Cx."/>
    <x v="0"/>
    <s v="F"/>
    <m/>
    <n v="50"/>
    <n v="50"/>
    <n v="0"/>
    <s v="Negative"/>
  </r>
  <r>
    <n v="2023"/>
    <s v="CSU-20340"/>
    <n v="30046"/>
    <x v="0"/>
    <x v="0"/>
    <s v="LC"/>
    <s v="LV"/>
    <s v="LV-069"/>
    <x v="0"/>
    <s v="L"/>
    <s v="Cx."/>
    <x v="0"/>
    <s v="F"/>
    <m/>
    <n v="50"/>
    <n v="50"/>
    <n v="0"/>
    <s v="Negative"/>
  </r>
  <r>
    <n v="2023"/>
    <s v="CSU-20341"/>
    <n v="30047"/>
    <x v="0"/>
    <x v="0"/>
    <s v="LC"/>
    <s v="LV"/>
    <s v="LV-069"/>
    <x v="0"/>
    <s v="L"/>
    <s v="Cx."/>
    <x v="0"/>
    <s v="F"/>
    <m/>
    <n v="50"/>
    <n v="50"/>
    <n v="0"/>
    <s v="Negative"/>
  </r>
  <r>
    <n v="2023"/>
    <s v="CSU-20342"/>
    <n v="30048"/>
    <x v="0"/>
    <x v="0"/>
    <s v="LC"/>
    <s v="LV"/>
    <s v="LV-095"/>
    <x v="0"/>
    <s v="L"/>
    <s v="Cx."/>
    <x v="0"/>
    <s v="F"/>
    <m/>
    <n v="50"/>
    <n v="50"/>
    <n v="0"/>
    <s v="Negative"/>
  </r>
  <r>
    <n v="2023"/>
    <s v="CSU-20343"/>
    <n v="30049"/>
    <x v="0"/>
    <x v="0"/>
    <s v="LC"/>
    <s v="LV"/>
    <s v="LV-095"/>
    <x v="0"/>
    <s v="L"/>
    <s v="Cx."/>
    <x v="0"/>
    <s v="F"/>
    <m/>
    <n v="50"/>
    <n v="50"/>
    <n v="0"/>
    <s v="Negative"/>
  </r>
  <r>
    <n v="2023"/>
    <s v="CSU-20344"/>
    <n v="30050"/>
    <x v="0"/>
    <x v="0"/>
    <s v="LC"/>
    <s v="LV"/>
    <s v="LV-095"/>
    <x v="0"/>
    <s v="L"/>
    <s v="Cx."/>
    <x v="0"/>
    <s v="F"/>
    <m/>
    <n v="50"/>
    <n v="50"/>
    <n v="1"/>
    <s v="Positive"/>
  </r>
  <r>
    <n v="2023"/>
    <s v="CSU-20345"/>
    <n v="30051"/>
    <x v="0"/>
    <x v="0"/>
    <s v="LC"/>
    <s v="LV"/>
    <s v="LV-095"/>
    <x v="0"/>
    <s v="L"/>
    <s v="Cx."/>
    <x v="1"/>
    <s v="F"/>
    <m/>
    <n v="17"/>
    <n v="17"/>
    <n v="0"/>
    <s v="Negative"/>
  </r>
  <r>
    <n v="2023"/>
    <s v="CSU-20346"/>
    <n v="30052"/>
    <x v="0"/>
    <x v="0"/>
    <s v="LC"/>
    <s v="FC"/>
    <s v="FC-034"/>
    <x v="1"/>
    <s v="L"/>
    <s v="Cx."/>
    <x v="0"/>
    <s v="F"/>
    <m/>
    <n v="50"/>
    <n v="50"/>
    <n v="0"/>
    <s v="Negative"/>
  </r>
  <r>
    <n v="2023"/>
    <s v="CSU-20347"/>
    <n v="30053"/>
    <x v="0"/>
    <x v="0"/>
    <s v="LC"/>
    <s v="FC"/>
    <s v="FC-034"/>
    <x v="1"/>
    <s v="L"/>
    <s v="Cx."/>
    <x v="0"/>
    <s v="F"/>
    <m/>
    <n v="50"/>
    <n v="50"/>
    <n v="0"/>
    <s v="Negative"/>
  </r>
  <r>
    <n v="2023"/>
    <s v="CSU-20348"/>
    <n v="30054"/>
    <x v="0"/>
    <x v="0"/>
    <s v="LC"/>
    <s v="FC"/>
    <s v="FC-034"/>
    <x v="1"/>
    <s v="L"/>
    <s v="Cx."/>
    <x v="0"/>
    <s v="F"/>
    <m/>
    <n v="48"/>
    <n v="48"/>
    <n v="0"/>
    <s v="Negative"/>
  </r>
  <r>
    <n v="2023"/>
    <s v="CSU-20349"/>
    <n v="30055"/>
    <x v="0"/>
    <x v="0"/>
    <s v="LC"/>
    <s v="FC"/>
    <s v="FC-069"/>
    <x v="1"/>
    <s v="L"/>
    <s v="Cx."/>
    <x v="0"/>
    <s v="F"/>
    <m/>
    <n v="50"/>
    <n v="50"/>
    <n v="0"/>
    <s v="Negative"/>
  </r>
  <r>
    <n v="2023"/>
    <s v="CSU-20350"/>
    <n v="30056"/>
    <x v="0"/>
    <x v="0"/>
    <s v="LC"/>
    <s v="FC"/>
    <s v="FC-069"/>
    <x v="1"/>
    <s v="L"/>
    <s v="Cx."/>
    <x v="0"/>
    <s v="F"/>
    <m/>
    <n v="50"/>
    <n v="50"/>
    <n v="0"/>
    <s v="Negative"/>
  </r>
  <r>
    <n v="2023"/>
    <s v="CSU-20351"/>
    <n v="30057"/>
    <x v="0"/>
    <x v="0"/>
    <s v="LC"/>
    <s v="FC"/>
    <s v="FC-069"/>
    <x v="1"/>
    <s v="L"/>
    <s v="Cx."/>
    <x v="0"/>
    <s v="F"/>
    <m/>
    <n v="50"/>
    <n v="50"/>
    <n v="0"/>
    <s v="Negative"/>
  </r>
  <r>
    <n v="2023"/>
    <s v="CSU-20352"/>
    <n v="30058"/>
    <x v="0"/>
    <x v="0"/>
    <s v="LC"/>
    <s v="FC"/>
    <s v="FC-069"/>
    <x v="1"/>
    <s v="L"/>
    <s v="Cx."/>
    <x v="0"/>
    <s v="F"/>
    <m/>
    <n v="50"/>
    <n v="50"/>
    <n v="1"/>
    <s v="Positive"/>
  </r>
  <r>
    <n v="2023"/>
    <s v="CSU-20353"/>
    <n v="30059"/>
    <x v="0"/>
    <x v="0"/>
    <s v="LC"/>
    <s v="FC"/>
    <s v="FC-069"/>
    <x v="1"/>
    <s v="L"/>
    <s v="Cx."/>
    <x v="0"/>
    <s v="F"/>
    <m/>
    <n v="3"/>
    <n v="3"/>
    <n v="0"/>
    <s v="Negative"/>
  </r>
  <r>
    <n v="2023"/>
    <s v="CSU-20354"/>
    <n v="30060"/>
    <x v="0"/>
    <x v="0"/>
    <s v="LC"/>
    <s v="FC"/>
    <s v="FC-069"/>
    <x v="1"/>
    <s v="L"/>
    <s v="Cx."/>
    <x v="1"/>
    <s v="F"/>
    <m/>
    <n v="3"/>
    <n v="3"/>
    <n v="0"/>
    <s v="Negative"/>
  </r>
  <r>
    <n v="2023"/>
    <s v="CSU-20355"/>
    <n v="30061"/>
    <x v="0"/>
    <x v="0"/>
    <s v="LC"/>
    <s v="FC"/>
    <s v="FC-038"/>
    <x v="1"/>
    <s v="L"/>
    <s v="Cx."/>
    <x v="0"/>
    <s v="F"/>
    <m/>
    <n v="50"/>
    <n v="50"/>
    <n v="1"/>
    <s v="Positive"/>
  </r>
  <r>
    <n v="2023"/>
    <s v="CSU-20356"/>
    <n v="30062"/>
    <x v="0"/>
    <x v="0"/>
    <s v="LC"/>
    <s v="FC"/>
    <s v="FC-038"/>
    <x v="1"/>
    <s v="L"/>
    <s v="Cx."/>
    <x v="0"/>
    <s v="F"/>
    <m/>
    <n v="50"/>
    <n v="50"/>
    <n v="0"/>
    <s v="Negative"/>
  </r>
  <r>
    <n v="2023"/>
    <s v="CSU-20357"/>
    <n v="30063"/>
    <x v="0"/>
    <x v="0"/>
    <s v="LC"/>
    <s v="FC"/>
    <s v="FC-038"/>
    <x v="1"/>
    <s v="L"/>
    <s v="Cx."/>
    <x v="0"/>
    <s v="F"/>
    <m/>
    <n v="50"/>
    <n v="50"/>
    <n v="1"/>
    <s v="Positive"/>
  </r>
  <r>
    <n v="2023"/>
    <s v="CSU-20358"/>
    <n v="30064"/>
    <x v="0"/>
    <x v="0"/>
    <s v="LC"/>
    <s v="FC"/>
    <s v="FC-038"/>
    <x v="1"/>
    <s v="L"/>
    <s v="Cx."/>
    <x v="0"/>
    <s v="F"/>
    <m/>
    <n v="50"/>
    <n v="50"/>
    <n v="0"/>
    <s v="Negative"/>
  </r>
  <r>
    <n v="2023"/>
    <s v="CSU-20359"/>
    <n v="30065"/>
    <x v="0"/>
    <x v="0"/>
    <s v="LC"/>
    <s v="FC"/>
    <s v="FC-038"/>
    <x v="1"/>
    <s v="L"/>
    <s v="Cx."/>
    <x v="0"/>
    <s v="F"/>
    <m/>
    <n v="50"/>
    <n v="50"/>
    <n v="0"/>
    <s v="Negative"/>
  </r>
  <r>
    <n v="2023"/>
    <s v="CSU-20360"/>
    <n v="30066"/>
    <x v="0"/>
    <x v="0"/>
    <s v="LC"/>
    <s v="FC"/>
    <s v="FC-038"/>
    <x v="1"/>
    <s v="L"/>
    <s v="Cx."/>
    <x v="0"/>
    <s v="F"/>
    <m/>
    <n v="50"/>
    <n v="50"/>
    <n v="0"/>
    <s v="Negative"/>
  </r>
  <r>
    <n v="2023"/>
    <s v="CSU-20361"/>
    <n v="30067"/>
    <x v="0"/>
    <x v="0"/>
    <s v="LC"/>
    <s v="FC"/>
    <s v="FC-038"/>
    <x v="1"/>
    <s v="L"/>
    <s v="Cx."/>
    <x v="0"/>
    <s v="F"/>
    <m/>
    <n v="42"/>
    <n v="42"/>
    <n v="1"/>
    <s v="Positive"/>
  </r>
  <r>
    <n v="2023"/>
    <s v="CSU-20362"/>
    <n v="30068"/>
    <x v="0"/>
    <x v="0"/>
    <s v="LC"/>
    <s v="FC"/>
    <s v="FC-038"/>
    <x v="1"/>
    <s v="L"/>
    <s v="Cx."/>
    <x v="1"/>
    <s v="F"/>
    <m/>
    <n v="10"/>
    <n v="10"/>
    <n v="0"/>
    <s v="Negative"/>
  </r>
  <r>
    <n v="2023"/>
    <s v="CSU-20363"/>
    <n v="30069"/>
    <x v="0"/>
    <x v="0"/>
    <s v="LC"/>
    <s v="FC"/>
    <s v="FC-040"/>
    <x v="1"/>
    <s v="L"/>
    <s v="Cx."/>
    <x v="0"/>
    <s v="F"/>
    <m/>
    <n v="50"/>
    <n v="50"/>
    <n v="0"/>
    <s v="Negative"/>
  </r>
  <r>
    <n v="2023"/>
    <s v="CSU-20364"/>
    <n v="30070"/>
    <x v="0"/>
    <x v="0"/>
    <s v="LC"/>
    <s v="FC"/>
    <s v="FC-040"/>
    <x v="1"/>
    <s v="L"/>
    <s v="Cx."/>
    <x v="0"/>
    <s v="F"/>
    <m/>
    <n v="50"/>
    <n v="50"/>
    <n v="0"/>
    <s v="Negative"/>
  </r>
  <r>
    <n v="2023"/>
    <s v="CSU-20365"/>
    <n v="30071"/>
    <x v="0"/>
    <x v="0"/>
    <s v="LC"/>
    <s v="FC"/>
    <s v="FC-040"/>
    <x v="1"/>
    <s v="L"/>
    <s v="Cx."/>
    <x v="0"/>
    <s v="F"/>
    <m/>
    <n v="50"/>
    <n v="50"/>
    <n v="0"/>
    <s v="Negative"/>
  </r>
  <r>
    <n v="2023"/>
    <s v="CSU-20366"/>
    <n v="30072"/>
    <x v="0"/>
    <x v="0"/>
    <s v="LC"/>
    <s v="FC"/>
    <s v="FC-040"/>
    <x v="1"/>
    <s v="L"/>
    <s v="Cx."/>
    <x v="0"/>
    <s v="F"/>
    <m/>
    <n v="50"/>
    <n v="50"/>
    <n v="0"/>
    <s v="Negative"/>
  </r>
  <r>
    <n v="2023"/>
    <s v="CSU-20367"/>
    <n v="30073"/>
    <x v="0"/>
    <x v="0"/>
    <s v="LC"/>
    <s v="FC"/>
    <s v="FC-040"/>
    <x v="1"/>
    <s v="L"/>
    <s v="Cx."/>
    <x v="0"/>
    <s v="F"/>
    <m/>
    <n v="13"/>
    <n v="13"/>
    <n v="0"/>
    <s v="Negative"/>
  </r>
  <r>
    <n v="2023"/>
    <s v="CSU-20368"/>
    <n v="30074"/>
    <x v="0"/>
    <x v="0"/>
    <s v="LC"/>
    <s v="FC"/>
    <s v="FC-040gr"/>
    <x v="1"/>
    <s v="G"/>
    <s v="Cx."/>
    <x v="0"/>
    <s v="F"/>
    <n v="6"/>
    <m/>
    <n v="6"/>
    <n v="0"/>
    <s v="Negative"/>
  </r>
  <r>
    <n v="2023"/>
    <s v="CSU-20369"/>
    <n v="30075"/>
    <x v="0"/>
    <x v="0"/>
    <s v="LC"/>
    <s v="FC"/>
    <s v="FC-040gr"/>
    <x v="1"/>
    <s v="G"/>
    <s v="Cx."/>
    <x v="1"/>
    <s v="F"/>
    <n v="50"/>
    <m/>
    <n v="50"/>
    <n v="0"/>
    <s v="Negative"/>
  </r>
  <r>
    <n v="2023"/>
    <s v="CSU-20370"/>
    <n v="30076"/>
    <x v="0"/>
    <x v="0"/>
    <s v="LC"/>
    <s v="FC"/>
    <s v="FC-040gr"/>
    <x v="1"/>
    <s v="G"/>
    <s v="Cx."/>
    <x v="1"/>
    <s v="F"/>
    <n v="50"/>
    <m/>
    <n v="50"/>
    <n v="0"/>
    <s v="Negative"/>
  </r>
  <r>
    <n v="2023"/>
    <s v="CSU-20371"/>
    <n v="30077"/>
    <x v="0"/>
    <x v="0"/>
    <s v="LC"/>
    <s v="FC"/>
    <s v="FC-040gr"/>
    <x v="1"/>
    <s v="G"/>
    <s v="Cx."/>
    <x v="1"/>
    <s v="F"/>
    <n v="25"/>
    <m/>
    <n v="25"/>
    <n v="0"/>
    <s v="Negative"/>
  </r>
  <r>
    <n v="2023"/>
    <s v="CSU-20372"/>
    <n v="30078"/>
    <x v="0"/>
    <x v="0"/>
    <s v="LC"/>
    <s v="FC"/>
    <s v="FC-036"/>
    <x v="2"/>
    <s v="L"/>
    <s v="Cx."/>
    <x v="0"/>
    <s v="F"/>
    <m/>
    <n v="50"/>
    <n v="50"/>
    <n v="0"/>
    <s v="Negative"/>
  </r>
  <r>
    <n v="2023"/>
    <s v="CSU-20373"/>
    <n v="30079"/>
    <x v="0"/>
    <x v="0"/>
    <s v="LC"/>
    <s v="FC"/>
    <s v="FC-036"/>
    <x v="2"/>
    <s v="L"/>
    <s v="Cx."/>
    <x v="0"/>
    <s v="F"/>
    <m/>
    <n v="50"/>
    <n v="50"/>
    <n v="0"/>
    <s v="Negative"/>
  </r>
  <r>
    <n v="2023"/>
    <s v="CSU-20374"/>
    <n v="30080"/>
    <x v="0"/>
    <x v="0"/>
    <s v="LC"/>
    <s v="FC"/>
    <s v="FC-036"/>
    <x v="2"/>
    <s v="L"/>
    <s v="Cx."/>
    <x v="0"/>
    <s v="F"/>
    <m/>
    <n v="12"/>
    <n v="12"/>
    <n v="0"/>
    <s v="Negative"/>
  </r>
  <r>
    <n v="2023"/>
    <s v="CSU-20375"/>
    <n v="30081"/>
    <x v="0"/>
    <x v="0"/>
    <s v="LC"/>
    <s v="FC"/>
    <s v="FC-036"/>
    <x v="2"/>
    <s v="L"/>
    <s v="Cx."/>
    <x v="1"/>
    <s v="F"/>
    <m/>
    <n v="3"/>
    <n v="3"/>
    <n v="0"/>
    <s v="Negative"/>
  </r>
  <r>
    <n v="2023"/>
    <s v="CSU-20376"/>
    <n v="30082"/>
    <x v="0"/>
    <x v="0"/>
    <s v="LC"/>
    <s v="FC"/>
    <s v="FC-067"/>
    <x v="1"/>
    <s v="L"/>
    <s v="Cx."/>
    <x v="0"/>
    <s v="F"/>
    <m/>
    <n v="30"/>
    <n v="30"/>
    <n v="0"/>
    <s v="Negative"/>
  </r>
  <r>
    <n v="2023"/>
    <s v="CSU-20377"/>
    <n v="30083"/>
    <x v="0"/>
    <x v="0"/>
    <s v="LC"/>
    <s v="FC"/>
    <s v="FC-066gr"/>
    <x v="1"/>
    <s v="G"/>
    <s v="Cx."/>
    <x v="1"/>
    <s v="F"/>
    <n v="3"/>
    <m/>
    <n v="3"/>
    <n v="0"/>
    <s v="Negative"/>
  </r>
  <r>
    <n v="2023"/>
    <s v="CSU-20378"/>
    <n v="30084"/>
    <x v="0"/>
    <x v="0"/>
    <s v="LC"/>
    <s v="FC"/>
    <s v="FC-006"/>
    <x v="1"/>
    <s v="L"/>
    <s v="Cx."/>
    <x v="0"/>
    <s v="F"/>
    <m/>
    <n v="50"/>
    <n v="50"/>
    <n v="1"/>
    <s v="Positive"/>
  </r>
  <r>
    <n v="2023"/>
    <s v="CSU-20379"/>
    <n v="30085"/>
    <x v="0"/>
    <x v="0"/>
    <s v="LC"/>
    <s v="FC"/>
    <s v="FC-006"/>
    <x v="1"/>
    <s v="L"/>
    <s v="Cx."/>
    <x v="0"/>
    <s v="F"/>
    <m/>
    <n v="50"/>
    <n v="50"/>
    <n v="0"/>
    <s v="Negative"/>
  </r>
  <r>
    <n v="2023"/>
    <s v="CSU-20380"/>
    <n v="30086"/>
    <x v="0"/>
    <x v="0"/>
    <s v="LC"/>
    <s v="FC"/>
    <s v="FC-006"/>
    <x v="1"/>
    <s v="L"/>
    <s v="Cx."/>
    <x v="0"/>
    <s v="F"/>
    <m/>
    <n v="50"/>
    <n v="50"/>
    <n v="0"/>
    <s v="Negative"/>
  </r>
  <r>
    <n v="2023"/>
    <s v="CSU-20381"/>
    <n v="30087"/>
    <x v="0"/>
    <x v="0"/>
    <s v="LC"/>
    <s v="FC"/>
    <s v="FC-006"/>
    <x v="1"/>
    <s v="L"/>
    <s v="Cx."/>
    <x v="0"/>
    <s v="F"/>
    <m/>
    <n v="50"/>
    <n v="50"/>
    <n v="0"/>
    <s v="Negative"/>
  </r>
  <r>
    <n v="2023"/>
    <s v="CSU-20382"/>
    <n v="30088"/>
    <x v="0"/>
    <x v="0"/>
    <s v="LC"/>
    <s v="FC"/>
    <s v="FC-006"/>
    <x v="1"/>
    <s v="L"/>
    <s v="Cx."/>
    <x v="0"/>
    <s v="F"/>
    <m/>
    <n v="7"/>
    <n v="7"/>
    <n v="0"/>
    <s v="Negative"/>
  </r>
  <r>
    <n v="2023"/>
    <s v="CSU-20383"/>
    <n v="30089"/>
    <x v="0"/>
    <x v="0"/>
    <s v="LC"/>
    <s v="FC"/>
    <s v="FC-006"/>
    <x v="1"/>
    <s v="L"/>
    <s v="Cx."/>
    <x v="1"/>
    <s v="F"/>
    <m/>
    <n v="6"/>
    <n v="6"/>
    <n v="0"/>
    <s v="Negative"/>
  </r>
  <r>
    <n v="2023"/>
    <s v="CSU-20384"/>
    <n v="30090"/>
    <x v="0"/>
    <x v="0"/>
    <s v="LC"/>
    <s v="FC"/>
    <s v="FC-072"/>
    <x v="1"/>
    <s v="L"/>
    <s v="Cx."/>
    <x v="0"/>
    <s v="F"/>
    <m/>
    <n v="50"/>
    <n v="50"/>
    <n v="0"/>
    <s v="Negative"/>
  </r>
  <r>
    <n v="2023"/>
    <s v="CSU-20385"/>
    <n v="30091"/>
    <x v="0"/>
    <x v="0"/>
    <s v="LC"/>
    <s v="FC"/>
    <s v="FC-072"/>
    <x v="1"/>
    <s v="L"/>
    <s v="Cx."/>
    <x v="0"/>
    <s v="F"/>
    <m/>
    <n v="50"/>
    <n v="50"/>
    <n v="0"/>
    <s v="Negative"/>
  </r>
  <r>
    <n v="2023"/>
    <s v="CSU-20386"/>
    <n v="30092"/>
    <x v="0"/>
    <x v="0"/>
    <s v="LC"/>
    <s v="FC"/>
    <s v="FC-072"/>
    <x v="1"/>
    <s v="L"/>
    <s v="Cx."/>
    <x v="0"/>
    <s v="F"/>
    <m/>
    <n v="50"/>
    <n v="50"/>
    <n v="0"/>
    <s v="Negative"/>
  </r>
  <r>
    <n v="2023"/>
    <s v="CSU-20387"/>
    <n v="30093"/>
    <x v="0"/>
    <x v="0"/>
    <s v="LC"/>
    <s v="FC"/>
    <s v="FC-072"/>
    <x v="1"/>
    <s v="L"/>
    <s v="Cx."/>
    <x v="0"/>
    <s v="F"/>
    <m/>
    <n v="50"/>
    <n v="50"/>
    <n v="0"/>
    <s v="Negative"/>
  </r>
  <r>
    <n v="2023"/>
    <s v="CSU-20388"/>
    <n v="30094"/>
    <x v="0"/>
    <x v="0"/>
    <s v="LC"/>
    <s v="FC"/>
    <s v="FC-072"/>
    <x v="1"/>
    <s v="L"/>
    <s v="Cx."/>
    <x v="0"/>
    <s v="F"/>
    <m/>
    <n v="50"/>
    <n v="50"/>
    <n v="0"/>
    <s v="Negative"/>
  </r>
  <r>
    <n v="2023"/>
    <s v="CSU-20389"/>
    <n v="30095"/>
    <x v="0"/>
    <x v="0"/>
    <s v="LC"/>
    <s v="FC"/>
    <s v="FC-072"/>
    <x v="1"/>
    <s v="L"/>
    <s v="Cx."/>
    <x v="0"/>
    <s v="F"/>
    <m/>
    <n v="50"/>
    <n v="50"/>
    <n v="0"/>
    <s v="Negative"/>
  </r>
  <r>
    <n v="2023"/>
    <s v="CSU-20390"/>
    <n v="30096"/>
    <x v="0"/>
    <x v="0"/>
    <s v="LC"/>
    <s v="FC"/>
    <s v="FC-072"/>
    <x v="1"/>
    <s v="L"/>
    <s v="Cx."/>
    <x v="0"/>
    <s v="F"/>
    <m/>
    <n v="50"/>
    <n v="50"/>
    <n v="0"/>
    <s v="Negative"/>
  </r>
  <r>
    <n v="2023"/>
    <s v="CSU-20391"/>
    <n v="30097"/>
    <x v="0"/>
    <x v="0"/>
    <s v="LC"/>
    <s v="FC"/>
    <s v="FC-072"/>
    <x v="1"/>
    <s v="L"/>
    <s v="Cx."/>
    <x v="0"/>
    <s v="F"/>
    <m/>
    <n v="50"/>
    <n v="50"/>
    <n v="0"/>
    <s v="Negative"/>
  </r>
  <r>
    <n v="2023"/>
    <s v="CSU-20392"/>
    <n v="30098"/>
    <x v="0"/>
    <x v="0"/>
    <s v="LC"/>
    <s v="FC"/>
    <s v="FC-072"/>
    <x v="1"/>
    <s v="L"/>
    <s v="Cx."/>
    <x v="0"/>
    <s v="F"/>
    <m/>
    <n v="50"/>
    <n v="50"/>
    <n v="0"/>
    <s v="Negative"/>
  </r>
  <r>
    <n v="2023"/>
    <s v="CSU-20393"/>
    <n v="30099"/>
    <x v="0"/>
    <x v="0"/>
    <s v="LC"/>
    <s v="FC"/>
    <s v="FC-072"/>
    <x v="1"/>
    <s v="L"/>
    <s v="Cx."/>
    <x v="0"/>
    <s v="F"/>
    <m/>
    <n v="50"/>
    <n v="50"/>
    <n v="0"/>
    <s v="Negative"/>
  </r>
  <r>
    <n v="2023"/>
    <s v="CSU-20394"/>
    <n v="30100"/>
    <x v="0"/>
    <x v="0"/>
    <s v="LC"/>
    <s v="FC"/>
    <s v="FC-072"/>
    <x v="1"/>
    <s v="L"/>
    <s v="Cx."/>
    <x v="0"/>
    <s v="F"/>
    <m/>
    <n v="50"/>
    <n v="50"/>
    <n v="0"/>
    <s v="Negative"/>
  </r>
  <r>
    <n v="2023"/>
    <s v="CSU-20395"/>
    <n v="30101"/>
    <x v="0"/>
    <x v="0"/>
    <s v="LC"/>
    <s v="FC"/>
    <s v="FC-072"/>
    <x v="1"/>
    <s v="L"/>
    <s v="Cx."/>
    <x v="0"/>
    <s v="F"/>
    <m/>
    <n v="50"/>
    <n v="50"/>
    <n v="0"/>
    <s v="Negative"/>
  </r>
  <r>
    <n v="2023"/>
    <s v="CSU-20396"/>
    <n v="30102"/>
    <x v="0"/>
    <x v="0"/>
    <s v="LC"/>
    <s v="FC"/>
    <s v="FC-072"/>
    <x v="1"/>
    <s v="L"/>
    <s v="Cx."/>
    <x v="0"/>
    <s v="F"/>
    <m/>
    <n v="50"/>
    <n v="50"/>
    <n v="0"/>
    <s v="Negative"/>
  </r>
  <r>
    <n v="2023"/>
    <s v="CSU-20397"/>
    <n v="30103"/>
    <x v="0"/>
    <x v="0"/>
    <s v="LC"/>
    <s v="FC"/>
    <s v="FC-072"/>
    <x v="1"/>
    <s v="L"/>
    <s v="Cx."/>
    <x v="0"/>
    <s v="F"/>
    <m/>
    <n v="50"/>
    <n v="50"/>
    <n v="0"/>
    <s v="Negative"/>
  </r>
  <r>
    <n v="2023"/>
    <s v="CSU-20398"/>
    <n v="30104"/>
    <x v="0"/>
    <x v="0"/>
    <s v="LC"/>
    <s v="FC"/>
    <s v="FC-072"/>
    <x v="1"/>
    <s v="L"/>
    <s v="Cx."/>
    <x v="0"/>
    <s v="F"/>
    <m/>
    <n v="50"/>
    <n v="50"/>
    <n v="0"/>
    <s v="Negative"/>
  </r>
  <r>
    <n v="2023"/>
    <s v="CSU-20399"/>
    <n v="30105"/>
    <x v="0"/>
    <x v="0"/>
    <s v="LC"/>
    <s v="FC"/>
    <s v="FC-072"/>
    <x v="1"/>
    <s v="L"/>
    <s v="Cx."/>
    <x v="0"/>
    <s v="F"/>
    <m/>
    <n v="50"/>
    <n v="50"/>
    <n v="0"/>
    <s v="Negative"/>
  </r>
  <r>
    <n v="2023"/>
    <s v="CSU-20400"/>
    <n v="30106"/>
    <x v="0"/>
    <x v="0"/>
    <s v="LC"/>
    <s v="FC"/>
    <s v="FC-072"/>
    <x v="1"/>
    <s v="L"/>
    <s v="Cx."/>
    <x v="0"/>
    <s v="F"/>
    <m/>
    <n v="50"/>
    <n v="50"/>
    <n v="1"/>
    <s v="Positive"/>
  </r>
  <r>
    <n v="2023"/>
    <s v="CSU-20401"/>
    <n v="30107"/>
    <x v="0"/>
    <x v="0"/>
    <s v="LC"/>
    <s v="FC"/>
    <s v="FC-072"/>
    <x v="1"/>
    <s v="L"/>
    <s v="Cx."/>
    <x v="0"/>
    <s v="F"/>
    <m/>
    <n v="50"/>
    <n v="50"/>
    <n v="1"/>
    <s v="Positive"/>
  </r>
  <r>
    <n v="2023"/>
    <s v="CSU-20402"/>
    <n v="30108"/>
    <x v="0"/>
    <x v="0"/>
    <s v="LC"/>
    <s v="FC"/>
    <s v="FC-072"/>
    <x v="1"/>
    <s v="L"/>
    <s v="Cx."/>
    <x v="0"/>
    <s v="F"/>
    <m/>
    <n v="50"/>
    <n v="50"/>
    <n v="0"/>
    <s v="Negative"/>
  </r>
  <r>
    <n v="2023"/>
    <s v="CSU-20403"/>
    <n v="30109"/>
    <x v="0"/>
    <x v="0"/>
    <s v="LC"/>
    <s v="FC"/>
    <s v="FC-072"/>
    <x v="1"/>
    <s v="L"/>
    <s v="Cx."/>
    <x v="0"/>
    <s v="F"/>
    <m/>
    <n v="50"/>
    <n v="50"/>
    <n v="0"/>
    <s v="Negative"/>
  </r>
  <r>
    <n v="2023"/>
    <s v="CSU-20404"/>
    <n v="30110"/>
    <x v="0"/>
    <x v="0"/>
    <s v="LC"/>
    <s v="FC"/>
    <s v="FC-072"/>
    <x v="1"/>
    <s v="L"/>
    <s v="Cx."/>
    <x v="0"/>
    <s v="F"/>
    <m/>
    <n v="50"/>
    <n v="50"/>
    <n v="0"/>
    <s v="Negative"/>
  </r>
  <r>
    <n v="2023"/>
    <s v="CSU-20405"/>
    <n v="30111"/>
    <x v="0"/>
    <x v="0"/>
    <s v="LC"/>
    <s v="FC"/>
    <s v="FC-072"/>
    <x v="1"/>
    <s v="L"/>
    <s v="Cx."/>
    <x v="0"/>
    <s v="F"/>
    <m/>
    <n v="50"/>
    <n v="50"/>
    <n v="0"/>
    <s v="Negative"/>
  </r>
  <r>
    <n v="2023"/>
    <s v="CSU-20406"/>
    <n v="30112"/>
    <x v="0"/>
    <x v="0"/>
    <s v="LC"/>
    <s v="FC"/>
    <s v="FC-072"/>
    <x v="1"/>
    <s v="L"/>
    <s v="Cx."/>
    <x v="0"/>
    <s v="F"/>
    <m/>
    <n v="50"/>
    <n v="50"/>
    <n v="0"/>
    <s v="Negative"/>
  </r>
  <r>
    <n v="2023"/>
    <s v="CSU-20407"/>
    <n v="30113"/>
    <x v="0"/>
    <x v="0"/>
    <s v="LC"/>
    <s v="FC"/>
    <s v="FC-072"/>
    <x v="1"/>
    <s v="L"/>
    <s v="Cx."/>
    <x v="0"/>
    <s v="F"/>
    <m/>
    <n v="50"/>
    <n v="50"/>
    <n v="0"/>
    <s v="Negative"/>
  </r>
  <r>
    <n v="2023"/>
    <s v="CSU-20408"/>
    <n v="30114"/>
    <x v="0"/>
    <x v="0"/>
    <s v="LC"/>
    <s v="FC"/>
    <s v="FC-072"/>
    <x v="1"/>
    <s v="L"/>
    <s v="Cx."/>
    <x v="0"/>
    <s v="F"/>
    <m/>
    <n v="50"/>
    <n v="50"/>
    <n v="0"/>
    <s v="Negative"/>
  </r>
  <r>
    <n v="2023"/>
    <s v="CSU-20409"/>
    <n v="30115"/>
    <x v="0"/>
    <x v="0"/>
    <s v="LC"/>
    <s v="FC"/>
    <s v="FC-072"/>
    <x v="1"/>
    <s v="L"/>
    <s v="Cx."/>
    <x v="0"/>
    <s v="F"/>
    <m/>
    <n v="50"/>
    <n v="50"/>
    <n v="0"/>
    <s v="Negative"/>
  </r>
  <r>
    <n v="2023"/>
    <s v="CSU-20410"/>
    <n v="30116"/>
    <x v="0"/>
    <x v="0"/>
    <s v="LC"/>
    <s v="FC"/>
    <s v="FC-072"/>
    <x v="1"/>
    <s v="L"/>
    <s v="Cx."/>
    <x v="0"/>
    <s v="F"/>
    <m/>
    <n v="47"/>
    <n v="47"/>
    <n v="0"/>
    <s v="Negative"/>
  </r>
  <r>
    <n v="2023"/>
    <s v="CSU-20411"/>
    <n v="30117"/>
    <x v="0"/>
    <x v="0"/>
    <s v="LC"/>
    <s v="FC"/>
    <s v="FC-072"/>
    <x v="1"/>
    <s v="L"/>
    <s v="Cx."/>
    <x v="1"/>
    <s v="F"/>
    <m/>
    <n v="32"/>
    <n v="32"/>
    <n v="0"/>
    <s v="Negative"/>
  </r>
  <r>
    <n v="2023"/>
    <s v="CSU-20412"/>
    <n v="30118"/>
    <x v="0"/>
    <x v="0"/>
    <s v="LC"/>
    <s v="FC"/>
    <s v="FC-019"/>
    <x v="1"/>
    <s v="L"/>
    <s v="Cx."/>
    <x v="0"/>
    <s v="F"/>
    <m/>
    <n v="50"/>
    <n v="50"/>
    <n v="0"/>
    <s v="Negative"/>
  </r>
  <r>
    <n v="2023"/>
    <s v="CSU-20413"/>
    <n v="30119"/>
    <x v="0"/>
    <x v="0"/>
    <s v="LC"/>
    <s v="FC"/>
    <s v="FC-019"/>
    <x v="1"/>
    <s v="L"/>
    <s v="Cx."/>
    <x v="0"/>
    <s v="F"/>
    <m/>
    <n v="50"/>
    <n v="50"/>
    <n v="0"/>
    <s v="Negative"/>
  </r>
  <r>
    <n v="2023"/>
    <s v="CSU-20414"/>
    <n v="30120"/>
    <x v="0"/>
    <x v="0"/>
    <s v="LC"/>
    <s v="FC"/>
    <s v="FC-019"/>
    <x v="1"/>
    <s v="L"/>
    <s v="Cx."/>
    <x v="0"/>
    <s v="F"/>
    <m/>
    <n v="50"/>
    <n v="50"/>
    <n v="0"/>
    <s v="Negative"/>
  </r>
  <r>
    <n v="2023"/>
    <s v="CSU-20415"/>
    <n v="30121"/>
    <x v="0"/>
    <x v="0"/>
    <s v="LC"/>
    <s v="FC"/>
    <s v="FC-019"/>
    <x v="1"/>
    <s v="L"/>
    <s v="Cx."/>
    <x v="0"/>
    <s v="F"/>
    <m/>
    <n v="50"/>
    <n v="50"/>
    <n v="0"/>
    <s v="Negative"/>
  </r>
  <r>
    <n v="2023"/>
    <s v="CSU-20416"/>
    <n v="30122"/>
    <x v="0"/>
    <x v="0"/>
    <s v="LC"/>
    <s v="FC"/>
    <s v="FC-019"/>
    <x v="1"/>
    <s v="L"/>
    <s v="Cx."/>
    <x v="0"/>
    <s v="F"/>
    <m/>
    <n v="50"/>
    <n v="50"/>
    <n v="0"/>
    <s v="Negative"/>
  </r>
  <r>
    <n v="2023"/>
    <s v="CSU-20417"/>
    <n v="30123"/>
    <x v="0"/>
    <x v="0"/>
    <s v="LC"/>
    <s v="FC"/>
    <s v="FC-019"/>
    <x v="1"/>
    <s v="L"/>
    <s v="Cx."/>
    <x v="0"/>
    <s v="F"/>
    <m/>
    <n v="50"/>
    <n v="50"/>
    <n v="0"/>
    <s v="Negative"/>
  </r>
  <r>
    <n v="2023"/>
    <s v="CSU-20418"/>
    <n v="30124"/>
    <x v="0"/>
    <x v="0"/>
    <s v="LC"/>
    <s v="FC"/>
    <s v="FC-019"/>
    <x v="1"/>
    <s v="L"/>
    <s v="Cx."/>
    <x v="0"/>
    <s v="F"/>
    <m/>
    <n v="50"/>
    <n v="50"/>
    <n v="0"/>
    <s v="Negative"/>
  </r>
  <r>
    <n v="2023"/>
    <s v="CSU-20419"/>
    <n v="30125"/>
    <x v="0"/>
    <x v="0"/>
    <s v="LC"/>
    <s v="FC"/>
    <s v="FC-019"/>
    <x v="1"/>
    <s v="L"/>
    <s v="Cx."/>
    <x v="0"/>
    <s v="F"/>
    <m/>
    <n v="50"/>
    <n v="50"/>
    <n v="0"/>
    <s v="Negative"/>
  </r>
  <r>
    <n v="2023"/>
    <s v="CSU-20420"/>
    <n v="30126"/>
    <x v="0"/>
    <x v="0"/>
    <s v="LC"/>
    <s v="FC"/>
    <s v="FC-019"/>
    <x v="1"/>
    <s v="L"/>
    <s v="Cx."/>
    <x v="0"/>
    <s v="F"/>
    <m/>
    <n v="50"/>
    <n v="50"/>
    <n v="0"/>
    <s v="Negative"/>
  </r>
  <r>
    <n v="2023"/>
    <s v="CSU-20421"/>
    <n v="30127"/>
    <x v="0"/>
    <x v="0"/>
    <s v="LC"/>
    <s v="FC"/>
    <s v="FC-019"/>
    <x v="1"/>
    <s v="L"/>
    <s v="Cx."/>
    <x v="0"/>
    <s v="F"/>
    <m/>
    <n v="50"/>
    <n v="50"/>
    <n v="0"/>
    <s v="Negative"/>
  </r>
  <r>
    <n v="2023"/>
    <s v="CSU-20422"/>
    <n v="30128"/>
    <x v="0"/>
    <x v="0"/>
    <s v="LC"/>
    <s v="FC"/>
    <s v="FC-019"/>
    <x v="1"/>
    <s v="L"/>
    <s v="Cx."/>
    <x v="0"/>
    <s v="F"/>
    <m/>
    <n v="50"/>
    <n v="50"/>
    <n v="0"/>
    <s v="Negative"/>
  </r>
  <r>
    <n v="2023"/>
    <s v="CSU-20423"/>
    <n v="30129"/>
    <x v="0"/>
    <x v="0"/>
    <s v="LC"/>
    <s v="FC"/>
    <s v="FC-019"/>
    <x v="1"/>
    <s v="L"/>
    <s v="Cx."/>
    <x v="0"/>
    <s v="F"/>
    <m/>
    <n v="50"/>
    <n v="50"/>
    <n v="0"/>
    <s v="Negative"/>
  </r>
  <r>
    <n v="2023"/>
    <s v="CSU-20424"/>
    <n v="30130"/>
    <x v="0"/>
    <x v="0"/>
    <s v="LC"/>
    <s v="FC"/>
    <s v="FC-019"/>
    <x v="1"/>
    <s v="L"/>
    <s v="Cx."/>
    <x v="0"/>
    <s v="F"/>
    <m/>
    <n v="11"/>
    <n v="11"/>
    <n v="0"/>
    <s v="Negative"/>
  </r>
  <r>
    <n v="2023"/>
    <s v="CSU-20425"/>
    <n v="30131"/>
    <x v="0"/>
    <x v="0"/>
    <s v="LC"/>
    <s v="FC"/>
    <s v="FC-019"/>
    <x v="1"/>
    <s v="L"/>
    <s v="Cx."/>
    <x v="1"/>
    <s v="F"/>
    <m/>
    <n v="50"/>
    <n v="50"/>
    <n v="1"/>
    <s v="Positive"/>
  </r>
  <r>
    <n v="2023"/>
    <s v="CSU-20426"/>
    <n v="30132"/>
    <x v="0"/>
    <x v="0"/>
    <s v="LC"/>
    <s v="FC"/>
    <s v="FC-019"/>
    <x v="1"/>
    <s v="L"/>
    <s v="Cx."/>
    <x v="1"/>
    <s v="F"/>
    <m/>
    <n v="6"/>
    <n v="6"/>
    <n v="1"/>
    <s v="Positive"/>
  </r>
  <r>
    <n v="2023"/>
    <s v="CSU-20427"/>
    <n v="30133"/>
    <x v="0"/>
    <x v="0"/>
    <s v="LC"/>
    <s v="FC"/>
    <s v="FC-066"/>
    <x v="1"/>
    <s v="L"/>
    <s v="Cx."/>
    <x v="0"/>
    <s v="F"/>
    <m/>
    <n v="50"/>
    <n v="50"/>
    <n v="0"/>
    <s v="Negative"/>
  </r>
  <r>
    <n v="2023"/>
    <s v="CSU-20428"/>
    <n v="30134"/>
    <x v="0"/>
    <x v="0"/>
    <s v="LC"/>
    <s v="FC"/>
    <s v="FC-066"/>
    <x v="1"/>
    <s v="L"/>
    <s v="Cx."/>
    <x v="0"/>
    <s v="F"/>
    <m/>
    <n v="50"/>
    <n v="50"/>
    <n v="0"/>
    <s v="Negative"/>
  </r>
  <r>
    <n v="2023"/>
    <s v="CSU-20429"/>
    <n v="30135"/>
    <x v="0"/>
    <x v="0"/>
    <s v="LC"/>
    <s v="FC"/>
    <s v="FC-066"/>
    <x v="1"/>
    <s v="L"/>
    <s v="Cx."/>
    <x v="0"/>
    <s v="F"/>
    <m/>
    <n v="50"/>
    <n v="50"/>
    <n v="0"/>
    <s v="Negative"/>
  </r>
  <r>
    <n v="2023"/>
    <s v="CSU-20430"/>
    <n v="30136"/>
    <x v="0"/>
    <x v="0"/>
    <s v="LC"/>
    <s v="FC"/>
    <s v="FC-066"/>
    <x v="1"/>
    <s v="L"/>
    <s v="Cx."/>
    <x v="0"/>
    <s v="F"/>
    <m/>
    <n v="50"/>
    <n v="50"/>
    <n v="0"/>
    <s v="Negative"/>
  </r>
  <r>
    <n v="2023"/>
    <s v="CSU-20431"/>
    <n v="30137"/>
    <x v="0"/>
    <x v="0"/>
    <s v="LC"/>
    <s v="FC"/>
    <s v="FC-066"/>
    <x v="1"/>
    <s v="L"/>
    <s v="Cx."/>
    <x v="0"/>
    <s v="F"/>
    <m/>
    <n v="50"/>
    <n v="50"/>
    <n v="0"/>
    <s v="Negative"/>
  </r>
  <r>
    <n v="2023"/>
    <s v="CSU-20432"/>
    <n v="30138"/>
    <x v="0"/>
    <x v="0"/>
    <s v="LC"/>
    <s v="FC"/>
    <s v="FC-066"/>
    <x v="1"/>
    <s v="L"/>
    <s v="Cx."/>
    <x v="0"/>
    <s v="F"/>
    <m/>
    <n v="50"/>
    <n v="50"/>
    <n v="0"/>
    <s v="Negative"/>
  </r>
  <r>
    <n v="2023"/>
    <s v="CSU-20433"/>
    <n v="30139"/>
    <x v="0"/>
    <x v="0"/>
    <s v="LC"/>
    <s v="FC"/>
    <s v="FC-066"/>
    <x v="1"/>
    <s v="L"/>
    <s v="Cx."/>
    <x v="0"/>
    <s v="F"/>
    <m/>
    <n v="44"/>
    <n v="44"/>
    <n v="0"/>
    <s v="Negative"/>
  </r>
  <r>
    <n v="2023"/>
    <s v="CSU-20434"/>
    <n v="30140"/>
    <x v="0"/>
    <x v="0"/>
    <s v="LC"/>
    <s v="FC"/>
    <s v="FC-066"/>
    <x v="1"/>
    <s v="L"/>
    <s v="Cx."/>
    <x v="1"/>
    <s v="F"/>
    <m/>
    <n v="50"/>
    <n v="50"/>
    <n v="0"/>
    <s v="Negative"/>
  </r>
  <r>
    <n v="2023"/>
    <s v="CSU-20435"/>
    <n v="30141"/>
    <x v="0"/>
    <x v="0"/>
    <s v="LC"/>
    <s v="FC"/>
    <s v="FC-066"/>
    <x v="1"/>
    <s v="L"/>
    <s v="Cx."/>
    <x v="1"/>
    <s v="F"/>
    <m/>
    <n v="40"/>
    <n v="40"/>
    <n v="1"/>
    <s v="Positive"/>
  </r>
  <r>
    <n v="2023"/>
    <s v="CSU-20436"/>
    <n v="30142"/>
    <x v="0"/>
    <x v="0"/>
    <s v="LC"/>
    <s v="FC"/>
    <s v="FC-091gr"/>
    <x v="1"/>
    <s v="G"/>
    <s v="Cx."/>
    <x v="1"/>
    <s v="F"/>
    <n v="2"/>
    <m/>
    <n v="2"/>
    <n v="0"/>
    <s v="Negative"/>
  </r>
  <r>
    <n v="2023"/>
    <s v="CSU-20437"/>
    <n v="30143"/>
    <x v="0"/>
    <x v="0"/>
    <s v="LC"/>
    <s v="FC"/>
    <s v="FC-092gr"/>
    <x v="1"/>
    <s v="G"/>
    <s v="Cx."/>
    <x v="1"/>
    <s v="F"/>
    <n v="50"/>
    <m/>
    <n v="50"/>
    <n v="0"/>
    <s v="Negative"/>
  </r>
  <r>
    <n v="2023"/>
    <s v="CSU-20438"/>
    <n v="30144"/>
    <x v="0"/>
    <x v="0"/>
    <s v="LC"/>
    <s v="FC"/>
    <s v="FC-092gr"/>
    <x v="1"/>
    <s v="G"/>
    <s v="Cx."/>
    <x v="1"/>
    <s v="F"/>
    <n v="17"/>
    <m/>
    <n v="17"/>
    <n v="0"/>
    <s v="Negative"/>
  </r>
  <r>
    <n v="2023"/>
    <s v="CSU-20439"/>
    <n v="30145"/>
    <x v="0"/>
    <x v="0"/>
    <s v="LC"/>
    <s v="FC"/>
    <s v="FC-014"/>
    <x v="1"/>
    <s v="L"/>
    <s v="Cx."/>
    <x v="0"/>
    <s v="F"/>
    <m/>
    <n v="50"/>
    <n v="50"/>
    <n v="0"/>
    <s v="Negative"/>
  </r>
  <r>
    <n v="2023"/>
    <s v="CSU-20440"/>
    <n v="30146"/>
    <x v="0"/>
    <x v="0"/>
    <s v="LC"/>
    <s v="FC"/>
    <s v="FC-014"/>
    <x v="1"/>
    <s v="L"/>
    <s v="Cx."/>
    <x v="0"/>
    <s v="F"/>
    <m/>
    <n v="50"/>
    <n v="50"/>
    <n v="0"/>
    <s v="Negative"/>
  </r>
  <r>
    <n v="2023"/>
    <s v="CSU-20441"/>
    <n v="30147"/>
    <x v="0"/>
    <x v="0"/>
    <s v="LC"/>
    <s v="FC"/>
    <s v="FC-014"/>
    <x v="1"/>
    <s v="L"/>
    <s v="Cx."/>
    <x v="0"/>
    <s v="F"/>
    <m/>
    <n v="50"/>
    <n v="50"/>
    <n v="0"/>
    <s v="Negative"/>
  </r>
  <r>
    <n v="2023"/>
    <s v="CSU-20442"/>
    <n v="30148"/>
    <x v="0"/>
    <x v="0"/>
    <s v="LC"/>
    <s v="FC"/>
    <s v="FC-014"/>
    <x v="1"/>
    <s v="L"/>
    <s v="Cx."/>
    <x v="0"/>
    <s v="F"/>
    <m/>
    <n v="50"/>
    <n v="50"/>
    <n v="0"/>
    <s v="Negative"/>
  </r>
  <r>
    <n v="2023"/>
    <s v="CSU-20443"/>
    <n v="30149"/>
    <x v="0"/>
    <x v="0"/>
    <s v="LC"/>
    <s v="FC"/>
    <s v="FC-014"/>
    <x v="1"/>
    <s v="L"/>
    <s v="Cx."/>
    <x v="0"/>
    <s v="F"/>
    <m/>
    <n v="50"/>
    <n v="50"/>
    <n v="1"/>
    <s v="Positive"/>
  </r>
  <r>
    <n v="2023"/>
    <s v="CSU-20444"/>
    <n v="30150"/>
    <x v="0"/>
    <x v="0"/>
    <s v="LC"/>
    <s v="FC"/>
    <s v="FC-014"/>
    <x v="1"/>
    <s v="L"/>
    <s v="Cx."/>
    <x v="0"/>
    <s v="F"/>
    <m/>
    <n v="50"/>
    <n v="50"/>
    <n v="0"/>
    <s v="Negative"/>
  </r>
  <r>
    <n v="2023"/>
    <s v="CSU-20445"/>
    <n v="30151"/>
    <x v="0"/>
    <x v="0"/>
    <s v="LC"/>
    <s v="FC"/>
    <s v="FC-014"/>
    <x v="1"/>
    <s v="L"/>
    <s v="Cx."/>
    <x v="0"/>
    <s v="F"/>
    <m/>
    <n v="50"/>
    <n v="50"/>
    <n v="0"/>
    <s v="Negative"/>
  </r>
  <r>
    <n v="2023"/>
    <s v="CSU-20446"/>
    <n v="30152"/>
    <x v="0"/>
    <x v="0"/>
    <s v="LC"/>
    <s v="FC"/>
    <s v="FC-014"/>
    <x v="1"/>
    <s v="L"/>
    <s v="Cx."/>
    <x v="0"/>
    <s v="F"/>
    <m/>
    <n v="50"/>
    <n v="50"/>
    <n v="0"/>
    <s v="Negative"/>
  </r>
  <r>
    <n v="2023"/>
    <s v="CSU-20447"/>
    <n v="30153"/>
    <x v="0"/>
    <x v="0"/>
    <s v="LC"/>
    <s v="FC"/>
    <s v="FC-014"/>
    <x v="1"/>
    <s v="L"/>
    <s v="Cx."/>
    <x v="0"/>
    <s v="F"/>
    <m/>
    <n v="50"/>
    <n v="50"/>
    <n v="0"/>
    <s v="Negative"/>
  </r>
  <r>
    <n v="2023"/>
    <s v="CSU-20448"/>
    <n v="30154"/>
    <x v="0"/>
    <x v="0"/>
    <s v="LC"/>
    <s v="FC"/>
    <s v="FC-014"/>
    <x v="1"/>
    <s v="L"/>
    <s v="Cx."/>
    <x v="0"/>
    <s v="F"/>
    <m/>
    <n v="50"/>
    <n v="50"/>
    <n v="0"/>
    <s v="Negative"/>
  </r>
  <r>
    <n v="2023"/>
    <s v="CSU-20449"/>
    <n v="30155"/>
    <x v="0"/>
    <x v="0"/>
    <s v="LC"/>
    <s v="FC"/>
    <s v="FC-014"/>
    <x v="1"/>
    <s v="L"/>
    <s v="Cx."/>
    <x v="0"/>
    <s v="F"/>
    <m/>
    <n v="50"/>
    <n v="50"/>
    <n v="0"/>
    <s v="Negative"/>
  </r>
  <r>
    <n v="2023"/>
    <s v="CSU-20450"/>
    <n v="30156"/>
    <x v="0"/>
    <x v="0"/>
    <s v="LC"/>
    <s v="FC"/>
    <s v="FC-014"/>
    <x v="1"/>
    <s v="L"/>
    <s v="Cx."/>
    <x v="0"/>
    <s v="F"/>
    <m/>
    <n v="50"/>
    <n v="50"/>
    <n v="0"/>
    <s v="Negative"/>
  </r>
  <r>
    <n v="2023"/>
    <s v="CSU-20451"/>
    <n v="30157"/>
    <x v="0"/>
    <x v="0"/>
    <s v="LC"/>
    <s v="FC"/>
    <s v="FC-014"/>
    <x v="1"/>
    <s v="L"/>
    <s v="Cx."/>
    <x v="0"/>
    <s v="F"/>
    <m/>
    <n v="50"/>
    <n v="50"/>
    <n v="1"/>
    <s v="Positive"/>
  </r>
  <r>
    <n v="2023"/>
    <s v="CSU-20452"/>
    <n v="30158"/>
    <x v="0"/>
    <x v="0"/>
    <s v="LC"/>
    <s v="FC"/>
    <s v="FC-014"/>
    <x v="1"/>
    <s v="L"/>
    <s v="Cx."/>
    <x v="0"/>
    <s v="F"/>
    <m/>
    <n v="50"/>
    <n v="50"/>
    <n v="0"/>
    <s v="Negative"/>
  </r>
  <r>
    <n v="2023"/>
    <s v="CSU-20453"/>
    <n v="30159"/>
    <x v="0"/>
    <x v="0"/>
    <s v="LC"/>
    <s v="FC"/>
    <s v="FC-014"/>
    <x v="1"/>
    <s v="L"/>
    <s v="Cx."/>
    <x v="0"/>
    <s v="F"/>
    <m/>
    <n v="50"/>
    <n v="50"/>
    <n v="0"/>
    <s v="Negative"/>
  </r>
  <r>
    <n v="2023"/>
    <s v="CSU-20454"/>
    <n v="30160"/>
    <x v="0"/>
    <x v="0"/>
    <s v="LC"/>
    <s v="FC"/>
    <s v="FC-014"/>
    <x v="1"/>
    <s v="L"/>
    <s v="Cx."/>
    <x v="0"/>
    <s v="F"/>
    <m/>
    <n v="50"/>
    <n v="50"/>
    <n v="0"/>
    <s v="Negative"/>
  </r>
  <r>
    <n v="2023"/>
    <s v="CSU-20455"/>
    <n v="30161"/>
    <x v="0"/>
    <x v="0"/>
    <s v="LC"/>
    <s v="FC"/>
    <s v="FC-014"/>
    <x v="1"/>
    <s v="L"/>
    <s v="Cx."/>
    <x v="0"/>
    <s v="F"/>
    <m/>
    <n v="50"/>
    <n v="50"/>
    <n v="0"/>
    <s v="Negative"/>
  </r>
  <r>
    <n v="2023"/>
    <s v="CSU-20456"/>
    <n v="30162"/>
    <x v="0"/>
    <x v="0"/>
    <s v="LC"/>
    <s v="FC"/>
    <s v="FC-014"/>
    <x v="1"/>
    <s v="L"/>
    <s v="Cx."/>
    <x v="0"/>
    <s v="F"/>
    <m/>
    <n v="50"/>
    <n v="50"/>
    <n v="0"/>
    <s v="Negative"/>
  </r>
  <r>
    <n v="2023"/>
    <s v="CSU-20457"/>
    <n v="30163"/>
    <x v="0"/>
    <x v="0"/>
    <s v="LC"/>
    <s v="FC"/>
    <s v="FC-014"/>
    <x v="1"/>
    <s v="L"/>
    <s v="Cx."/>
    <x v="0"/>
    <s v="F"/>
    <m/>
    <n v="50"/>
    <n v="50"/>
    <n v="0"/>
    <s v="Negative"/>
  </r>
  <r>
    <n v="2023"/>
    <s v="CSU-20458"/>
    <n v="30164"/>
    <x v="0"/>
    <x v="0"/>
    <s v="LC"/>
    <s v="FC"/>
    <s v="FC-014"/>
    <x v="1"/>
    <s v="L"/>
    <s v="Cx."/>
    <x v="0"/>
    <s v="F"/>
    <m/>
    <n v="50"/>
    <n v="50"/>
    <n v="1"/>
    <s v="Positive"/>
  </r>
  <r>
    <n v="2023"/>
    <s v="CSU-20459"/>
    <n v="30165"/>
    <x v="0"/>
    <x v="0"/>
    <s v="LC"/>
    <s v="FC"/>
    <s v="FC-014"/>
    <x v="1"/>
    <s v="L"/>
    <s v="Cx."/>
    <x v="0"/>
    <s v="F"/>
    <m/>
    <n v="24"/>
    <n v="24"/>
    <n v="0"/>
    <s v="Negative"/>
  </r>
  <r>
    <n v="2023"/>
    <s v="CSU-20460"/>
    <n v="30166"/>
    <x v="0"/>
    <x v="0"/>
    <s v="LC"/>
    <s v="FC"/>
    <s v="FC-014"/>
    <x v="1"/>
    <s v="L"/>
    <s v="Cx."/>
    <x v="1"/>
    <s v="F"/>
    <m/>
    <n v="50"/>
    <n v="50"/>
    <n v="0"/>
    <s v="Negative"/>
  </r>
  <r>
    <n v="2023"/>
    <s v="CSU-20461"/>
    <n v="30167"/>
    <x v="0"/>
    <x v="0"/>
    <s v="LC"/>
    <s v="FC"/>
    <s v="FC-014"/>
    <x v="1"/>
    <s v="L"/>
    <s v="Cx."/>
    <x v="1"/>
    <s v="F"/>
    <m/>
    <n v="18"/>
    <n v="18"/>
    <n v="0"/>
    <s v="Negative"/>
  </r>
  <r>
    <n v="2023"/>
    <s v="CSU-20462"/>
    <n v="30168"/>
    <x v="0"/>
    <x v="1"/>
    <s v="LC"/>
    <s v="LV"/>
    <s v="LV-104"/>
    <x v="0"/>
    <s v="L"/>
    <s v="Cx."/>
    <x v="0"/>
    <s v="F"/>
    <m/>
    <n v="50"/>
    <n v="50"/>
    <n v="0"/>
    <s v="Negative"/>
  </r>
  <r>
    <n v="2023"/>
    <s v="CSU-20463"/>
    <n v="30169"/>
    <x v="0"/>
    <x v="1"/>
    <s v="LC"/>
    <s v="LV"/>
    <s v="LV-104"/>
    <x v="0"/>
    <s v="L"/>
    <s v="Cx."/>
    <x v="0"/>
    <s v="F"/>
    <m/>
    <n v="50"/>
    <n v="50"/>
    <n v="0"/>
    <s v="Negative"/>
  </r>
  <r>
    <n v="2023"/>
    <s v="CSU-20464"/>
    <n v="30170"/>
    <x v="0"/>
    <x v="1"/>
    <s v="LC"/>
    <s v="LV"/>
    <s v="LV-104"/>
    <x v="0"/>
    <s v="L"/>
    <s v="Cx."/>
    <x v="0"/>
    <s v="F"/>
    <m/>
    <n v="50"/>
    <n v="50"/>
    <n v="0"/>
    <s v="Negative"/>
  </r>
  <r>
    <n v="2023"/>
    <s v="CSU-20465"/>
    <n v="30171"/>
    <x v="0"/>
    <x v="1"/>
    <s v="LC"/>
    <s v="LV"/>
    <s v="LV-089"/>
    <x v="0"/>
    <s v="L"/>
    <s v="Cx."/>
    <x v="0"/>
    <s v="F"/>
    <m/>
    <n v="50"/>
    <n v="50"/>
    <n v="0"/>
    <s v="Negative"/>
  </r>
  <r>
    <n v="2023"/>
    <s v="CSU-20466"/>
    <n v="30172"/>
    <x v="0"/>
    <x v="1"/>
    <s v="LC"/>
    <s v="LV"/>
    <s v="LV-089"/>
    <x v="0"/>
    <s v="L"/>
    <s v="Cx."/>
    <x v="0"/>
    <s v="F"/>
    <m/>
    <n v="50"/>
    <n v="50"/>
    <n v="0"/>
    <s v="Negative"/>
  </r>
  <r>
    <n v="2023"/>
    <s v="CSU-20467"/>
    <n v="30173"/>
    <x v="0"/>
    <x v="1"/>
    <s v="LC"/>
    <s v="LV"/>
    <s v="LV-089"/>
    <x v="0"/>
    <s v="L"/>
    <s v="Cx."/>
    <x v="0"/>
    <s v="F"/>
    <m/>
    <n v="50"/>
    <n v="50"/>
    <n v="0"/>
    <s v="Negative"/>
  </r>
  <r>
    <n v="2023"/>
    <s v="CSU-20468"/>
    <n v="30174"/>
    <x v="0"/>
    <x v="1"/>
    <s v="LC"/>
    <s v="LV"/>
    <s v="LV-110"/>
    <x v="0"/>
    <s v="L"/>
    <s v="Cx."/>
    <x v="0"/>
    <s v="F"/>
    <m/>
    <n v="50"/>
    <n v="50"/>
    <n v="0"/>
    <s v="Negative"/>
  </r>
  <r>
    <n v="2023"/>
    <s v="CSU-20469"/>
    <n v="30175"/>
    <x v="0"/>
    <x v="1"/>
    <s v="LC"/>
    <s v="LV"/>
    <s v="LV-110"/>
    <x v="0"/>
    <s v="L"/>
    <s v="Cx."/>
    <x v="0"/>
    <s v="F"/>
    <m/>
    <n v="50"/>
    <n v="50"/>
    <n v="0"/>
    <s v="Negative"/>
  </r>
  <r>
    <n v="2023"/>
    <s v="CSU-20470"/>
    <n v="30176"/>
    <x v="0"/>
    <x v="1"/>
    <s v="LC"/>
    <s v="LV"/>
    <s v="LV-110"/>
    <x v="0"/>
    <s v="L"/>
    <s v="Cx."/>
    <x v="0"/>
    <s v="F"/>
    <m/>
    <n v="50"/>
    <n v="50"/>
    <n v="0"/>
    <s v="Negative"/>
  </r>
  <r>
    <n v="2023"/>
    <s v="CSU-20471"/>
    <n v="30177"/>
    <x v="0"/>
    <x v="1"/>
    <s v="LC"/>
    <s v="FC"/>
    <s v="FC-064"/>
    <x v="3"/>
    <s v="L"/>
    <s v="Cx."/>
    <x v="0"/>
    <s v="F"/>
    <m/>
    <n v="50"/>
    <n v="50"/>
    <n v="0"/>
    <s v="Negative"/>
  </r>
  <r>
    <n v="2023"/>
    <s v="CSU-20472"/>
    <n v="30178"/>
    <x v="0"/>
    <x v="1"/>
    <s v="LC"/>
    <s v="FC"/>
    <s v="FC-064"/>
    <x v="3"/>
    <s v="L"/>
    <s v="Cx."/>
    <x v="0"/>
    <s v="F"/>
    <m/>
    <n v="50"/>
    <n v="50"/>
    <n v="0"/>
    <s v="Negative"/>
  </r>
  <r>
    <n v="2023"/>
    <s v="CSU-20473"/>
    <n v="30179"/>
    <x v="0"/>
    <x v="1"/>
    <s v="LC"/>
    <s v="FC"/>
    <s v="FC-064"/>
    <x v="3"/>
    <s v="L"/>
    <s v="Cx."/>
    <x v="0"/>
    <s v="F"/>
    <m/>
    <n v="50"/>
    <n v="50"/>
    <n v="0"/>
    <s v="Negative"/>
  </r>
  <r>
    <n v="2023"/>
    <s v="CSU-20474"/>
    <n v="30180"/>
    <x v="0"/>
    <x v="1"/>
    <s v="LC"/>
    <s v="FC"/>
    <s v="FC-064"/>
    <x v="3"/>
    <s v="L"/>
    <s v="Cx."/>
    <x v="0"/>
    <s v="F"/>
    <m/>
    <n v="50"/>
    <n v="50"/>
    <n v="0"/>
    <s v="Negative"/>
  </r>
  <r>
    <n v="2023"/>
    <s v="CSU-20475"/>
    <n v="30181"/>
    <x v="0"/>
    <x v="1"/>
    <s v="LC"/>
    <s v="FC"/>
    <s v="FC-064"/>
    <x v="3"/>
    <s v="L"/>
    <s v="Cx."/>
    <x v="0"/>
    <s v="F"/>
    <m/>
    <n v="50"/>
    <n v="50"/>
    <n v="0"/>
    <s v="Negative"/>
  </r>
  <r>
    <n v="2023"/>
    <s v="CSU-20476"/>
    <n v="30182"/>
    <x v="0"/>
    <x v="1"/>
    <s v="LC"/>
    <s v="FC"/>
    <s v="FC-064"/>
    <x v="3"/>
    <s v="L"/>
    <s v="Cx."/>
    <x v="0"/>
    <s v="F"/>
    <m/>
    <n v="50"/>
    <n v="50"/>
    <n v="0"/>
    <s v="Negative"/>
  </r>
  <r>
    <n v="2023"/>
    <s v="CSU-20477"/>
    <n v="30183"/>
    <x v="0"/>
    <x v="1"/>
    <s v="LC"/>
    <s v="FC"/>
    <s v="FC-064"/>
    <x v="3"/>
    <s v="L"/>
    <s v="Cx."/>
    <x v="0"/>
    <s v="F"/>
    <m/>
    <n v="50"/>
    <n v="50"/>
    <n v="0"/>
    <s v="Negative"/>
  </r>
  <r>
    <n v="2023"/>
    <s v="CSU-20478"/>
    <n v="30184"/>
    <x v="0"/>
    <x v="1"/>
    <s v="LC"/>
    <s v="FC"/>
    <s v="FC-064"/>
    <x v="3"/>
    <s v="L"/>
    <s v="Cx."/>
    <x v="0"/>
    <s v="F"/>
    <m/>
    <n v="50"/>
    <n v="50"/>
    <n v="0"/>
    <s v="Negative"/>
  </r>
  <r>
    <n v="2023"/>
    <s v="CSU-20479"/>
    <n v="30185"/>
    <x v="0"/>
    <x v="1"/>
    <s v="LC"/>
    <s v="FC"/>
    <s v="FC-064"/>
    <x v="3"/>
    <s v="L"/>
    <s v="Cx."/>
    <x v="0"/>
    <s v="F"/>
    <m/>
    <n v="50"/>
    <n v="50"/>
    <n v="1"/>
    <s v="Positive"/>
  </r>
  <r>
    <n v="2023"/>
    <s v="CSU-20480"/>
    <n v="30186"/>
    <x v="0"/>
    <x v="1"/>
    <s v="LC"/>
    <s v="FC"/>
    <s v="FC-064"/>
    <x v="3"/>
    <s v="L"/>
    <s v="Cx."/>
    <x v="0"/>
    <s v="F"/>
    <m/>
    <n v="50"/>
    <n v="50"/>
    <n v="0"/>
    <s v="Negative"/>
  </r>
  <r>
    <n v="2023"/>
    <s v="CSU-20481"/>
    <n v="30187"/>
    <x v="0"/>
    <x v="1"/>
    <s v="LC"/>
    <s v="FC"/>
    <s v="FC-064"/>
    <x v="3"/>
    <s v="L"/>
    <s v="Cx."/>
    <x v="0"/>
    <s v="F"/>
    <m/>
    <n v="50"/>
    <n v="50"/>
    <n v="0"/>
    <s v="Negative"/>
  </r>
  <r>
    <n v="2023"/>
    <s v="CSU-20482"/>
    <n v="30188"/>
    <x v="0"/>
    <x v="1"/>
    <s v="LC"/>
    <s v="FC"/>
    <s v="FC-064"/>
    <x v="3"/>
    <s v="L"/>
    <s v="Cx."/>
    <x v="0"/>
    <s v="F"/>
    <m/>
    <n v="50"/>
    <n v="50"/>
    <n v="0"/>
    <s v="Negative"/>
  </r>
  <r>
    <n v="2023"/>
    <s v="CSU-20483"/>
    <n v="30189"/>
    <x v="0"/>
    <x v="1"/>
    <s v="LC"/>
    <s v="FC"/>
    <s v="FC-064"/>
    <x v="3"/>
    <s v="L"/>
    <s v="Cx."/>
    <x v="0"/>
    <s v="F"/>
    <m/>
    <n v="50"/>
    <n v="50"/>
    <n v="1"/>
    <s v="Positive"/>
  </r>
  <r>
    <n v="2023"/>
    <s v="CSU-20484"/>
    <n v="30190"/>
    <x v="0"/>
    <x v="1"/>
    <s v="LC"/>
    <s v="FC"/>
    <s v="FC-064"/>
    <x v="3"/>
    <s v="L"/>
    <s v="Cx."/>
    <x v="0"/>
    <s v="F"/>
    <m/>
    <n v="50"/>
    <n v="50"/>
    <n v="0"/>
    <s v="Negative"/>
  </r>
  <r>
    <n v="2023"/>
    <s v="CSU-20485"/>
    <n v="30191"/>
    <x v="0"/>
    <x v="1"/>
    <s v="LC"/>
    <s v="FC"/>
    <s v="FC-064"/>
    <x v="3"/>
    <s v="L"/>
    <s v="Cx."/>
    <x v="0"/>
    <s v="F"/>
    <m/>
    <n v="50"/>
    <n v="50"/>
    <n v="1"/>
    <s v="Positive"/>
  </r>
  <r>
    <n v="2023"/>
    <s v="CSU-20486"/>
    <n v="30192"/>
    <x v="0"/>
    <x v="1"/>
    <s v="LC"/>
    <s v="FC"/>
    <s v="FC-064"/>
    <x v="3"/>
    <s v="L"/>
    <s v="Cx."/>
    <x v="0"/>
    <s v="F"/>
    <m/>
    <n v="17"/>
    <n v="17"/>
    <n v="0"/>
    <s v="Negative"/>
  </r>
  <r>
    <n v="2023"/>
    <s v="CSU-20487"/>
    <n v="30193"/>
    <x v="0"/>
    <x v="1"/>
    <s v="LC"/>
    <s v="FC"/>
    <s v="FC-064"/>
    <x v="3"/>
    <s v="L"/>
    <s v="Cx."/>
    <x v="1"/>
    <s v="F"/>
    <m/>
    <n v="35"/>
    <n v="35"/>
    <n v="0"/>
    <s v="Negative"/>
  </r>
  <r>
    <n v="2023"/>
    <s v="CSU-20488"/>
    <n v="30194"/>
    <x v="0"/>
    <x v="1"/>
    <s v="LC"/>
    <s v="FC"/>
    <s v="FC-053"/>
    <x v="3"/>
    <s v="L"/>
    <s v="Cx."/>
    <x v="0"/>
    <s v="F"/>
    <m/>
    <n v="50"/>
    <n v="50"/>
    <n v="0"/>
    <s v="Negative"/>
  </r>
  <r>
    <n v="2023"/>
    <s v="CSU-20489"/>
    <n v="30195"/>
    <x v="0"/>
    <x v="1"/>
    <s v="LC"/>
    <s v="FC"/>
    <s v="FC-053"/>
    <x v="3"/>
    <s v="L"/>
    <s v="Cx."/>
    <x v="0"/>
    <s v="F"/>
    <m/>
    <n v="50"/>
    <n v="50"/>
    <n v="0"/>
    <s v="Negative"/>
  </r>
  <r>
    <n v="2023"/>
    <s v="CSU-20490"/>
    <n v="30196"/>
    <x v="0"/>
    <x v="1"/>
    <s v="LC"/>
    <s v="FC"/>
    <s v="FC-053"/>
    <x v="3"/>
    <s v="L"/>
    <s v="Cx."/>
    <x v="0"/>
    <s v="F"/>
    <m/>
    <n v="50"/>
    <n v="50"/>
    <n v="1"/>
    <s v="Positive"/>
  </r>
  <r>
    <n v="2023"/>
    <s v="CSU-20491"/>
    <n v="30197"/>
    <x v="0"/>
    <x v="1"/>
    <s v="LC"/>
    <s v="FC"/>
    <s v="FC-053"/>
    <x v="3"/>
    <s v="L"/>
    <s v="Cx."/>
    <x v="0"/>
    <s v="F"/>
    <m/>
    <n v="50"/>
    <n v="50"/>
    <n v="0"/>
    <s v="Negative"/>
  </r>
  <r>
    <n v="2023"/>
    <s v="CSU-20492"/>
    <n v="30198"/>
    <x v="0"/>
    <x v="1"/>
    <s v="LC"/>
    <s v="FC"/>
    <s v="FC-053"/>
    <x v="3"/>
    <s v="L"/>
    <s v="Cx."/>
    <x v="0"/>
    <s v="F"/>
    <m/>
    <n v="50"/>
    <n v="50"/>
    <n v="0"/>
    <s v="Negative"/>
  </r>
  <r>
    <n v="2023"/>
    <s v="CSU-20493"/>
    <n v="30199"/>
    <x v="0"/>
    <x v="1"/>
    <s v="LC"/>
    <s v="FC"/>
    <s v="FC-053"/>
    <x v="3"/>
    <s v="L"/>
    <s v="Cx."/>
    <x v="0"/>
    <s v="F"/>
    <m/>
    <n v="50"/>
    <n v="50"/>
    <n v="1"/>
    <s v="Positive"/>
  </r>
  <r>
    <n v="2023"/>
    <s v="CSU-20494"/>
    <n v="30200"/>
    <x v="0"/>
    <x v="1"/>
    <s v="LC"/>
    <s v="FC"/>
    <s v="FC-053"/>
    <x v="3"/>
    <s v="L"/>
    <s v="Cx."/>
    <x v="0"/>
    <s v="F"/>
    <m/>
    <n v="50"/>
    <n v="50"/>
    <n v="0"/>
    <s v="Negative"/>
  </r>
  <r>
    <n v="2023"/>
    <s v="CSU-20495"/>
    <n v="30201"/>
    <x v="0"/>
    <x v="1"/>
    <s v="LC"/>
    <s v="FC"/>
    <s v="FC-053"/>
    <x v="3"/>
    <s v="L"/>
    <s v="Cx."/>
    <x v="0"/>
    <s v="F"/>
    <m/>
    <n v="50"/>
    <n v="50"/>
    <n v="0"/>
    <s v="Negative"/>
  </r>
  <r>
    <n v="2023"/>
    <s v="CSU-20496"/>
    <n v="30202"/>
    <x v="0"/>
    <x v="1"/>
    <s v="LC"/>
    <s v="FC"/>
    <s v="FC-053"/>
    <x v="3"/>
    <s v="L"/>
    <s v="Cx."/>
    <x v="0"/>
    <s v="F"/>
    <m/>
    <n v="50"/>
    <n v="50"/>
    <n v="0"/>
    <s v="Negative"/>
  </r>
  <r>
    <n v="2023"/>
    <s v="CSU-20497"/>
    <n v="30203"/>
    <x v="0"/>
    <x v="1"/>
    <s v="LC"/>
    <s v="FC"/>
    <s v="FC-053"/>
    <x v="3"/>
    <s v="L"/>
    <s v="Cx."/>
    <x v="0"/>
    <s v="F"/>
    <m/>
    <n v="50"/>
    <n v="50"/>
    <n v="0"/>
    <s v="Negative"/>
  </r>
  <r>
    <n v="2023"/>
    <s v="CSU-20498"/>
    <n v="30204"/>
    <x v="0"/>
    <x v="1"/>
    <s v="LC"/>
    <s v="FC"/>
    <s v="FC-053"/>
    <x v="3"/>
    <s v="L"/>
    <s v="Cx."/>
    <x v="0"/>
    <s v="F"/>
    <m/>
    <n v="50"/>
    <n v="50"/>
    <n v="0"/>
    <s v="Negative"/>
  </r>
  <r>
    <n v="2023"/>
    <s v="CSU-20499"/>
    <n v="30205"/>
    <x v="0"/>
    <x v="1"/>
    <s v="LC"/>
    <s v="FC"/>
    <s v="FC-053"/>
    <x v="3"/>
    <s v="L"/>
    <s v="Cx."/>
    <x v="0"/>
    <s v="F"/>
    <m/>
    <n v="50"/>
    <n v="50"/>
    <n v="0"/>
    <s v="Negative"/>
  </r>
  <r>
    <n v="2023"/>
    <s v="CSU-20500"/>
    <n v="30206"/>
    <x v="0"/>
    <x v="1"/>
    <s v="LC"/>
    <s v="FC"/>
    <s v="FC-053"/>
    <x v="3"/>
    <s v="L"/>
    <s v="Cx."/>
    <x v="0"/>
    <s v="F"/>
    <m/>
    <n v="50"/>
    <n v="50"/>
    <n v="0"/>
    <s v="Negative"/>
  </r>
  <r>
    <n v="2023"/>
    <s v="CSU-20501"/>
    <n v="30207"/>
    <x v="0"/>
    <x v="1"/>
    <s v="LC"/>
    <s v="FC"/>
    <s v="FC-053"/>
    <x v="3"/>
    <s v="L"/>
    <s v="Cx."/>
    <x v="0"/>
    <s v="F"/>
    <m/>
    <n v="50"/>
    <n v="50"/>
    <n v="0"/>
    <s v="Negative"/>
  </r>
  <r>
    <n v="2023"/>
    <s v="CSU-20502"/>
    <n v="30208"/>
    <x v="0"/>
    <x v="1"/>
    <s v="LC"/>
    <s v="FC"/>
    <s v="FC-053"/>
    <x v="3"/>
    <s v="L"/>
    <s v="Cx."/>
    <x v="0"/>
    <s v="F"/>
    <m/>
    <n v="50"/>
    <n v="50"/>
    <n v="0"/>
    <s v="Negative"/>
  </r>
  <r>
    <n v="2023"/>
    <s v="CSU-20503"/>
    <n v="30209"/>
    <x v="0"/>
    <x v="1"/>
    <s v="LC"/>
    <s v="FC"/>
    <s v="FC-053"/>
    <x v="3"/>
    <s v="L"/>
    <s v="Cx."/>
    <x v="0"/>
    <s v="F"/>
    <m/>
    <n v="42"/>
    <n v="42"/>
    <n v="0"/>
    <s v="Negative"/>
  </r>
  <r>
    <n v="2023"/>
    <s v="CSU-20504"/>
    <n v="30210"/>
    <x v="0"/>
    <x v="1"/>
    <s v="LC"/>
    <s v="FC"/>
    <s v="FC-053"/>
    <x v="3"/>
    <s v="L"/>
    <s v="Cx."/>
    <x v="1"/>
    <s v="F"/>
    <m/>
    <n v="2"/>
    <n v="2"/>
    <n v="0"/>
    <s v="Negative"/>
  </r>
  <r>
    <n v="2023"/>
    <s v="CSU-20505"/>
    <n v="30211"/>
    <x v="0"/>
    <x v="1"/>
    <s v="LC"/>
    <s v="FC"/>
    <s v="FC-075"/>
    <x v="3"/>
    <s v="L"/>
    <s v="Cx."/>
    <x v="0"/>
    <s v="F"/>
    <m/>
    <n v="50"/>
    <n v="50"/>
    <n v="0"/>
    <s v="Negative"/>
  </r>
  <r>
    <n v="2023"/>
    <s v="CSU-20506"/>
    <n v="30212"/>
    <x v="0"/>
    <x v="1"/>
    <s v="LC"/>
    <s v="FC"/>
    <s v="FC-075"/>
    <x v="3"/>
    <s v="L"/>
    <s v="Cx."/>
    <x v="0"/>
    <s v="F"/>
    <m/>
    <n v="50"/>
    <n v="50"/>
    <n v="0"/>
    <s v="Negative"/>
  </r>
  <r>
    <n v="2023"/>
    <s v="CSU-20507"/>
    <n v="30213"/>
    <x v="0"/>
    <x v="1"/>
    <s v="LC"/>
    <s v="FC"/>
    <s v="FC-075"/>
    <x v="3"/>
    <s v="L"/>
    <s v="Cx."/>
    <x v="0"/>
    <s v="F"/>
    <m/>
    <n v="38"/>
    <n v="38"/>
    <n v="0"/>
    <s v="Negative"/>
  </r>
  <r>
    <n v="2023"/>
    <s v="CSU-20508"/>
    <n v="30214"/>
    <x v="0"/>
    <x v="1"/>
    <s v="LC"/>
    <s v="FC"/>
    <s v="FC-075"/>
    <x v="3"/>
    <s v="L"/>
    <s v="Cx."/>
    <x v="1"/>
    <s v="F"/>
    <m/>
    <n v="6"/>
    <n v="6"/>
    <n v="1"/>
    <s v="Positive"/>
  </r>
  <r>
    <n v="2023"/>
    <s v="CSU-20509"/>
    <n v="30215"/>
    <x v="0"/>
    <x v="1"/>
    <s v="LC"/>
    <s v="FC"/>
    <s v="FC-075gr"/>
    <x v="3"/>
    <s v="G"/>
    <s v="Cx."/>
    <x v="0"/>
    <s v="F"/>
    <n v="11"/>
    <m/>
    <n v="11"/>
    <n v="0"/>
    <s v="Negative"/>
  </r>
  <r>
    <n v="2023"/>
    <s v="CSU-20510"/>
    <n v="30216"/>
    <x v="0"/>
    <x v="1"/>
    <s v="LC"/>
    <s v="FC"/>
    <s v="FC-075gr"/>
    <x v="3"/>
    <s v="G"/>
    <s v="Cx."/>
    <x v="1"/>
    <s v="F"/>
    <n v="50"/>
    <m/>
    <n v="50"/>
    <n v="1"/>
    <s v="Positive"/>
  </r>
  <r>
    <n v="2023"/>
    <s v="CSU-20511"/>
    <n v="30217"/>
    <x v="0"/>
    <x v="1"/>
    <s v="LC"/>
    <s v="FC"/>
    <s v="FC-075gr"/>
    <x v="3"/>
    <s v="G"/>
    <s v="Cx."/>
    <x v="1"/>
    <s v="F"/>
    <n v="7"/>
    <m/>
    <n v="7"/>
    <n v="0"/>
    <s v="Negative"/>
  </r>
  <r>
    <n v="2023"/>
    <s v="CSU-20512"/>
    <n v="30218"/>
    <x v="0"/>
    <x v="1"/>
    <s v="LC"/>
    <s v="FC"/>
    <s v="FC-047"/>
    <x v="3"/>
    <s v="L"/>
    <s v="Cx."/>
    <x v="0"/>
    <s v="F"/>
    <m/>
    <n v="50"/>
    <n v="50"/>
    <n v="0"/>
    <s v="Negative"/>
  </r>
  <r>
    <n v="2023"/>
    <s v="CSU-20513"/>
    <n v="30219"/>
    <x v="0"/>
    <x v="1"/>
    <s v="LC"/>
    <s v="FC"/>
    <s v="FC-047"/>
    <x v="3"/>
    <s v="L"/>
    <s v="Cx."/>
    <x v="0"/>
    <s v="F"/>
    <m/>
    <n v="50"/>
    <n v="50"/>
    <n v="0"/>
    <s v="Negative"/>
  </r>
  <r>
    <n v="2023"/>
    <s v="CSU-20514"/>
    <n v="30220"/>
    <x v="0"/>
    <x v="1"/>
    <s v="LC"/>
    <s v="FC"/>
    <s v="FC-047"/>
    <x v="3"/>
    <s v="L"/>
    <s v="Cx."/>
    <x v="0"/>
    <s v="F"/>
    <m/>
    <n v="50"/>
    <n v="50"/>
    <n v="0"/>
    <s v="Negative"/>
  </r>
  <r>
    <n v="2023"/>
    <s v="CSU-20515"/>
    <n v="30221"/>
    <x v="0"/>
    <x v="1"/>
    <s v="LC"/>
    <s v="FC"/>
    <s v="FC-047"/>
    <x v="3"/>
    <s v="L"/>
    <s v="Cx."/>
    <x v="0"/>
    <s v="F"/>
    <m/>
    <n v="50"/>
    <n v="50"/>
    <n v="0"/>
    <s v="Negative"/>
  </r>
  <r>
    <n v="2023"/>
    <s v="CSU-20516"/>
    <n v="30222"/>
    <x v="0"/>
    <x v="1"/>
    <s v="LC"/>
    <s v="FC"/>
    <s v="FC-047"/>
    <x v="3"/>
    <s v="L"/>
    <s v="Cx."/>
    <x v="0"/>
    <s v="F"/>
    <m/>
    <n v="50"/>
    <n v="50"/>
    <n v="0"/>
    <s v="Negative"/>
  </r>
  <r>
    <n v="2023"/>
    <s v="CSU-20517"/>
    <n v="30223"/>
    <x v="0"/>
    <x v="1"/>
    <s v="LC"/>
    <s v="FC"/>
    <s v="FC-047"/>
    <x v="3"/>
    <s v="L"/>
    <s v="Cx."/>
    <x v="0"/>
    <s v="F"/>
    <m/>
    <n v="50"/>
    <n v="50"/>
    <n v="0"/>
    <s v="Negative"/>
  </r>
  <r>
    <n v="2023"/>
    <s v="CSU-20518"/>
    <n v="30224"/>
    <x v="0"/>
    <x v="1"/>
    <s v="LC"/>
    <s v="FC"/>
    <s v="FC-047"/>
    <x v="3"/>
    <s v="L"/>
    <s v="Cx."/>
    <x v="0"/>
    <s v="F"/>
    <m/>
    <n v="7"/>
    <n v="7"/>
    <n v="0"/>
    <s v="Negative"/>
  </r>
  <r>
    <n v="2023"/>
    <s v="CSU-20519"/>
    <n v="30225"/>
    <x v="0"/>
    <x v="1"/>
    <s v="LC"/>
    <s v="FC"/>
    <s v="FC-047"/>
    <x v="3"/>
    <s v="L"/>
    <s v="Cx."/>
    <x v="1"/>
    <s v="F"/>
    <m/>
    <n v="3"/>
    <n v="3"/>
    <n v="0"/>
    <s v="Negative"/>
  </r>
  <r>
    <n v="2023"/>
    <s v="CSU-20520"/>
    <n v="30226"/>
    <x v="0"/>
    <x v="1"/>
    <s v="LC"/>
    <s v="FC"/>
    <s v="FC-046"/>
    <x v="3"/>
    <s v="L"/>
    <s v="Cx."/>
    <x v="0"/>
    <s v="F"/>
    <m/>
    <n v="50"/>
    <n v="50"/>
    <n v="0"/>
    <s v="Negative"/>
  </r>
  <r>
    <n v="2023"/>
    <s v="CSU-20521"/>
    <n v="30227"/>
    <x v="0"/>
    <x v="1"/>
    <s v="LC"/>
    <s v="FC"/>
    <s v="FC-046"/>
    <x v="3"/>
    <s v="L"/>
    <s v="Cx."/>
    <x v="0"/>
    <s v="F"/>
    <m/>
    <n v="50"/>
    <n v="50"/>
    <n v="0"/>
    <s v="Negative"/>
  </r>
  <r>
    <n v="2023"/>
    <s v="CSU-20522"/>
    <n v="30228"/>
    <x v="0"/>
    <x v="1"/>
    <s v="LC"/>
    <s v="FC"/>
    <s v="FC-046"/>
    <x v="3"/>
    <s v="L"/>
    <s v="Cx."/>
    <x v="0"/>
    <s v="F"/>
    <m/>
    <n v="50"/>
    <n v="50"/>
    <n v="0"/>
    <s v="Negative"/>
  </r>
  <r>
    <n v="2023"/>
    <s v="CSU-20523"/>
    <n v="30229"/>
    <x v="0"/>
    <x v="1"/>
    <s v="LC"/>
    <s v="FC"/>
    <s v="FC-046"/>
    <x v="3"/>
    <s v="L"/>
    <s v="Cx."/>
    <x v="0"/>
    <s v="F"/>
    <m/>
    <n v="50"/>
    <n v="50"/>
    <n v="0"/>
    <s v="Negative"/>
  </r>
  <r>
    <n v="2023"/>
    <s v="CSU-20524"/>
    <n v="30230"/>
    <x v="0"/>
    <x v="1"/>
    <s v="LC"/>
    <s v="FC"/>
    <s v="FC-046"/>
    <x v="3"/>
    <s v="L"/>
    <s v="Cx."/>
    <x v="0"/>
    <s v="F"/>
    <m/>
    <n v="43"/>
    <n v="43"/>
    <n v="0"/>
    <s v="Negative"/>
  </r>
  <r>
    <n v="2023"/>
    <s v="CSU-20525"/>
    <n v="30231"/>
    <x v="0"/>
    <x v="1"/>
    <s v="LC"/>
    <s v="FC"/>
    <s v="FC-023"/>
    <x v="3"/>
    <s v="L"/>
    <s v="Cx."/>
    <x v="0"/>
    <s v="F"/>
    <m/>
    <n v="50"/>
    <n v="50"/>
    <n v="0"/>
    <s v="Negative"/>
  </r>
  <r>
    <n v="2023"/>
    <s v="CSU-20526"/>
    <n v="30232"/>
    <x v="0"/>
    <x v="1"/>
    <s v="LC"/>
    <s v="FC"/>
    <s v="FC-023"/>
    <x v="3"/>
    <s v="L"/>
    <s v="Cx."/>
    <x v="0"/>
    <s v="F"/>
    <m/>
    <n v="50"/>
    <n v="50"/>
    <n v="0"/>
    <s v="Negative"/>
  </r>
  <r>
    <n v="2023"/>
    <s v="CSU-20527"/>
    <n v="30233"/>
    <x v="0"/>
    <x v="1"/>
    <s v="LC"/>
    <s v="FC"/>
    <s v="FC-023"/>
    <x v="3"/>
    <s v="L"/>
    <s v="Cx."/>
    <x v="0"/>
    <s v="F"/>
    <m/>
    <n v="50"/>
    <n v="50"/>
    <n v="0"/>
    <s v="Negative"/>
  </r>
  <r>
    <n v="2023"/>
    <s v="CSU-20528"/>
    <n v="30234"/>
    <x v="0"/>
    <x v="1"/>
    <s v="LC"/>
    <s v="FC"/>
    <s v="FC-023"/>
    <x v="3"/>
    <s v="L"/>
    <s v="Cx."/>
    <x v="0"/>
    <s v="F"/>
    <m/>
    <n v="50"/>
    <n v="50"/>
    <n v="0"/>
    <s v="Negative"/>
  </r>
  <r>
    <n v="2023"/>
    <s v="CSU-20529"/>
    <n v="30235"/>
    <x v="0"/>
    <x v="1"/>
    <s v="LC"/>
    <s v="FC"/>
    <s v="FC-023"/>
    <x v="3"/>
    <s v="L"/>
    <s v="Cx."/>
    <x v="0"/>
    <s v="F"/>
    <m/>
    <n v="50"/>
    <n v="50"/>
    <n v="0"/>
    <s v="Negative"/>
  </r>
  <r>
    <n v="2023"/>
    <s v="CSU-20530"/>
    <n v="30236"/>
    <x v="0"/>
    <x v="1"/>
    <s v="LC"/>
    <s v="FC"/>
    <s v="FC-023"/>
    <x v="3"/>
    <s v="L"/>
    <s v="Cx."/>
    <x v="0"/>
    <s v="F"/>
    <m/>
    <n v="50"/>
    <n v="50"/>
    <n v="0"/>
    <s v="Negative"/>
  </r>
  <r>
    <n v="2023"/>
    <s v="CSU-20531"/>
    <n v="30237"/>
    <x v="0"/>
    <x v="1"/>
    <s v="LC"/>
    <s v="FC"/>
    <s v="FC-023"/>
    <x v="3"/>
    <s v="L"/>
    <s v="Cx."/>
    <x v="0"/>
    <s v="F"/>
    <m/>
    <n v="50"/>
    <n v="50"/>
    <n v="0"/>
    <s v="Negative"/>
  </r>
  <r>
    <n v="2023"/>
    <s v="CSU-20532"/>
    <n v="30238"/>
    <x v="0"/>
    <x v="1"/>
    <s v="LC"/>
    <s v="FC"/>
    <s v="FC-023"/>
    <x v="3"/>
    <s v="L"/>
    <s v="Cx."/>
    <x v="0"/>
    <s v="F"/>
    <m/>
    <n v="50"/>
    <n v="50"/>
    <n v="0"/>
    <s v="Negative"/>
  </r>
  <r>
    <n v="2023"/>
    <s v="CSU-20533"/>
    <n v="30239"/>
    <x v="0"/>
    <x v="1"/>
    <s v="LC"/>
    <s v="FC"/>
    <s v="FC-023"/>
    <x v="3"/>
    <s v="L"/>
    <s v="Cx."/>
    <x v="0"/>
    <s v="F"/>
    <m/>
    <n v="4"/>
    <n v="4"/>
    <n v="0"/>
    <s v="Negative"/>
  </r>
  <r>
    <n v="2023"/>
    <s v="CSU-20534"/>
    <n v="30240"/>
    <x v="0"/>
    <x v="1"/>
    <s v="LC"/>
    <s v="FC"/>
    <s v="FC-088gr"/>
    <x v="3"/>
    <s v="G"/>
    <s v="Cx."/>
    <x v="1"/>
    <s v="F"/>
    <n v="32"/>
    <m/>
    <n v="32"/>
    <n v="1"/>
    <s v="Positive"/>
  </r>
  <r>
    <n v="2023"/>
    <s v="CSU-20535"/>
    <n v="30241"/>
    <x v="0"/>
    <x v="1"/>
    <s v="LC"/>
    <s v="FC"/>
    <s v="FC-027"/>
    <x v="3"/>
    <s v="L"/>
    <s v="Cx."/>
    <x v="0"/>
    <s v="F"/>
    <m/>
    <n v="50"/>
    <n v="50"/>
    <n v="0"/>
    <s v="Negative"/>
  </r>
  <r>
    <n v="2023"/>
    <s v="CSU-20536"/>
    <n v="30242"/>
    <x v="0"/>
    <x v="1"/>
    <s v="LC"/>
    <s v="FC"/>
    <s v="FC-027"/>
    <x v="3"/>
    <s v="L"/>
    <s v="Cx."/>
    <x v="0"/>
    <s v="F"/>
    <m/>
    <n v="45"/>
    <n v="45"/>
    <n v="0"/>
    <s v="Negative"/>
  </r>
  <r>
    <n v="2023"/>
    <s v="CSU-20537"/>
    <n v="30243"/>
    <x v="0"/>
    <x v="1"/>
    <s v="LC"/>
    <s v="FC"/>
    <s v="FC-050"/>
    <x v="3"/>
    <s v="L"/>
    <s v="Cx."/>
    <x v="0"/>
    <s v="F"/>
    <m/>
    <n v="50"/>
    <n v="50"/>
    <n v="0"/>
    <s v="Negative"/>
  </r>
  <r>
    <n v="2023"/>
    <s v="CSU-20538"/>
    <n v="30244"/>
    <x v="0"/>
    <x v="1"/>
    <s v="LC"/>
    <s v="FC"/>
    <s v="FC-050"/>
    <x v="3"/>
    <s v="L"/>
    <s v="Cx."/>
    <x v="0"/>
    <s v="F"/>
    <m/>
    <n v="50"/>
    <n v="50"/>
    <n v="0"/>
    <s v="Negative"/>
  </r>
  <r>
    <n v="2023"/>
    <s v="CSU-20539"/>
    <n v="30245"/>
    <x v="0"/>
    <x v="1"/>
    <s v="LC"/>
    <s v="FC"/>
    <s v="FC-050"/>
    <x v="3"/>
    <s v="L"/>
    <s v="Cx."/>
    <x v="0"/>
    <s v="F"/>
    <m/>
    <n v="50"/>
    <n v="50"/>
    <n v="0"/>
    <s v="Negative"/>
  </r>
  <r>
    <n v="2023"/>
    <s v="CSU-20540"/>
    <n v="30246"/>
    <x v="0"/>
    <x v="1"/>
    <s v="LC"/>
    <s v="FC"/>
    <s v="FC-059"/>
    <x v="3"/>
    <s v="L"/>
    <s v="Cx."/>
    <x v="0"/>
    <s v="F"/>
    <m/>
    <n v="50"/>
    <n v="50"/>
    <n v="0"/>
    <s v="Negative"/>
  </r>
  <r>
    <n v="2023"/>
    <s v="CSU-20541"/>
    <n v="30247"/>
    <x v="0"/>
    <x v="1"/>
    <s v="LC"/>
    <s v="FC"/>
    <s v="FC-059"/>
    <x v="3"/>
    <s v="L"/>
    <s v="Cx."/>
    <x v="0"/>
    <s v="F"/>
    <m/>
    <n v="50"/>
    <n v="50"/>
    <n v="0"/>
    <s v="Negative"/>
  </r>
  <r>
    <n v="2023"/>
    <s v="CSU-20542"/>
    <n v="30248"/>
    <x v="0"/>
    <x v="1"/>
    <s v="LC"/>
    <s v="FC"/>
    <s v="FC-059"/>
    <x v="3"/>
    <s v="L"/>
    <s v="Cx."/>
    <x v="0"/>
    <s v="F"/>
    <m/>
    <n v="50"/>
    <n v="50"/>
    <n v="0"/>
    <s v="Negative"/>
  </r>
  <r>
    <n v="2023"/>
    <s v="CSU-20543"/>
    <n v="30249"/>
    <x v="0"/>
    <x v="1"/>
    <s v="LC"/>
    <s v="FC"/>
    <s v="FC-059"/>
    <x v="3"/>
    <s v="L"/>
    <s v="Cx."/>
    <x v="0"/>
    <s v="F"/>
    <m/>
    <n v="50"/>
    <n v="50"/>
    <n v="0"/>
    <s v="Negative"/>
  </r>
  <r>
    <n v="2023"/>
    <s v="CSU-20544"/>
    <n v="30250"/>
    <x v="0"/>
    <x v="1"/>
    <s v="LC"/>
    <s v="FC"/>
    <s v="FC-059"/>
    <x v="3"/>
    <s v="L"/>
    <s v="Cx."/>
    <x v="0"/>
    <s v="F"/>
    <m/>
    <n v="50"/>
    <n v="50"/>
    <n v="0"/>
    <s v="Negative"/>
  </r>
  <r>
    <n v="2023"/>
    <s v="CSU-20545"/>
    <n v="30251"/>
    <x v="0"/>
    <x v="1"/>
    <s v="LC"/>
    <s v="FC"/>
    <s v="FC-059"/>
    <x v="3"/>
    <s v="L"/>
    <s v="Cx."/>
    <x v="0"/>
    <s v="F"/>
    <m/>
    <n v="50"/>
    <n v="50"/>
    <n v="0"/>
    <s v="Negative"/>
  </r>
  <r>
    <n v="2023"/>
    <s v="CSU-20546"/>
    <n v="30252"/>
    <x v="0"/>
    <x v="1"/>
    <s v="LC"/>
    <s v="FC"/>
    <s v="FC-059"/>
    <x v="3"/>
    <s v="L"/>
    <s v="Cx."/>
    <x v="0"/>
    <s v="F"/>
    <m/>
    <n v="11"/>
    <n v="11"/>
    <n v="0"/>
    <s v="Negative"/>
  </r>
  <r>
    <n v="2023"/>
    <s v="CSU-20547"/>
    <n v="30253"/>
    <x v="0"/>
    <x v="1"/>
    <s v="LC"/>
    <s v="FC"/>
    <s v="FC-039"/>
    <x v="3"/>
    <s v="L"/>
    <s v="Cx."/>
    <x v="0"/>
    <s v="F"/>
    <m/>
    <n v="50"/>
    <n v="50"/>
    <n v="0"/>
    <s v="Negative"/>
  </r>
  <r>
    <n v="2023"/>
    <s v="CSU-20548"/>
    <n v="30254"/>
    <x v="0"/>
    <x v="1"/>
    <s v="LC"/>
    <s v="FC"/>
    <s v="FC-039"/>
    <x v="3"/>
    <s v="L"/>
    <s v="Cx."/>
    <x v="0"/>
    <s v="F"/>
    <m/>
    <n v="50"/>
    <n v="50"/>
    <n v="0"/>
    <s v="Negative"/>
  </r>
  <r>
    <n v="2023"/>
    <s v="CSU-20549"/>
    <n v="30255"/>
    <x v="0"/>
    <x v="1"/>
    <s v="LC"/>
    <s v="FC"/>
    <s v="FC-039"/>
    <x v="3"/>
    <s v="L"/>
    <s v="Cx."/>
    <x v="0"/>
    <s v="F"/>
    <m/>
    <n v="50"/>
    <n v="50"/>
    <n v="0"/>
    <s v="Negative"/>
  </r>
  <r>
    <n v="2023"/>
    <s v="CSU-20550"/>
    <n v="30256"/>
    <x v="0"/>
    <x v="1"/>
    <s v="LC"/>
    <s v="FC"/>
    <s v="FC-039"/>
    <x v="3"/>
    <s v="L"/>
    <s v="Cx."/>
    <x v="0"/>
    <s v="F"/>
    <m/>
    <n v="50"/>
    <n v="50"/>
    <n v="0"/>
    <s v="Negative"/>
  </r>
  <r>
    <n v="2023"/>
    <s v="CSU-20551"/>
    <n v="30257"/>
    <x v="0"/>
    <x v="1"/>
    <s v="LC"/>
    <s v="FC"/>
    <s v="FC-039"/>
    <x v="3"/>
    <s v="L"/>
    <s v="Cx."/>
    <x v="0"/>
    <s v="F"/>
    <m/>
    <n v="50"/>
    <n v="50"/>
    <n v="0"/>
    <s v="Negative"/>
  </r>
  <r>
    <n v="2023"/>
    <s v="CSU-20552"/>
    <n v="30258"/>
    <x v="0"/>
    <x v="1"/>
    <s v="LC"/>
    <s v="FC"/>
    <s v="FC-039"/>
    <x v="3"/>
    <s v="L"/>
    <s v="Cx."/>
    <x v="0"/>
    <s v="F"/>
    <m/>
    <n v="50"/>
    <n v="50"/>
    <n v="0"/>
    <s v="Negative"/>
  </r>
  <r>
    <n v="2023"/>
    <s v="CSU-20553"/>
    <n v="30259"/>
    <x v="0"/>
    <x v="1"/>
    <s v="LC"/>
    <s v="FC"/>
    <s v="FC-039"/>
    <x v="3"/>
    <s v="L"/>
    <s v="Cx."/>
    <x v="0"/>
    <s v="F"/>
    <m/>
    <n v="50"/>
    <n v="50"/>
    <n v="0"/>
    <s v="Negative"/>
  </r>
  <r>
    <n v="2023"/>
    <s v="CSU-20554"/>
    <n v="30260"/>
    <x v="0"/>
    <x v="1"/>
    <s v="LC"/>
    <s v="FC"/>
    <s v="FC-039"/>
    <x v="3"/>
    <s v="L"/>
    <s v="Cx."/>
    <x v="0"/>
    <s v="F"/>
    <m/>
    <n v="50"/>
    <n v="50"/>
    <n v="0"/>
    <s v="Negative"/>
  </r>
  <r>
    <n v="2023"/>
    <s v="CSU-20555"/>
    <n v="30261"/>
    <x v="0"/>
    <x v="1"/>
    <s v="LC"/>
    <s v="FC"/>
    <s v="FC-039"/>
    <x v="3"/>
    <s v="L"/>
    <s v="Cx."/>
    <x v="0"/>
    <s v="F"/>
    <m/>
    <n v="50"/>
    <n v="50"/>
    <n v="0"/>
    <s v="Negative"/>
  </r>
  <r>
    <n v="2023"/>
    <s v="CSU-20556"/>
    <n v="30262"/>
    <x v="0"/>
    <x v="1"/>
    <s v="LC"/>
    <s v="FC"/>
    <s v="FC-039"/>
    <x v="3"/>
    <s v="L"/>
    <s v="Cx."/>
    <x v="0"/>
    <s v="F"/>
    <m/>
    <n v="50"/>
    <n v="50"/>
    <n v="0"/>
    <s v="Negative"/>
  </r>
  <r>
    <n v="2023"/>
    <s v="CSU-20557"/>
    <n v="30263"/>
    <x v="0"/>
    <x v="1"/>
    <s v="LC"/>
    <s v="FC"/>
    <s v="FC-039"/>
    <x v="3"/>
    <s v="L"/>
    <s v="Cx."/>
    <x v="0"/>
    <s v="F"/>
    <m/>
    <n v="50"/>
    <n v="50"/>
    <n v="0"/>
    <s v="Negative"/>
  </r>
  <r>
    <n v="2023"/>
    <s v="CSU-20558"/>
    <n v="30264"/>
    <x v="0"/>
    <x v="1"/>
    <s v="LC"/>
    <s v="FC"/>
    <s v="FC-039"/>
    <x v="3"/>
    <s v="L"/>
    <s v="Cx."/>
    <x v="0"/>
    <s v="F"/>
    <m/>
    <n v="50"/>
    <n v="50"/>
    <n v="0"/>
    <s v="Negative"/>
  </r>
  <r>
    <n v="2023"/>
    <s v="CSU-20559"/>
    <n v="30265"/>
    <x v="0"/>
    <x v="1"/>
    <s v="LC"/>
    <s v="FC"/>
    <s v="FC-039"/>
    <x v="3"/>
    <s v="L"/>
    <s v="Cx."/>
    <x v="0"/>
    <s v="F"/>
    <m/>
    <n v="50"/>
    <n v="50"/>
    <n v="1"/>
    <s v="Positive"/>
  </r>
  <r>
    <n v="2023"/>
    <s v="CSU-20560"/>
    <n v="30266"/>
    <x v="0"/>
    <x v="1"/>
    <s v="LC"/>
    <s v="FC"/>
    <s v="FC-039"/>
    <x v="3"/>
    <s v="L"/>
    <s v="Cx."/>
    <x v="0"/>
    <s v="F"/>
    <m/>
    <n v="50"/>
    <n v="50"/>
    <n v="0"/>
    <s v="Negative"/>
  </r>
  <r>
    <n v="2023"/>
    <s v="CSU-20561"/>
    <n v="30267"/>
    <x v="0"/>
    <x v="1"/>
    <s v="LC"/>
    <s v="FC"/>
    <s v="FC-039"/>
    <x v="3"/>
    <s v="L"/>
    <s v="Cx."/>
    <x v="0"/>
    <s v="F"/>
    <m/>
    <n v="50"/>
    <n v="50"/>
    <n v="1"/>
    <s v="Positive"/>
  </r>
  <r>
    <n v="2023"/>
    <s v="CSU-20562"/>
    <n v="30268"/>
    <x v="0"/>
    <x v="1"/>
    <s v="LC"/>
    <s v="FC"/>
    <s v="FC-039"/>
    <x v="3"/>
    <s v="L"/>
    <s v="Cx."/>
    <x v="0"/>
    <s v="F"/>
    <m/>
    <n v="50"/>
    <n v="50"/>
    <n v="0"/>
    <s v="Negative"/>
  </r>
  <r>
    <n v="2023"/>
    <s v="CSU-20563"/>
    <n v="30269"/>
    <x v="0"/>
    <x v="1"/>
    <s v="LC"/>
    <s v="FC"/>
    <s v="FC-039"/>
    <x v="3"/>
    <s v="L"/>
    <s v="Cx."/>
    <x v="0"/>
    <s v="F"/>
    <m/>
    <n v="50"/>
    <n v="50"/>
    <n v="0"/>
    <s v="Negative"/>
  </r>
  <r>
    <n v="2023"/>
    <s v="CSU-20564"/>
    <n v="30270"/>
    <x v="0"/>
    <x v="1"/>
    <s v="LC"/>
    <s v="FC"/>
    <s v="FC-039"/>
    <x v="3"/>
    <s v="L"/>
    <s v="Cx."/>
    <x v="0"/>
    <s v="F"/>
    <m/>
    <n v="50"/>
    <n v="50"/>
    <n v="0"/>
    <s v="Negative"/>
  </r>
  <r>
    <n v="2023"/>
    <s v="CSU-20565"/>
    <n v="30271"/>
    <x v="0"/>
    <x v="1"/>
    <s v="LC"/>
    <s v="FC"/>
    <s v="FC-039"/>
    <x v="3"/>
    <s v="L"/>
    <s v="Cx."/>
    <x v="0"/>
    <s v="F"/>
    <m/>
    <n v="50"/>
    <n v="50"/>
    <n v="0"/>
    <s v="Negative"/>
  </r>
  <r>
    <n v="2023"/>
    <s v="CSU-20566"/>
    <n v="30272"/>
    <x v="0"/>
    <x v="1"/>
    <s v="LC"/>
    <s v="FC"/>
    <s v="FC-039"/>
    <x v="3"/>
    <s v="L"/>
    <s v="Cx."/>
    <x v="0"/>
    <s v="F"/>
    <m/>
    <n v="50"/>
    <n v="50"/>
    <n v="0"/>
    <s v="Negative"/>
  </r>
  <r>
    <n v="2023"/>
    <s v="CSU-20567"/>
    <n v="30273"/>
    <x v="0"/>
    <x v="1"/>
    <s v="LC"/>
    <s v="FC"/>
    <s v="FC-039"/>
    <x v="3"/>
    <s v="L"/>
    <s v="Cx."/>
    <x v="0"/>
    <s v="F"/>
    <m/>
    <n v="50"/>
    <n v="50"/>
    <n v="0"/>
    <s v="Negative"/>
  </r>
  <r>
    <n v="2023"/>
    <s v="CSU-20568"/>
    <n v="30274"/>
    <x v="0"/>
    <x v="1"/>
    <s v="LC"/>
    <s v="FC"/>
    <s v="FC-039"/>
    <x v="3"/>
    <s v="L"/>
    <s v="Cx."/>
    <x v="0"/>
    <s v="F"/>
    <m/>
    <n v="50"/>
    <n v="50"/>
    <n v="0"/>
    <s v="Negative"/>
  </r>
  <r>
    <n v="2023"/>
    <s v="CSU-20569"/>
    <n v="30275"/>
    <x v="0"/>
    <x v="1"/>
    <s v="LC"/>
    <s v="FC"/>
    <s v="FC-039"/>
    <x v="3"/>
    <s v="L"/>
    <s v="Cx."/>
    <x v="0"/>
    <s v="F"/>
    <m/>
    <n v="50"/>
    <n v="50"/>
    <n v="0"/>
    <s v="Negative"/>
  </r>
  <r>
    <n v="2023"/>
    <s v="CSU-20570"/>
    <n v="30276"/>
    <x v="0"/>
    <x v="1"/>
    <s v="LC"/>
    <s v="FC"/>
    <s v="FC-039"/>
    <x v="3"/>
    <s v="L"/>
    <s v="Cx."/>
    <x v="0"/>
    <s v="F"/>
    <m/>
    <n v="50"/>
    <n v="50"/>
    <n v="0"/>
    <s v="Negative"/>
  </r>
  <r>
    <n v="2023"/>
    <s v="CSU-20571"/>
    <n v="30277"/>
    <x v="0"/>
    <x v="1"/>
    <s v="LC"/>
    <s v="FC"/>
    <s v="FC-039"/>
    <x v="3"/>
    <s v="L"/>
    <s v="Cx."/>
    <x v="0"/>
    <s v="F"/>
    <m/>
    <n v="50"/>
    <n v="50"/>
    <n v="0"/>
    <s v="Negative"/>
  </r>
  <r>
    <n v="2023"/>
    <s v="CSU-20572"/>
    <n v="30278"/>
    <x v="0"/>
    <x v="1"/>
    <s v="LC"/>
    <s v="FC"/>
    <s v="FC-039"/>
    <x v="3"/>
    <s v="L"/>
    <s v="Cx."/>
    <x v="0"/>
    <s v="F"/>
    <m/>
    <n v="50"/>
    <n v="50"/>
    <n v="0"/>
    <s v="Negative"/>
  </r>
  <r>
    <n v="2023"/>
    <s v="CSU-20573"/>
    <n v="30279"/>
    <x v="0"/>
    <x v="1"/>
    <s v="LC"/>
    <s v="FC"/>
    <s v="FC-039"/>
    <x v="3"/>
    <s v="L"/>
    <s v="Cx."/>
    <x v="0"/>
    <s v="F"/>
    <m/>
    <n v="50"/>
    <n v="50"/>
    <n v="0"/>
    <s v="Negative"/>
  </r>
  <r>
    <n v="2023"/>
    <s v="CSU-20574"/>
    <n v="30280"/>
    <x v="0"/>
    <x v="1"/>
    <s v="LC"/>
    <s v="FC"/>
    <s v="FC-039"/>
    <x v="3"/>
    <s v="L"/>
    <s v="Cx."/>
    <x v="0"/>
    <s v="F"/>
    <m/>
    <n v="50"/>
    <n v="50"/>
    <n v="0"/>
    <s v="Negative"/>
  </r>
  <r>
    <n v="2023"/>
    <s v="CSU-20575"/>
    <n v="30281"/>
    <x v="0"/>
    <x v="1"/>
    <s v="LC"/>
    <s v="FC"/>
    <s v="FC-039"/>
    <x v="3"/>
    <s v="L"/>
    <s v="Cx."/>
    <x v="0"/>
    <s v="F"/>
    <m/>
    <n v="50"/>
    <n v="50"/>
    <n v="0"/>
    <s v="Negative"/>
  </r>
  <r>
    <n v="2023"/>
    <s v="CSU-20576"/>
    <n v="30282"/>
    <x v="0"/>
    <x v="1"/>
    <s v="LC"/>
    <s v="FC"/>
    <s v="FC-039"/>
    <x v="3"/>
    <s v="L"/>
    <s v="Cx."/>
    <x v="0"/>
    <s v="F"/>
    <m/>
    <n v="50"/>
    <n v="50"/>
    <n v="0"/>
    <s v="Negative"/>
  </r>
  <r>
    <n v="2023"/>
    <s v="CSU-20577"/>
    <n v="30283"/>
    <x v="0"/>
    <x v="1"/>
    <s v="LC"/>
    <s v="FC"/>
    <s v="FC-039"/>
    <x v="3"/>
    <s v="L"/>
    <s v="Cx."/>
    <x v="0"/>
    <s v="F"/>
    <m/>
    <n v="2"/>
    <n v="2"/>
    <n v="0"/>
    <s v="Negative"/>
  </r>
  <r>
    <n v="2023"/>
    <s v="CSU-20578"/>
    <n v="30284"/>
    <x v="0"/>
    <x v="1"/>
    <s v="LC"/>
    <s v="FC"/>
    <s v="FC-039"/>
    <x v="3"/>
    <s v="L"/>
    <s v="Cx."/>
    <x v="1"/>
    <s v="F"/>
    <m/>
    <n v="43"/>
    <n v="43"/>
    <n v="0"/>
    <s v="Negative"/>
  </r>
  <r>
    <n v="2023"/>
    <s v="CSU-20579"/>
    <n v="30285"/>
    <x v="0"/>
    <x v="1"/>
    <s v="LC"/>
    <s v="FC"/>
    <s v="FC-004"/>
    <x v="3"/>
    <s v="L"/>
    <s v="Cx."/>
    <x v="0"/>
    <s v="F"/>
    <m/>
    <n v="50"/>
    <n v="50"/>
    <n v="0"/>
    <s v="Negative"/>
  </r>
  <r>
    <n v="2023"/>
    <s v="CSU-20580"/>
    <n v="30286"/>
    <x v="0"/>
    <x v="1"/>
    <s v="LC"/>
    <s v="FC"/>
    <s v="FC-004"/>
    <x v="3"/>
    <s v="L"/>
    <s v="Cx."/>
    <x v="0"/>
    <s v="F"/>
    <m/>
    <n v="50"/>
    <n v="50"/>
    <n v="0"/>
    <s v="Negative"/>
  </r>
  <r>
    <n v="2023"/>
    <s v="CSU-20581"/>
    <n v="30287"/>
    <x v="0"/>
    <x v="1"/>
    <s v="LC"/>
    <s v="FC"/>
    <s v="FC-004"/>
    <x v="3"/>
    <s v="L"/>
    <s v="Cx."/>
    <x v="0"/>
    <s v="F"/>
    <m/>
    <n v="50"/>
    <n v="50"/>
    <n v="0"/>
    <s v="Negative"/>
  </r>
  <r>
    <n v="2023"/>
    <s v="CSU-20582"/>
    <n v="30288"/>
    <x v="0"/>
    <x v="1"/>
    <s v="LC"/>
    <s v="FC"/>
    <s v="FC-004"/>
    <x v="3"/>
    <s v="L"/>
    <s v="Cx."/>
    <x v="0"/>
    <s v="F"/>
    <m/>
    <n v="50"/>
    <n v="50"/>
    <n v="0"/>
    <s v="Negative"/>
  </r>
  <r>
    <n v="2023"/>
    <s v="CSU-20583"/>
    <n v="30289"/>
    <x v="0"/>
    <x v="1"/>
    <s v="LC"/>
    <s v="FC"/>
    <s v="FC-004"/>
    <x v="3"/>
    <s v="L"/>
    <s v="Cx."/>
    <x v="0"/>
    <s v="F"/>
    <m/>
    <n v="50"/>
    <n v="50"/>
    <n v="0"/>
    <s v="Negative"/>
  </r>
  <r>
    <n v="2023"/>
    <s v="CSU-20584"/>
    <n v="30290"/>
    <x v="0"/>
    <x v="1"/>
    <s v="LC"/>
    <s v="FC"/>
    <s v="FC-004"/>
    <x v="3"/>
    <s v="L"/>
    <s v="Cx."/>
    <x v="0"/>
    <s v="F"/>
    <m/>
    <n v="50"/>
    <n v="50"/>
    <n v="0"/>
    <s v="Negative"/>
  </r>
  <r>
    <n v="2023"/>
    <s v="CSU-20585"/>
    <n v="30291"/>
    <x v="0"/>
    <x v="1"/>
    <s v="LC"/>
    <s v="FC"/>
    <s v="FC-004"/>
    <x v="3"/>
    <s v="L"/>
    <s v="Cx."/>
    <x v="0"/>
    <s v="F"/>
    <m/>
    <n v="50"/>
    <n v="50"/>
    <n v="0"/>
    <s v="Negative"/>
  </r>
  <r>
    <n v="2023"/>
    <s v="CSU-20586"/>
    <n v="30292"/>
    <x v="0"/>
    <x v="1"/>
    <s v="LC"/>
    <s v="FC"/>
    <s v="FC-004"/>
    <x v="3"/>
    <s v="L"/>
    <s v="Cx."/>
    <x v="0"/>
    <s v="F"/>
    <m/>
    <n v="50"/>
    <n v="50"/>
    <n v="0"/>
    <s v="Negative"/>
  </r>
  <r>
    <n v="2023"/>
    <s v="CSU-20587"/>
    <n v="30293"/>
    <x v="0"/>
    <x v="1"/>
    <s v="LC"/>
    <s v="FC"/>
    <s v="FC-004"/>
    <x v="3"/>
    <s v="L"/>
    <s v="Cx."/>
    <x v="0"/>
    <s v="F"/>
    <m/>
    <n v="50"/>
    <n v="50"/>
    <n v="0"/>
    <s v="Negative"/>
  </r>
  <r>
    <n v="2023"/>
    <s v="CSU-20588"/>
    <n v="30294"/>
    <x v="0"/>
    <x v="1"/>
    <s v="LC"/>
    <s v="FC"/>
    <s v="FC-004"/>
    <x v="3"/>
    <s v="L"/>
    <s v="Cx."/>
    <x v="0"/>
    <s v="F"/>
    <m/>
    <n v="40"/>
    <n v="40"/>
    <n v="0"/>
    <s v="Negative"/>
  </r>
  <r>
    <n v="2023"/>
    <s v="CSU-20589"/>
    <n v="30295"/>
    <x v="0"/>
    <x v="1"/>
    <s v="LC"/>
    <s v="FC"/>
    <s v="FC-074"/>
    <x v="3"/>
    <s v="L"/>
    <s v="Cx."/>
    <x v="0"/>
    <s v="F"/>
    <m/>
    <n v="50"/>
    <n v="50"/>
    <n v="0"/>
    <s v="Negative"/>
  </r>
  <r>
    <n v="2023"/>
    <s v="CSU-20590"/>
    <n v="30296"/>
    <x v="0"/>
    <x v="1"/>
    <s v="LC"/>
    <s v="FC"/>
    <s v="FC-074"/>
    <x v="3"/>
    <s v="L"/>
    <s v="Cx."/>
    <x v="0"/>
    <s v="F"/>
    <m/>
    <n v="50"/>
    <n v="50"/>
    <n v="0"/>
    <s v="Negative"/>
  </r>
  <r>
    <n v="2023"/>
    <s v="CSU-20591"/>
    <n v="30297"/>
    <x v="0"/>
    <x v="1"/>
    <s v="LC"/>
    <s v="FC"/>
    <s v="FC-074"/>
    <x v="3"/>
    <s v="L"/>
    <s v="Cx."/>
    <x v="0"/>
    <s v="F"/>
    <m/>
    <n v="50"/>
    <n v="50"/>
    <n v="0"/>
    <s v="Negative"/>
  </r>
  <r>
    <n v="2023"/>
    <s v="CSU-20592"/>
    <n v="30298"/>
    <x v="0"/>
    <x v="1"/>
    <s v="LC"/>
    <s v="FC"/>
    <s v="FC-074"/>
    <x v="3"/>
    <s v="L"/>
    <s v="Cx."/>
    <x v="0"/>
    <s v="F"/>
    <m/>
    <n v="50"/>
    <n v="50"/>
    <n v="1"/>
    <s v="Positive"/>
  </r>
  <r>
    <n v="2023"/>
    <s v="CSU-20593"/>
    <n v="30299"/>
    <x v="0"/>
    <x v="1"/>
    <s v="LC"/>
    <s v="FC"/>
    <s v="FC-074"/>
    <x v="3"/>
    <s v="L"/>
    <s v="Cx."/>
    <x v="0"/>
    <s v="F"/>
    <m/>
    <n v="50"/>
    <n v="50"/>
    <n v="0"/>
    <s v="Negative"/>
  </r>
  <r>
    <n v="2023"/>
    <s v="CSU-20594"/>
    <n v="30300"/>
    <x v="0"/>
    <x v="1"/>
    <s v="LC"/>
    <s v="FC"/>
    <s v="FC-074"/>
    <x v="3"/>
    <s v="L"/>
    <s v="Cx."/>
    <x v="0"/>
    <s v="F"/>
    <m/>
    <n v="50"/>
    <n v="50"/>
    <n v="0"/>
    <s v="Negative"/>
  </r>
  <r>
    <n v="2023"/>
    <s v="CSU-20595"/>
    <n v="30301"/>
    <x v="0"/>
    <x v="1"/>
    <s v="LC"/>
    <s v="FC"/>
    <s v="FC-074"/>
    <x v="3"/>
    <s v="L"/>
    <s v="Cx."/>
    <x v="0"/>
    <s v="F"/>
    <m/>
    <n v="50"/>
    <n v="50"/>
    <n v="0"/>
    <s v="Negative"/>
  </r>
  <r>
    <n v="2023"/>
    <s v="CSU-20596"/>
    <n v="30302"/>
    <x v="0"/>
    <x v="1"/>
    <s v="LC"/>
    <s v="FC"/>
    <s v="FC-074"/>
    <x v="3"/>
    <s v="L"/>
    <s v="Cx."/>
    <x v="0"/>
    <s v="F"/>
    <m/>
    <n v="30"/>
    <n v="30"/>
    <n v="0"/>
    <s v="Negative"/>
  </r>
  <r>
    <n v="2023"/>
    <s v="CSU-20597"/>
    <n v="30303"/>
    <x v="0"/>
    <x v="1"/>
    <s v="LC"/>
    <s v="FC"/>
    <s v="FC-074"/>
    <x v="3"/>
    <s v="L"/>
    <s v="Cx."/>
    <x v="1"/>
    <s v="F"/>
    <m/>
    <n v="2"/>
    <n v="2"/>
    <n v="0"/>
    <s v="Negative"/>
  </r>
  <r>
    <n v="2023"/>
    <s v="CSU-20598"/>
    <n v="30304"/>
    <x v="0"/>
    <x v="1"/>
    <s v="LC"/>
    <s v="FC"/>
    <s v="FC-031"/>
    <x v="3"/>
    <s v="L"/>
    <s v="Cx."/>
    <x v="0"/>
    <s v="F"/>
    <m/>
    <n v="50"/>
    <n v="50"/>
    <n v="0"/>
    <s v="Negative"/>
  </r>
  <r>
    <n v="2023"/>
    <s v="CSU-20599"/>
    <n v="30305"/>
    <x v="0"/>
    <x v="1"/>
    <s v="LC"/>
    <s v="FC"/>
    <s v="FC-031"/>
    <x v="3"/>
    <s v="L"/>
    <s v="Cx."/>
    <x v="0"/>
    <s v="F"/>
    <m/>
    <n v="50"/>
    <n v="50"/>
    <n v="1"/>
    <s v="Positive"/>
  </r>
  <r>
    <n v="2023"/>
    <s v="CSU-20600"/>
    <n v="30306"/>
    <x v="0"/>
    <x v="1"/>
    <s v="LC"/>
    <s v="FC"/>
    <s v="FC-031"/>
    <x v="3"/>
    <s v="L"/>
    <s v="Cx."/>
    <x v="0"/>
    <s v="F"/>
    <m/>
    <n v="50"/>
    <n v="50"/>
    <n v="0"/>
    <s v="Negative"/>
  </r>
  <r>
    <n v="2023"/>
    <s v="CSU-20601"/>
    <n v="30307"/>
    <x v="0"/>
    <x v="1"/>
    <s v="LC"/>
    <s v="FC"/>
    <s v="FC-031"/>
    <x v="3"/>
    <s v="L"/>
    <s v="Cx."/>
    <x v="0"/>
    <s v="F"/>
    <m/>
    <n v="50"/>
    <n v="50"/>
    <n v="0"/>
    <s v="Negative"/>
  </r>
  <r>
    <n v="2023"/>
    <s v="CSU-20602"/>
    <n v="30308"/>
    <x v="0"/>
    <x v="1"/>
    <s v="LC"/>
    <s v="FC"/>
    <s v="FC-031"/>
    <x v="3"/>
    <s v="L"/>
    <s v="Cx."/>
    <x v="0"/>
    <s v="F"/>
    <m/>
    <n v="50"/>
    <n v="50"/>
    <n v="0"/>
    <s v="Negative"/>
  </r>
  <r>
    <n v="2023"/>
    <s v="CSU-20603"/>
    <n v="30309"/>
    <x v="0"/>
    <x v="1"/>
    <s v="LC"/>
    <s v="FC"/>
    <s v="FC-031"/>
    <x v="3"/>
    <s v="L"/>
    <s v="Cx."/>
    <x v="0"/>
    <s v="F"/>
    <m/>
    <n v="50"/>
    <n v="50"/>
    <n v="0"/>
    <s v="Negative"/>
  </r>
  <r>
    <n v="2023"/>
    <s v="CSU-20604"/>
    <n v="30310"/>
    <x v="0"/>
    <x v="1"/>
    <s v="LC"/>
    <s v="FC"/>
    <s v="FC-031"/>
    <x v="3"/>
    <s v="L"/>
    <s v="Cx."/>
    <x v="0"/>
    <s v="F"/>
    <m/>
    <n v="50"/>
    <n v="50"/>
    <n v="0"/>
    <s v="Negative"/>
  </r>
  <r>
    <n v="2023"/>
    <s v="CSU-20605"/>
    <n v="30311"/>
    <x v="0"/>
    <x v="1"/>
    <s v="LC"/>
    <s v="FC"/>
    <s v="FC-031"/>
    <x v="3"/>
    <s v="L"/>
    <s v="Cx."/>
    <x v="0"/>
    <s v="F"/>
    <m/>
    <n v="50"/>
    <n v="50"/>
    <n v="0"/>
    <s v="Negative"/>
  </r>
  <r>
    <n v="2023"/>
    <s v="CSU-20606"/>
    <n v="30312"/>
    <x v="0"/>
    <x v="1"/>
    <s v="LC"/>
    <s v="FC"/>
    <s v="FC-031"/>
    <x v="3"/>
    <s v="L"/>
    <s v="Cx."/>
    <x v="0"/>
    <s v="F"/>
    <m/>
    <n v="50"/>
    <n v="50"/>
    <n v="0"/>
    <s v="Negative"/>
  </r>
  <r>
    <n v="2023"/>
    <s v="CSU-20607"/>
    <n v="30313"/>
    <x v="0"/>
    <x v="1"/>
    <s v="LC"/>
    <s v="FC"/>
    <s v="FC-031"/>
    <x v="3"/>
    <s v="L"/>
    <s v="Cx."/>
    <x v="0"/>
    <s v="F"/>
    <m/>
    <n v="50"/>
    <n v="50"/>
    <n v="0"/>
    <s v="Negative"/>
  </r>
  <r>
    <n v="2023"/>
    <s v="CSU-20608"/>
    <n v="30314"/>
    <x v="0"/>
    <x v="1"/>
    <s v="LC"/>
    <s v="FC"/>
    <s v="FC-031"/>
    <x v="3"/>
    <s v="L"/>
    <s v="Cx."/>
    <x v="0"/>
    <s v="F"/>
    <m/>
    <n v="50"/>
    <n v="50"/>
    <n v="0"/>
    <s v="Negative"/>
  </r>
  <r>
    <n v="2023"/>
    <s v="CSU-20609"/>
    <n v="30315"/>
    <x v="0"/>
    <x v="1"/>
    <s v="LC"/>
    <s v="FC"/>
    <s v="FC-031"/>
    <x v="3"/>
    <s v="L"/>
    <s v="Cx."/>
    <x v="0"/>
    <s v="F"/>
    <m/>
    <n v="50"/>
    <n v="50"/>
    <n v="0"/>
    <s v="Negative"/>
  </r>
  <r>
    <n v="2023"/>
    <s v="CSU-20610"/>
    <n v="30316"/>
    <x v="0"/>
    <x v="1"/>
    <s v="LC"/>
    <s v="FC"/>
    <s v="FC-031"/>
    <x v="3"/>
    <s v="L"/>
    <s v="Cx."/>
    <x v="0"/>
    <s v="F"/>
    <m/>
    <n v="50"/>
    <n v="50"/>
    <n v="0"/>
    <s v="Negative"/>
  </r>
  <r>
    <n v="2023"/>
    <s v="CSU-20611"/>
    <n v="30317"/>
    <x v="0"/>
    <x v="1"/>
    <s v="LC"/>
    <s v="FC"/>
    <s v="FC-031"/>
    <x v="3"/>
    <s v="L"/>
    <s v="Cx."/>
    <x v="0"/>
    <s v="F"/>
    <m/>
    <n v="50"/>
    <n v="50"/>
    <n v="0"/>
    <s v="Negative"/>
  </r>
  <r>
    <n v="2023"/>
    <s v="CSU-20612"/>
    <n v="30318"/>
    <x v="0"/>
    <x v="1"/>
    <s v="LC"/>
    <s v="FC"/>
    <s v="FC-031"/>
    <x v="3"/>
    <s v="L"/>
    <s v="Cx."/>
    <x v="0"/>
    <s v="F"/>
    <m/>
    <n v="50"/>
    <n v="50"/>
    <n v="0"/>
    <s v="Negative"/>
  </r>
  <r>
    <n v="2023"/>
    <s v="CSU-20613"/>
    <n v="30319"/>
    <x v="0"/>
    <x v="1"/>
    <s v="LC"/>
    <s v="FC"/>
    <s v="FC-031"/>
    <x v="3"/>
    <s v="L"/>
    <s v="Cx."/>
    <x v="0"/>
    <s v="F"/>
    <m/>
    <n v="44"/>
    <n v="44"/>
    <n v="0"/>
    <s v="Negative"/>
  </r>
  <r>
    <n v="2023"/>
    <s v="CSU-20614"/>
    <n v="30320"/>
    <x v="0"/>
    <x v="1"/>
    <s v="LC"/>
    <s v="FC"/>
    <s v="FC-031"/>
    <x v="3"/>
    <s v="L"/>
    <s v="Cx."/>
    <x v="1"/>
    <s v="F"/>
    <m/>
    <n v="26"/>
    <n v="26"/>
    <n v="0"/>
    <s v="Negative"/>
  </r>
  <r>
    <n v="2023"/>
    <s v="CSU-20615"/>
    <n v="30321"/>
    <x v="0"/>
    <x v="2"/>
    <s v="LC"/>
    <s v="LV"/>
    <s v="LV-020"/>
    <x v="0"/>
    <s v="L"/>
    <s v="Cx."/>
    <x v="0"/>
    <s v="F"/>
    <m/>
    <n v="50"/>
    <n v="50"/>
    <n v="0"/>
    <s v="Negative"/>
  </r>
  <r>
    <n v="2023"/>
    <s v="CSU-20616"/>
    <n v="30322"/>
    <x v="0"/>
    <x v="2"/>
    <s v="LC"/>
    <s v="LV"/>
    <s v="LV-020"/>
    <x v="0"/>
    <s v="L"/>
    <s v="Cx."/>
    <x v="0"/>
    <s v="F"/>
    <m/>
    <n v="50"/>
    <n v="50"/>
    <n v="0"/>
    <s v="Negative"/>
  </r>
  <r>
    <n v="2023"/>
    <s v="CSU-20617"/>
    <n v="30323"/>
    <x v="0"/>
    <x v="2"/>
    <s v="LC"/>
    <s v="LV"/>
    <s v="LV-020"/>
    <x v="0"/>
    <s v="L"/>
    <s v="Cx."/>
    <x v="0"/>
    <s v="F"/>
    <m/>
    <n v="50"/>
    <n v="50"/>
    <n v="0"/>
    <s v="Negative"/>
  </r>
  <r>
    <n v="2023"/>
    <s v="CSU-20618"/>
    <n v="30324"/>
    <x v="0"/>
    <x v="2"/>
    <s v="LC"/>
    <s v="LV"/>
    <s v="LV-020"/>
    <x v="0"/>
    <s v="L"/>
    <s v="Cx."/>
    <x v="1"/>
    <s v="F"/>
    <m/>
    <n v="3"/>
    <n v="3"/>
    <n v="0"/>
    <s v="Negative"/>
  </r>
  <r>
    <n v="2023"/>
    <s v="CSU-20619"/>
    <n v="30325"/>
    <x v="0"/>
    <x v="2"/>
    <s v="LC"/>
    <s v="BE"/>
    <s v="LC-001"/>
    <x v="4"/>
    <s v="L"/>
    <s v="Cx."/>
    <x v="0"/>
    <s v="F"/>
    <m/>
    <n v="50"/>
    <n v="50"/>
    <n v="0"/>
    <s v="Negative"/>
  </r>
  <r>
    <n v="2023"/>
    <s v="CSU-20620"/>
    <n v="30326"/>
    <x v="0"/>
    <x v="2"/>
    <s v="LC"/>
    <s v="BE"/>
    <s v="LC-001"/>
    <x v="4"/>
    <s v="L"/>
    <s v="Cx."/>
    <x v="0"/>
    <s v="F"/>
    <m/>
    <n v="50"/>
    <n v="50"/>
    <n v="0"/>
    <s v="Negative"/>
  </r>
  <r>
    <n v="2023"/>
    <s v="CSU-20621"/>
    <n v="30327"/>
    <x v="0"/>
    <x v="2"/>
    <s v="LC"/>
    <s v="BE"/>
    <s v="LC-001"/>
    <x v="4"/>
    <s v="L"/>
    <s v="Cx."/>
    <x v="0"/>
    <s v="F"/>
    <m/>
    <n v="50"/>
    <n v="50"/>
    <n v="1"/>
    <s v="Positive"/>
  </r>
  <r>
    <n v="2023"/>
    <s v="CSU-20622"/>
    <n v="30328"/>
    <x v="0"/>
    <x v="2"/>
    <s v="LC"/>
    <s v="BE"/>
    <s v="LC-001"/>
    <x v="4"/>
    <s v="L"/>
    <s v="Cx."/>
    <x v="1"/>
    <s v="F"/>
    <m/>
    <n v="3"/>
    <n v="3"/>
    <n v="0"/>
    <s v="Negative"/>
  </r>
  <r>
    <n v="2023"/>
    <s v="CSU-20623"/>
    <n v="30329"/>
    <x v="0"/>
    <x v="2"/>
    <s v="LC"/>
    <s v="BE"/>
    <s v="LC-049"/>
    <x v="4"/>
    <s v="L"/>
    <s v="Cx."/>
    <x v="0"/>
    <s v="F"/>
    <m/>
    <n v="50"/>
    <n v="50"/>
    <n v="0"/>
    <s v="Negative"/>
  </r>
  <r>
    <n v="2023"/>
    <s v="CSU-20624"/>
    <n v="30330"/>
    <x v="0"/>
    <x v="2"/>
    <s v="LC"/>
    <s v="BE"/>
    <s v="LC-049"/>
    <x v="4"/>
    <s v="L"/>
    <s v="Cx."/>
    <x v="0"/>
    <s v="F"/>
    <m/>
    <n v="50"/>
    <n v="50"/>
    <n v="0"/>
    <s v="Negative"/>
  </r>
  <r>
    <n v="2023"/>
    <s v="CSU-20625"/>
    <n v="30331"/>
    <x v="0"/>
    <x v="2"/>
    <s v="LC"/>
    <s v="BE"/>
    <s v="LC-049"/>
    <x v="4"/>
    <s v="L"/>
    <s v="Cx."/>
    <x v="0"/>
    <s v="F"/>
    <m/>
    <n v="22"/>
    <n v="22"/>
    <n v="0"/>
    <s v="Negative"/>
  </r>
  <r>
    <n v="2023"/>
    <s v="CSU-20626"/>
    <n v="30332"/>
    <x v="0"/>
    <x v="2"/>
    <s v="LC"/>
    <s v="BE"/>
    <s v="LC-054"/>
    <x v="4"/>
    <s v="L"/>
    <s v="Cx."/>
    <x v="0"/>
    <s v="F"/>
    <m/>
    <n v="50"/>
    <n v="50"/>
    <n v="0"/>
    <s v="Negative"/>
  </r>
  <r>
    <n v="2023"/>
    <s v="CSU-20627"/>
    <n v="30333"/>
    <x v="0"/>
    <x v="2"/>
    <s v="LC"/>
    <s v="BE"/>
    <s v="LC-054"/>
    <x v="4"/>
    <s v="L"/>
    <s v="Cx."/>
    <x v="0"/>
    <s v="F"/>
    <m/>
    <n v="50"/>
    <n v="50"/>
    <n v="0"/>
    <s v="Negative"/>
  </r>
  <r>
    <n v="2023"/>
    <s v="CSU-20628"/>
    <n v="30334"/>
    <x v="0"/>
    <x v="2"/>
    <s v="LC"/>
    <s v="BE"/>
    <s v="LC-054"/>
    <x v="4"/>
    <s v="L"/>
    <s v="Cx."/>
    <x v="0"/>
    <s v="F"/>
    <m/>
    <n v="50"/>
    <n v="50"/>
    <n v="0"/>
    <s v="Negative"/>
  </r>
  <r>
    <n v="2023"/>
    <s v="CSU-20629"/>
    <n v="30335"/>
    <x v="0"/>
    <x v="2"/>
    <s v="LC"/>
    <s v="BE"/>
    <s v="WC-055"/>
    <x v="4"/>
    <s v="L"/>
    <s v="Cx."/>
    <x v="0"/>
    <s v="F"/>
    <m/>
    <n v="50"/>
    <n v="50"/>
    <n v="0"/>
    <s v="Negative"/>
  </r>
  <r>
    <n v="2023"/>
    <s v="CSU-20630"/>
    <n v="30336"/>
    <x v="0"/>
    <x v="2"/>
    <s v="LC"/>
    <s v="BE"/>
    <s v="WC-055"/>
    <x v="4"/>
    <s v="L"/>
    <s v="Cx."/>
    <x v="0"/>
    <s v="F"/>
    <m/>
    <n v="50"/>
    <n v="50"/>
    <n v="0"/>
    <s v="Negative"/>
  </r>
  <r>
    <n v="2023"/>
    <s v="CSU-20631"/>
    <n v="30337"/>
    <x v="0"/>
    <x v="2"/>
    <s v="LC"/>
    <s v="BE"/>
    <s v="WC-055"/>
    <x v="4"/>
    <s v="L"/>
    <s v="Cx."/>
    <x v="0"/>
    <s v="F"/>
    <m/>
    <n v="50"/>
    <n v="50"/>
    <n v="1"/>
    <s v="Positive"/>
  </r>
  <r>
    <n v="2023"/>
    <s v="CSU-20632"/>
    <n v="30338"/>
    <x v="0"/>
    <x v="2"/>
    <s v="LC"/>
    <s v="FC"/>
    <s v="FC-049"/>
    <x v="5"/>
    <s v="L"/>
    <s v="Cx."/>
    <x v="0"/>
    <s v="F"/>
    <m/>
    <n v="50"/>
    <n v="50"/>
    <n v="0"/>
    <s v="Negative"/>
  </r>
  <r>
    <n v="2023"/>
    <s v="CSU-20633"/>
    <n v="30339"/>
    <x v="0"/>
    <x v="2"/>
    <s v="LC"/>
    <s v="FC"/>
    <s v="FC-049"/>
    <x v="5"/>
    <s v="L"/>
    <s v="Cx."/>
    <x v="0"/>
    <s v="F"/>
    <m/>
    <n v="50"/>
    <n v="50"/>
    <n v="0"/>
    <s v="Negative"/>
  </r>
  <r>
    <n v="2023"/>
    <s v="CSU-20634"/>
    <n v="30340"/>
    <x v="0"/>
    <x v="2"/>
    <s v="LC"/>
    <s v="FC"/>
    <s v="FC-049"/>
    <x v="5"/>
    <s v="L"/>
    <s v="Cx."/>
    <x v="0"/>
    <s v="F"/>
    <m/>
    <n v="50"/>
    <n v="50"/>
    <n v="0"/>
    <s v="Negative"/>
  </r>
  <r>
    <n v="2023"/>
    <s v="CSU-20635"/>
    <n v="30341"/>
    <x v="0"/>
    <x v="2"/>
    <s v="LC"/>
    <s v="FC"/>
    <s v="FC-049"/>
    <x v="5"/>
    <s v="L"/>
    <s v="Cx."/>
    <x v="0"/>
    <s v="F"/>
    <m/>
    <n v="50"/>
    <n v="50"/>
    <n v="0"/>
    <s v="Negative"/>
  </r>
  <r>
    <n v="2023"/>
    <s v="CSU-20636"/>
    <n v="30342"/>
    <x v="0"/>
    <x v="2"/>
    <s v="LC"/>
    <s v="FC"/>
    <s v="FC-049"/>
    <x v="5"/>
    <s v="L"/>
    <s v="Cx."/>
    <x v="0"/>
    <s v="F"/>
    <m/>
    <n v="50"/>
    <n v="50"/>
    <n v="0"/>
    <s v="Negative"/>
  </r>
  <r>
    <n v="2023"/>
    <s v="CSU-20637"/>
    <n v="30343"/>
    <x v="0"/>
    <x v="2"/>
    <s v="LC"/>
    <s v="FC"/>
    <s v="FC-049"/>
    <x v="5"/>
    <s v="L"/>
    <s v="Cx."/>
    <x v="0"/>
    <s v="F"/>
    <m/>
    <n v="50"/>
    <n v="50"/>
    <n v="0"/>
    <s v="Negative"/>
  </r>
  <r>
    <n v="2023"/>
    <s v="CSU-20638"/>
    <n v="30344"/>
    <x v="0"/>
    <x v="2"/>
    <s v="LC"/>
    <s v="FC"/>
    <s v="FC-049"/>
    <x v="5"/>
    <s v="L"/>
    <s v="Cx."/>
    <x v="0"/>
    <s v="F"/>
    <m/>
    <n v="39"/>
    <n v="39"/>
    <n v="0"/>
    <s v="Negative"/>
  </r>
  <r>
    <n v="2023"/>
    <s v="CSU-20639"/>
    <n v="30345"/>
    <x v="0"/>
    <x v="2"/>
    <s v="LC"/>
    <s v="FC"/>
    <s v="FC-049"/>
    <x v="5"/>
    <s v="L"/>
    <s v="Cx."/>
    <x v="1"/>
    <s v="F"/>
    <m/>
    <n v="40"/>
    <n v="40"/>
    <n v="0"/>
    <s v="Negative"/>
  </r>
  <r>
    <n v="2023"/>
    <s v="CSU-20640"/>
    <n v="30346"/>
    <x v="0"/>
    <x v="2"/>
    <s v="LC"/>
    <s v="BE"/>
    <s v="LC-053"/>
    <x v="4"/>
    <s v="L"/>
    <s v="Cx."/>
    <x v="0"/>
    <s v="F"/>
    <m/>
    <n v="50"/>
    <n v="50"/>
    <n v="0"/>
    <s v="Negative"/>
  </r>
  <r>
    <n v="2023"/>
    <s v="CSU-20641"/>
    <n v="30347"/>
    <x v="0"/>
    <x v="2"/>
    <s v="LC"/>
    <s v="BE"/>
    <s v="LC-053"/>
    <x v="4"/>
    <s v="L"/>
    <s v="Cx."/>
    <x v="0"/>
    <s v="F"/>
    <m/>
    <n v="50"/>
    <n v="50"/>
    <n v="0"/>
    <s v="Negative"/>
  </r>
  <r>
    <n v="2023"/>
    <s v="CSU-20642"/>
    <n v="30348"/>
    <x v="0"/>
    <x v="2"/>
    <s v="LC"/>
    <s v="BE"/>
    <s v="LC-053"/>
    <x v="4"/>
    <s v="L"/>
    <s v="Cx."/>
    <x v="0"/>
    <s v="F"/>
    <m/>
    <n v="50"/>
    <n v="50"/>
    <n v="0"/>
    <s v="Negative"/>
  </r>
  <r>
    <n v="2023"/>
    <s v="CSU-20643"/>
    <n v="30349"/>
    <x v="0"/>
    <x v="2"/>
    <s v="LC"/>
    <s v="BE"/>
    <s v="LC-053"/>
    <x v="4"/>
    <s v="L"/>
    <s v="Cx."/>
    <x v="1"/>
    <s v="F"/>
    <m/>
    <n v="28"/>
    <n v="28"/>
    <n v="0"/>
    <s v="Negative"/>
  </r>
  <r>
    <n v="2023"/>
    <s v="CSU-20644"/>
    <n v="30350"/>
    <x v="0"/>
    <x v="2"/>
    <s v="LC"/>
    <s v="FC"/>
    <s v="FC-015"/>
    <x v="2"/>
    <s v="L"/>
    <s v="Cx."/>
    <x v="0"/>
    <s v="F"/>
    <m/>
    <n v="50"/>
    <n v="50"/>
    <n v="0"/>
    <s v="Negative"/>
  </r>
  <r>
    <n v="2023"/>
    <s v="CSU-20645"/>
    <n v="30351"/>
    <x v="0"/>
    <x v="2"/>
    <s v="LC"/>
    <s v="FC"/>
    <s v="FC-015"/>
    <x v="2"/>
    <s v="L"/>
    <s v="Cx."/>
    <x v="0"/>
    <s v="F"/>
    <m/>
    <n v="50"/>
    <n v="50"/>
    <n v="0"/>
    <s v="Negative"/>
  </r>
  <r>
    <n v="2023"/>
    <s v="CSU-20646"/>
    <n v="30352"/>
    <x v="0"/>
    <x v="2"/>
    <s v="LC"/>
    <s v="FC"/>
    <s v="FC-015"/>
    <x v="2"/>
    <s v="L"/>
    <s v="Cx."/>
    <x v="0"/>
    <s v="F"/>
    <m/>
    <n v="50"/>
    <n v="50"/>
    <n v="0"/>
    <s v="Negative"/>
  </r>
  <r>
    <n v="2023"/>
    <s v="CSU-20647"/>
    <n v="30353"/>
    <x v="0"/>
    <x v="2"/>
    <s v="LC"/>
    <s v="FC"/>
    <s v="FC-015"/>
    <x v="2"/>
    <s v="L"/>
    <s v="Cx."/>
    <x v="0"/>
    <s v="F"/>
    <m/>
    <n v="50"/>
    <n v="50"/>
    <n v="0"/>
    <s v="Negative"/>
  </r>
  <r>
    <n v="2023"/>
    <s v="CSU-20648"/>
    <n v="30354"/>
    <x v="0"/>
    <x v="2"/>
    <s v="LC"/>
    <s v="FC"/>
    <s v="FC-015"/>
    <x v="2"/>
    <s v="L"/>
    <s v="Cx."/>
    <x v="0"/>
    <s v="F"/>
    <m/>
    <n v="50"/>
    <n v="50"/>
    <n v="0"/>
    <s v="Negative"/>
  </r>
  <r>
    <n v="2023"/>
    <s v="CSU-20649"/>
    <n v="30355"/>
    <x v="0"/>
    <x v="2"/>
    <s v="LC"/>
    <s v="FC"/>
    <s v="FC-015"/>
    <x v="2"/>
    <s v="L"/>
    <s v="Cx."/>
    <x v="0"/>
    <s v="F"/>
    <m/>
    <n v="24"/>
    <n v="24"/>
    <n v="0"/>
    <s v="Negative"/>
  </r>
  <r>
    <n v="2023"/>
    <s v="CSU-20650"/>
    <n v="30356"/>
    <x v="0"/>
    <x v="2"/>
    <s v="LC"/>
    <s v="FC"/>
    <s v="FC-015"/>
    <x v="2"/>
    <s v="L"/>
    <s v="Cx."/>
    <x v="1"/>
    <s v="F"/>
    <m/>
    <n v="2"/>
    <n v="2"/>
    <n v="0"/>
    <s v="Negative"/>
  </r>
  <r>
    <n v="2023"/>
    <s v="CSU-20651"/>
    <n v="30357"/>
    <x v="0"/>
    <x v="2"/>
    <s v="LC"/>
    <s v="FC"/>
    <s v="FC-058"/>
    <x v="5"/>
    <s v="L"/>
    <s v="Cx."/>
    <x v="0"/>
    <s v="F"/>
    <m/>
    <n v="50"/>
    <n v="50"/>
    <n v="0"/>
    <s v="Negative"/>
  </r>
  <r>
    <n v="2023"/>
    <s v="CSU-20652"/>
    <n v="30358"/>
    <x v="0"/>
    <x v="2"/>
    <s v="LC"/>
    <s v="FC"/>
    <s v="FC-058"/>
    <x v="5"/>
    <s v="L"/>
    <s v="Cx."/>
    <x v="0"/>
    <s v="F"/>
    <m/>
    <n v="50"/>
    <n v="50"/>
    <n v="0"/>
    <s v="Negative"/>
  </r>
  <r>
    <n v="2023"/>
    <s v="CSU-20653"/>
    <n v="30359"/>
    <x v="0"/>
    <x v="2"/>
    <s v="LC"/>
    <s v="FC"/>
    <s v="FC-058"/>
    <x v="5"/>
    <s v="L"/>
    <s v="Cx."/>
    <x v="0"/>
    <s v="F"/>
    <m/>
    <n v="50"/>
    <n v="50"/>
    <n v="0"/>
    <s v="Negative"/>
  </r>
  <r>
    <n v="2023"/>
    <s v="CSU-20654"/>
    <n v="30360"/>
    <x v="0"/>
    <x v="2"/>
    <s v="LC"/>
    <s v="FC"/>
    <s v="FC-058"/>
    <x v="5"/>
    <s v="L"/>
    <s v="Cx."/>
    <x v="0"/>
    <s v="F"/>
    <m/>
    <n v="50"/>
    <n v="50"/>
    <n v="0"/>
    <s v="Negative"/>
  </r>
  <r>
    <n v="2023"/>
    <s v="CSU-20655"/>
    <n v="30361"/>
    <x v="0"/>
    <x v="2"/>
    <s v="LC"/>
    <s v="FC"/>
    <s v="FC-058"/>
    <x v="5"/>
    <s v="L"/>
    <s v="Cx."/>
    <x v="0"/>
    <s v="F"/>
    <m/>
    <n v="48"/>
    <n v="48"/>
    <n v="0"/>
    <s v="Negative"/>
  </r>
  <r>
    <n v="2023"/>
    <s v="CSU-20656"/>
    <n v="30362"/>
    <x v="0"/>
    <x v="2"/>
    <s v="LC"/>
    <s v="FC"/>
    <s v="FC-058"/>
    <x v="5"/>
    <s v="L"/>
    <s v="Cx."/>
    <x v="1"/>
    <s v="F"/>
    <m/>
    <n v="12"/>
    <n v="12"/>
    <n v="0"/>
    <s v="Negative"/>
  </r>
  <r>
    <n v="2023"/>
    <s v="CSU-20657"/>
    <n v="30363"/>
    <x v="0"/>
    <x v="2"/>
    <s v="LC"/>
    <s v="FC"/>
    <s v="FC-090gr"/>
    <x v="2"/>
    <s v="G"/>
    <s v="Cx."/>
    <x v="0"/>
    <s v="F"/>
    <n v="1"/>
    <m/>
    <n v="1"/>
    <n v="0"/>
    <s v="Negative"/>
  </r>
  <r>
    <n v="2023"/>
    <s v="CSU-20658"/>
    <n v="30364"/>
    <x v="0"/>
    <x v="2"/>
    <s v="LC"/>
    <s v="FC"/>
    <s v="FC-090gr"/>
    <x v="2"/>
    <s v="G"/>
    <s v="Cx."/>
    <x v="1"/>
    <s v="F"/>
    <n v="50"/>
    <m/>
    <n v="50"/>
    <n v="0"/>
    <s v="Negative"/>
  </r>
  <r>
    <n v="2023"/>
    <s v="CSU-20659"/>
    <n v="30365"/>
    <x v="0"/>
    <x v="2"/>
    <s v="LC"/>
    <s v="FC"/>
    <s v="FC-090gr"/>
    <x v="2"/>
    <s v="G"/>
    <s v="Cx."/>
    <x v="1"/>
    <s v="F"/>
    <n v="43"/>
    <m/>
    <n v="43"/>
    <n v="1"/>
    <s v="Positive"/>
  </r>
  <r>
    <n v="2023"/>
    <s v="CSU-20660"/>
    <n v="30366"/>
    <x v="0"/>
    <x v="2"/>
    <s v="LC"/>
    <s v="FC"/>
    <s v="FC-063gr"/>
    <x v="2"/>
    <s v="G"/>
    <s v="Cx."/>
    <x v="0"/>
    <s v="F"/>
    <n v="3"/>
    <m/>
    <n v="3"/>
    <n v="0"/>
    <s v="Negative"/>
  </r>
  <r>
    <n v="2023"/>
    <s v="CSU-20661"/>
    <n v="30367"/>
    <x v="0"/>
    <x v="2"/>
    <s v="LC"/>
    <s v="FC"/>
    <s v="FC-063gr"/>
    <x v="2"/>
    <s v="G"/>
    <s v="Cx."/>
    <x v="1"/>
    <s v="F"/>
    <n v="50"/>
    <m/>
    <n v="50"/>
    <n v="1"/>
    <s v="Positive"/>
  </r>
  <r>
    <n v="2023"/>
    <s v="CSU-20662"/>
    <n v="30368"/>
    <x v="0"/>
    <x v="2"/>
    <s v="LC"/>
    <s v="FC"/>
    <s v="FC-063gr"/>
    <x v="2"/>
    <s v="G"/>
    <s v="Cx."/>
    <x v="1"/>
    <s v="F"/>
    <n v="50"/>
    <m/>
    <n v="50"/>
    <n v="1"/>
    <s v="Positive"/>
  </r>
  <r>
    <n v="2023"/>
    <s v="CSU-20663"/>
    <n v="30369"/>
    <x v="0"/>
    <x v="2"/>
    <s v="LC"/>
    <s v="FC"/>
    <s v="FC-063gr"/>
    <x v="2"/>
    <s v="G"/>
    <s v="Cx."/>
    <x v="1"/>
    <s v="F"/>
    <n v="50"/>
    <m/>
    <n v="50"/>
    <n v="0"/>
    <s v="Negative"/>
  </r>
  <r>
    <n v="2023"/>
    <s v="CSU-20664"/>
    <n v="30370"/>
    <x v="0"/>
    <x v="2"/>
    <s v="LC"/>
    <s v="FC"/>
    <s v="FC-063gr"/>
    <x v="2"/>
    <s v="G"/>
    <s v="Cx."/>
    <x v="1"/>
    <s v="F"/>
    <n v="50"/>
    <m/>
    <n v="50"/>
    <n v="1"/>
    <s v="Positive"/>
  </r>
  <r>
    <n v="2023"/>
    <s v="CSU-20665"/>
    <n v="30371"/>
    <x v="0"/>
    <x v="2"/>
    <s v="LC"/>
    <s v="FC"/>
    <s v="FC-063gr"/>
    <x v="2"/>
    <s v="G"/>
    <s v="Cx."/>
    <x v="1"/>
    <s v="F"/>
    <n v="50"/>
    <m/>
    <n v="50"/>
    <n v="0"/>
    <s v="Negative"/>
  </r>
  <r>
    <n v="2023"/>
    <s v="CSU-20666"/>
    <n v="30372"/>
    <x v="0"/>
    <x v="2"/>
    <s v="LC"/>
    <s v="FC"/>
    <s v="FC-063gr"/>
    <x v="2"/>
    <s v="G"/>
    <s v="Cx."/>
    <x v="1"/>
    <s v="F"/>
    <n v="24"/>
    <m/>
    <n v="24"/>
    <n v="1"/>
    <s v="Positive"/>
  </r>
  <r>
    <n v="2023"/>
    <s v="CSU-20667"/>
    <n v="30373"/>
    <x v="0"/>
    <x v="2"/>
    <s v="LC"/>
    <s v="FC"/>
    <s v="FC-063"/>
    <x v="2"/>
    <s v="L"/>
    <s v="Cx."/>
    <x v="0"/>
    <s v="F"/>
    <m/>
    <n v="50"/>
    <n v="50"/>
    <n v="0"/>
    <s v="Negative"/>
  </r>
  <r>
    <n v="2023"/>
    <s v="CSU-20668"/>
    <n v="30374"/>
    <x v="0"/>
    <x v="2"/>
    <s v="LC"/>
    <s v="FC"/>
    <s v="FC-063"/>
    <x v="2"/>
    <s v="L"/>
    <s v="Cx."/>
    <x v="0"/>
    <s v="F"/>
    <m/>
    <n v="50"/>
    <n v="50"/>
    <n v="0"/>
    <s v="Negative"/>
  </r>
  <r>
    <n v="2023"/>
    <s v="CSU-20669"/>
    <n v="30375"/>
    <x v="0"/>
    <x v="2"/>
    <s v="LC"/>
    <s v="FC"/>
    <s v="FC-063"/>
    <x v="2"/>
    <s v="L"/>
    <s v="Cx."/>
    <x v="0"/>
    <s v="F"/>
    <m/>
    <n v="32"/>
    <n v="32"/>
    <n v="1"/>
    <s v="Positive"/>
  </r>
  <r>
    <n v="2023"/>
    <s v="CSU-20670"/>
    <n v="30376"/>
    <x v="0"/>
    <x v="2"/>
    <s v="LC"/>
    <s v="FC"/>
    <s v="FC-063"/>
    <x v="2"/>
    <s v="L"/>
    <s v="Cx."/>
    <x v="1"/>
    <s v="F"/>
    <m/>
    <n v="24"/>
    <n v="24"/>
    <n v="0"/>
    <s v="Negative"/>
  </r>
  <r>
    <n v="2023"/>
    <s v="CSU-20671"/>
    <n v="30377"/>
    <x v="0"/>
    <x v="3"/>
    <s v="LC"/>
    <s v="FC"/>
    <s v="FC-041"/>
    <x v="2"/>
    <s v="L"/>
    <s v="Cx."/>
    <x v="0"/>
    <s v="F"/>
    <m/>
    <n v="50"/>
    <n v="50"/>
    <n v="0"/>
    <s v="Negative"/>
  </r>
  <r>
    <n v="2023"/>
    <s v="CSU-20672"/>
    <n v="30378"/>
    <x v="0"/>
    <x v="3"/>
    <s v="LC"/>
    <s v="FC"/>
    <s v="FC-041"/>
    <x v="2"/>
    <s v="L"/>
    <s v="Cx."/>
    <x v="0"/>
    <s v="F"/>
    <m/>
    <n v="50"/>
    <n v="50"/>
    <n v="0"/>
    <s v="Negative"/>
  </r>
  <r>
    <n v="2023"/>
    <s v="CSU-20673"/>
    <n v="30379"/>
    <x v="0"/>
    <x v="3"/>
    <s v="LC"/>
    <s v="FC"/>
    <s v="FC-041"/>
    <x v="2"/>
    <s v="L"/>
    <s v="Cx."/>
    <x v="0"/>
    <s v="F"/>
    <m/>
    <n v="50"/>
    <n v="50"/>
    <n v="0"/>
    <s v="Negative"/>
  </r>
  <r>
    <n v="2023"/>
    <s v="CSU-20674"/>
    <n v="30380"/>
    <x v="0"/>
    <x v="3"/>
    <s v="LC"/>
    <s v="FC"/>
    <s v="FC-041"/>
    <x v="2"/>
    <s v="L"/>
    <s v="Cx."/>
    <x v="0"/>
    <s v="F"/>
    <m/>
    <n v="50"/>
    <n v="50"/>
    <n v="0"/>
    <s v="Negative"/>
  </r>
  <r>
    <n v="2023"/>
    <s v="CSU-20675"/>
    <n v="30381"/>
    <x v="0"/>
    <x v="3"/>
    <s v="LC"/>
    <s v="FC"/>
    <s v="FC-041"/>
    <x v="2"/>
    <s v="L"/>
    <s v="Cx."/>
    <x v="0"/>
    <s v="F"/>
    <m/>
    <n v="50"/>
    <n v="50"/>
    <n v="0"/>
    <s v="Negative"/>
  </r>
  <r>
    <n v="2023"/>
    <s v="CSU-20676"/>
    <n v="30382"/>
    <x v="0"/>
    <x v="3"/>
    <s v="LC"/>
    <s v="FC"/>
    <s v="FC-041"/>
    <x v="2"/>
    <s v="L"/>
    <s v="Cx."/>
    <x v="0"/>
    <s v="F"/>
    <m/>
    <n v="50"/>
    <n v="50"/>
    <n v="0"/>
    <s v="Negative"/>
  </r>
  <r>
    <n v="2023"/>
    <s v="CSU-20677"/>
    <n v="30383"/>
    <x v="0"/>
    <x v="3"/>
    <s v="LC"/>
    <s v="FC"/>
    <s v="FC-041"/>
    <x v="2"/>
    <s v="L"/>
    <s v="Cx."/>
    <x v="0"/>
    <s v="F"/>
    <m/>
    <n v="50"/>
    <n v="50"/>
    <n v="0"/>
    <s v="Negative"/>
  </r>
  <r>
    <n v="2023"/>
    <s v="CSU-20678"/>
    <n v="30384"/>
    <x v="0"/>
    <x v="3"/>
    <s v="LC"/>
    <s v="FC"/>
    <s v="FC-041"/>
    <x v="2"/>
    <s v="L"/>
    <s v="Cx."/>
    <x v="0"/>
    <s v="F"/>
    <m/>
    <n v="50"/>
    <n v="50"/>
    <n v="0"/>
    <s v="Negative"/>
  </r>
  <r>
    <n v="2023"/>
    <s v="CSU-20679"/>
    <n v="30385"/>
    <x v="0"/>
    <x v="3"/>
    <s v="LC"/>
    <s v="FC"/>
    <s v="FC-041"/>
    <x v="2"/>
    <s v="L"/>
    <s v="Cx."/>
    <x v="0"/>
    <s v="F"/>
    <m/>
    <n v="50"/>
    <n v="50"/>
    <n v="0"/>
    <s v="Negative"/>
  </r>
  <r>
    <n v="2023"/>
    <s v="CSU-20680"/>
    <n v="30386"/>
    <x v="0"/>
    <x v="3"/>
    <s v="LC"/>
    <s v="FC"/>
    <s v="FC-041"/>
    <x v="2"/>
    <s v="L"/>
    <s v="Cx."/>
    <x v="0"/>
    <s v="F"/>
    <m/>
    <n v="50"/>
    <n v="50"/>
    <n v="0"/>
    <s v="Negative"/>
  </r>
  <r>
    <n v="2023"/>
    <s v="CSU-20681"/>
    <n v="30387"/>
    <x v="0"/>
    <x v="3"/>
    <s v="LC"/>
    <s v="FC"/>
    <s v="FC-041"/>
    <x v="2"/>
    <s v="L"/>
    <s v="Cx."/>
    <x v="0"/>
    <s v="F"/>
    <m/>
    <n v="19"/>
    <n v="19"/>
    <n v="0"/>
    <s v="Negative"/>
  </r>
  <r>
    <n v="2023"/>
    <s v="CSU-20682"/>
    <n v="30388"/>
    <x v="0"/>
    <x v="3"/>
    <s v="LC"/>
    <s v="FC"/>
    <s v="FC-041"/>
    <x v="2"/>
    <s v="L"/>
    <s v="Cx."/>
    <x v="1"/>
    <s v="F"/>
    <m/>
    <n v="12"/>
    <n v="12"/>
    <n v="0"/>
    <s v="Negative"/>
  </r>
  <r>
    <n v="2023"/>
    <s v="CSU-20683"/>
    <n v="30389"/>
    <x v="0"/>
    <x v="3"/>
    <s v="LC"/>
    <s v="FC"/>
    <s v="FC-073"/>
    <x v="2"/>
    <s v="L"/>
    <s v="Cx."/>
    <x v="0"/>
    <s v="F"/>
    <m/>
    <n v="50"/>
    <n v="50"/>
    <n v="0"/>
    <s v="Negative"/>
  </r>
  <r>
    <n v="2023"/>
    <s v="CSU-20684"/>
    <n v="30390"/>
    <x v="0"/>
    <x v="3"/>
    <s v="LC"/>
    <s v="FC"/>
    <s v="FC-073"/>
    <x v="2"/>
    <s v="L"/>
    <s v="Cx."/>
    <x v="0"/>
    <s v="F"/>
    <m/>
    <n v="50"/>
    <n v="50"/>
    <n v="0"/>
    <s v="Negative"/>
  </r>
  <r>
    <n v="2023"/>
    <s v="CSU-20685"/>
    <n v="30391"/>
    <x v="0"/>
    <x v="3"/>
    <s v="LC"/>
    <s v="FC"/>
    <s v="FC-073"/>
    <x v="2"/>
    <s v="L"/>
    <s v="Cx."/>
    <x v="0"/>
    <s v="F"/>
    <m/>
    <n v="50"/>
    <n v="50"/>
    <n v="0"/>
    <s v="Negative"/>
  </r>
  <r>
    <n v="2023"/>
    <s v="CSU-20686"/>
    <n v="30392"/>
    <x v="0"/>
    <x v="3"/>
    <s v="LC"/>
    <s v="FC"/>
    <s v="FC-073"/>
    <x v="2"/>
    <s v="L"/>
    <s v="Cx."/>
    <x v="0"/>
    <s v="F"/>
    <m/>
    <n v="21"/>
    <n v="21"/>
    <n v="0"/>
    <s v="Negative"/>
  </r>
  <r>
    <n v="2023"/>
    <s v="CSU-20687"/>
    <n v="30393"/>
    <x v="0"/>
    <x v="3"/>
    <s v="LC"/>
    <s v="FC"/>
    <s v="FC-073"/>
    <x v="2"/>
    <s v="L"/>
    <s v="Cx."/>
    <x v="1"/>
    <s v="F"/>
    <m/>
    <n v="1"/>
    <n v="1"/>
    <n v="0"/>
    <s v="Negative"/>
  </r>
  <r>
    <n v="2023"/>
    <s v="CSU-20688"/>
    <n v="30394"/>
    <x v="0"/>
    <x v="2"/>
    <s v="LC"/>
    <s v="FC"/>
    <s v="FC-061"/>
    <x v="2"/>
    <s v="L"/>
    <s v="Cx."/>
    <x v="0"/>
    <s v="F"/>
    <m/>
    <n v="50"/>
    <n v="50"/>
    <n v="0"/>
    <s v="Negative"/>
  </r>
  <r>
    <n v="2023"/>
    <s v="CSU-20689"/>
    <n v="30395"/>
    <x v="0"/>
    <x v="2"/>
    <s v="LC"/>
    <s v="FC"/>
    <s v="FC-061"/>
    <x v="2"/>
    <s v="L"/>
    <s v="Cx."/>
    <x v="0"/>
    <s v="F"/>
    <m/>
    <n v="50"/>
    <n v="50"/>
    <n v="0"/>
    <s v="Negative"/>
  </r>
  <r>
    <n v="2023"/>
    <s v="CSU-20690"/>
    <n v="30396"/>
    <x v="0"/>
    <x v="2"/>
    <s v="LC"/>
    <s v="FC"/>
    <s v="FC-061"/>
    <x v="2"/>
    <s v="L"/>
    <s v="Cx."/>
    <x v="0"/>
    <s v="F"/>
    <m/>
    <n v="50"/>
    <n v="50"/>
    <n v="0"/>
    <s v="Negative"/>
  </r>
  <r>
    <n v="2023"/>
    <s v="CSU-20691"/>
    <n v="30397"/>
    <x v="0"/>
    <x v="2"/>
    <s v="LC"/>
    <s v="FC"/>
    <s v="FC-061"/>
    <x v="2"/>
    <s v="L"/>
    <s v="Cx."/>
    <x v="0"/>
    <s v="F"/>
    <m/>
    <n v="50"/>
    <n v="50"/>
    <n v="0"/>
    <s v="Negative"/>
  </r>
  <r>
    <n v="2023"/>
    <s v="CSU-20692"/>
    <n v="30398"/>
    <x v="0"/>
    <x v="2"/>
    <s v="LC"/>
    <s v="FC"/>
    <s v="FC-061"/>
    <x v="2"/>
    <s v="L"/>
    <s v="Cx."/>
    <x v="0"/>
    <s v="F"/>
    <m/>
    <n v="50"/>
    <n v="50"/>
    <n v="0"/>
    <s v="Negative"/>
  </r>
  <r>
    <n v="2023"/>
    <s v="CSU-20693"/>
    <n v="30399"/>
    <x v="0"/>
    <x v="2"/>
    <s v="LC"/>
    <s v="FC"/>
    <s v="FC-061"/>
    <x v="2"/>
    <s v="L"/>
    <s v="Cx."/>
    <x v="0"/>
    <s v="F"/>
    <m/>
    <n v="50"/>
    <n v="50"/>
    <n v="0"/>
    <s v="Negative"/>
  </r>
  <r>
    <n v="2023"/>
    <s v="CSU-20694"/>
    <n v="30400"/>
    <x v="0"/>
    <x v="2"/>
    <s v="LC"/>
    <s v="FC"/>
    <s v="FC-061"/>
    <x v="2"/>
    <s v="L"/>
    <s v="Cx."/>
    <x v="0"/>
    <s v="F"/>
    <m/>
    <n v="50"/>
    <n v="50"/>
    <n v="0"/>
    <s v="Negative"/>
  </r>
  <r>
    <n v="2023"/>
    <s v="CSU-20695"/>
    <n v="30401"/>
    <x v="0"/>
    <x v="2"/>
    <s v="LC"/>
    <s v="FC"/>
    <s v="FC-061"/>
    <x v="2"/>
    <s v="L"/>
    <s v="Cx."/>
    <x v="0"/>
    <s v="F"/>
    <m/>
    <n v="50"/>
    <n v="50"/>
    <n v="0"/>
    <s v="Negative"/>
  </r>
  <r>
    <n v="2023"/>
    <s v="CSU-20696"/>
    <n v="30402"/>
    <x v="0"/>
    <x v="2"/>
    <s v="LC"/>
    <s v="FC"/>
    <s v="FC-061"/>
    <x v="2"/>
    <s v="L"/>
    <s v="Cx."/>
    <x v="0"/>
    <s v="F"/>
    <m/>
    <n v="50"/>
    <n v="50"/>
    <n v="0"/>
    <s v="Negative"/>
  </r>
  <r>
    <n v="2023"/>
    <s v="CSU-20697"/>
    <n v="30403"/>
    <x v="0"/>
    <x v="2"/>
    <s v="LC"/>
    <s v="FC"/>
    <s v="FC-061"/>
    <x v="2"/>
    <s v="L"/>
    <s v="Cx."/>
    <x v="0"/>
    <s v="F"/>
    <m/>
    <n v="50"/>
    <n v="50"/>
    <n v="0"/>
    <s v="Negative"/>
  </r>
  <r>
    <n v="2023"/>
    <s v="CSU-20698"/>
    <n v="30404"/>
    <x v="0"/>
    <x v="2"/>
    <s v="LC"/>
    <s v="FC"/>
    <s v="FC-061"/>
    <x v="2"/>
    <s v="L"/>
    <s v="Cx."/>
    <x v="0"/>
    <s v="F"/>
    <m/>
    <n v="12"/>
    <n v="12"/>
    <n v="0"/>
    <s v="Negative"/>
  </r>
  <r>
    <n v="2023"/>
    <s v="CSU-20699"/>
    <n v="30405"/>
    <x v="0"/>
    <x v="2"/>
    <s v="LC"/>
    <s v="FC"/>
    <s v="FC-061"/>
    <x v="2"/>
    <s v="L"/>
    <s v="Cx."/>
    <x v="1"/>
    <s v="F"/>
    <m/>
    <n v="10"/>
    <n v="10"/>
    <n v="0"/>
    <s v="Negative"/>
  </r>
  <r>
    <n v="2023"/>
    <s v="CSU-20700"/>
    <n v="30406"/>
    <x v="0"/>
    <x v="2"/>
    <s v="LC"/>
    <s v="FC"/>
    <s v="FC-011"/>
    <x v="2"/>
    <s v="L"/>
    <s v="Cx."/>
    <x v="0"/>
    <s v="F"/>
    <m/>
    <n v="50"/>
    <n v="50"/>
    <n v="0"/>
    <s v="Negative"/>
  </r>
  <r>
    <n v="2023"/>
    <s v="CSU-20701"/>
    <n v="30407"/>
    <x v="0"/>
    <x v="2"/>
    <s v="LC"/>
    <s v="FC"/>
    <s v="FC-011"/>
    <x v="2"/>
    <s v="L"/>
    <s v="Cx."/>
    <x v="0"/>
    <s v="F"/>
    <m/>
    <n v="50"/>
    <n v="50"/>
    <n v="0"/>
    <s v="Negative"/>
  </r>
  <r>
    <n v="2023"/>
    <s v="CSU-20702"/>
    <n v="30408"/>
    <x v="0"/>
    <x v="2"/>
    <s v="LC"/>
    <s v="FC"/>
    <s v="FC-011"/>
    <x v="2"/>
    <s v="L"/>
    <s v="Cx."/>
    <x v="0"/>
    <s v="F"/>
    <m/>
    <n v="50"/>
    <n v="50"/>
    <n v="0"/>
    <s v="Negative"/>
  </r>
  <r>
    <n v="2023"/>
    <s v="CSU-20703"/>
    <n v="30409"/>
    <x v="0"/>
    <x v="2"/>
    <s v="LC"/>
    <s v="FC"/>
    <s v="FC-011"/>
    <x v="2"/>
    <s v="L"/>
    <s v="Cx."/>
    <x v="0"/>
    <s v="F"/>
    <m/>
    <n v="50"/>
    <n v="50"/>
    <n v="1"/>
    <s v="Positive"/>
  </r>
  <r>
    <n v="2023"/>
    <s v="CSU-20704"/>
    <n v="30410"/>
    <x v="0"/>
    <x v="2"/>
    <s v="LC"/>
    <s v="FC"/>
    <s v="FC-011"/>
    <x v="2"/>
    <s v="L"/>
    <s v="Cx."/>
    <x v="0"/>
    <s v="F"/>
    <m/>
    <n v="17"/>
    <n v="17"/>
    <n v="0"/>
    <s v="Negative"/>
  </r>
  <r>
    <n v="2023"/>
    <s v="CSU-20705"/>
    <n v="30411"/>
    <x v="0"/>
    <x v="2"/>
    <s v="LC"/>
    <s v="FC"/>
    <s v="FC-011"/>
    <x v="2"/>
    <s v="L"/>
    <s v="Cx."/>
    <x v="1"/>
    <s v="F"/>
    <m/>
    <n v="50"/>
    <n v="50"/>
    <n v="0"/>
    <s v="Negative"/>
  </r>
  <r>
    <n v="2023"/>
    <s v="CSU-20706"/>
    <n v="30412"/>
    <x v="0"/>
    <x v="2"/>
    <s v="LC"/>
    <s v="FC"/>
    <s v="FC-011"/>
    <x v="2"/>
    <s v="L"/>
    <s v="Cx."/>
    <x v="1"/>
    <s v="F"/>
    <m/>
    <n v="16"/>
    <n v="16"/>
    <n v="0"/>
    <s v="Negative"/>
  </r>
  <r>
    <n v="2023"/>
    <s v="CSU-20707"/>
    <n v="30413"/>
    <x v="0"/>
    <x v="3"/>
    <s v="LC"/>
    <s v="FC"/>
    <s v="FC-001"/>
    <x v="5"/>
    <s v="L"/>
    <s v="Cx."/>
    <x v="0"/>
    <s v="F"/>
    <m/>
    <n v="50"/>
    <n v="50"/>
    <n v="0"/>
    <s v="Negative"/>
  </r>
  <r>
    <n v="2023"/>
    <s v="CSU-20708"/>
    <n v="30414"/>
    <x v="0"/>
    <x v="3"/>
    <s v="LC"/>
    <s v="FC"/>
    <s v="FC-001"/>
    <x v="5"/>
    <s v="L"/>
    <s v="Cx."/>
    <x v="0"/>
    <s v="F"/>
    <m/>
    <n v="50"/>
    <n v="50"/>
    <n v="1"/>
    <s v="Positive"/>
  </r>
  <r>
    <n v="2023"/>
    <s v="CSU-20709"/>
    <n v="30415"/>
    <x v="0"/>
    <x v="3"/>
    <s v="LC"/>
    <s v="FC"/>
    <s v="FC-001"/>
    <x v="5"/>
    <s v="L"/>
    <s v="Cx."/>
    <x v="0"/>
    <s v="F"/>
    <m/>
    <n v="50"/>
    <n v="50"/>
    <n v="1"/>
    <s v="Positive"/>
  </r>
  <r>
    <n v="2023"/>
    <s v="CSU-20710"/>
    <n v="30416"/>
    <x v="0"/>
    <x v="3"/>
    <s v="LC"/>
    <s v="FC"/>
    <s v="FC-001"/>
    <x v="5"/>
    <s v="L"/>
    <s v="Cx."/>
    <x v="0"/>
    <s v="F"/>
    <m/>
    <n v="50"/>
    <n v="50"/>
    <n v="1"/>
    <s v="Positive"/>
  </r>
  <r>
    <n v="2023"/>
    <s v="CSU-20711"/>
    <n v="30417"/>
    <x v="0"/>
    <x v="3"/>
    <s v="LC"/>
    <s v="FC"/>
    <s v="FC-001"/>
    <x v="5"/>
    <s v="L"/>
    <s v="Cx."/>
    <x v="0"/>
    <s v="F"/>
    <m/>
    <n v="21"/>
    <n v="21"/>
    <n v="0"/>
    <s v="Negative"/>
  </r>
  <r>
    <n v="2023"/>
    <s v="CSU-20712"/>
    <n v="30418"/>
    <x v="0"/>
    <x v="3"/>
    <s v="LC"/>
    <s v="FC"/>
    <s v="FC-001"/>
    <x v="5"/>
    <s v="L"/>
    <s v="Cx."/>
    <x v="1"/>
    <s v="F"/>
    <m/>
    <n v="15"/>
    <n v="15"/>
    <n v="1"/>
    <s v="Positive"/>
  </r>
  <r>
    <n v="2023"/>
    <s v="CSU-20713"/>
    <n v="30419"/>
    <x v="0"/>
    <x v="3"/>
    <s v="LC"/>
    <s v="FC"/>
    <s v="FC-029"/>
    <x v="3"/>
    <s v="L"/>
    <s v="Cx."/>
    <x v="0"/>
    <s v="F"/>
    <m/>
    <n v="50"/>
    <n v="50"/>
    <n v="0"/>
    <s v="Negative"/>
  </r>
  <r>
    <n v="2023"/>
    <s v="CSU-20714"/>
    <n v="30420"/>
    <x v="0"/>
    <x v="3"/>
    <s v="LC"/>
    <s v="FC"/>
    <s v="FC-029"/>
    <x v="3"/>
    <s v="L"/>
    <s v="Cx."/>
    <x v="0"/>
    <s v="F"/>
    <m/>
    <n v="50"/>
    <n v="50"/>
    <n v="0"/>
    <s v="Negative"/>
  </r>
  <r>
    <n v="2023"/>
    <s v="CSU-20715"/>
    <n v="30421"/>
    <x v="0"/>
    <x v="3"/>
    <s v="LC"/>
    <s v="FC"/>
    <s v="FC-029"/>
    <x v="3"/>
    <s v="L"/>
    <s v="Cx."/>
    <x v="0"/>
    <s v="F"/>
    <m/>
    <n v="50"/>
    <n v="50"/>
    <n v="0"/>
    <s v="Negative"/>
  </r>
  <r>
    <n v="2023"/>
    <s v="CSU-20716"/>
    <n v="30422"/>
    <x v="0"/>
    <x v="3"/>
    <s v="LC"/>
    <s v="FC"/>
    <s v="FC-029"/>
    <x v="3"/>
    <s v="L"/>
    <s v="Cx."/>
    <x v="0"/>
    <s v="F"/>
    <m/>
    <n v="50"/>
    <n v="50"/>
    <n v="1"/>
    <s v="Positive"/>
  </r>
  <r>
    <n v="2023"/>
    <s v="CSU-20717"/>
    <n v="30423"/>
    <x v="0"/>
    <x v="3"/>
    <s v="LC"/>
    <s v="FC"/>
    <s v="FC-029"/>
    <x v="3"/>
    <s v="L"/>
    <s v="Cx."/>
    <x v="0"/>
    <s v="F"/>
    <m/>
    <n v="50"/>
    <n v="50"/>
    <n v="0"/>
    <s v="Negative"/>
  </r>
  <r>
    <n v="2023"/>
    <s v="CSU-20718"/>
    <n v="30424"/>
    <x v="0"/>
    <x v="3"/>
    <s v="LC"/>
    <s v="FC"/>
    <s v="FC-029"/>
    <x v="3"/>
    <s v="L"/>
    <s v="Cx."/>
    <x v="0"/>
    <s v="F"/>
    <m/>
    <n v="34"/>
    <n v="34"/>
    <n v="0"/>
    <s v="Negative"/>
  </r>
  <r>
    <n v="2023"/>
    <s v="CSU-20719"/>
    <n v="30425"/>
    <x v="0"/>
    <x v="3"/>
    <s v="LC"/>
    <s v="FC"/>
    <s v="FC-029"/>
    <x v="3"/>
    <s v="L"/>
    <s v="Cx."/>
    <x v="1"/>
    <s v="F"/>
    <m/>
    <n v="14"/>
    <n v="14"/>
    <n v="0"/>
    <s v="Negative"/>
  </r>
  <r>
    <n v="2023"/>
    <s v="CSU-20720"/>
    <n v="30426"/>
    <x v="0"/>
    <x v="3"/>
    <s v="LC"/>
    <s v="FC"/>
    <s v="FC-089gr"/>
    <x v="5"/>
    <s v="G"/>
    <s v="Cx."/>
    <x v="1"/>
    <s v="F"/>
    <n v="16"/>
    <m/>
    <n v="16"/>
    <n v="0"/>
    <s v="Negative"/>
  </r>
  <r>
    <n v="2023"/>
    <s v="CSU-20721"/>
    <n v="30427"/>
    <x v="0"/>
    <x v="3"/>
    <s v="LC"/>
    <s v="FC"/>
    <s v="FC-054"/>
    <x v="3"/>
    <s v="L"/>
    <s v="Cx."/>
    <x v="0"/>
    <s v="F"/>
    <m/>
    <n v="50"/>
    <n v="50"/>
    <n v="0"/>
    <s v="Negative"/>
  </r>
  <r>
    <n v="2023"/>
    <s v="CSU-20722"/>
    <n v="30428"/>
    <x v="0"/>
    <x v="3"/>
    <s v="LC"/>
    <s v="FC"/>
    <s v="FC-054"/>
    <x v="3"/>
    <s v="L"/>
    <s v="Cx."/>
    <x v="0"/>
    <s v="F"/>
    <m/>
    <n v="50"/>
    <n v="50"/>
    <n v="0"/>
    <s v="Negative"/>
  </r>
  <r>
    <n v="2023"/>
    <s v="CSU-20723"/>
    <n v="30429"/>
    <x v="0"/>
    <x v="3"/>
    <s v="LC"/>
    <s v="FC"/>
    <s v="FC-054"/>
    <x v="3"/>
    <s v="L"/>
    <s v="Cx."/>
    <x v="0"/>
    <s v="F"/>
    <m/>
    <n v="17"/>
    <n v="17"/>
    <n v="0"/>
    <s v="Negative"/>
  </r>
  <r>
    <n v="2023"/>
    <s v="CSU-20724"/>
    <n v="30430"/>
    <x v="0"/>
    <x v="3"/>
    <s v="LC"/>
    <s v="FC"/>
    <s v="FC-054"/>
    <x v="3"/>
    <s v="L"/>
    <s v="Cx."/>
    <x v="1"/>
    <s v="F"/>
    <m/>
    <n v="3"/>
    <n v="3"/>
    <n v="1"/>
    <s v="Positive"/>
  </r>
  <r>
    <n v="2023"/>
    <s v="CSU-20725"/>
    <n v="30431"/>
    <x v="0"/>
    <x v="3"/>
    <s v="LC"/>
    <s v="FC"/>
    <s v="FC-029gr"/>
    <x v="3"/>
    <s v="G"/>
    <s v="Cx."/>
    <x v="1"/>
    <s v="F"/>
    <n v="15"/>
    <m/>
    <n v="15"/>
    <n v="0"/>
    <s v="Negative"/>
  </r>
  <r>
    <n v="2023"/>
    <s v="CSU-20726"/>
    <n v="30432"/>
    <x v="0"/>
    <x v="3"/>
    <s v="LC"/>
    <s v="FC"/>
    <s v="FC-071"/>
    <x v="5"/>
    <s v="L"/>
    <s v="Cx."/>
    <x v="0"/>
    <s v="F"/>
    <m/>
    <n v="50"/>
    <n v="50"/>
    <n v="0"/>
    <s v="Negative"/>
  </r>
  <r>
    <n v="2023"/>
    <s v="CSU-20727"/>
    <n v="30433"/>
    <x v="0"/>
    <x v="3"/>
    <s v="LC"/>
    <s v="FC"/>
    <s v="FC-071"/>
    <x v="5"/>
    <s v="L"/>
    <s v="Cx."/>
    <x v="0"/>
    <s v="F"/>
    <m/>
    <n v="50"/>
    <n v="50"/>
    <n v="0"/>
    <s v="Negative"/>
  </r>
  <r>
    <n v="2023"/>
    <s v="CSU-20728"/>
    <n v="30434"/>
    <x v="0"/>
    <x v="3"/>
    <s v="LC"/>
    <s v="FC"/>
    <s v="FC-071"/>
    <x v="5"/>
    <s v="L"/>
    <s v="Cx."/>
    <x v="0"/>
    <s v="F"/>
    <m/>
    <n v="27"/>
    <n v="27"/>
    <n v="1"/>
    <s v="Positive"/>
  </r>
  <r>
    <n v="2023"/>
    <s v="CSU-20729"/>
    <n v="30435"/>
    <x v="0"/>
    <x v="3"/>
    <s v="LC"/>
    <s v="FC"/>
    <s v="FC-062"/>
    <x v="5"/>
    <s v="L"/>
    <s v="Cx."/>
    <x v="0"/>
    <s v="F"/>
    <m/>
    <n v="50"/>
    <n v="50"/>
    <n v="0"/>
    <s v="Negative"/>
  </r>
  <r>
    <n v="2023"/>
    <s v="CSU-20730"/>
    <n v="30436"/>
    <x v="0"/>
    <x v="3"/>
    <s v="LC"/>
    <s v="FC"/>
    <s v="FC-062"/>
    <x v="5"/>
    <s v="L"/>
    <s v="Cx."/>
    <x v="0"/>
    <s v="F"/>
    <m/>
    <n v="50"/>
    <n v="50"/>
    <n v="0"/>
    <s v="Negative"/>
  </r>
  <r>
    <n v="2023"/>
    <s v="CSU-20731"/>
    <n v="30437"/>
    <x v="0"/>
    <x v="3"/>
    <s v="LC"/>
    <s v="FC"/>
    <s v="FC-062"/>
    <x v="5"/>
    <s v="L"/>
    <s v="Cx."/>
    <x v="0"/>
    <s v="F"/>
    <m/>
    <n v="50"/>
    <n v="50"/>
    <n v="0"/>
    <s v="Negative"/>
  </r>
  <r>
    <n v="2023"/>
    <s v="CSU-20732"/>
    <n v="30438"/>
    <x v="0"/>
    <x v="3"/>
    <s v="LC"/>
    <s v="FC"/>
    <s v="FC-062"/>
    <x v="5"/>
    <s v="L"/>
    <s v="Cx."/>
    <x v="0"/>
    <s v="F"/>
    <m/>
    <n v="50"/>
    <n v="50"/>
    <n v="0"/>
    <s v="Negative"/>
  </r>
  <r>
    <n v="2023"/>
    <s v="CSU-20733"/>
    <n v="30439"/>
    <x v="0"/>
    <x v="3"/>
    <s v="LC"/>
    <s v="FC"/>
    <s v="FC-062"/>
    <x v="5"/>
    <s v="L"/>
    <s v="Cx."/>
    <x v="0"/>
    <s v="F"/>
    <m/>
    <n v="50"/>
    <n v="50"/>
    <n v="0"/>
    <s v="Negative"/>
  </r>
  <r>
    <n v="2023"/>
    <s v="CSU-20734"/>
    <n v="30440"/>
    <x v="0"/>
    <x v="3"/>
    <s v="LC"/>
    <s v="FC"/>
    <s v="FC-062"/>
    <x v="5"/>
    <s v="L"/>
    <s v="Cx."/>
    <x v="0"/>
    <s v="F"/>
    <m/>
    <n v="50"/>
    <n v="50"/>
    <n v="0"/>
    <s v="Negative"/>
  </r>
  <r>
    <n v="2023"/>
    <s v="CSU-20735"/>
    <n v="30441"/>
    <x v="0"/>
    <x v="3"/>
    <s v="LC"/>
    <s v="FC"/>
    <s v="FC-062"/>
    <x v="5"/>
    <s v="L"/>
    <s v="Cx."/>
    <x v="0"/>
    <s v="F"/>
    <m/>
    <n v="19"/>
    <n v="19"/>
    <n v="0"/>
    <s v="Negative"/>
  </r>
  <r>
    <n v="2023"/>
    <s v="CSU-20736"/>
    <n v="30442"/>
    <x v="0"/>
    <x v="3"/>
    <s v="LC"/>
    <s v="FC"/>
    <s v="FC-062"/>
    <x v="5"/>
    <s v="L"/>
    <s v="Cx."/>
    <x v="1"/>
    <s v="F"/>
    <m/>
    <n v="49"/>
    <n v="49"/>
    <n v="0"/>
    <s v="Negative"/>
  </r>
  <r>
    <n v="2023"/>
    <s v="CSU-20737"/>
    <n v="30443"/>
    <x v="0"/>
    <x v="3"/>
    <s v="LC"/>
    <s v="FC"/>
    <s v="FC-093"/>
    <x v="5"/>
    <s v="L"/>
    <s v="Cx."/>
    <x v="0"/>
    <s v="F"/>
    <m/>
    <n v="50"/>
    <n v="50"/>
    <n v="0"/>
    <s v="Negative"/>
  </r>
  <r>
    <n v="2023"/>
    <s v="CSU-20738"/>
    <n v="30444"/>
    <x v="0"/>
    <x v="3"/>
    <s v="LC"/>
    <s v="FC"/>
    <s v="FC-093"/>
    <x v="5"/>
    <s v="L"/>
    <s v="Cx."/>
    <x v="0"/>
    <s v="F"/>
    <m/>
    <n v="50"/>
    <n v="50"/>
    <n v="0"/>
    <s v="Negative"/>
  </r>
  <r>
    <n v="2023"/>
    <s v="CSU-20739"/>
    <n v="30445"/>
    <x v="0"/>
    <x v="3"/>
    <s v="LC"/>
    <s v="FC"/>
    <s v="FC-093"/>
    <x v="5"/>
    <s v="L"/>
    <s v="Cx."/>
    <x v="0"/>
    <s v="F"/>
    <m/>
    <n v="22"/>
    <n v="22"/>
    <n v="0"/>
    <s v="Negative"/>
  </r>
  <r>
    <n v="2023"/>
    <s v="CSU-20740"/>
    <n v="30446"/>
    <x v="0"/>
    <x v="3"/>
    <s v="LC"/>
    <s v="FC"/>
    <s v="FC-093"/>
    <x v="5"/>
    <s v="L"/>
    <s v="Cx."/>
    <x v="1"/>
    <s v="F"/>
    <m/>
    <n v="1"/>
    <n v="1"/>
    <n v="0"/>
    <s v="Negative"/>
  </r>
  <r>
    <n v="2023"/>
    <s v="CSU-20741"/>
    <n v="30447"/>
    <x v="0"/>
    <x v="3"/>
    <s v="LC"/>
    <s v="FC"/>
    <s v="FC-068"/>
    <x v="5"/>
    <s v="L"/>
    <s v="Cx."/>
    <x v="0"/>
    <s v="F"/>
    <m/>
    <n v="50"/>
    <n v="50"/>
    <n v="0"/>
    <s v="Negative"/>
  </r>
  <r>
    <n v="2023"/>
    <s v="CSU-20742"/>
    <n v="30448"/>
    <x v="0"/>
    <x v="3"/>
    <s v="LC"/>
    <s v="FC"/>
    <s v="FC-068"/>
    <x v="5"/>
    <s v="L"/>
    <s v="Cx."/>
    <x v="0"/>
    <s v="F"/>
    <m/>
    <n v="50"/>
    <n v="50"/>
    <n v="0"/>
    <s v="Negative"/>
  </r>
  <r>
    <n v="2023"/>
    <s v="CSU-20743"/>
    <n v="30449"/>
    <x v="0"/>
    <x v="3"/>
    <s v="LC"/>
    <s v="FC"/>
    <s v="FC-068"/>
    <x v="5"/>
    <s v="L"/>
    <s v="Cx."/>
    <x v="0"/>
    <s v="F"/>
    <m/>
    <n v="50"/>
    <n v="50"/>
    <n v="0"/>
    <s v="Negative"/>
  </r>
  <r>
    <n v="2023"/>
    <s v="CSU-20744"/>
    <n v="30450"/>
    <x v="0"/>
    <x v="3"/>
    <s v="LC"/>
    <s v="FC"/>
    <s v="FC-068"/>
    <x v="5"/>
    <s v="L"/>
    <s v="Cx."/>
    <x v="0"/>
    <s v="F"/>
    <m/>
    <n v="50"/>
    <n v="50"/>
    <n v="0"/>
    <s v="Negative"/>
  </r>
  <r>
    <n v="2023"/>
    <s v="CSU-20745"/>
    <n v="30451"/>
    <x v="0"/>
    <x v="3"/>
    <s v="LC"/>
    <s v="FC"/>
    <s v="FC-068"/>
    <x v="5"/>
    <s v="L"/>
    <s v="Cx."/>
    <x v="0"/>
    <s v="F"/>
    <m/>
    <n v="50"/>
    <n v="50"/>
    <n v="0"/>
    <s v="Negative"/>
  </r>
  <r>
    <n v="2023"/>
    <s v="CSU-20746"/>
    <n v="30452"/>
    <x v="0"/>
    <x v="3"/>
    <s v="LC"/>
    <s v="FC"/>
    <s v="FC-068"/>
    <x v="5"/>
    <s v="L"/>
    <s v="Cx."/>
    <x v="0"/>
    <s v="F"/>
    <m/>
    <n v="13"/>
    <n v="13"/>
    <n v="0"/>
    <s v="Negative"/>
  </r>
  <r>
    <n v="2023"/>
    <s v="CSU-20747"/>
    <n v="30453"/>
    <x v="0"/>
    <x v="3"/>
    <s v="LC"/>
    <s v="FC"/>
    <s v="FC-068"/>
    <x v="5"/>
    <s v="L"/>
    <s v="Cx."/>
    <x v="1"/>
    <s v="F"/>
    <m/>
    <n v="3"/>
    <n v="3"/>
    <n v="0"/>
    <s v="Negative"/>
  </r>
  <r>
    <n v="2023"/>
    <s v="CSU-20748"/>
    <n v="30454"/>
    <x v="0"/>
    <x v="3"/>
    <s v="LC"/>
    <s v="FC"/>
    <s v="FC-057"/>
    <x v="5"/>
    <s v="L"/>
    <s v="Cx."/>
    <x v="0"/>
    <s v="F"/>
    <m/>
    <n v="50"/>
    <n v="50"/>
    <n v="0"/>
    <s v="Negative"/>
  </r>
  <r>
    <n v="2023"/>
    <s v="CSU-20749"/>
    <n v="30455"/>
    <x v="0"/>
    <x v="3"/>
    <s v="LC"/>
    <s v="FC"/>
    <s v="FC-057"/>
    <x v="5"/>
    <s v="L"/>
    <s v="Cx."/>
    <x v="0"/>
    <s v="F"/>
    <m/>
    <n v="50"/>
    <n v="50"/>
    <n v="0"/>
    <s v="Negative"/>
  </r>
  <r>
    <n v="2023"/>
    <s v="CSU-20750"/>
    <n v="30456"/>
    <x v="0"/>
    <x v="3"/>
    <s v="LC"/>
    <s v="FC"/>
    <s v="FC-057"/>
    <x v="5"/>
    <s v="L"/>
    <s v="Cx."/>
    <x v="0"/>
    <s v="F"/>
    <m/>
    <n v="50"/>
    <n v="50"/>
    <n v="0"/>
    <s v="Negative"/>
  </r>
  <r>
    <n v="2023"/>
    <s v="CSU-20751"/>
    <n v="30457"/>
    <x v="0"/>
    <x v="3"/>
    <s v="LC"/>
    <s v="FC"/>
    <s v="FC-057"/>
    <x v="5"/>
    <s v="L"/>
    <s v="Cx."/>
    <x v="0"/>
    <s v="F"/>
    <m/>
    <n v="50"/>
    <n v="50"/>
    <n v="0"/>
    <s v="Negative"/>
  </r>
  <r>
    <n v="2023"/>
    <s v="CSU-20752"/>
    <n v="30458"/>
    <x v="0"/>
    <x v="3"/>
    <s v="LC"/>
    <s v="FC"/>
    <s v="FC-057"/>
    <x v="5"/>
    <s v="L"/>
    <s v="Cx."/>
    <x v="0"/>
    <s v="F"/>
    <m/>
    <n v="50"/>
    <n v="50"/>
    <n v="0"/>
    <s v="Negative"/>
  </r>
  <r>
    <n v="2023"/>
    <s v="CSU-20753"/>
    <n v="30459"/>
    <x v="0"/>
    <x v="3"/>
    <s v="LC"/>
    <s v="FC"/>
    <s v="FC-057"/>
    <x v="5"/>
    <s v="L"/>
    <s v="Cx."/>
    <x v="0"/>
    <s v="F"/>
    <m/>
    <n v="36"/>
    <n v="36"/>
    <n v="0"/>
    <s v="Negative"/>
  </r>
  <r>
    <n v="2023"/>
    <s v="CSU-20754"/>
    <n v="30460"/>
    <x v="0"/>
    <x v="3"/>
    <s v="LC"/>
    <s v="FC"/>
    <s v="FC-057"/>
    <x v="5"/>
    <s v="L"/>
    <s v="Cx."/>
    <x v="1"/>
    <s v="F"/>
    <m/>
    <n v="16"/>
    <n v="16"/>
    <n v="0"/>
    <s v="Negative"/>
  </r>
  <r>
    <n v="2023"/>
    <s v="CSU-20755"/>
    <n v="30461"/>
    <x v="0"/>
    <x v="3"/>
    <s v="LC"/>
    <s v="FC"/>
    <s v="FC-037"/>
    <x v="5"/>
    <s v="L"/>
    <s v="Cx."/>
    <x v="0"/>
    <s v="F"/>
    <m/>
    <n v="50"/>
    <n v="50"/>
    <n v="0"/>
    <s v="Negative"/>
  </r>
  <r>
    <n v="2023"/>
    <s v="CSU-20756"/>
    <n v="30462"/>
    <x v="0"/>
    <x v="3"/>
    <s v="LC"/>
    <s v="FC"/>
    <s v="FC-037"/>
    <x v="5"/>
    <s v="L"/>
    <s v="Cx."/>
    <x v="0"/>
    <s v="F"/>
    <m/>
    <n v="50"/>
    <n v="50"/>
    <n v="0"/>
    <s v="Negative"/>
  </r>
  <r>
    <n v="2023"/>
    <s v="CSU-20757"/>
    <n v="30463"/>
    <x v="0"/>
    <x v="3"/>
    <s v="LC"/>
    <s v="FC"/>
    <s v="FC-037"/>
    <x v="5"/>
    <s v="L"/>
    <s v="Cx."/>
    <x v="0"/>
    <s v="F"/>
    <m/>
    <n v="50"/>
    <n v="50"/>
    <n v="0"/>
    <s v="Negative"/>
  </r>
  <r>
    <n v="2023"/>
    <s v="CSU-20758"/>
    <n v="30464"/>
    <x v="0"/>
    <x v="3"/>
    <s v="LC"/>
    <s v="FC"/>
    <s v="FC-037"/>
    <x v="5"/>
    <s v="L"/>
    <s v="Cx."/>
    <x v="0"/>
    <s v="F"/>
    <m/>
    <n v="50"/>
    <n v="50"/>
    <n v="0"/>
    <s v="Negative"/>
  </r>
  <r>
    <n v="2023"/>
    <s v="CSU-20759"/>
    <n v="30465"/>
    <x v="0"/>
    <x v="3"/>
    <s v="LC"/>
    <s v="FC"/>
    <s v="FC-037"/>
    <x v="5"/>
    <s v="L"/>
    <s v="Cx."/>
    <x v="0"/>
    <s v="F"/>
    <m/>
    <n v="50"/>
    <n v="50"/>
    <n v="0"/>
    <s v="Negative"/>
  </r>
  <r>
    <n v="2023"/>
    <s v="CSU-20760"/>
    <n v="30466"/>
    <x v="0"/>
    <x v="3"/>
    <s v="LC"/>
    <s v="FC"/>
    <s v="FC-037"/>
    <x v="5"/>
    <s v="L"/>
    <s v="Cx."/>
    <x v="0"/>
    <s v="F"/>
    <m/>
    <n v="50"/>
    <n v="50"/>
    <n v="1"/>
    <s v="Positive"/>
  </r>
  <r>
    <n v="2023"/>
    <s v="CSU-20761"/>
    <n v="30467"/>
    <x v="0"/>
    <x v="3"/>
    <s v="LC"/>
    <s v="FC"/>
    <s v="FC-037"/>
    <x v="5"/>
    <s v="L"/>
    <s v="Cx."/>
    <x v="0"/>
    <s v="F"/>
    <m/>
    <n v="50"/>
    <n v="50"/>
    <n v="0"/>
    <s v="Negative"/>
  </r>
  <r>
    <n v="2023"/>
    <s v="CSU-20762"/>
    <n v="30468"/>
    <x v="0"/>
    <x v="3"/>
    <s v="LC"/>
    <s v="FC"/>
    <s v="FC-037"/>
    <x v="5"/>
    <s v="L"/>
    <s v="Cx."/>
    <x v="0"/>
    <s v="F"/>
    <m/>
    <n v="50"/>
    <n v="50"/>
    <n v="0"/>
    <s v="Negative"/>
  </r>
  <r>
    <n v="2023"/>
    <s v="CSU-20763"/>
    <n v="30469"/>
    <x v="0"/>
    <x v="3"/>
    <s v="LC"/>
    <s v="FC"/>
    <s v="FC-037"/>
    <x v="5"/>
    <s v="L"/>
    <s v="Cx."/>
    <x v="0"/>
    <s v="F"/>
    <m/>
    <n v="50"/>
    <n v="50"/>
    <n v="0"/>
    <s v="Negative"/>
  </r>
  <r>
    <n v="2023"/>
    <s v="CSU-20764"/>
    <n v="30470"/>
    <x v="0"/>
    <x v="3"/>
    <s v="LC"/>
    <s v="FC"/>
    <s v="FC-037"/>
    <x v="5"/>
    <s v="L"/>
    <s v="Cx."/>
    <x v="0"/>
    <s v="F"/>
    <m/>
    <n v="23"/>
    <n v="23"/>
    <n v="1"/>
    <s v="Positive"/>
  </r>
  <r>
    <n v="2023"/>
    <s v="CSU-20765"/>
    <n v="30471"/>
    <x v="0"/>
    <x v="3"/>
    <s v="LC"/>
    <s v="FC"/>
    <s v="FC-037"/>
    <x v="5"/>
    <s v="L"/>
    <s v="Cx."/>
    <x v="1"/>
    <s v="F"/>
    <m/>
    <n v="41"/>
    <n v="41"/>
    <n v="0"/>
    <s v="Negative"/>
  </r>
  <r>
    <n v="2023"/>
    <s v="BOU-00163"/>
    <s v="N/A"/>
    <x v="0"/>
    <x v="0"/>
    <s v="BC"/>
    <s v="BC"/>
    <s v="BC-25"/>
    <x v="6"/>
    <s v="L"/>
    <s v="Cx."/>
    <x v="0"/>
    <s v="F"/>
    <n v="0"/>
    <n v="49"/>
    <n v="49"/>
    <n v="1"/>
    <s v="Positive"/>
  </r>
  <r>
    <n v="2023"/>
    <s v="BOU-00164"/>
    <s v="N/A"/>
    <x v="0"/>
    <x v="0"/>
    <s v="BC"/>
    <s v="BC"/>
    <s v="BC-11"/>
    <x v="6"/>
    <s v="L"/>
    <s v="Cx."/>
    <x v="0"/>
    <s v="F"/>
    <n v="0"/>
    <n v="49"/>
    <n v="49"/>
    <n v="0"/>
    <s v="Negative"/>
  </r>
  <r>
    <n v="2023"/>
    <s v="BOU-00165"/>
    <s v="N/A"/>
    <x v="0"/>
    <x v="0"/>
    <s v="BC"/>
    <s v="BC"/>
    <s v="BC-27"/>
    <x v="6"/>
    <s v="L"/>
    <s v="Cx."/>
    <x v="0"/>
    <s v="F"/>
    <n v="0"/>
    <n v="49"/>
    <n v="49"/>
    <n v="0"/>
    <s v="Negative"/>
  </r>
  <r>
    <n v="2023"/>
    <s v="BOU-00166"/>
    <s v="N/A"/>
    <x v="0"/>
    <x v="0"/>
    <s v="BC"/>
    <s v="BC"/>
    <s v="BC-22"/>
    <x v="6"/>
    <s v="L"/>
    <s v="Cx."/>
    <x v="0"/>
    <s v="F"/>
    <n v="0"/>
    <n v="49"/>
    <n v="49"/>
    <n v="1"/>
    <s v="Positive"/>
  </r>
  <r>
    <n v="2023"/>
    <s v="BOU-00167"/>
    <s v="N/A"/>
    <x v="0"/>
    <x v="0"/>
    <s v="BC"/>
    <s v="BC"/>
    <s v="BC-04"/>
    <x v="6"/>
    <s v="L"/>
    <s v="Cx."/>
    <x v="0"/>
    <s v="F"/>
    <n v="0"/>
    <n v="49"/>
    <n v="49"/>
    <n v="1"/>
    <s v="Positive"/>
  </r>
  <r>
    <n v="2023"/>
    <s v="BOU-00168"/>
    <s v="N/A"/>
    <x v="0"/>
    <x v="0"/>
    <s v="BC"/>
    <s v="BC"/>
    <s v="BC-04"/>
    <x v="6"/>
    <s v="L"/>
    <s v="Cx."/>
    <x v="1"/>
    <s v="F"/>
    <n v="0"/>
    <n v="49"/>
    <n v="49"/>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8D58BF-5A52-4AE4-833E-11F81595369C}"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1"/>
        <item x="2"/>
        <item x="3"/>
        <item x="4"/>
        <item x="5"/>
        <item x="6"/>
        <item x="0"/>
        <item x="7"/>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9EAAED-B699-4914-94C5-E362B91B95F5}" name="PivotTable1"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0"/>
        <item x="1"/>
        <item x="2"/>
        <item x="3"/>
        <item x="5"/>
        <item x="4"/>
        <item x="6"/>
        <item t="default"/>
      </items>
    </pivotField>
    <pivotField showAll="0" defaultSubtotal="0"/>
    <pivotField showAll="0" defaultSubtotal="0"/>
    <pivotField axis="axisCol" showAll="0" defaultSubtotal="0">
      <items count="2">
        <item x="0"/>
        <item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E33180-829B-479F-9875-02B07B266F12}" name="PivotTable4"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1"/>
        <item x="2"/>
        <item x="3"/>
        <item x="5"/>
        <item x="0"/>
        <item x="4"/>
        <item x="6"/>
        <item t="default"/>
      </items>
    </pivotField>
    <pivotField showAll="0"/>
    <pivotField showAll="0"/>
    <pivotField axis="axisCol" showAll="0">
      <items count="3">
        <item x="0"/>
        <item x="1"/>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86F945-528A-4459-AD01-B1288137DDB4}" name="PivotTable1"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0"/>
        <item x="1"/>
        <item x="2"/>
        <item x="3"/>
        <item x="5"/>
        <item x="4"/>
        <item x="6"/>
        <item t="default"/>
      </items>
    </pivotField>
    <pivotField showAll="0" defaultSubtotal="0"/>
    <pivotField showAll="0"/>
    <pivotField axis="axisCol" showAll="0" defaultSubtotal="0">
      <items count="2">
        <item x="0"/>
        <item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C15" sqref="C15"/>
    </sheetView>
  </sheetViews>
  <sheetFormatPr defaultColWidth="8.85546875" defaultRowHeight="15"/>
  <sheetData>
    <row r="1" spans="1:1">
      <c r="A1" t="s">
        <v>0</v>
      </c>
    </row>
    <row r="2" spans="1:1">
      <c r="A2" t="s">
        <v>1</v>
      </c>
    </row>
    <row r="3" spans="1:1">
      <c r="A3" t="s">
        <v>2</v>
      </c>
    </row>
    <row r="5" spans="1:1">
      <c r="A5" t="s">
        <v>3</v>
      </c>
    </row>
    <row r="6" spans="1:1">
      <c r="A6" t="s">
        <v>4</v>
      </c>
    </row>
    <row r="7" spans="1:1">
      <c r="A7" t="s">
        <v>5</v>
      </c>
    </row>
    <row r="8" spans="1:1">
      <c r="A8" t="s">
        <v>6</v>
      </c>
    </row>
    <row r="9" spans="1:1">
      <c r="A9" t="s">
        <v>7</v>
      </c>
    </row>
    <row r="10" spans="1:1">
      <c r="A10" t="s">
        <v>8</v>
      </c>
    </row>
    <row r="11" spans="1:1">
      <c r="A11"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B8" sqref="B8"/>
    </sheetView>
  </sheetViews>
  <sheetFormatPr defaultColWidth="8.85546875" defaultRowHeight="15"/>
  <cols>
    <col min="1" max="1" width="39.5703125" bestFit="1" customWidth="1"/>
    <col min="2" max="2" width="16.28515625" bestFit="1" customWidth="1"/>
    <col min="3" max="3" width="7.5703125" bestFit="1" customWidth="1"/>
    <col min="4" max="4" width="11.28515625" bestFit="1" customWidth="1"/>
    <col min="5" max="5" width="11.7109375" bestFit="1" customWidth="1"/>
    <col min="6" max="6" width="11.28515625" bestFit="1" customWidth="1"/>
    <col min="7" max="7" width="12.42578125" customWidth="1"/>
    <col min="8" max="8" width="9.140625" customWidth="1"/>
  </cols>
  <sheetData>
    <row r="1" spans="1:10">
      <c r="A1" s="32" t="s">
        <v>721</v>
      </c>
      <c r="G1" s="103" t="s">
        <v>722</v>
      </c>
      <c r="H1" s="103"/>
    </row>
    <row r="2" spans="1:10">
      <c r="A2" s="2" t="s">
        <v>13</v>
      </c>
      <c r="B2" t="s">
        <v>715</v>
      </c>
    </row>
    <row r="4" spans="1:10">
      <c r="A4" s="2" t="s">
        <v>727</v>
      </c>
      <c r="B4" s="2" t="s">
        <v>724</v>
      </c>
      <c r="G4" s="23" t="s">
        <v>727</v>
      </c>
      <c r="H4" s="23" t="s">
        <v>724</v>
      </c>
      <c r="I4" s="23"/>
      <c r="J4" s="23"/>
    </row>
    <row r="5" spans="1:10">
      <c r="A5" s="2" t="s">
        <v>716</v>
      </c>
      <c r="B5" t="s">
        <v>37</v>
      </c>
      <c r="C5" t="s">
        <v>47</v>
      </c>
      <c r="D5" t="s">
        <v>720</v>
      </c>
      <c r="G5" s="24" t="s">
        <v>716</v>
      </c>
      <c r="H5" s="24" t="s">
        <v>725</v>
      </c>
      <c r="I5" s="24" t="s">
        <v>726</v>
      </c>
      <c r="J5" s="24" t="s">
        <v>720</v>
      </c>
    </row>
    <row r="6" spans="1:10">
      <c r="A6" s="1" t="s">
        <v>52</v>
      </c>
      <c r="B6" s="87">
        <v>95</v>
      </c>
      <c r="C6" s="87">
        <v>17</v>
      </c>
      <c r="D6" s="87">
        <v>112</v>
      </c>
      <c r="G6" s="1" t="s">
        <v>33</v>
      </c>
      <c r="H6">
        <f>GETPIVOTDATA("CSU Pool Number     (CMC enters)",$A$4,"Zone","LV","Spp","Pipiens")</f>
        <v>2</v>
      </c>
      <c r="I6">
        <f>GETPIVOTDATA("CSU Pool Number     (CMC enters)",$A$4,"Zone","LV","Spp","Tarsalis")</f>
        <v>18</v>
      </c>
      <c r="J6">
        <f>GETPIVOTDATA("CSU Pool Number     (CMC enters)",$A$4,"Zone","LV")</f>
        <v>20</v>
      </c>
    </row>
    <row r="7" spans="1:10">
      <c r="A7" s="1" t="s">
        <v>89</v>
      </c>
      <c r="B7" s="87">
        <v>45</v>
      </c>
      <c r="C7" s="87">
        <v>16</v>
      </c>
      <c r="D7" s="87">
        <v>61</v>
      </c>
      <c r="G7" s="1" t="s">
        <v>52</v>
      </c>
      <c r="H7">
        <f>GETPIVOTDATA("CSU Pool Number     (CMC enters)",$A$4,"Zone","NE","Spp","Pipiens")</f>
        <v>17</v>
      </c>
      <c r="I7">
        <f>GETPIVOTDATA("CSU Pool Number     (CMC enters)",$A$4,"Zone","NE","Spp","Tarsalis")</f>
        <v>95</v>
      </c>
      <c r="J7">
        <f>GETPIVOTDATA("CSU Pool Number     (CMC enters)",$A$4,"Zone","NE")</f>
        <v>112</v>
      </c>
    </row>
    <row r="8" spans="1:10">
      <c r="A8" s="1" t="s">
        <v>203</v>
      </c>
      <c r="B8" s="87">
        <v>143</v>
      </c>
      <c r="C8" s="87">
        <v>13</v>
      </c>
      <c r="D8" s="87">
        <v>156</v>
      </c>
      <c r="G8" s="1" t="s">
        <v>89</v>
      </c>
      <c r="H8">
        <f>GETPIVOTDATA("CSU Pool Number     (CMC enters)",$A$4,"Zone","NW","Spp","Pipiens")</f>
        <v>16</v>
      </c>
      <c r="I8">
        <f>GETPIVOTDATA("CSU Pool Number     (CMC enters)",$A$4,"Zone","NW","Spp","Tarsalis")</f>
        <v>45</v>
      </c>
      <c r="J8">
        <f>GETPIVOTDATA("CSU Pool Number     (CMC enters)",$A$4,"Zone","NW")</f>
        <v>61</v>
      </c>
    </row>
    <row r="9" spans="1:10">
      <c r="A9" s="1" t="s">
        <v>390</v>
      </c>
      <c r="B9" s="87">
        <v>52</v>
      </c>
      <c r="C9" s="87">
        <v>9</v>
      </c>
      <c r="D9" s="87">
        <v>61</v>
      </c>
      <c r="G9" s="1" t="s">
        <v>203</v>
      </c>
      <c r="H9">
        <f>GETPIVOTDATA("CSU Pool Number     (CMC enters)",$A$4,"Zone","SE","Spp","Pipiens")</f>
        <v>13</v>
      </c>
      <c r="I9">
        <f>GETPIVOTDATA("CSU Pool Number     (CMC enters)",$A$4,"Zone","SE","Spp","Tarsalis")</f>
        <v>143</v>
      </c>
      <c r="J9">
        <f>GETPIVOTDATA("CSU Pool Number     (CMC enters)",$A$4,"Zone","SE")</f>
        <v>156</v>
      </c>
    </row>
    <row r="10" spans="1:10">
      <c r="A10" s="1" t="s">
        <v>33</v>
      </c>
      <c r="B10" s="87">
        <v>18</v>
      </c>
      <c r="C10" s="87">
        <v>2</v>
      </c>
      <c r="D10" s="87">
        <v>20</v>
      </c>
      <c r="G10" s="1" t="s">
        <v>390</v>
      </c>
      <c r="H10">
        <f>GETPIVOTDATA("CSU Pool Number     (CMC enters)",$A$4,"Zone","SW","Spp","Pipiens")</f>
        <v>9</v>
      </c>
      <c r="I10">
        <f>GETPIVOTDATA("CSU Pool Number     (CMC enters)",$A$4,"Zone","SW","Spp","Tarsalis")</f>
        <v>52</v>
      </c>
      <c r="J10">
        <f>GETPIVOTDATA("CSU Pool Number     (CMC enters)",$A$4,"Zone","SW")</f>
        <v>61</v>
      </c>
    </row>
    <row r="11" spans="1:10">
      <c r="A11" s="1" t="s">
        <v>369</v>
      </c>
      <c r="B11" s="87">
        <v>15</v>
      </c>
      <c r="C11" s="87">
        <v>2</v>
      </c>
      <c r="D11" s="87">
        <v>17</v>
      </c>
      <c r="G11" s="1" t="s">
        <v>369</v>
      </c>
      <c r="H11">
        <f>GETPIVOTDATA("CSU Pool Number     (CMC enters)",$A$4,"Zone","BE","Spp","Pipiens")</f>
        <v>2</v>
      </c>
      <c r="I11">
        <f>GETPIVOTDATA("CSU Pool Number     (CMC enters)",$A$4,"Zone","BE","Spp","Tarsalis")</f>
        <v>15</v>
      </c>
      <c r="J11">
        <f>GETPIVOTDATA("CSU Pool Number     (CMC enters)",$A$4,"Zone","BE")</f>
        <v>17</v>
      </c>
    </row>
    <row r="12" spans="1:10">
      <c r="A12" s="1" t="s">
        <v>549</v>
      </c>
      <c r="B12" s="87">
        <v>5</v>
      </c>
      <c r="C12" s="87">
        <v>1</v>
      </c>
      <c r="D12" s="87">
        <v>6</v>
      </c>
      <c r="G12" s="1" t="s">
        <v>549</v>
      </c>
      <c r="H12">
        <f>GETPIVOTDATA("CSU Pool Number     (CMC enters)",$A$4,"Zone","BC","Spp","Pipiens")</f>
        <v>1</v>
      </c>
      <c r="I12">
        <f>GETPIVOTDATA("CSU Pool Number     (CMC enters)",$A$4,"Zone","BC","Spp","Tarsalis")</f>
        <v>5</v>
      </c>
      <c r="J12">
        <f>GETPIVOTDATA("CSU Pool Number     (CMC enters)",$A$4,"Zone","BC")</f>
        <v>6</v>
      </c>
    </row>
    <row r="13" spans="1:10">
      <c r="A13" s="1" t="s">
        <v>720</v>
      </c>
      <c r="B13" s="87">
        <v>373</v>
      </c>
      <c r="C13" s="87">
        <v>60</v>
      </c>
      <c r="D13" s="87">
        <v>433</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zoomScale="90" zoomScaleNormal="90" workbookViewId="0">
      <selection activeCell="C8" sqref="C8"/>
    </sheetView>
  </sheetViews>
  <sheetFormatPr defaultColWidth="8.85546875" defaultRowHeight="15"/>
  <cols>
    <col min="1" max="1" width="28.140625" bestFit="1" customWidth="1"/>
    <col min="2" max="2" width="16.28515625" bestFit="1" customWidth="1"/>
    <col min="3" max="3" width="7.5703125" bestFit="1" customWidth="1"/>
    <col min="4" max="4" width="11.28515625" bestFit="1" customWidth="1"/>
    <col min="5" max="5" width="11.7109375" bestFit="1" customWidth="1"/>
    <col min="6" max="123" width="16.28515625" bestFit="1" customWidth="1"/>
    <col min="124" max="124" width="11.28515625" bestFit="1" customWidth="1"/>
  </cols>
  <sheetData>
    <row r="1" spans="1:9">
      <c r="A1" s="103" t="s">
        <v>721</v>
      </c>
      <c r="B1" s="103"/>
      <c r="C1" s="103"/>
      <c r="F1" s="32" t="s">
        <v>722</v>
      </c>
    </row>
    <row r="3" spans="1:9">
      <c r="A3" s="2" t="s">
        <v>14</v>
      </c>
      <c r="B3" t="s">
        <v>715</v>
      </c>
    </row>
    <row r="5" spans="1:9">
      <c r="A5" s="2" t="s">
        <v>728</v>
      </c>
      <c r="B5" s="2" t="s">
        <v>724</v>
      </c>
      <c r="F5" s="23" t="s">
        <v>729</v>
      </c>
      <c r="G5" s="23" t="s">
        <v>724</v>
      </c>
      <c r="H5" s="23"/>
      <c r="I5" s="23"/>
    </row>
    <row r="6" spans="1:9">
      <c r="A6" s="2" t="s">
        <v>716</v>
      </c>
      <c r="B6" t="s">
        <v>37</v>
      </c>
      <c r="C6" t="s">
        <v>47</v>
      </c>
      <c r="D6" t="s">
        <v>720</v>
      </c>
      <c r="F6" s="24" t="s">
        <v>716</v>
      </c>
      <c r="G6" s="24" t="s">
        <v>725</v>
      </c>
      <c r="H6" s="24" t="s">
        <v>726</v>
      </c>
      <c r="I6" s="24" t="s">
        <v>720</v>
      </c>
    </row>
    <row r="7" spans="1:9">
      <c r="A7" s="1" t="s">
        <v>33</v>
      </c>
      <c r="B7" s="87">
        <v>1</v>
      </c>
      <c r="C7" s="87">
        <v>0</v>
      </c>
      <c r="D7" s="87">
        <v>1</v>
      </c>
      <c r="F7" s="1" t="s">
        <v>89</v>
      </c>
      <c r="G7">
        <f>GETPIVOTDATA("Test code (CSU enters)",$A$5,"Zone","NW","Spp","Pipiens")</f>
        <v>5</v>
      </c>
      <c r="H7">
        <f>GETPIVOTDATA("Test code (CSU enters)",$A$5,"Zone","NW","Spp","Tarsalis")</f>
        <v>2</v>
      </c>
      <c r="I7">
        <f>GETPIVOTDATA("Test code (CSU enters)",$A$5,"Zone","NW")</f>
        <v>7</v>
      </c>
    </row>
    <row r="8" spans="1:9">
      <c r="A8" s="1" t="s">
        <v>52</v>
      </c>
      <c r="B8" s="87">
        <v>10</v>
      </c>
      <c r="C8" s="87">
        <v>3</v>
      </c>
      <c r="D8" s="87">
        <v>13</v>
      </c>
      <c r="F8" s="1" t="s">
        <v>52</v>
      </c>
      <c r="G8">
        <f>GETPIVOTDATA("Test code (CSU enters)",$A$5,"Zone","NE","Spp","Pipiens")</f>
        <v>3</v>
      </c>
      <c r="H8">
        <f>GETPIVOTDATA("Test code (CSU enters)",$A$5,"Zone","NE","Spp","Tarsalis")</f>
        <v>10</v>
      </c>
      <c r="I8">
        <f>GETPIVOTDATA("Test code (CSU enters)",$A$5,"Zone","NE")</f>
        <v>13</v>
      </c>
    </row>
    <row r="9" spans="1:9">
      <c r="A9" s="1" t="s">
        <v>89</v>
      </c>
      <c r="B9" s="87">
        <v>2</v>
      </c>
      <c r="C9" s="87">
        <v>5</v>
      </c>
      <c r="D9" s="87">
        <v>7</v>
      </c>
      <c r="F9" s="1" t="s">
        <v>203</v>
      </c>
      <c r="G9">
        <f>GETPIVOTDATA("Test code (CSU enters)",$A$5,"Zone","SE","Spp","Pipiens")</f>
        <v>4</v>
      </c>
      <c r="H9">
        <f>GETPIVOTDATA("Test code (CSU enters)",$A$5,"Zone","SE","Spp","Tarsalis")</f>
        <v>10</v>
      </c>
      <c r="I9">
        <f>GETPIVOTDATA("Test code (CSU enters)",$A$5,"Zone","SE")</f>
        <v>14</v>
      </c>
    </row>
    <row r="10" spans="1:9">
      <c r="A10" s="1" t="s">
        <v>203</v>
      </c>
      <c r="B10" s="87">
        <v>10</v>
      </c>
      <c r="C10" s="87">
        <v>4</v>
      </c>
      <c r="D10" s="87">
        <v>14</v>
      </c>
      <c r="F10" s="1" t="s">
        <v>390</v>
      </c>
      <c r="G10">
        <f>GETPIVOTDATA("Test code (CSU enters)",$A$5,"Zone","SW","Spp","Pipiens")</f>
        <v>1</v>
      </c>
      <c r="H10">
        <f>GETPIVOTDATA("Test code (CSU enters)",$A$5,"Zone","SW","Spp","Tarsalis")</f>
        <v>6</v>
      </c>
      <c r="I10">
        <f>GETPIVOTDATA("Test code (CSU enters)",$A$5,"Zone","SW")</f>
        <v>7</v>
      </c>
    </row>
    <row r="11" spans="1:9">
      <c r="A11" s="1" t="s">
        <v>390</v>
      </c>
      <c r="B11" s="87">
        <v>6</v>
      </c>
      <c r="C11" s="87">
        <v>1</v>
      </c>
      <c r="D11" s="87">
        <v>7</v>
      </c>
      <c r="F11" s="1" t="s">
        <v>33</v>
      </c>
      <c r="G11">
        <f>GETPIVOTDATA("Test code (CSU enters)",$A$5,"Zone","LV","Spp","Pipiens")</f>
        <v>0</v>
      </c>
      <c r="H11">
        <f>GETPIVOTDATA("Test code (CSU enters)",$A$5,"Zone","LV","Spp","Tarsalis")</f>
        <v>1</v>
      </c>
      <c r="I11">
        <f>GETPIVOTDATA("Test code (CSU enters)",$A$5,"Zone","LV")</f>
        <v>1</v>
      </c>
    </row>
    <row r="12" spans="1:9">
      <c r="A12" s="1" t="s">
        <v>369</v>
      </c>
      <c r="B12" s="87">
        <v>2</v>
      </c>
      <c r="C12" s="87">
        <v>0</v>
      </c>
      <c r="D12" s="87">
        <v>2</v>
      </c>
      <c r="F12" s="1" t="s">
        <v>369</v>
      </c>
      <c r="G12">
        <f>GETPIVOTDATA("Test code (CSU enters)",$A$5,"Zone","BE","Spp","Pipiens")</f>
        <v>0</v>
      </c>
      <c r="H12">
        <f>GETPIVOTDATA("Test code (CSU enters)",$A$5,"Zone","BE","Spp","Tarsalis")</f>
        <v>2</v>
      </c>
      <c r="I12">
        <f>GETPIVOTDATA("Test code (CSU enters)",$A$5,"Zone","BE")</f>
        <v>2</v>
      </c>
    </row>
    <row r="13" spans="1:9">
      <c r="A13" s="1" t="s">
        <v>549</v>
      </c>
      <c r="B13" s="87">
        <v>3</v>
      </c>
      <c r="C13" s="87">
        <v>0</v>
      </c>
      <c r="D13" s="87">
        <v>3</v>
      </c>
      <c r="F13" s="1" t="s">
        <v>549</v>
      </c>
      <c r="G13">
        <f>GETPIVOTDATA("Test code (CSU enters)",$A$5,"Zone","BC","Spp","Pipiens")</f>
        <v>0</v>
      </c>
      <c r="H13">
        <f>GETPIVOTDATA("Test code (CSU enters)",$A$5,"Zone","BC","Spp","Tarsalis")</f>
        <v>3</v>
      </c>
      <c r="I13">
        <f>GETPIVOTDATA("Test code (CSU enters)",$A$5,"Zone","BC")</f>
        <v>3</v>
      </c>
    </row>
    <row r="14" spans="1:9">
      <c r="A14" s="1" t="s">
        <v>720</v>
      </c>
      <c r="B14" s="87">
        <v>34</v>
      </c>
      <c r="C14" s="87">
        <v>13</v>
      </c>
      <c r="D14" s="87">
        <v>47</v>
      </c>
      <c r="F14" s="66" t="s">
        <v>720</v>
      </c>
      <c r="G14" s="67">
        <f>GETPIVOTDATA("Test code (CSU enters)",$A$5,"Spp","Pipiens")</f>
        <v>13</v>
      </c>
      <c r="H14" s="67">
        <f>GETPIVOTDATA("Test code (CSU enters)",$A$5,"Spp","Tarsalis")</f>
        <v>34</v>
      </c>
      <c r="I14" s="67">
        <f>GETPIVOTDATA("Test code (CSU enters)",$A$5)</f>
        <v>47</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5"/>
  <sheetViews>
    <sheetView workbookViewId="0">
      <selection activeCell="G5" sqref="G5"/>
    </sheetView>
  </sheetViews>
  <sheetFormatPr defaultColWidth="8.85546875" defaultRowHeight="15"/>
  <cols>
    <col min="1" max="1" width="15.85546875" customWidth="1"/>
    <col min="2" max="2" width="12.140625" customWidth="1"/>
    <col min="3" max="3" width="14.42578125" customWidth="1"/>
  </cols>
  <sheetData>
    <row r="1" spans="1:11">
      <c r="A1" s="33" t="s">
        <v>730</v>
      </c>
      <c r="B1" s="33" t="s">
        <v>731</v>
      </c>
      <c r="C1" s="33" t="s">
        <v>732</v>
      </c>
      <c r="J1" s="47" t="s">
        <v>29</v>
      </c>
      <c r="K1" s="49" t="s">
        <v>733</v>
      </c>
    </row>
    <row r="2" spans="1:11">
      <c r="A2" t="s">
        <v>50</v>
      </c>
      <c r="B2" t="s">
        <v>734</v>
      </c>
      <c r="C2" s="30">
        <v>11.033858511898401</v>
      </c>
      <c r="H2" s="30"/>
      <c r="J2" t="s">
        <v>788</v>
      </c>
      <c r="K2" s="30">
        <v>0</v>
      </c>
    </row>
    <row r="3" spans="1:11">
      <c r="A3" t="s">
        <v>50</v>
      </c>
      <c r="B3" t="s">
        <v>736</v>
      </c>
      <c r="C3" s="30">
        <v>1.871027353001999</v>
      </c>
      <c r="I3" s="30"/>
      <c r="J3" t="s">
        <v>735</v>
      </c>
      <c r="K3" s="30">
        <v>15.582857827993763</v>
      </c>
    </row>
    <row r="4" spans="1:11">
      <c r="A4" t="s">
        <v>33</v>
      </c>
      <c r="B4" t="s">
        <v>734</v>
      </c>
      <c r="C4" s="30">
        <v>0</v>
      </c>
      <c r="I4" s="30"/>
      <c r="J4" t="s">
        <v>375</v>
      </c>
      <c r="K4" s="30">
        <v>0</v>
      </c>
    </row>
    <row r="5" spans="1:11">
      <c r="A5" t="s">
        <v>33</v>
      </c>
      <c r="B5" t="s">
        <v>736</v>
      </c>
      <c r="C5" s="30">
        <v>1.110524921542537</v>
      </c>
      <c r="H5" s="30"/>
      <c r="J5" t="s">
        <v>371</v>
      </c>
      <c r="K5" s="30">
        <v>2.8705888007211171</v>
      </c>
    </row>
    <row r="6" spans="1:11">
      <c r="A6" t="s">
        <v>369</v>
      </c>
      <c r="B6" t="s">
        <v>734</v>
      </c>
      <c r="C6" s="30">
        <v>0</v>
      </c>
      <c r="H6" s="30"/>
      <c r="J6" t="s">
        <v>64</v>
      </c>
      <c r="K6" s="30">
        <v>11.033858511898401</v>
      </c>
    </row>
    <row r="7" spans="1:11">
      <c r="A7" t="s">
        <v>369</v>
      </c>
      <c r="B7" t="s">
        <v>736</v>
      </c>
      <c r="C7" s="30">
        <v>2.8705888007211171</v>
      </c>
      <c r="H7" s="30"/>
      <c r="J7" t="s">
        <v>53</v>
      </c>
      <c r="K7" s="30">
        <v>1.871027353001999</v>
      </c>
    </row>
    <row r="8" spans="1:11">
      <c r="A8" t="s">
        <v>549</v>
      </c>
      <c r="B8" t="s">
        <v>734</v>
      </c>
      <c r="C8" s="59">
        <v>0</v>
      </c>
      <c r="H8" s="30"/>
      <c r="J8" t="s">
        <v>48</v>
      </c>
      <c r="K8" s="30">
        <v>0</v>
      </c>
    </row>
    <row r="9" spans="1:11">
      <c r="A9" t="s">
        <v>549</v>
      </c>
      <c r="B9" t="s">
        <v>736</v>
      </c>
      <c r="C9" s="30">
        <v>15.582857827993763</v>
      </c>
      <c r="H9" s="30"/>
      <c r="J9" t="s">
        <v>39</v>
      </c>
      <c r="K9" s="30">
        <v>1.110524921542537</v>
      </c>
    </row>
    <row r="10" spans="1:11">
      <c r="H10" s="30"/>
      <c r="K10" s="30"/>
    </row>
    <row r="11" spans="1:11">
      <c r="H11" s="30"/>
      <c r="K11" s="30"/>
    </row>
    <row r="12" spans="1:11">
      <c r="H12" s="30"/>
      <c r="K12" s="30"/>
    </row>
    <row r="13" spans="1:11">
      <c r="H13" s="30"/>
      <c r="I13" s="30"/>
      <c r="K13" s="30"/>
    </row>
    <row r="14" spans="1:11">
      <c r="H14" s="30"/>
      <c r="I14" s="47"/>
      <c r="J14" s="49"/>
    </row>
    <row r="15" spans="1:11">
      <c r="H15" s="30"/>
      <c r="J15" s="30"/>
      <c r="K15" s="30"/>
    </row>
    <row r="16" spans="1:11">
      <c r="F16" s="30"/>
      <c r="G16" s="30"/>
      <c r="J16" s="30"/>
      <c r="K16" s="49"/>
    </row>
    <row r="17" spans="6:11">
      <c r="F17" s="30"/>
      <c r="G17" s="30"/>
      <c r="H17" s="49"/>
      <c r="J17" s="30"/>
      <c r="K17" s="30"/>
    </row>
    <row r="18" spans="6:11">
      <c r="F18" s="30"/>
      <c r="H18" s="30"/>
      <c r="J18" s="30"/>
      <c r="K18" s="30"/>
    </row>
    <row r="19" spans="6:11">
      <c r="F19" s="30"/>
      <c r="H19" s="30"/>
      <c r="J19" s="30"/>
      <c r="K19" s="30"/>
    </row>
    <row r="20" spans="6:11">
      <c r="H20" s="30"/>
      <c r="J20" s="30"/>
      <c r="K20" s="30"/>
    </row>
    <row r="21" spans="6:11">
      <c r="H21" s="30"/>
      <c r="J21" s="30"/>
      <c r="K21" s="30"/>
    </row>
    <row r="22" spans="6:11">
      <c r="H22" s="30"/>
      <c r="J22" s="30"/>
      <c r="K22" s="30"/>
    </row>
    <row r="23" spans="6:11">
      <c r="H23" s="30"/>
      <c r="J23" s="30"/>
    </row>
    <row r="24" spans="6:11">
      <c r="J24" s="30"/>
    </row>
    <row r="25" spans="6:11">
      <c r="J25" s="3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F9" sqref="F9"/>
    </sheetView>
  </sheetViews>
  <sheetFormatPr defaultColWidth="8.85546875" defaultRowHeight="15"/>
  <cols>
    <col min="2" max="2" width="15.7109375" customWidth="1"/>
    <col min="3" max="3" width="13.140625" customWidth="1"/>
  </cols>
  <sheetData>
    <row r="1" spans="1:12">
      <c r="A1" s="33" t="s">
        <v>737</v>
      </c>
      <c r="B1" s="33" t="s">
        <v>731</v>
      </c>
      <c r="C1" s="33" t="s">
        <v>732</v>
      </c>
      <c r="I1" s="47" t="s">
        <v>30</v>
      </c>
      <c r="J1" s="49" t="s">
        <v>733</v>
      </c>
    </row>
    <row r="2" spans="1:12">
      <c r="A2" t="s">
        <v>89</v>
      </c>
      <c r="B2" t="s">
        <v>734</v>
      </c>
      <c r="C2" s="30">
        <v>12.818393604000761</v>
      </c>
      <c r="G2" s="30"/>
      <c r="I2" t="s">
        <v>65</v>
      </c>
      <c r="J2" s="30">
        <v>6.9034842114754227</v>
      </c>
    </row>
    <row r="3" spans="1:12">
      <c r="A3" t="s">
        <v>89</v>
      </c>
      <c r="B3" t="s">
        <v>736</v>
      </c>
      <c r="C3" s="30">
        <v>1.0392236454118853</v>
      </c>
      <c r="G3" s="30"/>
      <c r="I3" t="s">
        <v>54</v>
      </c>
      <c r="J3" s="30">
        <v>2.3510074404271726</v>
      </c>
    </row>
    <row r="4" spans="1:12">
      <c r="A4" t="s">
        <v>52</v>
      </c>
      <c r="B4" t="s">
        <v>734</v>
      </c>
      <c r="C4" s="30">
        <v>6.9034842114754227</v>
      </c>
      <c r="G4" s="30"/>
      <c r="I4" t="s">
        <v>94</v>
      </c>
      <c r="J4" s="30">
        <v>12.818393604000761</v>
      </c>
    </row>
    <row r="5" spans="1:12">
      <c r="A5" t="s">
        <v>52</v>
      </c>
      <c r="B5" t="s">
        <v>736</v>
      </c>
      <c r="C5" s="30">
        <v>2.3510074404271726</v>
      </c>
      <c r="G5" s="30"/>
      <c r="I5" t="s">
        <v>90</v>
      </c>
      <c r="J5" s="30">
        <v>1.0392236454118853</v>
      </c>
    </row>
    <row r="6" spans="1:12">
      <c r="A6" t="s">
        <v>203</v>
      </c>
      <c r="B6" t="s">
        <v>734</v>
      </c>
      <c r="C6" s="30">
        <v>19.393889623538463</v>
      </c>
      <c r="G6" s="30"/>
      <c r="I6" t="s">
        <v>221</v>
      </c>
      <c r="J6" s="30">
        <v>19.393889623538463</v>
      </c>
    </row>
    <row r="7" spans="1:12">
      <c r="A7" t="s">
        <v>203</v>
      </c>
      <c r="B7" t="s">
        <v>736</v>
      </c>
      <c r="C7" s="30">
        <v>1.5241620230155908</v>
      </c>
      <c r="G7" s="30"/>
      <c r="I7" t="s">
        <v>204</v>
      </c>
      <c r="J7" s="30">
        <v>1.5241620230155908</v>
      </c>
    </row>
    <row r="8" spans="1:12">
      <c r="A8" t="s">
        <v>390</v>
      </c>
      <c r="B8" t="s">
        <v>734</v>
      </c>
      <c r="C8" s="30">
        <v>4.8840439652044889</v>
      </c>
      <c r="G8" s="30"/>
      <c r="I8" t="s">
        <v>399</v>
      </c>
      <c r="J8" s="30">
        <v>4.8840439652044889</v>
      </c>
    </row>
    <row r="9" spans="1:12">
      <c r="A9" t="s">
        <v>390</v>
      </c>
      <c r="B9" t="s">
        <v>736</v>
      </c>
      <c r="C9" s="30">
        <v>2.6114953566292285</v>
      </c>
      <c r="G9" s="30"/>
      <c r="I9" t="s">
        <v>391</v>
      </c>
      <c r="J9" s="30">
        <v>2.6114953566292285</v>
      </c>
      <c r="L9" s="30"/>
    </row>
    <row r="10" spans="1:12">
      <c r="I10" s="30"/>
      <c r="J10" s="30"/>
      <c r="L10" s="30"/>
    </row>
    <row r="11" spans="1:12">
      <c r="I11" s="30"/>
      <c r="J11" s="30"/>
      <c r="L11" s="30"/>
    </row>
    <row r="12" spans="1:12">
      <c r="B12" s="30"/>
      <c r="I12" s="30"/>
      <c r="J12" s="30"/>
      <c r="L12" s="30"/>
    </row>
    <row r="13" spans="1:12">
      <c r="B13" s="30"/>
      <c r="I13" s="30"/>
      <c r="J13" s="30"/>
      <c r="K13" s="49"/>
      <c r="L13" s="30"/>
    </row>
    <row r="14" spans="1:12">
      <c r="B14" s="30"/>
      <c r="I14" s="30"/>
      <c r="J14" s="30"/>
      <c r="K14" s="30"/>
      <c r="L14" s="30"/>
    </row>
    <row r="15" spans="1:12">
      <c r="B15" s="30"/>
      <c r="I15" s="30"/>
      <c r="J15" s="30"/>
      <c r="K15" s="30"/>
      <c r="L15" s="30"/>
    </row>
    <row r="16" spans="1:12">
      <c r="B16" s="30"/>
      <c r="I16" s="30"/>
      <c r="J16" s="30"/>
      <c r="K16" s="30"/>
      <c r="L16" s="30"/>
    </row>
    <row r="17" spans="2:12">
      <c r="B17" s="30"/>
      <c r="I17" s="30"/>
      <c r="J17" s="30"/>
      <c r="K17" s="30"/>
      <c r="L17" s="30"/>
    </row>
    <row r="18" spans="2:12">
      <c r="B18" s="30"/>
      <c r="I18" s="30"/>
      <c r="J18" s="30"/>
      <c r="K18" s="30"/>
      <c r="L18" s="30"/>
    </row>
    <row r="19" spans="2:12">
      <c r="B19" s="30"/>
      <c r="H19" s="30"/>
      <c r="I19" s="30"/>
      <c r="J19" s="30"/>
      <c r="K19" s="30"/>
      <c r="L19" s="30"/>
    </row>
    <row r="20" spans="2:12">
      <c r="B20" s="30"/>
      <c r="H20" s="30"/>
      <c r="I20" s="30"/>
      <c r="J20" s="30"/>
      <c r="K20" s="30"/>
    </row>
    <row r="21" spans="2:12">
      <c r="B21" s="30"/>
      <c r="H21" s="30"/>
      <c r="I21" s="30"/>
      <c r="J21" s="30"/>
      <c r="K21" s="30"/>
    </row>
    <row r="22" spans="2:12">
      <c r="H22" s="30"/>
      <c r="J22" s="30"/>
      <c r="K22" s="30"/>
    </row>
    <row r="23" spans="2:12">
      <c r="H23" s="30"/>
      <c r="I23" s="30"/>
      <c r="K23" s="30"/>
    </row>
    <row r="24" spans="2:12">
      <c r="H24" s="30"/>
      <c r="I24" s="30"/>
      <c r="K24" s="30"/>
    </row>
    <row r="25" spans="2:12">
      <c r="H25" s="30"/>
      <c r="I25" s="30"/>
      <c r="K25" s="30"/>
    </row>
    <row r="26" spans="2:12">
      <c r="I26" s="30"/>
      <c r="K26" s="30"/>
    </row>
    <row r="27" spans="2:12">
      <c r="I27" s="3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Y100"/>
  <sheetViews>
    <sheetView tabSelected="1" topLeftCell="A70" zoomScale="70" zoomScaleNormal="70" workbookViewId="0">
      <selection activeCell="R85" sqref="R85"/>
    </sheetView>
  </sheetViews>
  <sheetFormatPr defaultColWidth="8.85546875" defaultRowHeight="1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10.140625" bestFit="1" customWidth="1"/>
    <col min="10" max="10" width="11" customWidth="1"/>
    <col min="12" max="12" width="12.42578125" customWidth="1"/>
    <col min="13" max="13" width="11.7109375" customWidth="1"/>
    <col min="17" max="17" width="7.42578125" bestFit="1" customWidth="1"/>
    <col min="18" max="18" width="17.85546875" bestFit="1" customWidth="1"/>
  </cols>
  <sheetData>
    <row r="1" spans="1:15" ht="25.5" customHeight="1">
      <c r="A1" t="s">
        <v>738</v>
      </c>
      <c r="B1" s="3"/>
      <c r="C1" s="116" t="s">
        <v>739</v>
      </c>
      <c r="D1" s="118"/>
      <c r="E1" s="116" t="s">
        <v>740</v>
      </c>
      <c r="F1" s="118"/>
      <c r="G1" s="133"/>
      <c r="H1" s="134"/>
      <c r="I1" s="135"/>
    </row>
    <row r="2" spans="1:15" ht="27" customHeight="1">
      <c r="B2" s="4"/>
      <c r="C2" s="119"/>
      <c r="D2" s="121"/>
      <c r="E2" s="119" t="s">
        <v>741</v>
      </c>
      <c r="F2" s="121"/>
      <c r="G2" s="136" t="s">
        <v>742</v>
      </c>
      <c r="H2" s="137"/>
      <c r="I2" s="138"/>
    </row>
    <row r="3" spans="1:15" ht="15.75" thickBot="1">
      <c r="B3" s="4"/>
      <c r="C3" s="122"/>
      <c r="D3" s="124"/>
      <c r="E3" s="113"/>
      <c r="F3" s="115"/>
      <c r="G3" s="113"/>
      <c r="H3" s="114"/>
      <c r="I3" s="115"/>
    </row>
    <row r="4" spans="1:15" ht="15.75" customHeight="1">
      <c r="B4" s="4" t="s">
        <v>789</v>
      </c>
      <c r="C4" s="125" t="s">
        <v>734</v>
      </c>
      <c r="D4" s="125" t="s">
        <v>736</v>
      </c>
      <c r="E4" s="6" t="s">
        <v>743</v>
      </c>
      <c r="F4" s="6" t="s">
        <v>743</v>
      </c>
      <c r="G4" s="131" t="s">
        <v>744</v>
      </c>
      <c r="H4" s="131" t="s">
        <v>745</v>
      </c>
      <c r="I4" s="8" t="s">
        <v>746</v>
      </c>
    </row>
    <row r="5" spans="1:15" ht="15.75" thickBot="1">
      <c r="B5" s="5"/>
      <c r="C5" s="126"/>
      <c r="D5" s="126"/>
      <c r="E5" s="7" t="s">
        <v>725</v>
      </c>
      <c r="F5" s="7" t="s">
        <v>726</v>
      </c>
      <c r="G5" s="132"/>
      <c r="H5" s="132"/>
      <c r="I5" s="9" t="s">
        <v>747</v>
      </c>
    </row>
    <row r="6" spans="1:15" ht="38.25" customHeight="1" thickBot="1">
      <c r="B6" s="10" t="s">
        <v>748</v>
      </c>
      <c r="C6" s="25">
        <f t="shared" ref="C6:D10" si="0">G40</f>
        <v>13.111111111111111</v>
      </c>
      <c r="D6" s="25">
        <f t="shared" si="0"/>
        <v>215.22222222222223</v>
      </c>
      <c r="E6" s="40">
        <f t="shared" ref="E6:F10" si="1">L73/1000</f>
        <v>1.2818393604000762E-2</v>
      </c>
      <c r="F6" s="40">
        <f t="shared" si="1"/>
        <v>1.0392236454118853E-3</v>
      </c>
      <c r="G6" s="31">
        <f t="shared" ref="G6:H10" si="2">C6*E6</f>
        <v>0.16806338280800998</v>
      </c>
      <c r="H6" s="31">
        <f t="shared" si="2"/>
        <v>0.22366402235142466</v>
      </c>
      <c r="I6" s="31">
        <f>G6+H6</f>
        <v>0.39172740515943461</v>
      </c>
    </row>
    <row r="7" spans="1:15" ht="26.25" thickBot="1">
      <c r="B7" s="10" t="s">
        <v>749</v>
      </c>
      <c r="C7" s="25">
        <f t="shared" si="0"/>
        <v>26.5</v>
      </c>
      <c r="D7" s="25">
        <f t="shared" si="0"/>
        <v>446.9</v>
      </c>
      <c r="E7" s="40">
        <f t="shared" si="1"/>
        <v>6.9034842114754228E-3</v>
      </c>
      <c r="F7" s="40">
        <f t="shared" si="1"/>
        <v>2.3510074404271726E-3</v>
      </c>
      <c r="G7" s="31">
        <f t="shared" si="2"/>
        <v>0.1829423316040987</v>
      </c>
      <c r="H7" s="31">
        <f t="shared" si="2"/>
        <v>1.0506652251269033</v>
      </c>
      <c r="I7" s="31">
        <f>G7+H7</f>
        <v>1.2336075567310021</v>
      </c>
    </row>
    <row r="8" spans="1:15" ht="26.25" thickBot="1">
      <c r="B8" s="10" t="s">
        <v>750</v>
      </c>
      <c r="C8" s="25">
        <f t="shared" si="0"/>
        <v>8.9333333333333336</v>
      </c>
      <c r="D8" s="25">
        <f t="shared" si="0"/>
        <v>451.6</v>
      </c>
      <c r="E8" s="40">
        <f t="shared" si="1"/>
        <v>1.9393889623538465E-2</v>
      </c>
      <c r="F8" s="40">
        <f t="shared" si="1"/>
        <v>1.5241620230155909E-3</v>
      </c>
      <c r="G8" s="31">
        <f t="shared" si="2"/>
        <v>0.17325208063694361</v>
      </c>
      <c r="H8" s="31">
        <f t="shared" si="2"/>
        <v>0.68831156959384088</v>
      </c>
      <c r="I8" s="31">
        <f>G8+H8</f>
        <v>0.86156365023078452</v>
      </c>
    </row>
    <row r="9" spans="1:15" ht="26.25" thickBot="1">
      <c r="B9" s="10" t="s">
        <v>751</v>
      </c>
      <c r="C9" s="25">
        <f t="shared" si="0"/>
        <v>19.666666666666668</v>
      </c>
      <c r="D9" s="25">
        <f>H43</f>
        <v>266.44444444444446</v>
      </c>
      <c r="E9" s="40">
        <f t="shared" si="1"/>
        <v>4.8840439652044886E-3</v>
      </c>
      <c r="F9" s="40">
        <f t="shared" si="1"/>
        <v>2.6114953566292285E-3</v>
      </c>
      <c r="G9" s="31">
        <f t="shared" si="2"/>
        <v>9.6052864649021616E-2</v>
      </c>
      <c r="H9" s="31">
        <f t="shared" si="2"/>
        <v>0.69581842946632111</v>
      </c>
      <c r="I9" s="31">
        <f>G9+H9</f>
        <v>0.79187129411534274</v>
      </c>
    </row>
    <row r="10" spans="1:15" ht="26.25" thickBot="1">
      <c r="B10" s="10" t="s">
        <v>752</v>
      </c>
      <c r="C10" s="25">
        <f t="shared" si="0"/>
        <v>16.13953488372093</v>
      </c>
      <c r="D10" s="25">
        <f t="shared" si="0"/>
        <v>362.27906976744185</v>
      </c>
      <c r="E10" s="40">
        <f t="shared" si="1"/>
        <v>1.1033858511898401E-2</v>
      </c>
      <c r="F10" s="40">
        <f t="shared" si="1"/>
        <v>1.8710273530019989E-3</v>
      </c>
      <c r="G10" s="31">
        <f t="shared" si="2"/>
        <v>0.17808134435482537</v>
      </c>
      <c r="H10" s="31">
        <f>D10*F10</f>
        <v>0.67783404895500321</v>
      </c>
      <c r="I10" s="31">
        <f>G10+H10</f>
        <v>0.85591539330982858</v>
      </c>
      <c r="N10" s="30"/>
    </row>
    <row r="11" spans="1:15" ht="15.75" thickBot="1">
      <c r="B11" s="10"/>
      <c r="C11" s="11"/>
      <c r="D11" s="11"/>
      <c r="E11" s="40"/>
      <c r="F11" s="40"/>
      <c r="G11" s="31"/>
      <c r="H11" s="31"/>
      <c r="I11" s="31"/>
    </row>
    <row r="12" spans="1:15" ht="15.75" thickBot="1">
      <c r="B12" s="10" t="s">
        <v>33</v>
      </c>
      <c r="C12" s="28">
        <f t="shared" ref="C12:D14" si="3">G46</f>
        <v>16.108108108108109</v>
      </c>
      <c r="D12" s="28">
        <f t="shared" si="3"/>
        <v>695.21621621621625</v>
      </c>
      <c r="E12" s="40">
        <f t="shared" ref="E12:F13" si="4">L79/1000</f>
        <v>0</v>
      </c>
      <c r="F12" s="40">
        <f t="shared" si="4"/>
        <v>1.110524921542537E-3</v>
      </c>
      <c r="G12" s="31">
        <f>C12*E12</f>
        <v>0</v>
      </c>
      <c r="H12" s="31">
        <f t="shared" ref="H12" si="5">D12*F12</f>
        <v>0.77205493396861302</v>
      </c>
      <c r="I12" s="31">
        <f>G12+H12</f>
        <v>0.77205493396861302</v>
      </c>
    </row>
    <row r="13" spans="1:15" ht="15.75" thickBot="1">
      <c r="B13" s="10" t="s">
        <v>369</v>
      </c>
      <c r="C13" s="28">
        <f t="shared" si="3"/>
        <v>6.2</v>
      </c>
      <c r="D13" s="28">
        <f t="shared" si="3"/>
        <v>794.8</v>
      </c>
      <c r="E13" s="40">
        <f>L80/1000</f>
        <v>0</v>
      </c>
      <c r="F13" s="40">
        <f t="shared" si="4"/>
        <v>2.8705888007211173E-3</v>
      </c>
      <c r="G13" s="31">
        <f>C13*E13</f>
        <v>0</v>
      </c>
      <c r="H13" s="31">
        <f>D13*F13</f>
        <v>2.281543978813144</v>
      </c>
      <c r="I13" s="31">
        <f t="shared" ref="I13:I14" si="6">G13+H13</f>
        <v>2.281543978813144</v>
      </c>
    </row>
    <row r="14" spans="1:15" ht="15.75" thickBot="1">
      <c r="B14" s="10" t="s">
        <v>549</v>
      </c>
      <c r="C14" s="28">
        <f t="shared" si="3"/>
        <v>8.1666666666666661</v>
      </c>
      <c r="D14" s="28">
        <f>H48</f>
        <v>40.833333333333336</v>
      </c>
      <c r="E14" s="40">
        <f>L81/1000</f>
        <v>0</v>
      </c>
      <c r="F14" s="40">
        <f>M81/1000</f>
        <v>1.5582857827993762E-2</v>
      </c>
      <c r="G14" s="31">
        <f>C14*E14</f>
        <v>0</v>
      </c>
      <c r="H14" s="31">
        <f>D14*F14</f>
        <v>0.63630002797641205</v>
      </c>
      <c r="I14" s="31">
        <f t="shared" si="6"/>
        <v>0.63630002797641205</v>
      </c>
    </row>
    <row r="15" spans="1:15" ht="15.75" thickBot="1"/>
    <row r="16" spans="1:15" ht="15" customHeight="1">
      <c r="A16" t="s">
        <v>753</v>
      </c>
      <c r="B16" s="15"/>
      <c r="C16" s="104" t="s">
        <v>748</v>
      </c>
      <c r="D16" s="106"/>
      <c r="E16" s="104" t="s">
        <v>749</v>
      </c>
      <c r="F16" s="106"/>
      <c r="G16" s="104" t="s">
        <v>750</v>
      </c>
      <c r="H16" s="106"/>
      <c r="I16" s="104" t="s">
        <v>751</v>
      </c>
      <c r="J16" s="106"/>
      <c r="K16" s="104" t="s">
        <v>752</v>
      </c>
      <c r="L16" s="106"/>
      <c r="M16" s="18"/>
      <c r="N16" s="18"/>
      <c r="O16" s="18"/>
    </row>
    <row r="17" spans="2:15" ht="15.75" thickBot="1">
      <c r="B17" s="16"/>
      <c r="C17" s="110"/>
      <c r="D17" s="112"/>
      <c r="E17" s="110"/>
      <c r="F17" s="112"/>
      <c r="G17" s="110"/>
      <c r="H17" s="112"/>
      <c r="I17" s="110"/>
      <c r="J17" s="112"/>
      <c r="K17" s="110"/>
      <c r="L17" s="112"/>
      <c r="M17" s="19"/>
      <c r="N17" s="19"/>
      <c r="O17" s="19"/>
    </row>
    <row r="18" spans="2:15" ht="26.25" thickBot="1">
      <c r="B18" s="17" t="s">
        <v>754</v>
      </c>
      <c r="C18" s="20" t="s">
        <v>755</v>
      </c>
      <c r="D18" s="20" t="s">
        <v>756</v>
      </c>
      <c r="E18" s="20" t="s">
        <v>755</v>
      </c>
      <c r="F18" s="20" t="s">
        <v>756</v>
      </c>
      <c r="G18" s="20" t="s">
        <v>755</v>
      </c>
      <c r="H18" s="20" t="s">
        <v>756</v>
      </c>
      <c r="I18" s="20" t="s">
        <v>755</v>
      </c>
      <c r="J18" s="20" t="s">
        <v>756</v>
      </c>
      <c r="K18" s="20" t="s">
        <v>755</v>
      </c>
      <c r="L18" s="20" t="s">
        <v>756</v>
      </c>
      <c r="M18" s="20" t="s">
        <v>33</v>
      </c>
      <c r="N18" s="20" t="s">
        <v>369</v>
      </c>
      <c r="O18" s="20" t="s">
        <v>549</v>
      </c>
    </row>
    <row r="19" spans="2:15" ht="15.75" thickBot="1">
      <c r="B19" s="17">
        <v>23</v>
      </c>
      <c r="C19" s="44">
        <v>0</v>
      </c>
      <c r="D19" s="44">
        <v>1.11111E-2</v>
      </c>
      <c r="E19" s="44">
        <v>0</v>
      </c>
      <c r="F19" s="44">
        <v>0.02</v>
      </c>
      <c r="G19" s="44">
        <v>0</v>
      </c>
      <c r="H19" s="44">
        <v>1.38575E-2</v>
      </c>
      <c r="I19" s="44">
        <v>0</v>
      </c>
      <c r="J19" s="44">
        <v>1.3888875E-2</v>
      </c>
      <c r="K19" s="44">
        <v>0</v>
      </c>
      <c r="L19" s="44">
        <v>1.3897987475926596E-2</v>
      </c>
      <c r="M19" s="29">
        <v>0</v>
      </c>
      <c r="N19" s="29">
        <v>0</v>
      </c>
      <c r="O19" s="29" t="s">
        <v>548</v>
      </c>
    </row>
    <row r="20" spans="2:15" ht="15.75" thickBot="1">
      <c r="B20" s="41">
        <v>24</v>
      </c>
      <c r="C20" s="44">
        <v>0</v>
      </c>
      <c r="D20" s="42">
        <v>0</v>
      </c>
      <c r="E20" s="44">
        <v>0</v>
      </c>
      <c r="F20" s="42">
        <v>0</v>
      </c>
      <c r="G20" s="44">
        <v>0</v>
      </c>
      <c r="H20" s="42">
        <v>3.9826250000000001E-3</v>
      </c>
      <c r="I20" s="44">
        <v>0</v>
      </c>
      <c r="J20" s="42">
        <v>0</v>
      </c>
      <c r="K20" s="44">
        <v>0</v>
      </c>
      <c r="L20" s="42">
        <v>1.4442952217669819E-3</v>
      </c>
      <c r="M20" s="29">
        <v>0</v>
      </c>
      <c r="N20" s="29">
        <v>0</v>
      </c>
      <c r="O20" s="29" t="s">
        <v>548</v>
      </c>
    </row>
    <row r="21" spans="2:15" ht="15.75" thickBot="1">
      <c r="B21" s="41">
        <v>25</v>
      </c>
      <c r="C21" s="44">
        <v>0</v>
      </c>
      <c r="D21" s="42">
        <v>0</v>
      </c>
      <c r="E21" s="44">
        <v>0</v>
      </c>
      <c r="F21" s="42">
        <v>1.1043705882352942E-2</v>
      </c>
      <c r="G21" s="44">
        <v>0</v>
      </c>
      <c r="H21" s="42">
        <v>0</v>
      </c>
      <c r="I21" s="44">
        <v>0</v>
      </c>
      <c r="J21" s="42">
        <v>0</v>
      </c>
      <c r="K21" s="44">
        <v>0</v>
      </c>
      <c r="L21" s="42">
        <v>2.216525322472792E-3</v>
      </c>
      <c r="M21" s="29">
        <v>0</v>
      </c>
      <c r="N21" s="29">
        <v>0</v>
      </c>
      <c r="O21" s="29">
        <v>0</v>
      </c>
    </row>
    <row r="22" spans="2:15" ht="15.75" thickBot="1">
      <c r="B22" s="41">
        <v>26</v>
      </c>
      <c r="C22" s="44">
        <v>0</v>
      </c>
      <c r="D22" s="42">
        <v>0</v>
      </c>
      <c r="E22" s="44">
        <v>0</v>
      </c>
      <c r="F22" s="42">
        <v>5.7515294117647057E-3</v>
      </c>
      <c r="G22" s="44">
        <v>6.6553336961068979E-2</v>
      </c>
      <c r="H22" s="42">
        <v>1.0883352941176469E-2</v>
      </c>
      <c r="I22" s="44">
        <v>0</v>
      </c>
      <c r="J22" s="42">
        <v>6.840294117647059E-3</v>
      </c>
      <c r="K22" s="44">
        <v>2.3234524569070849E-2</v>
      </c>
      <c r="L22" s="42">
        <v>6.745910669410402E-3</v>
      </c>
      <c r="M22" s="29">
        <v>0</v>
      </c>
      <c r="N22" s="29">
        <v>0</v>
      </c>
      <c r="O22" s="29">
        <v>0</v>
      </c>
    </row>
    <row r="23" spans="2:15">
      <c r="B23" s="41">
        <v>27</v>
      </c>
      <c r="C23" s="44">
        <v>0</v>
      </c>
      <c r="D23" s="42">
        <v>0</v>
      </c>
      <c r="E23" s="44">
        <v>0</v>
      </c>
      <c r="F23" s="42">
        <v>2.3910325255148232E-2</v>
      </c>
      <c r="G23" s="44">
        <v>0.2693416968389068</v>
      </c>
      <c r="H23" s="42">
        <v>1.0836424716165353E-2</v>
      </c>
      <c r="I23" s="44">
        <v>0</v>
      </c>
      <c r="J23" s="42">
        <v>0</v>
      </c>
      <c r="K23" s="44">
        <v>9.3569205568007546E-2</v>
      </c>
      <c r="L23" s="42">
        <v>1.0025703489001015E-2</v>
      </c>
      <c r="M23" s="29">
        <v>0.24133144953885521</v>
      </c>
      <c r="N23" s="29">
        <v>1.2291894162939274</v>
      </c>
      <c r="O23" s="29">
        <v>0</v>
      </c>
    </row>
    <row r="24" spans="2:15">
      <c r="B24" s="41">
        <v>28</v>
      </c>
      <c r="C24" s="44">
        <v>8.695005529675659E-2</v>
      </c>
      <c r="D24" s="42">
        <v>0</v>
      </c>
      <c r="E24" s="44">
        <v>0.10021803003689414</v>
      </c>
      <c r="F24" s="42">
        <v>2.7109871109363332E-2</v>
      </c>
      <c r="G24" s="44">
        <v>0.73410565132205607</v>
      </c>
      <c r="H24" s="42">
        <v>0.10011577373144319</v>
      </c>
      <c r="I24" s="44">
        <v>0.26775791133991955</v>
      </c>
      <c r="J24" s="42">
        <v>7.6527058823529408E-3</v>
      </c>
      <c r="K24" s="44">
        <v>0.35805813622935484</v>
      </c>
      <c r="L24" s="42">
        <v>4.144518725100451E-2</v>
      </c>
      <c r="M24" s="29">
        <v>0.23296829247399137</v>
      </c>
      <c r="N24" s="29">
        <v>3.0290314493604322</v>
      </c>
      <c r="O24" s="29">
        <v>0</v>
      </c>
    </row>
    <row r="25" spans="2:15" ht="15.75" thickBot="1">
      <c r="B25" s="41">
        <v>29</v>
      </c>
      <c r="C25" s="44">
        <v>0.39172740515943461</v>
      </c>
      <c r="D25" s="42">
        <v>8.0652636808622835E-2</v>
      </c>
      <c r="E25" s="44">
        <v>1.2336075567310021</v>
      </c>
      <c r="F25" s="42">
        <v>9.4741442453326163E-2</v>
      </c>
      <c r="G25" s="44">
        <v>0.86156365023078452</v>
      </c>
      <c r="H25" s="42">
        <v>0.24240997873134518</v>
      </c>
      <c r="I25" s="44">
        <v>0.79187129411534274</v>
      </c>
      <c r="J25" s="42">
        <v>2.7489314647905036E-2</v>
      </c>
      <c r="K25" s="44">
        <v>0.85591539330982858</v>
      </c>
      <c r="L25" s="42">
        <v>0.1249441277962933</v>
      </c>
      <c r="M25" s="29">
        <v>0.77205493396861302</v>
      </c>
      <c r="N25" s="29">
        <v>2.281543978813144</v>
      </c>
      <c r="O25" s="29">
        <v>0.63630002797641205</v>
      </c>
    </row>
    <row r="26" spans="2:15" ht="15.75" thickBot="1">
      <c r="B26" s="41">
        <v>30</v>
      </c>
      <c r="C26" s="44"/>
      <c r="D26" s="42">
        <v>8.4720718207923804E-2</v>
      </c>
      <c r="E26" s="44"/>
      <c r="F26" s="42">
        <v>0.13958410761823259</v>
      </c>
      <c r="G26" s="44"/>
      <c r="H26" s="42">
        <v>0.25727160522503095</v>
      </c>
      <c r="I26" s="44"/>
      <c r="J26" s="42">
        <v>6.8268224245148654E-2</v>
      </c>
      <c r="K26" s="44"/>
      <c r="L26" s="42">
        <v>0.15208747560883568</v>
      </c>
      <c r="M26" s="29"/>
      <c r="N26" s="29"/>
      <c r="O26" s="29"/>
    </row>
    <row r="27" spans="2:15" ht="15.75" thickBot="1">
      <c r="B27" s="41">
        <v>31</v>
      </c>
      <c r="C27" s="44"/>
      <c r="D27" s="42">
        <v>0.14043400738622153</v>
      </c>
      <c r="E27" s="44"/>
      <c r="F27" s="42">
        <v>0.16505088916936525</v>
      </c>
      <c r="G27" s="44"/>
      <c r="H27" s="42">
        <v>0.23223366375363583</v>
      </c>
      <c r="I27" s="44"/>
      <c r="J27" s="42">
        <v>7.7703573992842181E-2</v>
      </c>
      <c r="K27" s="44"/>
      <c r="L27" s="42">
        <v>0.18175954560103025</v>
      </c>
      <c r="M27" s="29"/>
      <c r="N27" s="29"/>
      <c r="O27" s="29"/>
    </row>
    <row r="28" spans="2:15" ht="15.75" thickBot="1">
      <c r="B28" s="41">
        <v>32</v>
      </c>
      <c r="C28" s="44"/>
      <c r="D28" s="42">
        <v>0.15836546121669076</v>
      </c>
      <c r="E28" s="44"/>
      <c r="F28" s="42">
        <v>0.26386271135781186</v>
      </c>
      <c r="G28" s="44"/>
      <c r="H28" s="42">
        <v>0.31537735199956624</v>
      </c>
      <c r="I28" s="44"/>
      <c r="J28" s="42">
        <v>0.13605701320678626</v>
      </c>
      <c r="K28" s="44"/>
      <c r="L28" s="42">
        <v>0.23322972322876481</v>
      </c>
      <c r="M28" s="29"/>
      <c r="N28" s="29"/>
      <c r="O28" s="29"/>
    </row>
    <row r="29" spans="2:15" ht="15.75" thickBot="1">
      <c r="B29" s="41">
        <v>33</v>
      </c>
      <c r="C29" s="44"/>
      <c r="D29" s="42">
        <v>0.14304178215302124</v>
      </c>
      <c r="E29" s="44"/>
      <c r="F29" s="42">
        <v>0.40735996745824976</v>
      </c>
      <c r="G29" s="44"/>
      <c r="H29" s="42">
        <v>0.26006555086192773</v>
      </c>
      <c r="I29" s="44"/>
      <c r="J29" s="42">
        <v>9.6580662246602861E-2</v>
      </c>
      <c r="K29" s="44"/>
      <c r="L29" s="42">
        <v>0.2382306858085502</v>
      </c>
      <c r="M29" s="29"/>
      <c r="N29" s="29"/>
      <c r="O29" s="29"/>
    </row>
    <row r="30" spans="2:15" ht="15.75" thickBot="1">
      <c r="B30" s="41">
        <v>34</v>
      </c>
      <c r="C30" s="44"/>
      <c r="D30" s="42">
        <v>0.12600967082778222</v>
      </c>
      <c r="E30" s="44"/>
      <c r="F30" s="42">
        <v>0.20241826414142597</v>
      </c>
      <c r="G30" s="44"/>
      <c r="H30" s="42">
        <v>0.27956494495246798</v>
      </c>
      <c r="I30" s="44"/>
      <c r="J30" s="42">
        <v>7.4024804925568399E-2</v>
      </c>
      <c r="K30" s="44"/>
      <c r="L30" s="42">
        <v>0.19107546692258445</v>
      </c>
      <c r="M30" s="29"/>
      <c r="N30" s="29"/>
      <c r="O30" s="29"/>
    </row>
    <row r="31" spans="2:15" ht="15.75" thickBot="1">
      <c r="B31" s="41">
        <v>35</v>
      </c>
      <c r="C31" s="44"/>
      <c r="D31" s="42">
        <v>5.6194105506050619E-2</v>
      </c>
      <c r="E31" s="44"/>
      <c r="F31" s="42">
        <v>0.19274930798168113</v>
      </c>
      <c r="G31" s="44"/>
      <c r="H31" s="42">
        <v>0.2451073860561771</v>
      </c>
      <c r="I31" s="44"/>
      <c r="J31" s="42">
        <v>0.11380297103058348</v>
      </c>
      <c r="K31" s="44"/>
      <c r="L31" s="42">
        <v>0.16958722999013232</v>
      </c>
      <c r="M31" s="29"/>
      <c r="N31" s="29"/>
      <c r="O31" s="29"/>
    </row>
    <row r="32" spans="2:15" ht="15.75" thickBot="1">
      <c r="B32" s="41">
        <v>36</v>
      </c>
      <c r="C32" s="44"/>
      <c r="D32" s="43">
        <v>2.7826187276666775E-2</v>
      </c>
      <c r="E32" s="44"/>
      <c r="F32" s="43">
        <v>7.8632603984965535E-2</v>
      </c>
      <c r="G32" s="44"/>
      <c r="H32" s="43">
        <v>4.8959157617108652E-2</v>
      </c>
      <c r="I32" s="44"/>
      <c r="J32" s="43">
        <v>1.5408641037952781E-2</v>
      </c>
      <c r="K32" s="44"/>
      <c r="L32" s="43">
        <v>4.9216211111452697E-2</v>
      </c>
      <c r="M32" s="29"/>
      <c r="N32" s="20"/>
      <c r="O32" s="29"/>
    </row>
    <row r="33" spans="1:15" ht="15.75" thickBot="1">
      <c r="B33" s="41">
        <v>37</v>
      </c>
      <c r="C33" s="44"/>
      <c r="D33" s="44">
        <v>2.935713938061572E-2</v>
      </c>
      <c r="E33" s="44"/>
      <c r="F33" s="44">
        <v>0.11154474102932661</v>
      </c>
      <c r="G33" s="44"/>
      <c r="H33" s="44">
        <v>2.796552500399848E-2</v>
      </c>
      <c r="I33" s="44"/>
      <c r="J33" s="44">
        <v>0</v>
      </c>
      <c r="K33" s="44"/>
      <c r="L33" s="44">
        <v>4.4215961657241808E-2</v>
      </c>
      <c r="M33" s="29"/>
      <c r="N33" s="20"/>
      <c r="O33" s="29"/>
    </row>
    <row r="34" spans="1:15" ht="15.75" thickBot="1"/>
    <row r="35" spans="1:15">
      <c r="A35" t="s">
        <v>757</v>
      </c>
      <c r="B35" s="3"/>
      <c r="C35" s="116" t="s">
        <v>758</v>
      </c>
      <c r="D35" s="117"/>
      <c r="E35" s="118"/>
      <c r="F35" s="14"/>
      <c r="G35" s="116" t="s">
        <v>759</v>
      </c>
      <c r="H35" s="117"/>
      <c r="I35" s="118"/>
    </row>
    <row r="36" spans="1:15" ht="38.25">
      <c r="B36" s="4"/>
      <c r="C36" s="119" t="s">
        <v>760</v>
      </c>
      <c r="D36" s="120"/>
      <c r="E36" s="121"/>
      <c r="F36" s="13" t="s">
        <v>761</v>
      </c>
      <c r="G36" s="119"/>
      <c r="H36" s="120"/>
      <c r="I36" s="121"/>
    </row>
    <row r="37" spans="1:15" ht="15.75" thickBot="1">
      <c r="B37" s="4"/>
      <c r="C37" s="113"/>
      <c r="D37" s="114"/>
      <c r="E37" s="115"/>
      <c r="F37" s="21"/>
      <c r="G37" s="122"/>
      <c r="H37" s="123"/>
      <c r="I37" s="124"/>
    </row>
    <row r="38" spans="1:15" ht="25.5">
      <c r="B38" s="4" t="s">
        <v>789</v>
      </c>
      <c r="C38" s="125" t="s">
        <v>734</v>
      </c>
      <c r="D38" s="125" t="s">
        <v>736</v>
      </c>
      <c r="E38" s="127" t="s">
        <v>762</v>
      </c>
      <c r="F38" s="21"/>
      <c r="G38" s="129" t="s">
        <v>763</v>
      </c>
      <c r="H38" s="129" t="s">
        <v>764</v>
      </c>
      <c r="I38" s="26" t="s">
        <v>746</v>
      </c>
    </row>
    <row r="39" spans="1:15" ht="15.75" thickBot="1">
      <c r="B39" s="5"/>
      <c r="C39" s="126"/>
      <c r="D39" s="126"/>
      <c r="E39" s="128"/>
      <c r="F39" s="12"/>
      <c r="G39" s="130"/>
      <c r="H39" s="130"/>
      <c r="I39" s="27" t="s">
        <v>765</v>
      </c>
    </row>
    <row r="40" spans="1:15" ht="44.25" customHeight="1" thickBot="1">
      <c r="B40" s="10" t="s">
        <v>748</v>
      </c>
      <c r="C40" s="45">
        <f>'Total Number Of Ind'!H7</f>
        <v>118</v>
      </c>
      <c r="D40" s="45">
        <f>'Total Number Of Ind'!I7</f>
        <v>1937</v>
      </c>
      <c r="E40" s="45">
        <f>C40+D40</f>
        <v>2055</v>
      </c>
      <c r="F40" s="45">
        <v>9</v>
      </c>
      <c r="G40" s="25">
        <f>C40/F40</f>
        <v>13.111111111111111</v>
      </c>
      <c r="H40" s="25">
        <f>D40/F40</f>
        <v>215.22222222222223</v>
      </c>
      <c r="I40" s="25">
        <f>E40/F40</f>
        <v>228.33333333333334</v>
      </c>
    </row>
    <row r="41" spans="1:15" ht="26.25" thickBot="1">
      <c r="B41" s="10" t="s">
        <v>749</v>
      </c>
      <c r="C41" s="45">
        <f>'Total Number Of Ind'!H6</f>
        <v>265</v>
      </c>
      <c r="D41" s="45">
        <f>'Total Number Of Ind'!I6</f>
        <v>4469</v>
      </c>
      <c r="E41" s="45">
        <f>C41+D41</f>
        <v>4734</v>
      </c>
      <c r="F41" s="45">
        <v>10</v>
      </c>
      <c r="G41" s="25">
        <f t="shared" ref="G41:G46" si="7">C41/F41</f>
        <v>26.5</v>
      </c>
      <c r="H41" s="25">
        <f>D41/F41</f>
        <v>446.9</v>
      </c>
      <c r="I41" s="25">
        <f>E41/F41</f>
        <v>473.4</v>
      </c>
    </row>
    <row r="42" spans="1:15" ht="26.25" thickBot="1">
      <c r="B42" s="10" t="s">
        <v>750</v>
      </c>
      <c r="C42" s="45">
        <f>'Total Number Of Ind'!H8</f>
        <v>134</v>
      </c>
      <c r="D42" s="45">
        <f>'Total Number Of Ind'!I8</f>
        <v>6774</v>
      </c>
      <c r="E42" s="45">
        <f>C42+D42</f>
        <v>6908</v>
      </c>
      <c r="F42" s="45">
        <v>15</v>
      </c>
      <c r="G42" s="25">
        <f t="shared" si="7"/>
        <v>8.9333333333333336</v>
      </c>
      <c r="H42" s="25">
        <f>D42/F42</f>
        <v>451.6</v>
      </c>
      <c r="I42" s="25">
        <f>E42/F42</f>
        <v>460.53333333333336</v>
      </c>
    </row>
    <row r="43" spans="1:15" ht="26.25" thickBot="1">
      <c r="B43" s="10" t="s">
        <v>751</v>
      </c>
      <c r="C43" s="45">
        <f>'Total Number Of Ind'!H9</f>
        <v>177</v>
      </c>
      <c r="D43" s="45">
        <f>'Total Number Of Ind'!I9</f>
        <v>2398</v>
      </c>
      <c r="E43" s="45">
        <f>C43+D43</f>
        <v>2575</v>
      </c>
      <c r="F43" s="45">
        <v>9</v>
      </c>
      <c r="G43" s="25">
        <f t="shared" si="7"/>
        <v>19.666666666666668</v>
      </c>
      <c r="H43" s="25">
        <f>D43/F43</f>
        <v>266.44444444444446</v>
      </c>
      <c r="I43" s="25">
        <f>E43/F43</f>
        <v>286.11111111111109</v>
      </c>
    </row>
    <row r="44" spans="1:15" ht="26.25" thickBot="1">
      <c r="B44" s="10" t="s">
        <v>752</v>
      </c>
      <c r="C44" s="45">
        <f>SUM(C40:C43)</f>
        <v>694</v>
      </c>
      <c r="D44" s="45">
        <f>SUM(D40:D43)</f>
        <v>15578</v>
      </c>
      <c r="E44" s="45">
        <f>SUM(E40:E43)</f>
        <v>16272</v>
      </c>
      <c r="F44" s="45">
        <f>SUM(F40:F43)</f>
        <v>43</v>
      </c>
      <c r="G44" s="25">
        <f t="shared" si="7"/>
        <v>16.13953488372093</v>
      </c>
      <c r="H44" s="25">
        <f>D44/F44</f>
        <v>362.27906976744185</v>
      </c>
      <c r="I44" s="25">
        <f>E44/F44</f>
        <v>378.41860465116281</v>
      </c>
    </row>
    <row r="45" spans="1:15" ht="15.75" thickBot="1">
      <c r="B45" s="10"/>
      <c r="C45" s="45"/>
      <c r="D45" s="45"/>
      <c r="E45" s="45"/>
      <c r="F45" s="45"/>
      <c r="G45" s="25"/>
      <c r="H45" s="25"/>
      <c r="I45" s="25"/>
    </row>
    <row r="46" spans="1:15" ht="15.75" thickBot="1">
      <c r="B46" s="10" t="s">
        <v>33</v>
      </c>
      <c r="C46" s="45">
        <f>'Total Number Of Ind'!H5</f>
        <v>596</v>
      </c>
      <c r="D46" s="45">
        <f>'Total Number Of Ind'!I5</f>
        <v>25723</v>
      </c>
      <c r="E46" s="45">
        <f>C46+D46</f>
        <v>26319</v>
      </c>
      <c r="F46" s="45">
        <v>37</v>
      </c>
      <c r="G46" s="25">
        <f t="shared" si="7"/>
        <v>16.108108108108109</v>
      </c>
      <c r="H46" s="25">
        <f>D46/F46</f>
        <v>695.21621621621625</v>
      </c>
      <c r="I46" s="25">
        <f>E46/F46</f>
        <v>711.32432432432438</v>
      </c>
    </row>
    <row r="47" spans="1:15" ht="15.75" thickBot="1">
      <c r="B47" s="10" t="s">
        <v>369</v>
      </c>
      <c r="C47" s="45">
        <f>'Total Number Of Ind'!H10</f>
        <v>31</v>
      </c>
      <c r="D47" s="45">
        <f>'Total Number Of Ind'!I10</f>
        <v>3974</v>
      </c>
      <c r="E47" s="45">
        <f>C47+D47</f>
        <v>4005</v>
      </c>
      <c r="F47" s="45">
        <v>5</v>
      </c>
      <c r="G47" s="25">
        <f>C47/F47</f>
        <v>6.2</v>
      </c>
      <c r="H47" s="25">
        <f>D47/F47</f>
        <v>794.8</v>
      </c>
      <c r="I47" s="25">
        <f>E47/F47</f>
        <v>801</v>
      </c>
    </row>
    <row r="48" spans="1:15">
      <c r="B48" s="10" t="s">
        <v>549</v>
      </c>
      <c r="C48" s="45">
        <f>'Total Number Of Ind'!H11</f>
        <v>49</v>
      </c>
      <c r="D48" s="45">
        <f>'Total Number Of Ind'!I11</f>
        <v>245</v>
      </c>
      <c r="E48" s="45">
        <f>'Total Number Of Ind'!J11</f>
        <v>294</v>
      </c>
      <c r="F48" s="45">
        <v>6</v>
      </c>
      <c r="G48" s="25">
        <f>C48/F48</f>
        <v>8.1666666666666661</v>
      </c>
      <c r="H48" s="25">
        <f>D48/F48</f>
        <v>40.833333333333336</v>
      </c>
      <c r="I48" s="25">
        <f>E48/F48</f>
        <v>49</v>
      </c>
    </row>
    <row r="49" spans="1:15" ht="15.75" thickBot="1"/>
    <row r="50" spans="1:15">
      <c r="A50" t="s">
        <v>766</v>
      </c>
      <c r="B50" s="15"/>
      <c r="C50" s="104" t="s">
        <v>748</v>
      </c>
      <c r="D50" s="106"/>
      <c r="E50" s="104" t="s">
        <v>749</v>
      </c>
      <c r="F50" s="106"/>
      <c r="G50" s="104" t="s">
        <v>750</v>
      </c>
      <c r="H50" s="106"/>
      <c r="I50" s="104" t="s">
        <v>751</v>
      </c>
      <c r="J50" s="106"/>
      <c r="K50" s="104" t="s">
        <v>752</v>
      </c>
      <c r="L50" s="106"/>
      <c r="M50" s="18"/>
      <c r="N50" s="18"/>
      <c r="O50" s="18"/>
    </row>
    <row r="51" spans="1:15" ht="15.75" thickBot="1">
      <c r="B51" s="16"/>
      <c r="C51" s="110"/>
      <c r="D51" s="112"/>
      <c r="E51" s="110"/>
      <c r="F51" s="112"/>
      <c r="G51" s="110"/>
      <c r="H51" s="112"/>
      <c r="I51" s="110"/>
      <c r="J51" s="112"/>
      <c r="K51" s="110"/>
      <c r="L51" s="112"/>
      <c r="M51" s="19"/>
      <c r="N51" s="19"/>
      <c r="O51" s="19"/>
    </row>
    <row r="52" spans="1:15" ht="26.25" thickBot="1">
      <c r="B52" s="17" t="s">
        <v>13</v>
      </c>
      <c r="C52" s="20" t="s">
        <v>755</v>
      </c>
      <c r="D52" s="20" t="s">
        <v>756</v>
      </c>
      <c r="E52" s="20" t="s">
        <v>755</v>
      </c>
      <c r="F52" s="20" t="s">
        <v>756</v>
      </c>
      <c r="G52" s="20" t="s">
        <v>755</v>
      </c>
      <c r="H52" s="20" t="s">
        <v>756</v>
      </c>
      <c r="I52" s="20" t="s">
        <v>755</v>
      </c>
      <c r="J52" s="20" t="s">
        <v>756</v>
      </c>
      <c r="K52" s="20" t="s">
        <v>755</v>
      </c>
      <c r="L52" s="20" t="s">
        <v>756</v>
      </c>
      <c r="M52" s="20" t="s">
        <v>33</v>
      </c>
      <c r="N52" s="20" t="s">
        <v>369</v>
      </c>
      <c r="O52" s="20" t="s">
        <v>549</v>
      </c>
    </row>
    <row r="53" spans="1:15" ht="15.75" thickBot="1">
      <c r="B53" s="17">
        <v>23</v>
      </c>
      <c r="C53" s="44">
        <v>6.1111111111111107</v>
      </c>
      <c r="D53" s="44">
        <v>2.8093888888888889</v>
      </c>
      <c r="E53" s="44">
        <v>1</v>
      </c>
      <c r="F53" s="44">
        <v>5.4844444444444447</v>
      </c>
      <c r="G53" s="44">
        <v>5.666666666666667</v>
      </c>
      <c r="H53" s="44">
        <v>8.0432294372294368</v>
      </c>
      <c r="I53" s="44">
        <v>7.1111111111111107</v>
      </c>
      <c r="J53" s="44">
        <v>0.78472222222222221</v>
      </c>
      <c r="K53" s="44">
        <v>4.9767441860465116</v>
      </c>
      <c r="L53" s="44">
        <v>5.6734786090541229</v>
      </c>
      <c r="M53" s="29">
        <v>8.5675675675675684</v>
      </c>
      <c r="N53" s="29">
        <v>12.8</v>
      </c>
      <c r="O53" s="29" t="s">
        <v>548</v>
      </c>
    </row>
    <row r="54" spans="1:15" ht="15.75" thickBot="1">
      <c r="B54" s="17">
        <v>24</v>
      </c>
      <c r="C54" s="69">
        <v>4.333333333333333</v>
      </c>
      <c r="D54" s="62">
        <v>2.9038194444444438</v>
      </c>
      <c r="E54" s="44">
        <v>2.7</v>
      </c>
      <c r="F54" s="62">
        <v>7.2186237373737381</v>
      </c>
      <c r="G54" s="44">
        <v>9</v>
      </c>
      <c r="H54" s="62">
        <v>8.9974702380952376</v>
      </c>
      <c r="I54" s="44">
        <v>6.5555555555555554</v>
      </c>
      <c r="J54" s="62">
        <v>1.8253124999999999</v>
      </c>
      <c r="K54" s="44">
        <v>6.0465116279069768</v>
      </c>
      <c r="L54" s="62">
        <v>5.8043185693681387</v>
      </c>
      <c r="M54" s="29">
        <v>11.648648648648649</v>
      </c>
      <c r="N54" s="29">
        <v>11.6</v>
      </c>
      <c r="O54" s="29" t="s">
        <v>548</v>
      </c>
    </row>
    <row r="55" spans="1:15" ht="15.75" thickBot="1">
      <c r="B55" s="17">
        <v>25</v>
      </c>
      <c r="C55" s="44">
        <v>18</v>
      </c>
      <c r="D55" s="62">
        <v>6.0679925303454709</v>
      </c>
      <c r="E55" s="44">
        <v>14.7</v>
      </c>
      <c r="F55" s="62">
        <v>17.183823529411764</v>
      </c>
      <c r="G55" s="44">
        <v>29.2</v>
      </c>
      <c r="H55" s="62">
        <v>21.447140702434815</v>
      </c>
      <c r="I55" s="44">
        <v>7</v>
      </c>
      <c r="J55" s="62">
        <v>3.9491176470588236</v>
      </c>
      <c r="K55" s="44">
        <v>18.837209302325583</v>
      </c>
      <c r="L55" s="62">
        <v>13.491651055412177</v>
      </c>
      <c r="M55" s="29">
        <v>41.513513513513516</v>
      </c>
      <c r="N55" s="29">
        <v>98</v>
      </c>
      <c r="O55" s="29">
        <v>6.3157894736842106</v>
      </c>
    </row>
    <row r="56" spans="1:15" ht="15.75" thickBot="1">
      <c r="B56" s="17">
        <v>26</v>
      </c>
      <c r="C56" s="44">
        <v>126.66666666666667</v>
      </c>
      <c r="D56" s="62">
        <v>12.784183006535947</v>
      </c>
      <c r="E56" s="44">
        <v>128.5</v>
      </c>
      <c r="F56" s="62">
        <v>30.898692810457518</v>
      </c>
      <c r="G56" s="44">
        <v>222.86666666666667</v>
      </c>
      <c r="H56" s="62">
        <v>33.189355742296925</v>
      </c>
      <c r="I56" s="44">
        <v>96.555555555555557</v>
      </c>
      <c r="J56" s="62">
        <v>8.0693137254901952</v>
      </c>
      <c r="K56" s="44">
        <v>154.34883720930233</v>
      </c>
      <c r="L56" s="62">
        <v>23.084399165991655</v>
      </c>
      <c r="M56" s="29">
        <v>237.59459459459458</v>
      </c>
      <c r="N56" s="29">
        <v>848.8</v>
      </c>
      <c r="O56" s="29">
        <v>45</v>
      </c>
    </row>
    <row r="57" spans="1:15" ht="15.75" thickBot="1">
      <c r="B57" s="17">
        <v>27</v>
      </c>
      <c r="C57" s="44">
        <v>28.555555555555557</v>
      </c>
      <c r="D57" s="62">
        <v>26.202549019607844</v>
      </c>
      <c r="E57" s="44">
        <v>204.3</v>
      </c>
      <c r="F57" s="62">
        <v>59.470588235294109</v>
      </c>
      <c r="G57" s="44">
        <v>361.26666666666665</v>
      </c>
      <c r="H57" s="62">
        <v>46.374305106658042</v>
      </c>
      <c r="I57" s="44">
        <v>25.888888888888889</v>
      </c>
      <c r="J57" s="62">
        <v>11.863202614379084</v>
      </c>
      <c r="K57" s="44">
        <v>184.93023255813952</v>
      </c>
      <c r="L57" s="62">
        <v>39.493520657920996</v>
      </c>
      <c r="M57" s="29">
        <v>392.94594594594594</v>
      </c>
      <c r="N57" s="29">
        <v>712.4</v>
      </c>
      <c r="O57" s="29">
        <v>49</v>
      </c>
    </row>
    <row r="58" spans="1:15" ht="15.75" thickBot="1">
      <c r="B58" s="17">
        <v>28</v>
      </c>
      <c r="C58" s="44">
        <v>169.77777777777777</v>
      </c>
      <c r="D58" s="62">
        <v>41.141055088702153</v>
      </c>
      <c r="E58" s="44">
        <v>128.30000000000001</v>
      </c>
      <c r="F58" s="62">
        <v>85.38872549019608</v>
      </c>
      <c r="G58" s="44">
        <v>439</v>
      </c>
      <c r="H58" s="62">
        <v>87.641176470588235</v>
      </c>
      <c r="I58" s="44">
        <v>265</v>
      </c>
      <c r="J58" s="62">
        <v>17.704248366013072</v>
      </c>
      <c r="K58" s="44">
        <v>273.97674418604652</v>
      </c>
      <c r="L58" s="62">
        <v>62.950072341602983</v>
      </c>
      <c r="M58" s="29">
        <v>196.64864864864865</v>
      </c>
      <c r="N58" s="29">
        <v>1056</v>
      </c>
      <c r="O58" s="29">
        <v>49</v>
      </c>
    </row>
    <row r="59" spans="1:15" ht="15.75" thickBot="1">
      <c r="B59" s="17">
        <v>29</v>
      </c>
      <c r="C59" s="44">
        <v>228.33333333333334</v>
      </c>
      <c r="D59" s="62">
        <v>47.893076563958914</v>
      </c>
      <c r="E59" s="44">
        <v>473.4</v>
      </c>
      <c r="F59" s="62">
        <v>86.691503267973857</v>
      </c>
      <c r="G59" s="44">
        <v>460.53333333333336</v>
      </c>
      <c r="H59" s="62">
        <v>74.038459383753505</v>
      </c>
      <c r="I59" s="44">
        <v>286.11111111111109</v>
      </c>
      <c r="J59" s="62">
        <v>22.517091503267974</v>
      </c>
      <c r="K59" s="44">
        <v>378.41860465116281</v>
      </c>
      <c r="L59" s="62">
        <v>61.737487296707698</v>
      </c>
      <c r="M59" s="29">
        <v>711.32432432432438</v>
      </c>
      <c r="N59" s="29">
        <v>801</v>
      </c>
      <c r="O59" s="29">
        <v>49</v>
      </c>
    </row>
    <row r="60" spans="1:15" ht="15.75" thickBot="1">
      <c r="B60" s="17">
        <v>30</v>
      </c>
      <c r="C60" s="44"/>
      <c r="D60" s="62">
        <v>47.915294117647058</v>
      </c>
      <c r="E60" s="44"/>
      <c r="F60" s="62">
        <v>107.84444444444443</v>
      </c>
      <c r="G60" s="44"/>
      <c r="H60" s="62">
        <v>80.937899159663857</v>
      </c>
      <c r="I60" s="44"/>
      <c r="J60" s="62">
        <v>22.163267973856208</v>
      </c>
      <c r="K60" s="44"/>
      <c r="L60" s="62">
        <v>68.372680281414887</v>
      </c>
      <c r="M60" s="29"/>
      <c r="N60" s="29"/>
      <c r="O60" s="29"/>
    </row>
    <row r="61" spans="1:15" ht="15.75" thickBot="1">
      <c r="B61" s="17">
        <v>31</v>
      </c>
      <c r="C61" s="44"/>
      <c r="D61" s="62">
        <v>55.0783660130719</v>
      </c>
      <c r="E61" s="44"/>
      <c r="F61" s="62">
        <v>96.934759358288773</v>
      </c>
      <c r="G61" s="44"/>
      <c r="H61" s="62">
        <v>63.684386985563442</v>
      </c>
      <c r="I61" s="44"/>
      <c r="J61" s="62">
        <v>19.925778769841273</v>
      </c>
      <c r="K61" s="44"/>
      <c r="L61" s="62">
        <v>63.023689299276825</v>
      </c>
      <c r="M61" s="29"/>
      <c r="N61" s="29"/>
      <c r="O61" s="29"/>
    </row>
    <row r="62" spans="1:15" ht="15.75" thickBot="1">
      <c r="B62" s="17">
        <v>32</v>
      </c>
      <c r="C62" s="44"/>
      <c r="D62" s="62">
        <v>39.845032679738559</v>
      </c>
      <c r="E62" s="44"/>
      <c r="F62" s="62">
        <v>78.439869281045759</v>
      </c>
      <c r="G62" s="44"/>
      <c r="H62" s="62">
        <v>52.729896574014219</v>
      </c>
      <c r="I62" s="44"/>
      <c r="J62" s="62">
        <v>20.687586367880485</v>
      </c>
      <c r="K62" s="44"/>
      <c r="L62" s="62">
        <v>49.707296800326894</v>
      </c>
      <c r="M62" s="29"/>
      <c r="N62" s="29"/>
      <c r="O62" s="29"/>
    </row>
    <row r="63" spans="1:15" ht="15.75" thickBot="1">
      <c r="A63" s="30"/>
      <c r="B63" s="17">
        <v>33</v>
      </c>
      <c r="C63" s="44"/>
      <c r="D63" s="62">
        <v>28.798541666666672</v>
      </c>
      <c r="E63" s="44"/>
      <c r="F63" s="62">
        <v>68.093523469994054</v>
      </c>
      <c r="G63" s="44"/>
      <c r="H63" s="62">
        <v>42.425770308123255</v>
      </c>
      <c r="I63" s="44"/>
      <c r="J63" s="62">
        <v>14.214756944444446</v>
      </c>
      <c r="K63" s="44"/>
      <c r="L63" s="62">
        <v>40.704631878637088</v>
      </c>
      <c r="M63" s="29"/>
      <c r="N63" s="29"/>
      <c r="O63" s="29"/>
    </row>
    <row r="64" spans="1:15" ht="15.75" thickBot="1">
      <c r="B64" s="17">
        <v>34</v>
      </c>
      <c r="C64" s="44"/>
      <c r="D64" s="62">
        <v>21.577450396825398</v>
      </c>
      <c r="E64" s="44"/>
      <c r="F64" s="62">
        <v>53.672147950089126</v>
      </c>
      <c r="G64" s="44"/>
      <c r="H64" s="62">
        <v>27.73750700280112</v>
      </c>
      <c r="I64" s="44"/>
      <c r="J64" s="62">
        <v>10.354305555555555</v>
      </c>
      <c r="K64" s="44"/>
      <c r="L64" s="62">
        <v>29.675329396508474</v>
      </c>
      <c r="M64" s="29"/>
      <c r="N64" s="29"/>
      <c r="O64" s="29"/>
    </row>
    <row r="65" spans="1:25" ht="15.75" thickBot="1">
      <c r="B65" s="17">
        <v>35</v>
      </c>
      <c r="C65" s="44"/>
      <c r="D65" s="62">
        <v>10.832589285714285</v>
      </c>
      <c r="E65" s="44"/>
      <c r="F65" s="62">
        <v>27.343604108309993</v>
      </c>
      <c r="G65" s="44"/>
      <c r="H65" s="62">
        <v>17.936806722689077</v>
      </c>
      <c r="I65" s="44"/>
      <c r="J65" s="62">
        <v>6.3904166666666677</v>
      </c>
      <c r="K65" s="44"/>
      <c r="L65" s="62">
        <v>16.355499603389191</v>
      </c>
      <c r="M65" s="29"/>
      <c r="N65" s="29"/>
      <c r="O65" s="29"/>
    </row>
    <row r="66" spans="1:25" ht="15.75" thickBot="1">
      <c r="B66" s="17">
        <v>36</v>
      </c>
      <c r="C66" s="44"/>
      <c r="D66" s="44">
        <v>11.182341269841269</v>
      </c>
      <c r="E66" s="44"/>
      <c r="F66" s="44">
        <v>36.4375</v>
      </c>
      <c r="G66" s="44"/>
      <c r="H66" s="44">
        <v>13.824166666666667</v>
      </c>
      <c r="I66" s="44"/>
      <c r="J66" s="44">
        <v>4.9405555555555551</v>
      </c>
      <c r="K66" s="44"/>
      <c r="L66" s="44">
        <v>16.633715393133997</v>
      </c>
      <c r="M66" s="29"/>
      <c r="N66" s="20"/>
      <c r="O66" s="29"/>
    </row>
    <row r="67" spans="1:25" ht="15.75" thickBot="1">
      <c r="B67" s="17">
        <v>37</v>
      </c>
      <c r="C67" s="44"/>
      <c r="D67" s="44">
        <v>8.1348888888888897</v>
      </c>
      <c r="E67" s="44"/>
      <c r="F67" s="44">
        <v>34.333333333333329</v>
      </c>
      <c r="G67" s="44"/>
      <c r="H67" s="44">
        <v>11.08</v>
      </c>
      <c r="I67" s="44"/>
      <c r="J67" s="44">
        <v>3.1222222222222227</v>
      </c>
      <c r="K67" s="44"/>
      <c r="L67" s="44">
        <v>14.293387000596303</v>
      </c>
      <c r="M67" s="20"/>
      <c r="N67" s="20"/>
      <c r="O67" s="29"/>
    </row>
    <row r="68" spans="1:25" ht="15.75" thickBot="1"/>
    <row r="69" spans="1:25">
      <c r="A69" t="s">
        <v>767</v>
      </c>
      <c r="B69" s="15"/>
      <c r="C69" s="104" t="s">
        <v>768</v>
      </c>
      <c r="D69" s="105"/>
      <c r="E69" s="106"/>
      <c r="F69" s="104" t="s">
        <v>769</v>
      </c>
      <c r="G69" s="105"/>
      <c r="H69" s="106"/>
      <c r="I69" s="104" t="s">
        <v>770</v>
      </c>
      <c r="J69" s="105"/>
      <c r="K69" s="106"/>
      <c r="L69" s="104" t="s">
        <v>771</v>
      </c>
      <c r="M69" s="105"/>
      <c r="N69" s="106"/>
      <c r="R69" s="30"/>
    </row>
    <row r="70" spans="1:25">
      <c r="B70" s="16"/>
      <c r="C70" s="107"/>
      <c r="D70" s="108"/>
      <c r="E70" s="109"/>
      <c r="F70" s="107"/>
      <c r="G70" s="108"/>
      <c r="H70" s="109"/>
      <c r="I70" s="107" t="s">
        <v>772</v>
      </c>
      <c r="J70" s="108"/>
      <c r="K70" s="109"/>
      <c r="L70" s="107"/>
      <c r="M70" s="108"/>
      <c r="N70" s="109"/>
      <c r="P70" s="47"/>
      <c r="R70" s="30"/>
      <c r="S70" s="30"/>
      <c r="T70" s="47"/>
      <c r="U70" s="47"/>
      <c r="V70" s="47"/>
      <c r="W70" s="47"/>
      <c r="X70" s="47"/>
      <c r="Y70" s="47"/>
    </row>
    <row r="71" spans="1:25" ht="15.75" thickBot="1">
      <c r="B71" s="16"/>
      <c r="C71" s="110"/>
      <c r="D71" s="111"/>
      <c r="E71" s="112"/>
      <c r="F71" s="110"/>
      <c r="G71" s="111"/>
      <c r="H71" s="112"/>
      <c r="I71" s="113"/>
      <c r="J71" s="114"/>
      <c r="K71" s="115"/>
      <c r="L71" s="110"/>
      <c r="M71" s="111"/>
      <c r="N71" s="112"/>
      <c r="R71" s="30"/>
      <c r="S71" s="30"/>
      <c r="T71" s="64"/>
      <c r="U71" s="65"/>
      <c r="V71" s="65"/>
    </row>
    <row r="72" spans="1:25" ht="15.75" thickBot="1">
      <c r="B72" s="17" t="s">
        <v>789</v>
      </c>
      <c r="C72" s="22" t="s">
        <v>734</v>
      </c>
      <c r="D72" s="22" t="s">
        <v>736</v>
      </c>
      <c r="E72" s="20" t="s">
        <v>773</v>
      </c>
      <c r="F72" s="22" t="s">
        <v>734</v>
      </c>
      <c r="G72" s="22" t="s">
        <v>736</v>
      </c>
      <c r="H72" s="20" t="s">
        <v>773</v>
      </c>
      <c r="I72" s="22" t="s">
        <v>734</v>
      </c>
      <c r="J72" s="22" t="s">
        <v>736</v>
      </c>
      <c r="K72" s="20" t="s">
        <v>773</v>
      </c>
      <c r="L72" s="22" t="s">
        <v>734</v>
      </c>
      <c r="M72" s="22" t="s">
        <v>736</v>
      </c>
      <c r="N72" s="20" t="s">
        <v>773</v>
      </c>
      <c r="R72" s="30"/>
      <c r="S72" s="30"/>
      <c r="T72" s="64"/>
      <c r="U72" s="65"/>
      <c r="V72" s="65"/>
    </row>
    <row r="73" spans="1:25" ht="24.75" thickBot="1">
      <c r="B73" s="17" t="s">
        <v>748</v>
      </c>
      <c r="C73" s="45">
        <f>'Total Number Ind Examined '!I8</f>
        <v>485</v>
      </c>
      <c r="D73" s="45">
        <f>'Total Number Ind Examined '!J8</f>
        <v>1941</v>
      </c>
      <c r="E73" s="45">
        <f>C73+D73</f>
        <v>2426</v>
      </c>
      <c r="F73" s="46">
        <f>'Total Number of Pools Examined'!H8</f>
        <v>16</v>
      </c>
      <c r="G73" s="46">
        <f>'Total Number of Pools Examined'!I8</f>
        <v>45</v>
      </c>
      <c r="H73" s="46">
        <f>F73+G73</f>
        <v>61</v>
      </c>
      <c r="I73" s="46">
        <f>'Total Number of WNV + Pools'!G7</f>
        <v>5</v>
      </c>
      <c r="J73" s="46">
        <f>'Total Number of WNV + Pools'!H7</f>
        <v>2</v>
      </c>
      <c r="K73" s="46">
        <f>'Total Number of WNV + Pools'!I7</f>
        <v>7</v>
      </c>
      <c r="L73" s="29">
        <f>ZONEINFRATE!C2</f>
        <v>12.818393604000761</v>
      </c>
      <c r="M73" s="29">
        <f>ZONEINFRATE!C3</f>
        <v>1.0392236454118853</v>
      </c>
      <c r="N73" s="29">
        <v>3.0436064446202602</v>
      </c>
      <c r="R73" s="30"/>
      <c r="S73" s="30"/>
      <c r="T73" s="64"/>
      <c r="U73" s="65"/>
      <c r="V73" s="65"/>
    </row>
    <row r="74" spans="1:25" ht="24.75" thickBot="1">
      <c r="B74" s="17" t="s">
        <v>749</v>
      </c>
      <c r="C74" s="45">
        <f>'Total Number Ind Examined '!I7</f>
        <v>462</v>
      </c>
      <c r="D74" s="45">
        <f>'Total Number Ind Examined '!J7</f>
        <v>4475</v>
      </c>
      <c r="E74" s="45">
        <f>C74+D74</f>
        <v>4937</v>
      </c>
      <c r="F74" s="46">
        <f>'Total Number of Pools Examined'!H7</f>
        <v>17</v>
      </c>
      <c r="G74" s="46">
        <f>'Total Number of Pools Examined'!I7</f>
        <v>95</v>
      </c>
      <c r="H74" s="46">
        <f>F74+G74</f>
        <v>112</v>
      </c>
      <c r="I74" s="46">
        <f>'Total Number of WNV + Pools'!G8</f>
        <v>3</v>
      </c>
      <c r="J74" s="46">
        <f>'Total Number of WNV + Pools'!H8</f>
        <v>10</v>
      </c>
      <c r="K74" s="46">
        <f>'Total Number of WNV + Pools'!I8</f>
        <v>13</v>
      </c>
      <c r="L74" s="29">
        <f>ZONEINFRATE!C4</f>
        <v>6.9034842114754227</v>
      </c>
      <c r="M74" s="29">
        <f>ZONEINFRATE!C5</f>
        <v>2.3510074404271726</v>
      </c>
      <c r="N74" s="29">
        <v>2.7855892022369826</v>
      </c>
      <c r="R74" s="30"/>
      <c r="S74" s="30"/>
      <c r="T74" s="64"/>
      <c r="U74" s="65"/>
      <c r="V74" s="65"/>
    </row>
    <row r="75" spans="1:25" ht="24.75" thickBot="1">
      <c r="B75" s="17" t="s">
        <v>750</v>
      </c>
      <c r="C75" s="45">
        <f>'Total Number Ind Examined '!I9</f>
        <v>238</v>
      </c>
      <c r="D75" s="45">
        <f>'Total Number Ind Examined '!J9</f>
        <v>6785</v>
      </c>
      <c r="E75" s="45">
        <f>C75+D75</f>
        <v>7023</v>
      </c>
      <c r="F75" s="46">
        <f>'Total Number of Pools Examined'!H9</f>
        <v>13</v>
      </c>
      <c r="G75" s="46">
        <f>'Total Number of Pools Examined'!I9</f>
        <v>143</v>
      </c>
      <c r="H75" s="46">
        <f>F75+G75</f>
        <v>156</v>
      </c>
      <c r="I75" s="46">
        <f>'Total Number of WNV + Pools'!G9</f>
        <v>4</v>
      </c>
      <c r="J75" s="46">
        <f>'Total Number of WNV + Pools'!H9</f>
        <v>10</v>
      </c>
      <c r="K75" s="46">
        <f>'Total Number of WNV + Pools'!I9</f>
        <v>14</v>
      </c>
      <c r="L75" s="29">
        <f>ZONEINFRATE!C6</f>
        <v>19.393889623538463</v>
      </c>
      <c r="M75" s="29">
        <f>ZONEINFRATE!C7</f>
        <v>1.5241620230155908</v>
      </c>
      <c r="N75" s="29">
        <v>2.0729650338949659</v>
      </c>
      <c r="R75" s="30"/>
      <c r="S75" s="30"/>
      <c r="T75" s="64"/>
      <c r="U75" s="65"/>
      <c r="V75" s="65"/>
    </row>
    <row r="76" spans="1:25" ht="24.75" thickBot="1">
      <c r="B76" s="17" t="s">
        <v>751</v>
      </c>
      <c r="C76" s="45">
        <f>'Total Number Ind Examined '!I10</f>
        <v>193</v>
      </c>
      <c r="D76" s="45">
        <f>'Total Number Ind Examined '!J10</f>
        <v>2398</v>
      </c>
      <c r="E76" s="45">
        <f>C76+D76</f>
        <v>2591</v>
      </c>
      <c r="F76" s="46">
        <f>'Total Number of Pools Examined'!H10</f>
        <v>9</v>
      </c>
      <c r="G76" s="46">
        <f>'Total Number of Pools Examined'!I10</f>
        <v>52</v>
      </c>
      <c r="H76" s="46">
        <f>F76+G76</f>
        <v>61</v>
      </c>
      <c r="I76" s="46">
        <f>'Total Number of WNV + Pools'!G10</f>
        <v>1</v>
      </c>
      <c r="J76" s="46">
        <f>'Total Number of WNV + Pools'!H10</f>
        <v>6</v>
      </c>
      <c r="K76" s="46">
        <f>'Total Number of WNV + Pools'!I10</f>
        <v>7</v>
      </c>
      <c r="L76" s="29">
        <f>ZONEINFRATE!C8</f>
        <v>4.8840439652044889</v>
      </c>
      <c r="M76" s="29">
        <f>ZONEINFRATE!C9</f>
        <v>2.6114953566292285</v>
      </c>
      <c r="N76" s="29">
        <v>2.8193798218065855</v>
      </c>
      <c r="R76" s="30"/>
      <c r="S76" s="30"/>
      <c r="T76" s="64"/>
      <c r="U76" s="65"/>
      <c r="V76" s="65"/>
    </row>
    <row r="77" spans="1:25" ht="24.75" thickBot="1">
      <c r="B77" s="17" t="s">
        <v>752</v>
      </c>
      <c r="C77" s="45">
        <f>SUM(C73:C76)</f>
        <v>1378</v>
      </c>
      <c r="D77" s="45">
        <f>SUM(D73:D76)</f>
        <v>15599</v>
      </c>
      <c r="E77" s="45">
        <f>C77+D77</f>
        <v>16977</v>
      </c>
      <c r="F77" s="46">
        <f t="shared" ref="F77:K77" si="8">SUM(F73:F76)</f>
        <v>55</v>
      </c>
      <c r="G77" s="46">
        <f t="shared" si="8"/>
        <v>335</v>
      </c>
      <c r="H77" s="46">
        <f>F77+G77</f>
        <v>390</v>
      </c>
      <c r="I77" s="46">
        <f t="shared" si="8"/>
        <v>13</v>
      </c>
      <c r="J77" s="46">
        <f t="shared" si="8"/>
        <v>28</v>
      </c>
      <c r="K77" s="46">
        <f t="shared" si="8"/>
        <v>41</v>
      </c>
      <c r="L77" s="29">
        <f>CITYINFRATE!C2</f>
        <v>11.033858511898401</v>
      </c>
      <c r="M77" s="29">
        <f>CITYINFRATE!C3</f>
        <v>1.871027353001999</v>
      </c>
      <c r="N77" s="29">
        <v>2.5414585737903881</v>
      </c>
      <c r="R77" s="30"/>
      <c r="S77" s="30"/>
      <c r="T77" s="64"/>
      <c r="U77" s="65"/>
      <c r="V77" s="65"/>
    </row>
    <row r="78" spans="1:25" ht="15.75" thickBot="1">
      <c r="B78" s="17"/>
      <c r="C78" s="46"/>
      <c r="D78" s="46"/>
      <c r="E78" s="46"/>
      <c r="F78" s="46"/>
      <c r="G78" s="46"/>
      <c r="H78" s="46"/>
      <c r="I78" s="46"/>
      <c r="J78" s="46"/>
      <c r="K78" s="46"/>
      <c r="L78" s="29"/>
      <c r="M78" s="29"/>
      <c r="N78" s="29"/>
      <c r="P78" s="30"/>
      <c r="R78" s="30"/>
      <c r="S78" s="30"/>
    </row>
    <row r="79" spans="1:25" ht="15.75" thickBot="1">
      <c r="B79" s="17" t="s">
        <v>33</v>
      </c>
      <c r="C79" s="46">
        <f>'Total Number Ind Examined '!I6</f>
        <v>20</v>
      </c>
      <c r="D79" s="46">
        <f>'Total Number Ind Examined '!J6</f>
        <v>900</v>
      </c>
      <c r="E79" s="46">
        <f>C79+D79</f>
        <v>920</v>
      </c>
      <c r="F79" s="46">
        <f>'Total Number of Pools Examined'!H6</f>
        <v>2</v>
      </c>
      <c r="G79" s="46">
        <f>'Total Number of Pools Examined'!I6</f>
        <v>18</v>
      </c>
      <c r="H79" s="46">
        <f>F79+G79</f>
        <v>20</v>
      </c>
      <c r="I79" s="46">
        <f>'Total Number of WNV + Pools'!G11</f>
        <v>0</v>
      </c>
      <c r="J79" s="46">
        <f>'Total Number of WNV + Pools'!H11</f>
        <v>1</v>
      </c>
      <c r="K79" s="46">
        <f>I79+J79</f>
        <v>1</v>
      </c>
      <c r="L79" s="29">
        <f>CITYINFRATE!C4</f>
        <v>0</v>
      </c>
      <c r="M79" s="29">
        <f>CITYINFRATE!C5</f>
        <v>1.110524921542537</v>
      </c>
      <c r="N79" s="29">
        <v>1.0869074399891705</v>
      </c>
      <c r="R79" s="30"/>
      <c r="S79" s="30"/>
      <c r="T79" s="30"/>
    </row>
    <row r="80" spans="1:25" ht="15.75" thickBot="1">
      <c r="B80" s="17" t="s">
        <v>369</v>
      </c>
      <c r="C80" s="46">
        <f>'Total Number Ind Examined '!I11</f>
        <v>31</v>
      </c>
      <c r="D80" s="46">
        <f>'Total Number Ind Examined '!J11</f>
        <v>722</v>
      </c>
      <c r="E80" s="46">
        <f>C80+D80</f>
        <v>753</v>
      </c>
      <c r="F80" s="46">
        <f>'Total Number of Pools Examined'!H11</f>
        <v>2</v>
      </c>
      <c r="G80" s="46">
        <f>'Total Number of Pools Examined'!I11</f>
        <v>15</v>
      </c>
      <c r="H80" s="46">
        <f>F80+G80</f>
        <v>17</v>
      </c>
      <c r="I80" s="46">
        <f>'Total Number of WNV + Pools'!G12</f>
        <v>0</v>
      </c>
      <c r="J80" s="46">
        <f>'Total Number of WNV + Pools'!H12</f>
        <v>2</v>
      </c>
      <c r="K80" s="46">
        <f>I80+J80</f>
        <v>2</v>
      </c>
      <c r="L80" s="29">
        <f>CITYINFRATE!C6</f>
        <v>0</v>
      </c>
      <c r="M80" s="29">
        <f>CITYINFRATE!C7</f>
        <v>2.8705888007211171</v>
      </c>
      <c r="N80" s="29">
        <v>2.7504297580346764</v>
      </c>
      <c r="R80" s="30"/>
      <c r="S80" s="30"/>
      <c r="T80" s="30"/>
    </row>
    <row r="81" spans="1:20" ht="15.75" thickBot="1">
      <c r="B81" s="17" t="s">
        <v>549</v>
      </c>
      <c r="C81" s="46">
        <f>'Total Number Ind Examined '!I12</f>
        <v>49</v>
      </c>
      <c r="D81" s="46">
        <f>'Total Number Ind Examined '!J12</f>
        <v>245</v>
      </c>
      <c r="E81" s="46">
        <f>C81+D81</f>
        <v>294</v>
      </c>
      <c r="F81" s="46">
        <f>'Total Number of Pools Examined'!H12</f>
        <v>1</v>
      </c>
      <c r="G81" s="46">
        <f>'Total Number of Pools Examined'!I12</f>
        <v>5</v>
      </c>
      <c r="H81" s="46">
        <f>F81+G81</f>
        <v>6</v>
      </c>
      <c r="I81" s="46">
        <f>'Total Number of WNV + Pools'!G13</f>
        <v>0</v>
      </c>
      <c r="J81" s="46">
        <f>'Total Number of WNV + Pools'!H13</f>
        <v>3</v>
      </c>
      <c r="K81" s="46">
        <f>I81+J81</f>
        <v>3</v>
      </c>
      <c r="L81" s="29">
        <f>CITYINFRATE!C8</f>
        <v>0</v>
      </c>
      <c r="M81" s="29">
        <f>CITYINFRATE!C9</f>
        <v>15.582857827993763</v>
      </c>
      <c r="N81" s="29">
        <v>12.403706436356643</v>
      </c>
      <c r="R81" s="30"/>
      <c r="S81" s="30"/>
      <c r="T81" s="30"/>
    </row>
    <row r="82" spans="1:20" ht="15.75" thickBot="1">
      <c r="R82" s="30"/>
      <c r="S82" s="49"/>
      <c r="T82" s="30"/>
    </row>
    <row r="83" spans="1:20" ht="15" customHeight="1">
      <c r="A83" t="s">
        <v>774</v>
      </c>
      <c r="B83" s="15"/>
      <c r="C83" s="104" t="s">
        <v>748</v>
      </c>
      <c r="D83" s="106"/>
      <c r="E83" s="104" t="s">
        <v>749</v>
      </c>
      <c r="F83" s="106"/>
      <c r="G83" s="104" t="s">
        <v>750</v>
      </c>
      <c r="H83" s="106"/>
      <c r="I83" s="104" t="s">
        <v>751</v>
      </c>
      <c r="J83" s="106"/>
      <c r="K83" s="104" t="s">
        <v>752</v>
      </c>
      <c r="L83" s="106"/>
      <c r="M83" s="18"/>
      <c r="N83" s="18"/>
      <c r="O83" s="18"/>
      <c r="S83" s="30"/>
    </row>
    <row r="84" spans="1:20" ht="15.75" thickBot="1">
      <c r="B84" s="16"/>
      <c r="C84" s="110"/>
      <c r="D84" s="112"/>
      <c r="E84" s="110"/>
      <c r="F84" s="112"/>
      <c r="G84" s="110"/>
      <c r="H84" s="112"/>
      <c r="I84" s="110"/>
      <c r="J84" s="112"/>
      <c r="K84" s="110"/>
      <c r="L84" s="112"/>
      <c r="M84" s="19"/>
      <c r="N84" s="19"/>
      <c r="O84" s="19"/>
      <c r="S84" s="30"/>
    </row>
    <row r="85" spans="1:20" ht="26.25" thickBot="1">
      <c r="B85" s="17" t="s">
        <v>13</v>
      </c>
      <c r="C85" s="20" t="s">
        <v>755</v>
      </c>
      <c r="D85" s="20" t="s">
        <v>756</v>
      </c>
      <c r="E85" s="20" t="s">
        <v>755</v>
      </c>
      <c r="F85" s="20" t="s">
        <v>756</v>
      </c>
      <c r="G85" s="20" t="s">
        <v>755</v>
      </c>
      <c r="H85" s="20" t="s">
        <v>756</v>
      </c>
      <c r="I85" s="20" t="s">
        <v>755</v>
      </c>
      <c r="J85" s="20" t="s">
        <v>756</v>
      </c>
      <c r="K85" s="20" t="s">
        <v>755</v>
      </c>
      <c r="L85" s="20" t="s">
        <v>756</v>
      </c>
      <c r="M85" s="20" t="s">
        <v>33</v>
      </c>
      <c r="N85" s="20" t="s">
        <v>369</v>
      </c>
      <c r="O85" s="20" t="s">
        <v>549</v>
      </c>
      <c r="S85" s="30"/>
    </row>
    <row r="86" spans="1:20" ht="15.75" thickBot="1">
      <c r="B86" s="17">
        <v>23</v>
      </c>
      <c r="C86" s="44">
        <v>0</v>
      </c>
      <c r="D86" s="44">
        <v>0</v>
      </c>
      <c r="E86" s="44">
        <v>0</v>
      </c>
      <c r="F86" s="44">
        <v>0</v>
      </c>
      <c r="G86" s="44">
        <v>0</v>
      </c>
      <c r="H86" s="44">
        <v>1.5957902434690654</v>
      </c>
      <c r="I86" s="44">
        <v>0</v>
      </c>
      <c r="J86" s="44">
        <v>0</v>
      </c>
      <c r="K86" s="44">
        <v>0</v>
      </c>
      <c r="L86" s="44">
        <v>0.51978053605517371</v>
      </c>
      <c r="M86" s="29">
        <v>0</v>
      </c>
      <c r="N86" s="29">
        <v>0</v>
      </c>
      <c r="O86" s="29" t="s">
        <v>548</v>
      </c>
      <c r="S86" s="30"/>
    </row>
    <row r="87" spans="1:20" ht="15.75" thickBot="1">
      <c r="B87" s="17">
        <v>24</v>
      </c>
      <c r="C87" s="44">
        <v>0</v>
      </c>
      <c r="D87" s="42">
        <v>0</v>
      </c>
      <c r="E87" s="44">
        <v>0</v>
      </c>
      <c r="F87" s="42">
        <v>0</v>
      </c>
      <c r="G87" s="44">
        <v>0</v>
      </c>
      <c r="H87" s="42">
        <v>0.85745500904972305</v>
      </c>
      <c r="I87" s="44">
        <v>0</v>
      </c>
      <c r="J87" s="42">
        <v>0</v>
      </c>
      <c r="K87" s="44">
        <v>0</v>
      </c>
      <c r="L87" s="42">
        <v>0.32773515114852142</v>
      </c>
      <c r="M87" s="29">
        <v>0</v>
      </c>
      <c r="N87" s="29">
        <v>0</v>
      </c>
      <c r="O87" s="29" t="s">
        <v>548</v>
      </c>
    </row>
    <row r="88" spans="1:20" ht="15.75" thickBot="1">
      <c r="B88" s="17">
        <v>25</v>
      </c>
      <c r="C88" s="44">
        <v>0</v>
      </c>
      <c r="D88" s="42">
        <v>0</v>
      </c>
      <c r="E88" s="44">
        <v>0</v>
      </c>
      <c r="F88" s="42">
        <v>0.36605640702446324</v>
      </c>
      <c r="G88" s="44">
        <v>0</v>
      </c>
      <c r="H88" s="42">
        <v>0</v>
      </c>
      <c r="I88" s="44">
        <v>0</v>
      </c>
      <c r="J88" s="42">
        <v>0</v>
      </c>
      <c r="K88" s="44">
        <v>0</v>
      </c>
      <c r="L88" s="42">
        <v>4.8220337720628483E-2</v>
      </c>
      <c r="M88" s="29">
        <v>0</v>
      </c>
      <c r="N88" s="29">
        <v>0</v>
      </c>
      <c r="O88" s="29">
        <v>0</v>
      </c>
    </row>
    <row r="89" spans="1:20" ht="15.75" thickBot="1">
      <c r="B89" s="17">
        <v>26</v>
      </c>
      <c r="C89" s="44">
        <v>0</v>
      </c>
      <c r="D89" s="42">
        <v>0</v>
      </c>
      <c r="E89" s="44">
        <v>0</v>
      </c>
      <c r="F89" s="42">
        <v>6.352941176470589E-2</v>
      </c>
      <c r="G89" s="44">
        <v>0.29249308850982281</v>
      </c>
      <c r="H89" s="42">
        <v>0.27749164104927154</v>
      </c>
      <c r="I89" s="44">
        <v>0</v>
      </c>
      <c r="J89" s="42">
        <v>0.28360394237760067</v>
      </c>
      <c r="K89" s="44">
        <v>0.14650083916642878</v>
      </c>
      <c r="L89" s="42">
        <v>0.17237391164376478</v>
      </c>
      <c r="M89" s="29">
        <v>0</v>
      </c>
      <c r="N89" s="29">
        <v>0</v>
      </c>
      <c r="O89" s="29">
        <v>0</v>
      </c>
    </row>
    <row r="90" spans="1:20" ht="15.75" thickBot="1">
      <c r="B90" s="17">
        <v>27</v>
      </c>
      <c r="C90" s="44">
        <v>0</v>
      </c>
      <c r="D90" s="42">
        <v>0</v>
      </c>
      <c r="E90" s="44">
        <v>0</v>
      </c>
      <c r="F90" s="42">
        <v>0.14278311692191059</v>
      </c>
      <c r="G90" s="44">
        <v>0.73599739490082683</v>
      </c>
      <c r="H90" s="42">
        <v>0.28298285958199054</v>
      </c>
      <c r="I90" s="44">
        <v>0</v>
      </c>
      <c r="J90" s="42">
        <v>0</v>
      </c>
      <c r="K90" s="44">
        <v>0.49933297806413512</v>
      </c>
      <c r="L90" s="42">
        <v>0.20336792194129294</v>
      </c>
      <c r="M90" s="29">
        <v>0.60424668650731495</v>
      </c>
      <c r="N90" s="29">
        <v>2.8349532004892666</v>
      </c>
      <c r="O90" s="29">
        <v>0</v>
      </c>
    </row>
    <row r="91" spans="1:20" ht="15.75" thickBot="1">
      <c r="B91" s="17">
        <v>28</v>
      </c>
      <c r="C91" s="44">
        <v>0.63674237133302214</v>
      </c>
      <c r="D91" s="42">
        <v>0</v>
      </c>
      <c r="E91" s="44">
        <v>0.73837647809443019</v>
      </c>
      <c r="F91" s="42">
        <v>0.41886806644640395</v>
      </c>
      <c r="G91" s="44">
        <v>1.690183126164776</v>
      </c>
      <c r="H91" s="42">
        <v>0.758822702939557</v>
      </c>
      <c r="I91" s="44">
        <v>1.2321829663128077</v>
      </c>
      <c r="J91" s="42">
        <v>0.58876392471659955</v>
      </c>
      <c r="K91" s="44">
        <v>1.3559300127791742</v>
      </c>
      <c r="L91" s="42">
        <v>0.50519643051425234</v>
      </c>
      <c r="M91" s="29">
        <v>1.1769066713769816</v>
      </c>
      <c r="N91" s="29">
        <v>2.728729202159712</v>
      </c>
      <c r="O91" s="29">
        <v>0</v>
      </c>
    </row>
    <row r="92" spans="1:20" ht="15.75" thickBot="1">
      <c r="B92" s="17">
        <v>29</v>
      </c>
      <c r="C92" s="44">
        <v>3.0436064446202602</v>
      </c>
      <c r="D92" s="42">
        <v>1.3732826375342058</v>
      </c>
      <c r="E92" s="44">
        <v>2.7855892022369826</v>
      </c>
      <c r="F92" s="42">
        <v>0.85695902545791058</v>
      </c>
      <c r="G92" s="44">
        <v>2.0729650338949659</v>
      </c>
      <c r="H92" s="42">
        <v>2.1010753836463549</v>
      </c>
      <c r="I92" s="44">
        <v>2.8193798218065855</v>
      </c>
      <c r="J92" s="42">
        <v>0.83778009081791438</v>
      </c>
      <c r="K92" s="44">
        <v>2.5362618570775521</v>
      </c>
      <c r="L92" s="42">
        <v>1.3804236262299407</v>
      </c>
      <c r="M92" s="29">
        <v>1.0869074399891705</v>
      </c>
      <c r="N92" s="29">
        <v>2.7504297580346764</v>
      </c>
      <c r="O92" s="29">
        <v>12.403706436356643</v>
      </c>
    </row>
    <row r="93" spans="1:20" ht="15.75" thickBot="1">
      <c r="B93" s="17">
        <v>30</v>
      </c>
      <c r="C93" s="44"/>
      <c r="D93" s="42">
        <v>1.9745747343112214</v>
      </c>
      <c r="E93" s="44"/>
      <c r="F93" s="42">
        <v>1.6150257157968575</v>
      </c>
      <c r="G93" s="44"/>
      <c r="H93" s="42">
        <v>3.4662808153471794</v>
      </c>
      <c r="I93" s="44"/>
      <c r="J93" s="42">
        <v>2.0638222771464401</v>
      </c>
      <c r="K93" s="44"/>
      <c r="L93" s="42">
        <v>2.4046206774437886</v>
      </c>
      <c r="M93" s="29"/>
      <c r="N93" s="29"/>
      <c r="O93" s="29"/>
    </row>
    <row r="94" spans="1:20" ht="15.75" thickBot="1">
      <c r="B94" s="17">
        <v>31</v>
      </c>
      <c r="C94" s="44"/>
      <c r="D94" s="42">
        <v>2.9406405300610863</v>
      </c>
      <c r="E94" s="44"/>
      <c r="F94" s="42">
        <v>1.822063718205875</v>
      </c>
      <c r="G94" s="44"/>
      <c r="H94" s="42">
        <v>4.7719803887323691</v>
      </c>
      <c r="I94" s="44"/>
      <c r="J94" s="42">
        <v>3.3815060766691087</v>
      </c>
      <c r="K94" s="44"/>
      <c r="L94" s="42">
        <v>3.2751365177055627</v>
      </c>
      <c r="M94" s="29"/>
      <c r="N94" s="29"/>
      <c r="O94" s="29"/>
    </row>
    <row r="95" spans="1:20" ht="15.75" thickBot="1">
      <c r="B95" s="17">
        <v>32</v>
      </c>
      <c r="C95" s="44"/>
      <c r="D95" s="42">
        <v>4.305863475680777</v>
      </c>
      <c r="E95" s="44"/>
      <c r="F95" s="42">
        <v>4.5374478004994607</v>
      </c>
      <c r="G95" s="44"/>
      <c r="H95" s="42">
        <v>6.8581492307747354</v>
      </c>
      <c r="I95" s="44"/>
      <c r="J95" s="42">
        <v>9.2152118251185922</v>
      </c>
      <c r="K95" s="44"/>
      <c r="L95" s="42">
        <v>5.2342026460405799</v>
      </c>
      <c r="M95" s="29"/>
      <c r="N95" s="29"/>
      <c r="O95" s="29"/>
    </row>
    <row r="96" spans="1:20" ht="15.75" thickBot="1">
      <c r="B96" s="17">
        <v>33</v>
      </c>
      <c r="C96" s="44"/>
      <c r="D96" s="42">
        <v>6.4033103726557705</v>
      </c>
      <c r="E96" s="44"/>
      <c r="F96" s="42">
        <v>6.5090495561608703</v>
      </c>
      <c r="G96" s="44"/>
      <c r="H96" s="42">
        <v>9.369823327443374</v>
      </c>
      <c r="I96" s="44"/>
      <c r="J96" s="42">
        <v>6.6714912749310633</v>
      </c>
      <c r="K96" s="44"/>
      <c r="L96" s="42">
        <v>7.5049653193465451</v>
      </c>
      <c r="M96" s="29"/>
      <c r="N96" s="29"/>
      <c r="O96" s="29"/>
    </row>
    <row r="97" spans="2:16" ht="15.75" thickBot="1">
      <c r="B97" s="17">
        <v>34</v>
      </c>
      <c r="C97" s="44"/>
      <c r="D97" s="42">
        <v>7.8854783949382794</v>
      </c>
      <c r="E97" s="44"/>
      <c r="F97" s="42">
        <v>4.0479116778716273</v>
      </c>
      <c r="G97" s="44"/>
      <c r="H97" s="42">
        <v>10.376473339005011</v>
      </c>
      <c r="I97" s="44"/>
      <c r="J97" s="42">
        <v>9.8839425326464614</v>
      </c>
      <c r="K97" s="44"/>
      <c r="L97" s="42">
        <v>7.3883439619212679</v>
      </c>
      <c r="M97" s="29"/>
      <c r="N97" s="29"/>
      <c r="O97" s="29"/>
      <c r="P97" s="30"/>
    </row>
    <row r="98" spans="2:16" ht="15.75" thickBot="1">
      <c r="B98" s="17">
        <v>35</v>
      </c>
      <c r="C98" s="44"/>
      <c r="D98" s="42">
        <v>9.3874224749527464</v>
      </c>
      <c r="E98" s="44"/>
      <c r="F98" s="42">
        <v>5.8082953630952145</v>
      </c>
      <c r="G98" s="44"/>
      <c r="H98" s="42">
        <v>14.700408282990322</v>
      </c>
      <c r="I98" s="44"/>
      <c r="J98" s="42">
        <v>35.980255315934627</v>
      </c>
      <c r="K98" s="44"/>
      <c r="L98" s="42">
        <v>10.131448498495482</v>
      </c>
      <c r="M98" s="29"/>
      <c r="N98" s="29"/>
      <c r="O98" s="29"/>
    </row>
    <row r="99" spans="2:16" ht="15.75" thickBot="1">
      <c r="B99" s="17">
        <v>36</v>
      </c>
      <c r="C99" s="44"/>
      <c r="D99" s="43">
        <v>6.9360992311561231</v>
      </c>
      <c r="E99" s="44"/>
      <c r="F99" s="43">
        <v>1.9789351595307674</v>
      </c>
      <c r="G99" s="44"/>
      <c r="H99" s="43">
        <v>3.5496845436541529</v>
      </c>
      <c r="I99" s="44"/>
      <c r="J99" s="43">
        <v>6.450541709825834</v>
      </c>
      <c r="K99" s="44"/>
      <c r="L99" s="43">
        <v>2.7611492767455195</v>
      </c>
      <c r="M99" s="29"/>
      <c r="N99" s="20"/>
      <c r="O99" s="29"/>
    </row>
    <row r="100" spans="2:16" ht="15.75" thickBot="1">
      <c r="B100" s="17">
        <v>37</v>
      </c>
      <c r="C100" s="44"/>
      <c r="D100" s="44">
        <v>3.5334792310345762</v>
      </c>
      <c r="E100" s="44"/>
      <c r="F100" s="44">
        <v>3.0431402395166351</v>
      </c>
      <c r="G100" s="44"/>
      <c r="H100" s="44">
        <v>3.5602749120622774</v>
      </c>
      <c r="I100" s="44"/>
      <c r="J100" s="44">
        <v>0</v>
      </c>
      <c r="K100" s="44"/>
      <c r="L100" s="44">
        <v>3.9714321965814525</v>
      </c>
      <c r="M100" s="20"/>
      <c r="N100" s="20"/>
      <c r="O100" s="29"/>
    </row>
  </sheetData>
  <mergeCells count="41">
    <mergeCell ref="C4:C5"/>
    <mergeCell ref="D4:D5"/>
    <mergeCell ref="G4:G5"/>
    <mergeCell ref="H4:H5"/>
    <mergeCell ref="C1:D3"/>
    <mergeCell ref="E1:F1"/>
    <mergeCell ref="E2:F2"/>
    <mergeCell ref="E3:F3"/>
    <mergeCell ref="G1:I1"/>
    <mergeCell ref="G2:I2"/>
    <mergeCell ref="G3:I3"/>
    <mergeCell ref="C16:D17"/>
    <mergeCell ref="E16:F17"/>
    <mergeCell ref="G16:H17"/>
    <mergeCell ref="I16:J17"/>
    <mergeCell ref="K16:L17"/>
    <mergeCell ref="C35:E35"/>
    <mergeCell ref="C36:E36"/>
    <mergeCell ref="C37:E37"/>
    <mergeCell ref="G35:I37"/>
    <mergeCell ref="C38:C39"/>
    <mergeCell ref="D38:D39"/>
    <mergeCell ref="E38:E39"/>
    <mergeCell ref="G38:G39"/>
    <mergeCell ref="H38:H39"/>
    <mergeCell ref="C50:D51"/>
    <mergeCell ref="E50:F51"/>
    <mergeCell ref="G50:H51"/>
    <mergeCell ref="I50:J51"/>
    <mergeCell ref="K50:L51"/>
    <mergeCell ref="L69:N71"/>
    <mergeCell ref="C83:D84"/>
    <mergeCell ref="E83:F84"/>
    <mergeCell ref="G83:H84"/>
    <mergeCell ref="I83:J84"/>
    <mergeCell ref="K83:L84"/>
    <mergeCell ref="C69:E71"/>
    <mergeCell ref="F69:H71"/>
    <mergeCell ref="I69:K69"/>
    <mergeCell ref="I70:K70"/>
    <mergeCell ref="I71:K7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U434"/>
  <sheetViews>
    <sheetView topLeftCell="E404" zoomScaleNormal="100" workbookViewId="0">
      <selection activeCell="W8" sqref="W8"/>
    </sheetView>
  </sheetViews>
  <sheetFormatPr defaultColWidth="8.85546875" defaultRowHeight="11.25"/>
  <cols>
    <col min="1" max="1" width="11.28515625" style="57" customWidth="1"/>
    <col min="2" max="2" width="14.42578125" style="35" customWidth="1"/>
    <col min="3" max="3" width="10.85546875" style="35" bestFit="1" customWidth="1"/>
    <col min="4" max="4" width="6.42578125" style="53" bestFit="1" customWidth="1"/>
    <col min="5" max="5" width="13" style="51" customWidth="1"/>
    <col min="6" max="6" width="6.4257812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11.28515625" style="35" customWidth="1"/>
    <col min="13" max="13" width="5.42578125" style="35" customWidth="1"/>
    <col min="14" max="14" width="6.7109375" style="55" customWidth="1"/>
    <col min="15" max="15" width="7.42578125" style="55" customWidth="1"/>
    <col min="16" max="16" width="7.140625" style="55" customWidth="1"/>
    <col min="17" max="17" width="11.140625" style="35" customWidth="1"/>
    <col min="18" max="18" width="10.7109375" style="35" customWidth="1"/>
    <col min="19" max="19" width="13.7109375" style="35" customWidth="1"/>
    <col min="20" max="239" width="9.140625" style="35"/>
    <col min="240" max="240" width="4.42578125" style="35" bestFit="1" customWidth="1"/>
    <col min="241" max="241" width="11.42578125" style="35" bestFit="1" customWidth="1"/>
    <col min="242" max="242" width="9.42578125" style="35" bestFit="1" customWidth="1"/>
    <col min="243" max="243" width="6.42578125" style="35" bestFit="1" customWidth="1"/>
    <col min="244" max="244" width="7.7109375" style="35" bestFit="1" customWidth="1"/>
    <col min="245" max="246" width="6.42578125" style="35" bestFit="1" customWidth="1"/>
    <col min="247" max="247" width="10" style="35" bestFit="1" customWidth="1"/>
    <col min="248" max="248" width="7.140625" style="35" customWidth="1"/>
    <col min="249" max="249" width="6.7109375" style="35" bestFit="1" customWidth="1"/>
    <col min="250" max="250" width="5.42578125" style="35" bestFit="1" customWidth="1"/>
    <col min="251" max="251" width="6.28515625" style="35" bestFit="1" customWidth="1"/>
    <col min="252" max="252" width="5.42578125" style="35" customWidth="1"/>
    <col min="253" max="253" width="6.7109375" style="35" customWidth="1"/>
    <col min="254" max="254" width="7.42578125" style="35" customWidth="1"/>
    <col min="255" max="255" width="7.140625" style="35" customWidth="1"/>
    <col min="256" max="256" width="9.28515625" style="35" customWidth="1"/>
    <col min="257" max="257" width="10.7109375" style="35" customWidth="1"/>
    <col min="258" max="258" width="9.140625" style="35" customWidth="1"/>
    <col min="259" max="495" width="9.140625" style="35"/>
    <col min="496" max="496" width="4.42578125" style="35" bestFit="1" customWidth="1"/>
    <col min="497" max="497" width="11.42578125" style="35" bestFit="1" customWidth="1"/>
    <col min="498" max="498" width="9.42578125" style="35" bestFit="1" customWidth="1"/>
    <col min="499" max="499" width="6.42578125" style="35" bestFit="1" customWidth="1"/>
    <col min="500" max="500" width="7.7109375" style="35" bestFit="1" customWidth="1"/>
    <col min="501" max="502" width="6.42578125" style="35" bestFit="1" customWidth="1"/>
    <col min="503" max="503" width="10" style="35" bestFit="1" customWidth="1"/>
    <col min="504" max="504" width="7.140625" style="35" customWidth="1"/>
    <col min="505" max="505" width="6.7109375" style="35" bestFit="1" customWidth="1"/>
    <col min="506" max="506" width="5.42578125" style="35" bestFit="1" customWidth="1"/>
    <col min="507" max="507" width="6.28515625" style="35" bestFit="1" customWidth="1"/>
    <col min="508" max="508" width="5.42578125" style="35" customWidth="1"/>
    <col min="509" max="509" width="6.7109375" style="35" customWidth="1"/>
    <col min="510" max="510" width="7.42578125" style="35" customWidth="1"/>
    <col min="511" max="511" width="7.140625" style="35" customWidth="1"/>
    <col min="512" max="512" width="9.28515625" style="35" customWidth="1"/>
    <col min="513" max="513" width="10.7109375" style="35" customWidth="1"/>
    <col min="514" max="514" width="9.140625" style="35" customWidth="1"/>
    <col min="515" max="751" width="9.140625" style="35"/>
    <col min="752" max="752" width="4.42578125" style="35" bestFit="1" customWidth="1"/>
    <col min="753" max="753" width="11.42578125" style="35" bestFit="1" customWidth="1"/>
    <col min="754" max="754" width="9.42578125" style="35" bestFit="1" customWidth="1"/>
    <col min="755" max="755" width="6.42578125" style="35" bestFit="1" customWidth="1"/>
    <col min="756" max="756" width="7.7109375" style="35" bestFit="1" customWidth="1"/>
    <col min="757" max="758" width="6.42578125" style="35" bestFit="1" customWidth="1"/>
    <col min="759" max="759" width="10" style="35" bestFit="1" customWidth="1"/>
    <col min="760" max="760" width="7.140625" style="35" customWidth="1"/>
    <col min="761" max="761" width="6.7109375" style="35" bestFit="1" customWidth="1"/>
    <col min="762" max="762" width="5.42578125" style="35" bestFit="1" customWidth="1"/>
    <col min="763" max="763" width="6.28515625" style="35" bestFit="1" customWidth="1"/>
    <col min="764" max="764" width="5.42578125" style="35" customWidth="1"/>
    <col min="765" max="765" width="6.7109375" style="35" customWidth="1"/>
    <col min="766" max="766" width="7.42578125" style="35" customWidth="1"/>
    <col min="767" max="767" width="7.140625" style="35" customWidth="1"/>
    <col min="768" max="768" width="9.28515625" style="35" customWidth="1"/>
    <col min="769" max="769" width="10.7109375" style="35" customWidth="1"/>
    <col min="770" max="770" width="9.140625" style="35" customWidth="1"/>
    <col min="771" max="1007" width="9.140625" style="35"/>
    <col min="1008" max="1008" width="4.42578125" style="35" bestFit="1" customWidth="1"/>
    <col min="1009" max="1009" width="11.42578125" style="35" bestFit="1" customWidth="1"/>
    <col min="1010" max="1010" width="9.42578125" style="35" bestFit="1" customWidth="1"/>
    <col min="1011" max="1011" width="6.42578125" style="35" bestFit="1" customWidth="1"/>
    <col min="1012" max="1012" width="7.7109375" style="35" bestFit="1" customWidth="1"/>
    <col min="1013" max="1014" width="6.42578125" style="35" bestFit="1" customWidth="1"/>
    <col min="1015" max="1015" width="10" style="35" bestFit="1" customWidth="1"/>
    <col min="1016" max="1016" width="7.140625" style="35" customWidth="1"/>
    <col min="1017" max="1017" width="6.7109375" style="35" bestFit="1" customWidth="1"/>
    <col min="1018" max="1018" width="5.42578125" style="35" bestFit="1" customWidth="1"/>
    <col min="1019" max="1019" width="6.28515625" style="35" bestFit="1" customWidth="1"/>
    <col min="1020" max="1020" width="5.42578125" style="35" customWidth="1"/>
    <col min="1021" max="1021" width="6.7109375" style="35" customWidth="1"/>
    <col min="1022" max="1022" width="7.42578125" style="35" customWidth="1"/>
    <col min="1023" max="1023" width="7.140625" style="35" customWidth="1"/>
    <col min="1024" max="1024" width="9.28515625" style="35" customWidth="1"/>
    <col min="1025" max="1025" width="10.7109375" style="35" customWidth="1"/>
    <col min="1026" max="1026" width="9.140625" style="35" customWidth="1"/>
    <col min="1027" max="1263" width="9.140625" style="35"/>
    <col min="1264" max="1264" width="4.42578125" style="35" bestFit="1" customWidth="1"/>
    <col min="1265" max="1265" width="11.42578125" style="35" bestFit="1" customWidth="1"/>
    <col min="1266" max="1266" width="9.42578125" style="35" bestFit="1" customWidth="1"/>
    <col min="1267" max="1267" width="6.42578125" style="35" bestFit="1" customWidth="1"/>
    <col min="1268" max="1268" width="7.7109375" style="35" bestFit="1" customWidth="1"/>
    <col min="1269" max="1270" width="6.42578125" style="35" bestFit="1" customWidth="1"/>
    <col min="1271" max="1271" width="10" style="35" bestFit="1" customWidth="1"/>
    <col min="1272" max="1272" width="7.140625" style="35" customWidth="1"/>
    <col min="1273" max="1273" width="6.7109375" style="35" bestFit="1" customWidth="1"/>
    <col min="1274" max="1274" width="5.42578125" style="35" bestFit="1" customWidth="1"/>
    <col min="1275" max="1275" width="6.28515625" style="35" bestFit="1" customWidth="1"/>
    <col min="1276" max="1276" width="5.42578125" style="35" customWidth="1"/>
    <col min="1277" max="1277" width="6.7109375" style="35" customWidth="1"/>
    <col min="1278" max="1278" width="7.42578125" style="35" customWidth="1"/>
    <col min="1279" max="1279" width="7.140625" style="35" customWidth="1"/>
    <col min="1280" max="1280" width="9.28515625" style="35" customWidth="1"/>
    <col min="1281" max="1281" width="10.7109375" style="35" customWidth="1"/>
    <col min="1282" max="1282" width="9.140625" style="35" customWidth="1"/>
    <col min="1283" max="1519" width="9.140625" style="35"/>
    <col min="1520" max="1520" width="4.42578125" style="35" bestFit="1" customWidth="1"/>
    <col min="1521" max="1521" width="11.42578125" style="35" bestFit="1" customWidth="1"/>
    <col min="1522" max="1522" width="9.42578125" style="35" bestFit="1" customWidth="1"/>
    <col min="1523" max="1523" width="6.42578125" style="35" bestFit="1" customWidth="1"/>
    <col min="1524" max="1524" width="7.7109375" style="35" bestFit="1" customWidth="1"/>
    <col min="1525" max="1526" width="6.42578125" style="35" bestFit="1" customWidth="1"/>
    <col min="1527" max="1527" width="10" style="35" bestFit="1" customWidth="1"/>
    <col min="1528" max="1528" width="7.140625" style="35" customWidth="1"/>
    <col min="1529" max="1529" width="6.7109375" style="35" bestFit="1" customWidth="1"/>
    <col min="1530" max="1530" width="5.42578125" style="35" bestFit="1" customWidth="1"/>
    <col min="1531" max="1531" width="6.28515625" style="35" bestFit="1" customWidth="1"/>
    <col min="1532" max="1532" width="5.42578125" style="35" customWidth="1"/>
    <col min="1533" max="1533" width="6.7109375" style="35" customWidth="1"/>
    <col min="1534" max="1534" width="7.42578125" style="35" customWidth="1"/>
    <col min="1535" max="1535" width="7.140625" style="35" customWidth="1"/>
    <col min="1536" max="1536" width="9.28515625" style="35" customWidth="1"/>
    <col min="1537" max="1537" width="10.7109375" style="35" customWidth="1"/>
    <col min="1538" max="1538" width="9.140625" style="35" customWidth="1"/>
    <col min="1539" max="1775" width="9.140625" style="35"/>
    <col min="1776" max="1776" width="4.42578125" style="35" bestFit="1" customWidth="1"/>
    <col min="1777" max="1777" width="11.42578125" style="35" bestFit="1" customWidth="1"/>
    <col min="1778" max="1778" width="9.42578125" style="35" bestFit="1" customWidth="1"/>
    <col min="1779" max="1779" width="6.42578125" style="35" bestFit="1" customWidth="1"/>
    <col min="1780" max="1780" width="7.7109375" style="35" bestFit="1" customWidth="1"/>
    <col min="1781" max="1782" width="6.42578125" style="35" bestFit="1" customWidth="1"/>
    <col min="1783" max="1783" width="10" style="35" bestFit="1" customWidth="1"/>
    <col min="1784" max="1784" width="7.140625" style="35" customWidth="1"/>
    <col min="1785" max="1785" width="6.7109375" style="35" bestFit="1" customWidth="1"/>
    <col min="1786" max="1786" width="5.42578125" style="35" bestFit="1" customWidth="1"/>
    <col min="1787" max="1787" width="6.28515625" style="35" bestFit="1" customWidth="1"/>
    <col min="1788" max="1788" width="5.42578125" style="35" customWidth="1"/>
    <col min="1789" max="1789" width="6.7109375" style="35" customWidth="1"/>
    <col min="1790" max="1790" width="7.42578125" style="35" customWidth="1"/>
    <col min="1791" max="1791" width="7.140625" style="35" customWidth="1"/>
    <col min="1792" max="1792" width="9.28515625" style="35" customWidth="1"/>
    <col min="1793" max="1793" width="10.7109375" style="35" customWidth="1"/>
    <col min="1794" max="1794" width="9.140625" style="35" customWidth="1"/>
    <col min="1795" max="2031" width="9.140625" style="35"/>
    <col min="2032" max="2032" width="4.42578125" style="35" bestFit="1" customWidth="1"/>
    <col min="2033" max="2033" width="11.42578125" style="35" bestFit="1" customWidth="1"/>
    <col min="2034" max="2034" width="9.42578125" style="35" bestFit="1" customWidth="1"/>
    <col min="2035" max="2035" width="6.42578125" style="35" bestFit="1" customWidth="1"/>
    <col min="2036" max="2036" width="7.7109375" style="35" bestFit="1" customWidth="1"/>
    <col min="2037" max="2038" width="6.42578125" style="35" bestFit="1" customWidth="1"/>
    <col min="2039" max="2039" width="10" style="35" bestFit="1" customWidth="1"/>
    <col min="2040" max="2040" width="7.140625" style="35" customWidth="1"/>
    <col min="2041" max="2041" width="6.7109375" style="35" bestFit="1" customWidth="1"/>
    <col min="2042" max="2042" width="5.42578125" style="35" bestFit="1" customWidth="1"/>
    <col min="2043" max="2043" width="6.28515625" style="35" bestFit="1" customWidth="1"/>
    <col min="2044" max="2044" width="5.42578125" style="35" customWidth="1"/>
    <col min="2045" max="2045" width="6.7109375" style="35" customWidth="1"/>
    <col min="2046" max="2046" width="7.42578125" style="35" customWidth="1"/>
    <col min="2047" max="2047" width="7.140625" style="35" customWidth="1"/>
    <col min="2048" max="2048" width="9.28515625" style="35" customWidth="1"/>
    <col min="2049" max="2049" width="10.7109375" style="35" customWidth="1"/>
    <col min="2050" max="2050" width="9.140625" style="35" customWidth="1"/>
    <col min="2051" max="2287" width="9.140625" style="35"/>
    <col min="2288" max="2288" width="4.42578125" style="35" bestFit="1" customWidth="1"/>
    <col min="2289" max="2289" width="11.42578125" style="35" bestFit="1" customWidth="1"/>
    <col min="2290" max="2290" width="9.42578125" style="35" bestFit="1" customWidth="1"/>
    <col min="2291" max="2291" width="6.42578125" style="35" bestFit="1" customWidth="1"/>
    <col min="2292" max="2292" width="7.7109375" style="35" bestFit="1" customWidth="1"/>
    <col min="2293" max="2294" width="6.42578125" style="35" bestFit="1" customWidth="1"/>
    <col min="2295" max="2295" width="10" style="35" bestFit="1" customWidth="1"/>
    <col min="2296" max="2296" width="7.140625" style="35" customWidth="1"/>
    <col min="2297" max="2297" width="6.7109375" style="35" bestFit="1" customWidth="1"/>
    <col min="2298" max="2298" width="5.42578125" style="35" bestFit="1" customWidth="1"/>
    <col min="2299" max="2299" width="6.28515625" style="35" bestFit="1" customWidth="1"/>
    <col min="2300" max="2300" width="5.42578125" style="35" customWidth="1"/>
    <col min="2301" max="2301" width="6.7109375" style="35" customWidth="1"/>
    <col min="2302" max="2302" width="7.42578125" style="35" customWidth="1"/>
    <col min="2303" max="2303" width="7.140625" style="35" customWidth="1"/>
    <col min="2304" max="2304" width="9.28515625" style="35" customWidth="1"/>
    <col min="2305" max="2305" width="10.7109375" style="35" customWidth="1"/>
    <col min="2306" max="2306" width="9.140625" style="35" customWidth="1"/>
    <col min="2307" max="2543" width="9.140625" style="35"/>
    <col min="2544" max="2544" width="4.42578125" style="35" bestFit="1" customWidth="1"/>
    <col min="2545" max="2545" width="11.42578125" style="35" bestFit="1" customWidth="1"/>
    <col min="2546" max="2546" width="9.42578125" style="35" bestFit="1" customWidth="1"/>
    <col min="2547" max="2547" width="6.42578125" style="35" bestFit="1" customWidth="1"/>
    <col min="2548" max="2548" width="7.7109375" style="35" bestFit="1" customWidth="1"/>
    <col min="2549" max="2550" width="6.42578125" style="35" bestFit="1" customWidth="1"/>
    <col min="2551" max="2551" width="10" style="35" bestFit="1" customWidth="1"/>
    <col min="2552" max="2552" width="7.140625" style="35" customWidth="1"/>
    <col min="2553" max="2553" width="6.7109375" style="35" bestFit="1" customWidth="1"/>
    <col min="2554" max="2554" width="5.42578125" style="35" bestFit="1" customWidth="1"/>
    <col min="2555" max="2555" width="6.28515625" style="35" bestFit="1" customWidth="1"/>
    <col min="2556" max="2556" width="5.42578125" style="35" customWidth="1"/>
    <col min="2557" max="2557" width="6.7109375" style="35" customWidth="1"/>
    <col min="2558" max="2558" width="7.42578125" style="35" customWidth="1"/>
    <col min="2559" max="2559" width="7.140625" style="35" customWidth="1"/>
    <col min="2560" max="2560" width="9.28515625" style="35" customWidth="1"/>
    <col min="2561" max="2561" width="10.7109375" style="35" customWidth="1"/>
    <col min="2562" max="2562" width="9.140625" style="35" customWidth="1"/>
    <col min="2563" max="2799" width="9.140625" style="35"/>
    <col min="2800" max="2800" width="4.42578125" style="35" bestFit="1" customWidth="1"/>
    <col min="2801" max="2801" width="11.42578125" style="35" bestFit="1" customWidth="1"/>
    <col min="2802" max="2802" width="9.42578125" style="35" bestFit="1" customWidth="1"/>
    <col min="2803" max="2803" width="6.42578125" style="35" bestFit="1" customWidth="1"/>
    <col min="2804" max="2804" width="7.7109375" style="35" bestFit="1" customWidth="1"/>
    <col min="2805" max="2806" width="6.42578125" style="35" bestFit="1" customWidth="1"/>
    <col min="2807" max="2807" width="10" style="35" bestFit="1" customWidth="1"/>
    <col min="2808" max="2808" width="7.140625" style="35" customWidth="1"/>
    <col min="2809" max="2809" width="6.7109375" style="35" bestFit="1" customWidth="1"/>
    <col min="2810" max="2810" width="5.42578125" style="35" bestFit="1" customWidth="1"/>
    <col min="2811" max="2811" width="6.28515625" style="35" bestFit="1" customWidth="1"/>
    <col min="2812" max="2812" width="5.42578125" style="35" customWidth="1"/>
    <col min="2813" max="2813" width="6.7109375" style="35" customWidth="1"/>
    <col min="2814" max="2814" width="7.42578125" style="35" customWidth="1"/>
    <col min="2815" max="2815" width="7.140625" style="35" customWidth="1"/>
    <col min="2816" max="2816" width="9.28515625" style="35" customWidth="1"/>
    <col min="2817" max="2817" width="10.7109375" style="35" customWidth="1"/>
    <col min="2818" max="2818" width="9.140625" style="35" customWidth="1"/>
    <col min="2819" max="3055" width="9.140625" style="35"/>
    <col min="3056" max="3056" width="4.42578125" style="35" bestFit="1" customWidth="1"/>
    <col min="3057" max="3057" width="11.42578125" style="35" bestFit="1" customWidth="1"/>
    <col min="3058" max="3058" width="9.42578125" style="35" bestFit="1" customWidth="1"/>
    <col min="3059" max="3059" width="6.42578125" style="35" bestFit="1" customWidth="1"/>
    <col min="3060" max="3060" width="7.7109375" style="35" bestFit="1" customWidth="1"/>
    <col min="3061" max="3062" width="6.42578125" style="35" bestFit="1" customWidth="1"/>
    <col min="3063" max="3063" width="10" style="35" bestFit="1" customWidth="1"/>
    <col min="3064" max="3064" width="7.140625" style="35" customWidth="1"/>
    <col min="3065" max="3065" width="6.7109375" style="35" bestFit="1" customWidth="1"/>
    <col min="3066" max="3066" width="5.42578125" style="35" bestFit="1" customWidth="1"/>
    <col min="3067" max="3067" width="6.28515625" style="35" bestFit="1" customWidth="1"/>
    <col min="3068" max="3068" width="5.42578125" style="35" customWidth="1"/>
    <col min="3069" max="3069" width="6.7109375" style="35" customWidth="1"/>
    <col min="3070" max="3070" width="7.42578125" style="35" customWidth="1"/>
    <col min="3071" max="3071" width="7.140625" style="35" customWidth="1"/>
    <col min="3072" max="3072" width="9.28515625" style="35" customWidth="1"/>
    <col min="3073" max="3073" width="10.7109375" style="35" customWidth="1"/>
    <col min="3074" max="3074" width="9.140625" style="35" customWidth="1"/>
    <col min="3075" max="3311" width="9.140625" style="35"/>
    <col min="3312" max="3312" width="4.42578125" style="35" bestFit="1" customWidth="1"/>
    <col min="3313" max="3313" width="11.42578125" style="35" bestFit="1" customWidth="1"/>
    <col min="3314" max="3314" width="9.42578125" style="35" bestFit="1" customWidth="1"/>
    <col min="3315" max="3315" width="6.42578125" style="35" bestFit="1" customWidth="1"/>
    <col min="3316" max="3316" width="7.7109375" style="35" bestFit="1" customWidth="1"/>
    <col min="3317" max="3318" width="6.42578125" style="35" bestFit="1" customWidth="1"/>
    <col min="3319" max="3319" width="10" style="35" bestFit="1" customWidth="1"/>
    <col min="3320" max="3320" width="7.140625" style="35" customWidth="1"/>
    <col min="3321" max="3321" width="6.7109375" style="35" bestFit="1" customWidth="1"/>
    <col min="3322" max="3322" width="5.42578125" style="35" bestFit="1" customWidth="1"/>
    <col min="3323" max="3323" width="6.28515625" style="35" bestFit="1" customWidth="1"/>
    <col min="3324" max="3324" width="5.42578125" style="35" customWidth="1"/>
    <col min="3325" max="3325" width="6.7109375" style="35" customWidth="1"/>
    <col min="3326" max="3326" width="7.42578125" style="35" customWidth="1"/>
    <col min="3327" max="3327" width="7.140625" style="35" customWidth="1"/>
    <col min="3328" max="3328" width="9.28515625" style="35" customWidth="1"/>
    <col min="3329" max="3329" width="10.7109375" style="35" customWidth="1"/>
    <col min="3330" max="3330" width="9.140625" style="35" customWidth="1"/>
    <col min="3331" max="3567" width="9.140625" style="35"/>
    <col min="3568" max="3568" width="4.42578125" style="35" bestFit="1" customWidth="1"/>
    <col min="3569" max="3569" width="11.42578125" style="35" bestFit="1" customWidth="1"/>
    <col min="3570" max="3570" width="9.42578125" style="35" bestFit="1" customWidth="1"/>
    <col min="3571" max="3571" width="6.42578125" style="35" bestFit="1" customWidth="1"/>
    <col min="3572" max="3572" width="7.7109375" style="35" bestFit="1" customWidth="1"/>
    <col min="3573" max="3574" width="6.42578125" style="35" bestFit="1" customWidth="1"/>
    <col min="3575" max="3575" width="10" style="35" bestFit="1" customWidth="1"/>
    <col min="3576" max="3576" width="7.140625" style="35" customWidth="1"/>
    <col min="3577" max="3577" width="6.7109375" style="35" bestFit="1" customWidth="1"/>
    <col min="3578" max="3578" width="5.42578125" style="35" bestFit="1" customWidth="1"/>
    <col min="3579" max="3579" width="6.28515625" style="35" bestFit="1" customWidth="1"/>
    <col min="3580" max="3580" width="5.42578125" style="35" customWidth="1"/>
    <col min="3581" max="3581" width="6.7109375" style="35" customWidth="1"/>
    <col min="3582" max="3582" width="7.42578125" style="35" customWidth="1"/>
    <col min="3583" max="3583" width="7.140625" style="35" customWidth="1"/>
    <col min="3584" max="3584" width="9.28515625" style="35" customWidth="1"/>
    <col min="3585" max="3585" width="10.7109375" style="35" customWidth="1"/>
    <col min="3586" max="3586" width="9.140625" style="35" customWidth="1"/>
    <col min="3587" max="3823" width="9.140625" style="35"/>
    <col min="3824" max="3824" width="4.42578125" style="35" bestFit="1" customWidth="1"/>
    <col min="3825" max="3825" width="11.42578125" style="35" bestFit="1" customWidth="1"/>
    <col min="3826" max="3826" width="9.42578125" style="35" bestFit="1" customWidth="1"/>
    <col min="3827" max="3827" width="6.42578125" style="35" bestFit="1" customWidth="1"/>
    <col min="3828" max="3828" width="7.7109375" style="35" bestFit="1" customWidth="1"/>
    <col min="3829" max="3830" width="6.42578125" style="35" bestFit="1" customWidth="1"/>
    <col min="3831" max="3831" width="10" style="35" bestFit="1" customWidth="1"/>
    <col min="3832" max="3832" width="7.140625" style="35" customWidth="1"/>
    <col min="3833" max="3833" width="6.7109375" style="35" bestFit="1" customWidth="1"/>
    <col min="3834" max="3834" width="5.42578125" style="35" bestFit="1" customWidth="1"/>
    <col min="3835" max="3835" width="6.28515625" style="35" bestFit="1" customWidth="1"/>
    <col min="3836" max="3836" width="5.42578125" style="35" customWidth="1"/>
    <col min="3837" max="3837" width="6.7109375" style="35" customWidth="1"/>
    <col min="3838" max="3838" width="7.42578125" style="35" customWidth="1"/>
    <col min="3839" max="3839" width="7.140625" style="35" customWidth="1"/>
    <col min="3840" max="3840" width="9.28515625" style="35" customWidth="1"/>
    <col min="3841" max="3841" width="10.7109375" style="35" customWidth="1"/>
    <col min="3842" max="3842" width="9.140625" style="35" customWidth="1"/>
    <col min="3843" max="4079" width="9.140625" style="35"/>
    <col min="4080" max="4080" width="4.42578125" style="35" bestFit="1" customWidth="1"/>
    <col min="4081" max="4081" width="11.42578125" style="35" bestFit="1" customWidth="1"/>
    <col min="4082" max="4082" width="9.42578125" style="35" bestFit="1" customWidth="1"/>
    <col min="4083" max="4083" width="6.42578125" style="35" bestFit="1" customWidth="1"/>
    <col min="4084" max="4084" width="7.7109375" style="35" bestFit="1" customWidth="1"/>
    <col min="4085" max="4086" width="6.42578125" style="35" bestFit="1" customWidth="1"/>
    <col min="4087" max="4087" width="10" style="35" bestFit="1" customWidth="1"/>
    <col min="4088" max="4088" width="7.140625" style="35" customWidth="1"/>
    <col min="4089" max="4089" width="6.7109375" style="35" bestFit="1" customWidth="1"/>
    <col min="4090" max="4090" width="5.42578125" style="35" bestFit="1" customWidth="1"/>
    <col min="4091" max="4091" width="6.28515625" style="35" bestFit="1" customWidth="1"/>
    <col min="4092" max="4092" width="5.42578125" style="35" customWidth="1"/>
    <col min="4093" max="4093" width="6.7109375" style="35" customWidth="1"/>
    <col min="4094" max="4094" width="7.42578125" style="35" customWidth="1"/>
    <col min="4095" max="4095" width="7.140625" style="35" customWidth="1"/>
    <col min="4096" max="4096" width="9.28515625" style="35" customWidth="1"/>
    <col min="4097" max="4097" width="10.7109375" style="35" customWidth="1"/>
    <col min="4098" max="4098" width="9.140625" style="35" customWidth="1"/>
    <col min="4099" max="4335" width="9.140625" style="35"/>
    <col min="4336" max="4336" width="4.42578125" style="35" bestFit="1" customWidth="1"/>
    <col min="4337" max="4337" width="11.42578125" style="35" bestFit="1" customWidth="1"/>
    <col min="4338" max="4338" width="9.42578125" style="35" bestFit="1" customWidth="1"/>
    <col min="4339" max="4339" width="6.42578125" style="35" bestFit="1" customWidth="1"/>
    <col min="4340" max="4340" width="7.7109375" style="35" bestFit="1" customWidth="1"/>
    <col min="4341" max="4342" width="6.42578125" style="35" bestFit="1" customWidth="1"/>
    <col min="4343" max="4343" width="10" style="35" bestFit="1" customWidth="1"/>
    <col min="4344" max="4344" width="7.140625" style="35" customWidth="1"/>
    <col min="4345" max="4345" width="6.7109375" style="35" bestFit="1" customWidth="1"/>
    <col min="4346" max="4346" width="5.42578125" style="35" bestFit="1" customWidth="1"/>
    <col min="4347" max="4347" width="6.28515625" style="35" bestFit="1" customWidth="1"/>
    <col min="4348" max="4348" width="5.42578125" style="35" customWidth="1"/>
    <col min="4349" max="4349" width="6.7109375" style="35" customWidth="1"/>
    <col min="4350" max="4350" width="7.42578125" style="35" customWidth="1"/>
    <col min="4351" max="4351" width="7.140625" style="35" customWidth="1"/>
    <col min="4352" max="4352" width="9.28515625" style="35" customWidth="1"/>
    <col min="4353" max="4353" width="10.7109375" style="35" customWidth="1"/>
    <col min="4354" max="4354" width="9.140625" style="35" customWidth="1"/>
    <col min="4355" max="4591" width="9.140625" style="35"/>
    <col min="4592" max="4592" width="4.42578125" style="35" bestFit="1" customWidth="1"/>
    <col min="4593" max="4593" width="11.42578125" style="35" bestFit="1" customWidth="1"/>
    <col min="4594" max="4594" width="9.42578125" style="35" bestFit="1" customWidth="1"/>
    <col min="4595" max="4595" width="6.42578125" style="35" bestFit="1" customWidth="1"/>
    <col min="4596" max="4596" width="7.7109375" style="35" bestFit="1" customWidth="1"/>
    <col min="4597" max="4598" width="6.42578125" style="35" bestFit="1" customWidth="1"/>
    <col min="4599" max="4599" width="10" style="35" bestFit="1" customWidth="1"/>
    <col min="4600" max="4600" width="7.140625" style="35" customWidth="1"/>
    <col min="4601" max="4601" width="6.7109375" style="35" bestFit="1" customWidth="1"/>
    <col min="4602" max="4602" width="5.42578125" style="35" bestFit="1" customWidth="1"/>
    <col min="4603" max="4603" width="6.28515625" style="35" bestFit="1" customWidth="1"/>
    <col min="4604" max="4604" width="5.42578125" style="35" customWidth="1"/>
    <col min="4605" max="4605" width="6.7109375" style="35" customWidth="1"/>
    <col min="4606" max="4606" width="7.42578125" style="35" customWidth="1"/>
    <col min="4607" max="4607" width="7.140625" style="35" customWidth="1"/>
    <col min="4608" max="4608" width="9.28515625" style="35" customWidth="1"/>
    <col min="4609" max="4609" width="10.7109375" style="35" customWidth="1"/>
    <col min="4610" max="4610" width="9.140625" style="35" customWidth="1"/>
    <col min="4611" max="4847" width="9.140625" style="35"/>
    <col min="4848" max="4848" width="4.42578125" style="35" bestFit="1" customWidth="1"/>
    <col min="4849" max="4849" width="11.42578125" style="35" bestFit="1" customWidth="1"/>
    <col min="4850" max="4850" width="9.42578125" style="35" bestFit="1" customWidth="1"/>
    <col min="4851" max="4851" width="6.42578125" style="35" bestFit="1" customWidth="1"/>
    <col min="4852" max="4852" width="7.7109375" style="35" bestFit="1" customWidth="1"/>
    <col min="4853" max="4854" width="6.42578125" style="35" bestFit="1" customWidth="1"/>
    <col min="4855" max="4855" width="10" style="35" bestFit="1" customWidth="1"/>
    <col min="4856" max="4856" width="7.140625" style="35" customWidth="1"/>
    <col min="4857" max="4857" width="6.7109375" style="35" bestFit="1" customWidth="1"/>
    <col min="4858" max="4858" width="5.42578125" style="35" bestFit="1" customWidth="1"/>
    <col min="4859" max="4859" width="6.28515625" style="35" bestFit="1" customWidth="1"/>
    <col min="4860" max="4860" width="5.42578125" style="35" customWidth="1"/>
    <col min="4861" max="4861" width="6.7109375" style="35" customWidth="1"/>
    <col min="4862" max="4862" width="7.42578125" style="35" customWidth="1"/>
    <col min="4863" max="4863" width="7.140625" style="35" customWidth="1"/>
    <col min="4864" max="4864" width="9.28515625" style="35" customWidth="1"/>
    <col min="4865" max="4865" width="10.7109375" style="35" customWidth="1"/>
    <col min="4866" max="4866" width="9.140625" style="35" customWidth="1"/>
    <col min="4867" max="5103" width="9.140625" style="35"/>
    <col min="5104" max="5104" width="4.42578125" style="35" bestFit="1" customWidth="1"/>
    <col min="5105" max="5105" width="11.42578125" style="35" bestFit="1" customWidth="1"/>
    <col min="5106" max="5106" width="9.42578125" style="35" bestFit="1" customWidth="1"/>
    <col min="5107" max="5107" width="6.42578125" style="35" bestFit="1" customWidth="1"/>
    <col min="5108" max="5108" width="7.7109375" style="35" bestFit="1" customWidth="1"/>
    <col min="5109" max="5110" width="6.42578125" style="35" bestFit="1" customWidth="1"/>
    <col min="5111" max="5111" width="10" style="35" bestFit="1" customWidth="1"/>
    <col min="5112" max="5112" width="7.140625" style="35" customWidth="1"/>
    <col min="5113" max="5113" width="6.7109375" style="35" bestFit="1" customWidth="1"/>
    <col min="5114" max="5114" width="5.42578125" style="35" bestFit="1" customWidth="1"/>
    <col min="5115" max="5115" width="6.28515625" style="35" bestFit="1" customWidth="1"/>
    <col min="5116" max="5116" width="5.42578125" style="35" customWidth="1"/>
    <col min="5117" max="5117" width="6.7109375" style="35" customWidth="1"/>
    <col min="5118" max="5118" width="7.42578125" style="35" customWidth="1"/>
    <col min="5119" max="5119" width="7.140625" style="35" customWidth="1"/>
    <col min="5120" max="5120" width="9.28515625" style="35" customWidth="1"/>
    <col min="5121" max="5121" width="10.7109375" style="35" customWidth="1"/>
    <col min="5122" max="5122" width="9.140625" style="35" customWidth="1"/>
    <col min="5123" max="5359" width="9.140625" style="35"/>
    <col min="5360" max="5360" width="4.42578125" style="35" bestFit="1" customWidth="1"/>
    <col min="5361" max="5361" width="11.42578125" style="35" bestFit="1" customWidth="1"/>
    <col min="5362" max="5362" width="9.42578125" style="35" bestFit="1" customWidth="1"/>
    <col min="5363" max="5363" width="6.42578125" style="35" bestFit="1" customWidth="1"/>
    <col min="5364" max="5364" width="7.7109375" style="35" bestFit="1" customWidth="1"/>
    <col min="5365" max="5366" width="6.42578125" style="35" bestFit="1" customWidth="1"/>
    <col min="5367" max="5367" width="10" style="35" bestFit="1" customWidth="1"/>
    <col min="5368" max="5368" width="7.140625" style="35" customWidth="1"/>
    <col min="5369" max="5369" width="6.7109375" style="35" bestFit="1" customWidth="1"/>
    <col min="5370" max="5370" width="5.42578125" style="35" bestFit="1" customWidth="1"/>
    <col min="5371" max="5371" width="6.28515625" style="35" bestFit="1" customWidth="1"/>
    <col min="5372" max="5372" width="5.42578125" style="35" customWidth="1"/>
    <col min="5373" max="5373" width="6.7109375" style="35" customWidth="1"/>
    <col min="5374" max="5374" width="7.42578125" style="35" customWidth="1"/>
    <col min="5375" max="5375" width="7.140625" style="35" customWidth="1"/>
    <col min="5376" max="5376" width="9.28515625" style="35" customWidth="1"/>
    <col min="5377" max="5377" width="10.7109375" style="35" customWidth="1"/>
    <col min="5378" max="5378" width="9.140625" style="35" customWidth="1"/>
    <col min="5379" max="5615" width="9.140625" style="35"/>
    <col min="5616" max="5616" width="4.42578125" style="35" bestFit="1" customWidth="1"/>
    <col min="5617" max="5617" width="11.42578125" style="35" bestFit="1" customWidth="1"/>
    <col min="5618" max="5618" width="9.42578125" style="35" bestFit="1" customWidth="1"/>
    <col min="5619" max="5619" width="6.42578125" style="35" bestFit="1" customWidth="1"/>
    <col min="5620" max="5620" width="7.7109375" style="35" bestFit="1" customWidth="1"/>
    <col min="5621" max="5622" width="6.42578125" style="35" bestFit="1" customWidth="1"/>
    <col min="5623" max="5623" width="10" style="35" bestFit="1" customWidth="1"/>
    <col min="5624" max="5624" width="7.140625" style="35" customWidth="1"/>
    <col min="5625" max="5625" width="6.7109375" style="35" bestFit="1" customWidth="1"/>
    <col min="5626" max="5626" width="5.42578125" style="35" bestFit="1" customWidth="1"/>
    <col min="5627" max="5627" width="6.28515625" style="35" bestFit="1" customWidth="1"/>
    <col min="5628" max="5628" width="5.42578125" style="35" customWidth="1"/>
    <col min="5629" max="5629" width="6.7109375" style="35" customWidth="1"/>
    <col min="5630" max="5630" width="7.42578125" style="35" customWidth="1"/>
    <col min="5631" max="5631" width="7.140625" style="35" customWidth="1"/>
    <col min="5632" max="5632" width="9.28515625" style="35" customWidth="1"/>
    <col min="5633" max="5633" width="10.7109375" style="35" customWidth="1"/>
    <col min="5634" max="5634" width="9.140625" style="35" customWidth="1"/>
    <col min="5635" max="5871" width="9.140625" style="35"/>
    <col min="5872" max="5872" width="4.42578125" style="35" bestFit="1" customWidth="1"/>
    <col min="5873" max="5873" width="11.42578125" style="35" bestFit="1" customWidth="1"/>
    <col min="5874" max="5874" width="9.42578125" style="35" bestFit="1" customWidth="1"/>
    <col min="5875" max="5875" width="6.42578125" style="35" bestFit="1" customWidth="1"/>
    <col min="5876" max="5876" width="7.7109375" style="35" bestFit="1" customWidth="1"/>
    <col min="5877" max="5878" width="6.42578125" style="35" bestFit="1" customWidth="1"/>
    <col min="5879" max="5879" width="10" style="35" bestFit="1" customWidth="1"/>
    <col min="5880" max="5880" width="7.140625" style="35" customWidth="1"/>
    <col min="5881" max="5881" width="6.7109375" style="35" bestFit="1" customWidth="1"/>
    <col min="5882" max="5882" width="5.42578125" style="35" bestFit="1" customWidth="1"/>
    <col min="5883" max="5883" width="6.28515625" style="35" bestFit="1" customWidth="1"/>
    <col min="5884" max="5884" width="5.42578125" style="35" customWidth="1"/>
    <col min="5885" max="5885" width="6.7109375" style="35" customWidth="1"/>
    <col min="5886" max="5886" width="7.42578125" style="35" customWidth="1"/>
    <col min="5887" max="5887" width="7.140625" style="35" customWidth="1"/>
    <col min="5888" max="5888" width="9.28515625" style="35" customWidth="1"/>
    <col min="5889" max="5889" width="10.7109375" style="35" customWidth="1"/>
    <col min="5890" max="5890" width="9.140625" style="35" customWidth="1"/>
    <col min="5891" max="6127" width="9.140625" style="35"/>
    <col min="6128" max="6128" width="4.42578125" style="35" bestFit="1" customWidth="1"/>
    <col min="6129" max="6129" width="11.42578125" style="35" bestFit="1" customWidth="1"/>
    <col min="6130" max="6130" width="9.42578125" style="35" bestFit="1" customWidth="1"/>
    <col min="6131" max="6131" width="6.42578125" style="35" bestFit="1" customWidth="1"/>
    <col min="6132" max="6132" width="7.7109375" style="35" bestFit="1" customWidth="1"/>
    <col min="6133" max="6134" width="6.42578125" style="35" bestFit="1" customWidth="1"/>
    <col min="6135" max="6135" width="10" style="35" bestFit="1" customWidth="1"/>
    <col min="6136" max="6136" width="7.140625" style="35" customWidth="1"/>
    <col min="6137" max="6137" width="6.7109375" style="35" bestFit="1" customWidth="1"/>
    <col min="6138" max="6138" width="5.42578125" style="35" bestFit="1" customWidth="1"/>
    <col min="6139" max="6139" width="6.28515625" style="35" bestFit="1" customWidth="1"/>
    <col min="6140" max="6140" width="5.42578125" style="35" customWidth="1"/>
    <col min="6141" max="6141" width="6.7109375" style="35" customWidth="1"/>
    <col min="6142" max="6142" width="7.42578125" style="35" customWidth="1"/>
    <col min="6143" max="6143" width="7.140625" style="35" customWidth="1"/>
    <col min="6144" max="6144" width="9.28515625" style="35" customWidth="1"/>
    <col min="6145" max="6145" width="10.7109375" style="35" customWidth="1"/>
    <col min="6146" max="6146" width="9.140625" style="35" customWidth="1"/>
    <col min="6147" max="6383" width="9.140625" style="35"/>
    <col min="6384" max="6384" width="4.42578125" style="35" bestFit="1" customWidth="1"/>
    <col min="6385" max="6385" width="11.42578125" style="35" bestFit="1" customWidth="1"/>
    <col min="6386" max="6386" width="9.42578125" style="35" bestFit="1" customWidth="1"/>
    <col min="6387" max="6387" width="6.42578125" style="35" bestFit="1" customWidth="1"/>
    <col min="6388" max="6388" width="7.7109375" style="35" bestFit="1" customWidth="1"/>
    <col min="6389" max="6390" width="6.42578125" style="35" bestFit="1" customWidth="1"/>
    <col min="6391" max="6391" width="10" style="35" bestFit="1" customWidth="1"/>
    <col min="6392" max="6392" width="7.140625" style="35" customWidth="1"/>
    <col min="6393" max="6393" width="6.7109375" style="35" bestFit="1" customWidth="1"/>
    <col min="6394" max="6394" width="5.42578125" style="35" bestFit="1" customWidth="1"/>
    <col min="6395" max="6395" width="6.28515625" style="35" bestFit="1" customWidth="1"/>
    <col min="6396" max="6396" width="5.42578125" style="35" customWidth="1"/>
    <col min="6397" max="6397" width="6.7109375" style="35" customWidth="1"/>
    <col min="6398" max="6398" width="7.42578125" style="35" customWidth="1"/>
    <col min="6399" max="6399" width="7.140625" style="35" customWidth="1"/>
    <col min="6400" max="6400" width="9.28515625" style="35" customWidth="1"/>
    <col min="6401" max="6401" width="10.7109375" style="35" customWidth="1"/>
    <col min="6402" max="6402" width="9.140625" style="35" customWidth="1"/>
    <col min="6403" max="6639" width="9.140625" style="35"/>
    <col min="6640" max="6640" width="4.42578125" style="35" bestFit="1" customWidth="1"/>
    <col min="6641" max="6641" width="11.42578125" style="35" bestFit="1" customWidth="1"/>
    <col min="6642" max="6642" width="9.42578125" style="35" bestFit="1" customWidth="1"/>
    <col min="6643" max="6643" width="6.42578125" style="35" bestFit="1" customWidth="1"/>
    <col min="6644" max="6644" width="7.7109375" style="35" bestFit="1" customWidth="1"/>
    <col min="6645" max="6646" width="6.42578125" style="35" bestFit="1" customWidth="1"/>
    <col min="6647" max="6647" width="10" style="35" bestFit="1" customWidth="1"/>
    <col min="6648" max="6648" width="7.140625" style="35" customWidth="1"/>
    <col min="6649" max="6649" width="6.7109375" style="35" bestFit="1" customWidth="1"/>
    <col min="6650" max="6650" width="5.42578125" style="35" bestFit="1" customWidth="1"/>
    <col min="6651" max="6651" width="6.28515625" style="35" bestFit="1" customWidth="1"/>
    <col min="6652" max="6652" width="5.42578125" style="35" customWidth="1"/>
    <col min="6653" max="6653" width="6.7109375" style="35" customWidth="1"/>
    <col min="6654" max="6654" width="7.42578125" style="35" customWidth="1"/>
    <col min="6655" max="6655" width="7.140625" style="35" customWidth="1"/>
    <col min="6656" max="6656" width="9.28515625" style="35" customWidth="1"/>
    <col min="6657" max="6657" width="10.7109375" style="35" customWidth="1"/>
    <col min="6658" max="6658" width="9.140625" style="35" customWidth="1"/>
    <col min="6659" max="6895" width="9.140625" style="35"/>
    <col min="6896" max="6896" width="4.42578125" style="35" bestFit="1" customWidth="1"/>
    <col min="6897" max="6897" width="11.42578125" style="35" bestFit="1" customWidth="1"/>
    <col min="6898" max="6898" width="9.42578125" style="35" bestFit="1" customWidth="1"/>
    <col min="6899" max="6899" width="6.42578125" style="35" bestFit="1" customWidth="1"/>
    <col min="6900" max="6900" width="7.7109375" style="35" bestFit="1" customWidth="1"/>
    <col min="6901" max="6902" width="6.42578125" style="35" bestFit="1" customWidth="1"/>
    <col min="6903" max="6903" width="10" style="35" bestFit="1" customWidth="1"/>
    <col min="6904" max="6904" width="7.140625" style="35" customWidth="1"/>
    <col min="6905" max="6905" width="6.7109375" style="35" bestFit="1" customWidth="1"/>
    <col min="6906" max="6906" width="5.42578125" style="35" bestFit="1" customWidth="1"/>
    <col min="6907" max="6907" width="6.28515625" style="35" bestFit="1" customWidth="1"/>
    <col min="6908" max="6908" width="5.42578125" style="35" customWidth="1"/>
    <col min="6909" max="6909" width="6.7109375" style="35" customWidth="1"/>
    <col min="6910" max="6910" width="7.42578125" style="35" customWidth="1"/>
    <col min="6911" max="6911" width="7.140625" style="35" customWidth="1"/>
    <col min="6912" max="6912" width="9.28515625" style="35" customWidth="1"/>
    <col min="6913" max="6913" width="10.7109375" style="35" customWidth="1"/>
    <col min="6914" max="6914" width="9.140625" style="35" customWidth="1"/>
    <col min="6915" max="7151" width="9.140625" style="35"/>
    <col min="7152" max="7152" width="4.42578125" style="35" bestFit="1" customWidth="1"/>
    <col min="7153" max="7153" width="11.42578125" style="35" bestFit="1" customWidth="1"/>
    <col min="7154" max="7154" width="9.42578125" style="35" bestFit="1" customWidth="1"/>
    <col min="7155" max="7155" width="6.42578125" style="35" bestFit="1" customWidth="1"/>
    <col min="7156" max="7156" width="7.7109375" style="35" bestFit="1" customWidth="1"/>
    <col min="7157" max="7158" width="6.42578125" style="35" bestFit="1" customWidth="1"/>
    <col min="7159" max="7159" width="10" style="35" bestFit="1" customWidth="1"/>
    <col min="7160" max="7160" width="7.140625" style="35" customWidth="1"/>
    <col min="7161" max="7161" width="6.7109375" style="35" bestFit="1" customWidth="1"/>
    <col min="7162" max="7162" width="5.42578125" style="35" bestFit="1" customWidth="1"/>
    <col min="7163" max="7163" width="6.28515625" style="35" bestFit="1" customWidth="1"/>
    <col min="7164" max="7164" width="5.42578125" style="35" customWidth="1"/>
    <col min="7165" max="7165" width="6.7109375" style="35" customWidth="1"/>
    <col min="7166" max="7166" width="7.42578125" style="35" customWidth="1"/>
    <col min="7167" max="7167" width="7.140625" style="35" customWidth="1"/>
    <col min="7168" max="7168" width="9.28515625" style="35" customWidth="1"/>
    <col min="7169" max="7169" width="10.7109375" style="35" customWidth="1"/>
    <col min="7170" max="7170" width="9.140625" style="35" customWidth="1"/>
    <col min="7171" max="7407" width="9.140625" style="35"/>
    <col min="7408" max="7408" width="4.42578125" style="35" bestFit="1" customWidth="1"/>
    <col min="7409" max="7409" width="11.42578125" style="35" bestFit="1" customWidth="1"/>
    <col min="7410" max="7410" width="9.42578125" style="35" bestFit="1" customWidth="1"/>
    <col min="7411" max="7411" width="6.42578125" style="35" bestFit="1" customWidth="1"/>
    <col min="7412" max="7412" width="7.7109375" style="35" bestFit="1" customWidth="1"/>
    <col min="7413" max="7414" width="6.42578125" style="35" bestFit="1" customWidth="1"/>
    <col min="7415" max="7415" width="10" style="35" bestFit="1" customWidth="1"/>
    <col min="7416" max="7416" width="7.140625" style="35" customWidth="1"/>
    <col min="7417" max="7417" width="6.7109375" style="35" bestFit="1" customWidth="1"/>
    <col min="7418" max="7418" width="5.42578125" style="35" bestFit="1" customWidth="1"/>
    <col min="7419" max="7419" width="6.28515625" style="35" bestFit="1" customWidth="1"/>
    <col min="7420" max="7420" width="5.42578125" style="35" customWidth="1"/>
    <col min="7421" max="7421" width="6.7109375" style="35" customWidth="1"/>
    <col min="7422" max="7422" width="7.42578125" style="35" customWidth="1"/>
    <col min="7423" max="7423" width="7.140625" style="35" customWidth="1"/>
    <col min="7424" max="7424" width="9.28515625" style="35" customWidth="1"/>
    <col min="7425" max="7425" width="10.7109375" style="35" customWidth="1"/>
    <col min="7426" max="7426" width="9.140625" style="35" customWidth="1"/>
    <col min="7427" max="7663" width="9.140625" style="35"/>
    <col min="7664" max="7664" width="4.42578125" style="35" bestFit="1" customWidth="1"/>
    <col min="7665" max="7665" width="11.42578125" style="35" bestFit="1" customWidth="1"/>
    <col min="7666" max="7666" width="9.42578125" style="35" bestFit="1" customWidth="1"/>
    <col min="7667" max="7667" width="6.42578125" style="35" bestFit="1" customWidth="1"/>
    <col min="7668" max="7668" width="7.7109375" style="35" bestFit="1" customWidth="1"/>
    <col min="7669" max="7670" width="6.42578125" style="35" bestFit="1" customWidth="1"/>
    <col min="7671" max="7671" width="10" style="35" bestFit="1" customWidth="1"/>
    <col min="7672" max="7672" width="7.140625" style="35" customWidth="1"/>
    <col min="7673" max="7673" width="6.7109375" style="35" bestFit="1" customWidth="1"/>
    <col min="7674" max="7674" width="5.42578125" style="35" bestFit="1" customWidth="1"/>
    <col min="7675" max="7675" width="6.28515625" style="35" bestFit="1" customWidth="1"/>
    <col min="7676" max="7676" width="5.42578125" style="35" customWidth="1"/>
    <col min="7677" max="7677" width="6.7109375" style="35" customWidth="1"/>
    <col min="7678" max="7678" width="7.42578125" style="35" customWidth="1"/>
    <col min="7679" max="7679" width="7.140625" style="35" customWidth="1"/>
    <col min="7680" max="7680" width="9.28515625" style="35" customWidth="1"/>
    <col min="7681" max="7681" width="10.7109375" style="35" customWidth="1"/>
    <col min="7682" max="7682" width="9.140625" style="35" customWidth="1"/>
    <col min="7683" max="7919" width="9.140625" style="35"/>
    <col min="7920" max="7920" width="4.42578125" style="35" bestFit="1" customWidth="1"/>
    <col min="7921" max="7921" width="11.42578125" style="35" bestFit="1" customWidth="1"/>
    <col min="7922" max="7922" width="9.42578125" style="35" bestFit="1" customWidth="1"/>
    <col min="7923" max="7923" width="6.42578125" style="35" bestFit="1" customWidth="1"/>
    <col min="7924" max="7924" width="7.7109375" style="35" bestFit="1" customWidth="1"/>
    <col min="7925" max="7926" width="6.42578125" style="35" bestFit="1" customWidth="1"/>
    <col min="7927" max="7927" width="10" style="35" bestFit="1" customWidth="1"/>
    <col min="7928" max="7928" width="7.140625" style="35" customWidth="1"/>
    <col min="7929" max="7929" width="6.7109375" style="35" bestFit="1" customWidth="1"/>
    <col min="7930" max="7930" width="5.42578125" style="35" bestFit="1" customWidth="1"/>
    <col min="7931" max="7931" width="6.28515625" style="35" bestFit="1" customWidth="1"/>
    <col min="7932" max="7932" width="5.42578125" style="35" customWidth="1"/>
    <col min="7933" max="7933" width="6.7109375" style="35" customWidth="1"/>
    <col min="7934" max="7934" width="7.42578125" style="35" customWidth="1"/>
    <col min="7935" max="7935" width="7.140625" style="35" customWidth="1"/>
    <col min="7936" max="7936" width="9.28515625" style="35" customWidth="1"/>
    <col min="7937" max="7937" width="10.7109375" style="35" customWidth="1"/>
    <col min="7938" max="7938" width="9.140625" style="35" customWidth="1"/>
    <col min="7939" max="8175" width="9.140625" style="35"/>
    <col min="8176" max="8176" width="4.42578125" style="35" bestFit="1" customWidth="1"/>
    <col min="8177" max="8177" width="11.42578125" style="35" bestFit="1" customWidth="1"/>
    <col min="8178" max="8178" width="9.42578125" style="35" bestFit="1" customWidth="1"/>
    <col min="8179" max="8179" width="6.42578125" style="35" bestFit="1" customWidth="1"/>
    <col min="8180" max="8180" width="7.7109375" style="35" bestFit="1" customWidth="1"/>
    <col min="8181" max="8182" width="6.42578125" style="35" bestFit="1" customWidth="1"/>
    <col min="8183" max="8183" width="10" style="35" bestFit="1" customWidth="1"/>
    <col min="8184" max="8184" width="7.140625" style="35" customWidth="1"/>
    <col min="8185" max="8185" width="6.7109375" style="35" bestFit="1" customWidth="1"/>
    <col min="8186" max="8186" width="5.42578125" style="35" bestFit="1" customWidth="1"/>
    <col min="8187" max="8187" width="6.28515625" style="35" bestFit="1" customWidth="1"/>
    <col min="8188" max="8188" width="5.42578125" style="35" customWidth="1"/>
    <col min="8189" max="8189" width="6.7109375" style="35" customWidth="1"/>
    <col min="8190" max="8190" width="7.42578125" style="35" customWidth="1"/>
    <col min="8191" max="8191" width="7.140625" style="35" customWidth="1"/>
    <col min="8192" max="8192" width="9.28515625" style="35" customWidth="1"/>
    <col min="8193" max="8193" width="10.7109375" style="35" customWidth="1"/>
    <col min="8194" max="8194" width="9.140625" style="35" customWidth="1"/>
    <col min="8195" max="8431" width="9.140625" style="35"/>
    <col min="8432" max="8432" width="4.42578125" style="35" bestFit="1" customWidth="1"/>
    <col min="8433" max="8433" width="11.42578125" style="35" bestFit="1" customWidth="1"/>
    <col min="8434" max="8434" width="9.42578125" style="35" bestFit="1" customWidth="1"/>
    <col min="8435" max="8435" width="6.42578125" style="35" bestFit="1" customWidth="1"/>
    <col min="8436" max="8436" width="7.7109375" style="35" bestFit="1" customWidth="1"/>
    <col min="8437" max="8438" width="6.42578125" style="35" bestFit="1" customWidth="1"/>
    <col min="8439" max="8439" width="10" style="35" bestFit="1" customWidth="1"/>
    <col min="8440" max="8440" width="7.140625" style="35" customWidth="1"/>
    <col min="8441" max="8441" width="6.7109375" style="35" bestFit="1" customWidth="1"/>
    <col min="8442" max="8442" width="5.42578125" style="35" bestFit="1" customWidth="1"/>
    <col min="8443" max="8443" width="6.28515625" style="35" bestFit="1" customWidth="1"/>
    <col min="8444" max="8444" width="5.42578125" style="35" customWidth="1"/>
    <col min="8445" max="8445" width="6.7109375" style="35" customWidth="1"/>
    <col min="8446" max="8446" width="7.42578125" style="35" customWidth="1"/>
    <col min="8447" max="8447" width="7.140625" style="35" customWidth="1"/>
    <col min="8448" max="8448" width="9.28515625" style="35" customWidth="1"/>
    <col min="8449" max="8449" width="10.7109375" style="35" customWidth="1"/>
    <col min="8450" max="8450" width="9.140625" style="35" customWidth="1"/>
    <col min="8451" max="8687" width="9.140625" style="35"/>
    <col min="8688" max="8688" width="4.42578125" style="35" bestFit="1" customWidth="1"/>
    <col min="8689" max="8689" width="11.42578125" style="35" bestFit="1" customWidth="1"/>
    <col min="8690" max="8690" width="9.42578125" style="35" bestFit="1" customWidth="1"/>
    <col min="8691" max="8691" width="6.42578125" style="35" bestFit="1" customWidth="1"/>
    <col min="8692" max="8692" width="7.7109375" style="35" bestFit="1" customWidth="1"/>
    <col min="8693" max="8694" width="6.42578125" style="35" bestFit="1" customWidth="1"/>
    <col min="8695" max="8695" width="10" style="35" bestFit="1" customWidth="1"/>
    <col min="8696" max="8696" width="7.140625" style="35" customWidth="1"/>
    <col min="8697" max="8697" width="6.7109375" style="35" bestFit="1" customWidth="1"/>
    <col min="8698" max="8698" width="5.42578125" style="35" bestFit="1" customWidth="1"/>
    <col min="8699" max="8699" width="6.28515625" style="35" bestFit="1" customWidth="1"/>
    <col min="8700" max="8700" width="5.42578125" style="35" customWidth="1"/>
    <col min="8701" max="8701" width="6.7109375" style="35" customWidth="1"/>
    <col min="8702" max="8702" width="7.42578125" style="35" customWidth="1"/>
    <col min="8703" max="8703" width="7.140625" style="35" customWidth="1"/>
    <col min="8704" max="8704" width="9.28515625" style="35" customWidth="1"/>
    <col min="8705" max="8705" width="10.7109375" style="35" customWidth="1"/>
    <col min="8706" max="8706" width="9.140625" style="35" customWidth="1"/>
    <col min="8707" max="8943" width="9.140625" style="35"/>
    <col min="8944" max="8944" width="4.42578125" style="35" bestFit="1" customWidth="1"/>
    <col min="8945" max="8945" width="11.42578125" style="35" bestFit="1" customWidth="1"/>
    <col min="8946" max="8946" width="9.42578125" style="35" bestFit="1" customWidth="1"/>
    <col min="8947" max="8947" width="6.42578125" style="35" bestFit="1" customWidth="1"/>
    <col min="8948" max="8948" width="7.7109375" style="35" bestFit="1" customWidth="1"/>
    <col min="8949" max="8950" width="6.42578125" style="35" bestFit="1" customWidth="1"/>
    <col min="8951" max="8951" width="10" style="35" bestFit="1" customWidth="1"/>
    <col min="8952" max="8952" width="7.140625" style="35" customWidth="1"/>
    <col min="8953" max="8953" width="6.7109375" style="35" bestFit="1" customWidth="1"/>
    <col min="8954" max="8954" width="5.42578125" style="35" bestFit="1" customWidth="1"/>
    <col min="8955" max="8955" width="6.28515625" style="35" bestFit="1" customWidth="1"/>
    <col min="8956" max="8956" width="5.42578125" style="35" customWidth="1"/>
    <col min="8957" max="8957" width="6.7109375" style="35" customWidth="1"/>
    <col min="8958" max="8958" width="7.42578125" style="35" customWidth="1"/>
    <col min="8959" max="8959" width="7.140625" style="35" customWidth="1"/>
    <col min="8960" max="8960" width="9.28515625" style="35" customWidth="1"/>
    <col min="8961" max="8961" width="10.7109375" style="35" customWidth="1"/>
    <col min="8962" max="8962" width="9.140625" style="35" customWidth="1"/>
    <col min="8963" max="9199" width="9.140625" style="35"/>
    <col min="9200" max="9200" width="4.42578125" style="35" bestFit="1" customWidth="1"/>
    <col min="9201" max="9201" width="11.42578125" style="35" bestFit="1" customWidth="1"/>
    <col min="9202" max="9202" width="9.42578125" style="35" bestFit="1" customWidth="1"/>
    <col min="9203" max="9203" width="6.42578125" style="35" bestFit="1" customWidth="1"/>
    <col min="9204" max="9204" width="7.7109375" style="35" bestFit="1" customWidth="1"/>
    <col min="9205" max="9206" width="6.42578125" style="35" bestFit="1" customWidth="1"/>
    <col min="9207" max="9207" width="10" style="35" bestFit="1" customWidth="1"/>
    <col min="9208" max="9208" width="7.140625" style="35" customWidth="1"/>
    <col min="9209" max="9209" width="6.7109375" style="35" bestFit="1" customWidth="1"/>
    <col min="9210" max="9210" width="5.42578125" style="35" bestFit="1" customWidth="1"/>
    <col min="9211" max="9211" width="6.28515625" style="35" bestFit="1" customWidth="1"/>
    <col min="9212" max="9212" width="5.42578125" style="35" customWidth="1"/>
    <col min="9213" max="9213" width="6.7109375" style="35" customWidth="1"/>
    <col min="9214" max="9214" width="7.42578125" style="35" customWidth="1"/>
    <col min="9215" max="9215" width="7.140625" style="35" customWidth="1"/>
    <col min="9216" max="9216" width="9.28515625" style="35" customWidth="1"/>
    <col min="9217" max="9217" width="10.7109375" style="35" customWidth="1"/>
    <col min="9218" max="9218" width="9.140625" style="35" customWidth="1"/>
    <col min="9219" max="9455" width="9.140625" style="35"/>
    <col min="9456" max="9456" width="4.42578125" style="35" bestFit="1" customWidth="1"/>
    <col min="9457" max="9457" width="11.42578125" style="35" bestFit="1" customWidth="1"/>
    <col min="9458" max="9458" width="9.42578125" style="35" bestFit="1" customWidth="1"/>
    <col min="9459" max="9459" width="6.42578125" style="35" bestFit="1" customWidth="1"/>
    <col min="9460" max="9460" width="7.7109375" style="35" bestFit="1" customWidth="1"/>
    <col min="9461" max="9462" width="6.42578125" style="35" bestFit="1" customWidth="1"/>
    <col min="9463" max="9463" width="10" style="35" bestFit="1" customWidth="1"/>
    <col min="9464" max="9464" width="7.140625" style="35" customWidth="1"/>
    <col min="9465" max="9465" width="6.7109375" style="35" bestFit="1" customWidth="1"/>
    <col min="9466" max="9466" width="5.42578125" style="35" bestFit="1" customWidth="1"/>
    <col min="9467" max="9467" width="6.28515625" style="35" bestFit="1" customWidth="1"/>
    <col min="9468" max="9468" width="5.42578125" style="35" customWidth="1"/>
    <col min="9469" max="9469" width="6.7109375" style="35" customWidth="1"/>
    <col min="9470" max="9470" width="7.42578125" style="35" customWidth="1"/>
    <col min="9471" max="9471" width="7.140625" style="35" customWidth="1"/>
    <col min="9472" max="9472" width="9.28515625" style="35" customWidth="1"/>
    <col min="9473" max="9473" width="10.7109375" style="35" customWidth="1"/>
    <col min="9474" max="9474" width="9.140625" style="35" customWidth="1"/>
    <col min="9475" max="9711" width="9.140625" style="35"/>
    <col min="9712" max="9712" width="4.42578125" style="35" bestFit="1" customWidth="1"/>
    <col min="9713" max="9713" width="11.42578125" style="35" bestFit="1" customWidth="1"/>
    <col min="9714" max="9714" width="9.42578125" style="35" bestFit="1" customWidth="1"/>
    <col min="9715" max="9715" width="6.42578125" style="35" bestFit="1" customWidth="1"/>
    <col min="9716" max="9716" width="7.7109375" style="35" bestFit="1" customWidth="1"/>
    <col min="9717" max="9718" width="6.42578125" style="35" bestFit="1" customWidth="1"/>
    <col min="9719" max="9719" width="10" style="35" bestFit="1" customWidth="1"/>
    <col min="9720" max="9720" width="7.140625" style="35" customWidth="1"/>
    <col min="9721" max="9721" width="6.7109375" style="35" bestFit="1" customWidth="1"/>
    <col min="9722" max="9722" width="5.42578125" style="35" bestFit="1" customWidth="1"/>
    <col min="9723" max="9723" width="6.28515625" style="35" bestFit="1" customWidth="1"/>
    <col min="9724" max="9724" width="5.42578125" style="35" customWidth="1"/>
    <col min="9725" max="9725" width="6.7109375" style="35" customWidth="1"/>
    <col min="9726" max="9726" width="7.42578125" style="35" customWidth="1"/>
    <col min="9727" max="9727" width="7.140625" style="35" customWidth="1"/>
    <col min="9728" max="9728" width="9.28515625" style="35" customWidth="1"/>
    <col min="9729" max="9729" width="10.7109375" style="35" customWidth="1"/>
    <col min="9730" max="9730" width="9.140625" style="35" customWidth="1"/>
    <col min="9731" max="9967" width="9.140625" style="35"/>
    <col min="9968" max="9968" width="4.42578125" style="35" bestFit="1" customWidth="1"/>
    <col min="9969" max="9969" width="11.42578125" style="35" bestFit="1" customWidth="1"/>
    <col min="9970" max="9970" width="9.42578125" style="35" bestFit="1" customWidth="1"/>
    <col min="9971" max="9971" width="6.42578125" style="35" bestFit="1" customWidth="1"/>
    <col min="9972" max="9972" width="7.7109375" style="35" bestFit="1" customWidth="1"/>
    <col min="9973" max="9974" width="6.42578125" style="35" bestFit="1" customWidth="1"/>
    <col min="9975" max="9975" width="10" style="35" bestFit="1" customWidth="1"/>
    <col min="9976" max="9976" width="7.140625" style="35" customWidth="1"/>
    <col min="9977" max="9977" width="6.7109375" style="35" bestFit="1" customWidth="1"/>
    <col min="9978" max="9978" width="5.42578125" style="35" bestFit="1" customWidth="1"/>
    <col min="9979" max="9979" width="6.28515625" style="35" bestFit="1" customWidth="1"/>
    <col min="9980" max="9980" width="5.42578125" style="35" customWidth="1"/>
    <col min="9981" max="9981" width="6.7109375" style="35" customWidth="1"/>
    <col min="9982" max="9982" width="7.42578125" style="35" customWidth="1"/>
    <col min="9983" max="9983" width="7.140625" style="35" customWidth="1"/>
    <col min="9984" max="9984" width="9.28515625" style="35" customWidth="1"/>
    <col min="9985" max="9985" width="10.7109375" style="35" customWidth="1"/>
    <col min="9986" max="9986" width="9.140625" style="35" customWidth="1"/>
    <col min="9987" max="10223" width="9.140625" style="35"/>
    <col min="10224" max="10224" width="4.42578125" style="35" bestFit="1" customWidth="1"/>
    <col min="10225" max="10225" width="11.42578125" style="35" bestFit="1" customWidth="1"/>
    <col min="10226" max="10226" width="9.42578125" style="35" bestFit="1" customWidth="1"/>
    <col min="10227" max="10227" width="6.42578125" style="35" bestFit="1" customWidth="1"/>
    <col min="10228" max="10228" width="7.7109375" style="35" bestFit="1" customWidth="1"/>
    <col min="10229" max="10230" width="6.42578125" style="35" bestFit="1" customWidth="1"/>
    <col min="10231" max="10231" width="10" style="35" bestFit="1" customWidth="1"/>
    <col min="10232" max="10232" width="7.140625" style="35" customWidth="1"/>
    <col min="10233" max="10233" width="6.7109375" style="35" bestFit="1" customWidth="1"/>
    <col min="10234" max="10234" width="5.42578125" style="35" bestFit="1" customWidth="1"/>
    <col min="10235" max="10235" width="6.28515625" style="35" bestFit="1" customWidth="1"/>
    <col min="10236" max="10236" width="5.42578125" style="35" customWidth="1"/>
    <col min="10237" max="10237" width="6.7109375" style="35" customWidth="1"/>
    <col min="10238" max="10238" width="7.42578125" style="35" customWidth="1"/>
    <col min="10239" max="10239" width="7.140625" style="35" customWidth="1"/>
    <col min="10240" max="10240" width="9.28515625" style="35" customWidth="1"/>
    <col min="10241" max="10241" width="10.7109375" style="35" customWidth="1"/>
    <col min="10242" max="10242" width="9.140625" style="35" customWidth="1"/>
    <col min="10243" max="10479" width="9.140625" style="35"/>
    <col min="10480" max="10480" width="4.42578125" style="35" bestFit="1" customWidth="1"/>
    <col min="10481" max="10481" width="11.42578125" style="35" bestFit="1" customWidth="1"/>
    <col min="10482" max="10482" width="9.42578125" style="35" bestFit="1" customWidth="1"/>
    <col min="10483" max="10483" width="6.42578125" style="35" bestFit="1" customWidth="1"/>
    <col min="10484" max="10484" width="7.7109375" style="35" bestFit="1" customWidth="1"/>
    <col min="10485" max="10486" width="6.42578125" style="35" bestFit="1" customWidth="1"/>
    <col min="10487" max="10487" width="10" style="35" bestFit="1" customWidth="1"/>
    <col min="10488" max="10488" width="7.140625" style="35" customWidth="1"/>
    <col min="10489" max="10489" width="6.7109375" style="35" bestFit="1" customWidth="1"/>
    <col min="10490" max="10490" width="5.42578125" style="35" bestFit="1" customWidth="1"/>
    <col min="10491" max="10491" width="6.28515625" style="35" bestFit="1" customWidth="1"/>
    <col min="10492" max="10492" width="5.42578125" style="35" customWidth="1"/>
    <col min="10493" max="10493" width="6.7109375" style="35" customWidth="1"/>
    <col min="10494" max="10494" width="7.42578125" style="35" customWidth="1"/>
    <col min="10495" max="10495" width="7.140625" style="35" customWidth="1"/>
    <col min="10496" max="10496" width="9.28515625" style="35" customWidth="1"/>
    <col min="10497" max="10497" width="10.7109375" style="35" customWidth="1"/>
    <col min="10498" max="10498" width="9.140625" style="35" customWidth="1"/>
    <col min="10499" max="10735" width="9.140625" style="35"/>
    <col min="10736" max="10736" width="4.42578125" style="35" bestFit="1" customWidth="1"/>
    <col min="10737" max="10737" width="11.42578125" style="35" bestFit="1" customWidth="1"/>
    <col min="10738" max="10738" width="9.42578125" style="35" bestFit="1" customWidth="1"/>
    <col min="10739" max="10739" width="6.42578125" style="35" bestFit="1" customWidth="1"/>
    <col min="10740" max="10740" width="7.7109375" style="35" bestFit="1" customWidth="1"/>
    <col min="10741" max="10742" width="6.42578125" style="35" bestFit="1" customWidth="1"/>
    <col min="10743" max="10743" width="10" style="35" bestFit="1" customWidth="1"/>
    <col min="10744" max="10744" width="7.140625" style="35" customWidth="1"/>
    <col min="10745" max="10745" width="6.7109375" style="35" bestFit="1" customWidth="1"/>
    <col min="10746" max="10746" width="5.42578125" style="35" bestFit="1" customWidth="1"/>
    <col min="10747" max="10747" width="6.28515625" style="35" bestFit="1" customWidth="1"/>
    <col min="10748" max="10748" width="5.42578125" style="35" customWidth="1"/>
    <col min="10749" max="10749" width="6.7109375" style="35" customWidth="1"/>
    <col min="10750" max="10750" width="7.42578125" style="35" customWidth="1"/>
    <col min="10751" max="10751" width="7.140625" style="35" customWidth="1"/>
    <col min="10752" max="10752" width="9.28515625" style="35" customWidth="1"/>
    <col min="10753" max="10753" width="10.7109375" style="35" customWidth="1"/>
    <col min="10754" max="10754" width="9.140625" style="35" customWidth="1"/>
    <col min="10755" max="10991" width="9.140625" style="35"/>
    <col min="10992" max="10992" width="4.42578125" style="35" bestFit="1" customWidth="1"/>
    <col min="10993" max="10993" width="11.42578125" style="35" bestFit="1" customWidth="1"/>
    <col min="10994" max="10994" width="9.42578125" style="35" bestFit="1" customWidth="1"/>
    <col min="10995" max="10995" width="6.42578125" style="35" bestFit="1" customWidth="1"/>
    <col min="10996" max="10996" width="7.7109375" style="35" bestFit="1" customWidth="1"/>
    <col min="10997" max="10998" width="6.42578125" style="35" bestFit="1" customWidth="1"/>
    <col min="10999" max="10999" width="10" style="35" bestFit="1" customWidth="1"/>
    <col min="11000" max="11000" width="7.140625" style="35" customWidth="1"/>
    <col min="11001" max="11001" width="6.7109375" style="35" bestFit="1" customWidth="1"/>
    <col min="11002" max="11002" width="5.42578125" style="35" bestFit="1" customWidth="1"/>
    <col min="11003" max="11003" width="6.28515625" style="35" bestFit="1" customWidth="1"/>
    <col min="11004" max="11004" width="5.42578125" style="35" customWidth="1"/>
    <col min="11005" max="11005" width="6.7109375" style="35" customWidth="1"/>
    <col min="11006" max="11006" width="7.42578125" style="35" customWidth="1"/>
    <col min="11007" max="11007" width="7.140625" style="35" customWidth="1"/>
    <col min="11008" max="11008" width="9.28515625" style="35" customWidth="1"/>
    <col min="11009" max="11009" width="10.7109375" style="35" customWidth="1"/>
    <col min="11010" max="11010" width="9.140625" style="35" customWidth="1"/>
    <col min="11011" max="11247" width="9.140625" style="35"/>
    <col min="11248" max="11248" width="4.42578125" style="35" bestFit="1" customWidth="1"/>
    <col min="11249" max="11249" width="11.42578125" style="35" bestFit="1" customWidth="1"/>
    <col min="11250" max="11250" width="9.42578125" style="35" bestFit="1" customWidth="1"/>
    <col min="11251" max="11251" width="6.42578125" style="35" bestFit="1" customWidth="1"/>
    <col min="11252" max="11252" width="7.7109375" style="35" bestFit="1" customWidth="1"/>
    <col min="11253" max="11254" width="6.42578125" style="35" bestFit="1" customWidth="1"/>
    <col min="11255" max="11255" width="10" style="35" bestFit="1" customWidth="1"/>
    <col min="11256" max="11256" width="7.140625" style="35" customWidth="1"/>
    <col min="11257" max="11257" width="6.7109375" style="35" bestFit="1" customWidth="1"/>
    <col min="11258" max="11258" width="5.42578125" style="35" bestFit="1" customWidth="1"/>
    <col min="11259" max="11259" width="6.28515625" style="35" bestFit="1" customWidth="1"/>
    <col min="11260" max="11260" width="5.42578125" style="35" customWidth="1"/>
    <col min="11261" max="11261" width="6.7109375" style="35" customWidth="1"/>
    <col min="11262" max="11262" width="7.42578125" style="35" customWidth="1"/>
    <col min="11263" max="11263" width="7.140625" style="35" customWidth="1"/>
    <col min="11264" max="11264" width="9.28515625" style="35" customWidth="1"/>
    <col min="11265" max="11265" width="10.7109375" style="35" customWidth="1"/>
    <col min="11266" max="11266" width="9.140625" style="35" customWidth="1"/>
    <col min="11267" max="11503" width="9.140625" style="35"/>
    <col min="11504" max="11504" width="4.42578125" style="35" bestFit="1" customWidth="1"/>
    <col min="11505" max="11505" width="11.42578125" style="35" bestFit="1" customWidth="1"/>
    <col min="11506" max="11506" width="9.42578125" style="35" bestFit="1" customWidth="1"/>
    <col min="11507" max="11507" width="6.42578125" style="35" bestFit="1" customWidth="1"/>
    <col min="11508" max="11508" width="7.7109375" style="35" bestFit="1" customWidth="1"/>
    <col min="11509" max="11510" width="6.42578125" style="35" bestFit="1" customWidth="1"/>
    <col min="11511" max="11511" width="10" style="35" bestFit="1" customWidth="1"/>
    <col min="11512" max="11512" width="7.140625" style="35" customWidth="1"/>
    <col min="11513" max="11513" width="6.7109375" style="35" bestFit="1" customWidth="1"/>
    <col min="11514" max="11514" width="5.42578125" style="35" bestFit="1" customWidth="1"/>
    <col min="11515" max="11515" width="6.28515625" style="35" bestFit="1" customWidth="1"/>
    <col min="11516" max="11516" width="5.42578125" style="35" customWidth="1"/>
    <col min="11517" max="11517" width="6.7109375" style="35" customWidth="1"/>
    <col min="11518" max="11518" width="7.42578125" style="35" customWidth="1"/>
    <col min="11519" max="11519" width="7.140625" style="35" customWidth="1"/>
    <col min="11520" max="11520" width="9.28515625" style="35" customWidth="1"/>
    <col min="11521" max="11521" width="10.7109375" style="35" customWidth="1"/>
    <col min="11522" max="11522" width="9.140625" style="35" customWidth="1"/>
    <col min="11523" max="11759" width="9.140625" style="35"/>
    <col min="11760" max="11760" width="4.42578125" style="35" bestFit="1" customWidth="1"/>
    <col min="11761" max="11761" width="11.42578125" style="35" bestFit="1" customWidth="1"/>
    <col min="11762" max="11762" width="9.42578125" style="35" bestFit="1" customWidth="1"/>
    <col min="11763" max="11763" width="6.42578125" style="35" bestFit="1" customWidth="1"/>
    <col min="11764" max="11764" width="7.7109375" style="35" bestFit="1" customWidth="1"/>
    <col min="11765" max="11766" width="6.42578125" style="35" bestFit="1" customWidth="1"/>
    <col min="11767" max="11767" width="10" style="35" bestFit="1" customWidth="1"/>
    <col min="11768" max="11768" width="7.140625" style="35" customWidth="1"/>
    <col min="11769" max="11769" width="6.7109375" style="35" bestFit="1" customWidth="1"/>
    <col min="11770" max="11770" width="5.42578125" style="35" bestFit="1" customWidth="1"/>
    <col min="11771" max="11771" width="6.28515625" style="35" bestFit="1" customWidth="1"/>
    <col min="11772" max="11772" width="5.42578125" style="35" customWidth="1"/>
    <col min="11773" max="11773" width="6.7109375" style="35" customWidth="1"/>
    <col min="11774" max="11774" width="7.42578125" style="35" customWidth="1"/>
    <col min="11775" max="11775" width="7.140625" style="35" customWidth="1"/>
    <col min="11776" max="11776" width="9.28515625" style="35" customWidth="1"/>
    <col min="11777" max="11777" width="10.7109375" style="35" customWidth="1"/>
    <col min="11778" max="11778" width="9.140625" style="35" customWidth="1"/>
    <col min="11779" max="12015" width="9.140625" style="35"/>
    <col min="12016" max="12016" width="4.42578125" style="35" bestFit="1" customWidth="1"/>
    <col min="12017" max="12017" width="11.42578125" style="35" bestFit="1" customWidth="1"/>
    <col min="12018" max="12018" width="9.42578125" style="35" bestFit="1" customWidth="1"/>
    <col min="12019" max="12019" width="6.42578125" style="35" bestFit="1" customWidth="1"/>
    <col min="12020" max="12020" width="7.7109375" style="35" bestFit="1" customWidth="1"/>
    <col min="12021" max="12022" width="6.42578125" style="35" bestFit="1" customWidth="1"/>
    <col min="12023" max="12023" width="10" style="35" bestFit="1" customWidth="1"/>
    <col min="12024" max="12024" width="7.140625" style="35" customWidth="1"/>
    <col min="12025" max="12025" width="6.7109375" style="35" bestFit="1" customWidth="1"/>
    <col min="12026" max="12026" width="5.42578125" style="35" bestFit="1" customWidth="1"/>
    <col min="12027" max="12027" width="6.28515625" style="35" bestFit="1" customWidth="1"/>
    <col min="12028" max="12028" width="5.42578125" style="35" customWidth="1"/>
    <col min="12029" max="12029" width="6.7109375" style="35" customWidth="1"/>
    <col min="12030" max="12030" width="7.42578125" style="35" customWidth="1"/>
    <col min="12031" max="12031" width="7.140625" style="35" customWidth="1"/>
    <col min="12032" max="12032" width="9.28515625" style="35" customWidth="1"/>
    <col min="12033" max="12033" width="10.7109375" style="35" customWidth="1"/>
    <col min="12034" max="12034" width="9.140625" style="35" customWidth="1"/>
    <col min="12035" max="12271" width="9.140625" style="35"/>
    <col min="12272" max="12272" width="4.42578125" style="35" bestFit="1" customWidth="1"/>
    <col min="12273" max="12273" width="11.42578125" style="35" bestFit="1" customWidth="1"/>
    <col min="12274" max="12274" width="9.42578125" style="35" bestFit="1" customWidth="1"/>
    <col min="12275" max="12275" width="6.42578125" style="35" bestFit="1" customWidth="1"/>
    <col min="12276" max="12276" width="7.7109375" style="35" bestFit="1" customWidth="1"/>
    <col min="12277" max="12278" width="6.42578125" style="35" bestFit="1" customWidth="1"/>
    <col min="12279" max="12279" width="10" style="35" bestFit="1" customWidth="1"/>
    <col min="12280" max="12280" width="7.140625" style="35" customWidth="1"/>
    <col min="12281" max="12281" width="6.7109375" style="35" bestFit="1" customWidth="1"/>
    <col min="12282" max="12282" width="5.42578125" style="35" bestFit="1" customWidth="1"/>
    <col min="12283" max="12283" width="6.28515625" style="35" bestFit="1" customWidth="1"/>
    <col min="12284" max="12284" width="5.42578125" style="35" customWidth="1"/>
    <col min="12285" max="12285" width="6.7109375" style="35" customWidth="1"/>
    <col min="12286" max="12286" width="7.42578125" style="35" customWidth="1"/>
    <col min="12287" max="12287" width="7.140625" style="35" customWidth="1"/>
    <col min="12288" max="12288" width="9.28515625" style="35" customWidth="1"/>
    <col min="12289" max="12289" width="10.7109375" style="35" customWidth="1"/>
    <col min="12290" max="12290" width="9.140625" style="35" customWidth="1"/>
    <col min="12291" max="12527" width="9.140625" style="35"/>
    <col min="12528" max="12528" width="4.42578125" style="35" bestFit="1" customWidth="1"/>
    <col min="12529" max="12529" width="11.42578125" style="35" bestFit="1" customWidth="1"/>
    <col min="12530" max="12530" width="9.42578125" style="35" bestFit="1" customWidth="1"/>
    <col min="12531" max="12531" width="6.42578125" style="35" bestFit="1" customWidth="1"/>
    <col min="12532" max="12532" width="7.7109375" style="35" bestFit="1" customWidth="1"/>
    <col min="12533" max="12534" width="6.42578125" style="35" bestFit="1" customWidth="1"/>
    <col min="12535" max="12535" width="10" style="35" bestFit="1" customWidth="1"/>
    <col min="12536" max="12536" width="7.140625" style="35" customWidth="1"/>
    <col min="12537" max="12537" width="6.7109375" style="35" bestFit="1" customWidth="1"/>
    <col min="12538" max="12538" width="5.42578125" style="35" bestFit="1" customWidth="1"/>
    <col min="12539" max="12539" width="6.28515625" style="35" bestFit="1" customWidth="1"/>
    <col min="12540" max="12540" width="5.42578125" style="35" customWidth="1"/>
    <col min="12541" max="12541" width="6.7109375" style="35" customWidth="1"/>
    <col min="12542" max="12542" width="7.42578125" style="35" customWidth="1"/>
    <col min="12543" max="12543" width="7.140625" style="35" customWidth="1"/>
    <col min="12544" max="12544" width="9.28515625" style="35" customWidth="1"/>
    <col min="12545" max="12545" width="10.7109375" style="35" customWidth="1"/>
    <col min="12546" max="12546" width="9.140625" style="35" customWidth="1"/>
    <col min="12547" max="12783" width="9.140625" style="35"/>
    <col min="12784" max="12784" width="4.42578125" style="35" bestFit="1" customWidth="1"/>
    <col min="12785" max="12785" width="11.42578125" style="35" bestFit="1" customWidth="1"/>
    <col min="12786" max="12786" width="9.42578125" style="35" bestFit="1" customWidth="1"/>
    <col min="12787" max="12787" width="6.42578125" style="35" bestFit="1" customWidth="1"/>
    <col min="12788" max="12788" width="7.7109375" style="35" bestFit="1" customWidth="1"/>
    <col min="12789" max="12790" width="6.42578125" style="35" bestFit="1" customWidth="1"/>
    <col min="12791" max="12791" width="10" style="35" bestFit="1" customWidth="1"/>
    <col min="12792" max="12792" width="7.140625" style="35" customWidth="1"/>
    <col min="12793" max="12793" width="6.7109375" style="35" bestFit="1" customWidth="1"/>
    <col min="12794" max="12794" width="5.42578125" style="35" bestFit="1" customWidth="1"/>
    <col min="12795" max="12795" width="6.28515625" style="35" bestFit="1" customWidth="1"/>
    <col min="12796" max="12796" width="5.42578125" style="35" customWidth="1"/>
    <col min="12797" max="12797" width="6.7109375" style="35" customWidth="1"/>
    <col min="12798" max="12798" width="7.42578125" style="35" customWidth="1"/>
    <col min="12799" max="12799" width="7.140625" style="35" customWidth="1"/>
    <col min="12800" max="12800" width="9.28515625" style="35" customWidth="1"/>
    <col min="12801" max="12801" width="10.7109375" style="35" customWidth="1"/>
    <col min="12802" max="12802" width="9.140625" style="35" customWidth="1"/>
    <col min="12803" max="13039" width="9.140625" style="35"/>
    <col min="13040" max="13040" width="4.42578125" style="35" bestFit="1" customWidth="1"/>
    <col min="13041" max="13041" width="11.42578125" style="35" bestFit="1" customWidth="1"/>
    <col min="13042" max="13042" width="9.42578125" style="35" bestFit="1" customWidth="1"/>
    <col min="13043" max="13043" width="6.42578125" style="35" bestFit="1" customWidth="1"/>
    <col min="13044" max="13044" width="7.7109375" style="35" bestFit="1" customWidth="1"/>
    <col min="13045" max="13046" width="6.42578125" style="35" bestFit="1" customWidth="1"/>
    <col min="13047" max="13047" width="10" style="35" bestFit="1" customWidth="1"/>
    <col min="13048" max="13048" width="7.140625" style="35" customWidth="1"/>
    <col min="13049" max="13049" width="6.7109375" style="35" bestFit="1" customWidth="1"/>
    <col min="13050" max="13050" width="5.42578125" style="35" bestFit="1" customWidth="1"/>
    <col min="13051" max="13051" width="6.28515625" style="35" bestFit="1" customWidth="1"/>
    <col min="13052" max="13052" width="5.42578125" style="35" customWidth="1"/>
    <col min="13053" max="13053" width="6.7109375" style="35" customWidth="1"/>
    <col min="13054" max="13054" width="7.42578125" style="35" customWidth="1"/>
    <col min="13055" max="13055" width="7.140625" style="35" customWidth="1"/>
    <col min="13056" max="13056" width="9.28515625" style="35" customWidth="1"/>
    <col min="13057" max="13057" width="10.7109375" style="35" customWidth="1"/>
    <col min="13058" max="13058" width="9.140625" style="35" customWidth="1"/>
    <col min="13059" max="13295" width="9.140625" style="35"/>
    <col min="13296" max="13296" width="4.42578125" style="35" bestFit="1" customWidth="1"/>
    <col min="13297" max="13297" width="11.42578125" style="35" bestFit="1" customWidth="1"/>
    <col min="13298" max="13298" width="9.42578125" style="35" bestFit="1" customWidth="1"/>
    <col min="13299" max="13299" width="6.42578125" style="35" bestFit="1" customWidth="1"/>
    <col min="13300" max="13300" width="7.7109375" style="35" bestFit="1" customWidth="1"/>
    <col min="13301" max="13302" width="6.42578125" style="35" bestFit="1" customWidth="1"/>
    <col min="13303" max="13303" width="10" style="35" bestFit="1" customWidth="1"/>
    <col min="13304" max="13304" width="7.140625" style="35" customWidth="1"/>
    <col min="13305" max="13305" width="6.7109375" style="35" bestFit="1" customWidth="1"/>
    <col min="13306" max="13306" width="5.42578125" style="35" bestFit="1" customWidth="1"/>
    <col min="13307" max="13307" width="6.28515625" style="35" bestFit="1" customWidth="1"/>
    <col min="13308" max="13308" width="5.42578125" style="35" customWidth="1"/>
    <col min="13309" max="13309" width="6.7109375" style="35" customWidth="1"/>
    <col min="13310" max="13310" width="7.42578125" style="35" customWidth="1"/>
    <col min="13311" max="13311" width="7.140625" style="35" customWidth="1"/>
    <col min="13312" max="13312" width="9.28515625" style="35" customWidth="1"/>
    <col min="13313" max="13313" width="10.7109375" style="35" customWidth="1"/>
    <col min="13314" max="13314" width="9.140625" style="35" customWidth="1"/>
    <col min="13315" max="13551" width="9.140625" style="35"/>
    <col min="13552" max="13552" width="4.42578125" style="35" bestFit="1" customWidth="1"/>
    <col min="13553" max="13553" width="11.42578125" style="35" bestFit="1" customWidth="1"/>
    <col min="13554" max="13554" width="9.42578125" style="35" bestFit="1" customWidth="1"/>
    <col min="13555" max="13555" width="6.42578125" style="35" bestFit="1" customWidth="1"/>
    <col min="13556" max="13556" width="7.7109375" style="35" bestFit="1" customWidth="1"/>
    <col min="13557" max="13558" width="6.42578125" style="35" bestFit="1" customWidth="1"/>
    <col min="13559" max="13559" width="10" style="35" bestFit="1" customWidth="1"/>
    <col min="13560" max="13560" width="7.140625" style="35" customWidth="1"/>
    <col min="13561" max="13561" width="6.7109375" style="35" bestFit="1" customWidth="1"/>
    <col min="13562" max="13562" width="5.42578125" style="35" bestFit="1" customWidth="1"/>
    <col min="13563" max="13563" width="6.28515625" style="35" bestFit="1" customWidth="1"/>
    <col min="13564" max="13564" width="5.42578125" style="35" customWidth="1"/>
    <col min="13565" max="13565" width="6.7109375" style="35" customWidth="1"/>
    <col min="13566" max="13566" width="7.42578125" style="35" customWidth="1"/>
    <col min="13567" max="13567" width="7.140625" style="35" customWidth="1"/>
    <col min="13568" max="13568" width="9.28515625" style="35" customWidth="1"/>
    <col min="13569" max="13569" width="10.7109375" style="35" customWidth="1"/>
    <col min="13570" max="13570" width="9.140625" style="35" customWidth="1"/>
    <col min="13571" max="13807" width="9.140625" style="35"/>
    <col min="13808" max="13808" width="4.42578125" style="35" bestFit="1" customWidth="1"/>
    <col min="13809" max="13809" width="11.42578125" style="35" bestFit="1" customWidth="1"/>
    <col min="13810" max="13810" width="9.42578125" style="35" bestFit="1" customWidth="1"/>
    <col min="13811" max="13811" width="6.42578125" style="35" bestFit="1" customWidth="1"/>
    <col min="13812" max="13812" width="7.7109375" style="35" bestFit="1" customWidth="1"/>
    <col min="13813" max="13814" width="6.42578125" style="35" bestFit="1" customWidth="1"/>
    <col min="13815" max="13815" width="10" style="35" bestFit="1" customWidth="1"/>
    <col min="13816" max="13816" width="7.140625" style="35" customWidth="1"/>
    <col min="13817" max="13817" width="6.7109375" style="35" bestFit="1" customWidth="1"/>
    <col min="13818" max="13818" width="5.42578125" style="35" bestFit="1" customWidth="1"/>
    <col min="13819" max="13819" width="6.28515625" style="35" bestFit="1" customWidth="1"/>
    <col min="13820" max="13820" width="5.42578125" style="35" customWidth="1"/>
    <col min="13821" max="13821" width="6.7109375" style="35" customWidth="1"/>
    <col min="13822" max="13822" width="7.42578125" style="35" customWidth="1"/>
    <col min="13823" max="13823" width="7.140625" style="35" customWidth="1"/>
    <col min="13824" max="13824" width="9.28515625" style="35" customWidth="1"/>
    <col min="13825" max="13825" width="10.7109375" style="35" customWidth="1"/>
    <col min="13826" max="13826" width="9.140625" style="35" customWidth="1"/>
    <col min="13827" max="14063" width="9.140625" style="35"/>
    <col min="14064" max="14064" width="4.42578125" style="35" bestFit="1" customWidth="1"/>
    <col min="14065" max="14065" width="11.42578125" style="35" bestFit="1" customWidth="1"/>
    <col min="14066" max="14066" width="9.42578125" style="35" bestFit="1" customWidth="1"/>
    <col min="14067" max="14067" width="6.42578125" style="35" bestFit="1" customWidth="1"/>
    <col min="14068" max="14068" width="7.7109375" style="35" bestFit="1" customWidth="1"/>
    <col min="14069" max="14070" width="6.42578125" style="35" bestFit="1" customWidth="1"/>
    <col min="14071" max="14071" width="10" style="35" bestFit="1" customWidth="1"/>
    <col min="14072" max="14072" width="7.140625" style="35" customWidth="1"/>
    <col min="14073" max="14073" width="6.7109375" style="35" bestFit="1" customWidth="1"/>
    <col min="14074" max="14074" width="5.42578125" style="35" bestFit="1" customWidth="1"/>
    <col min="14075" max="14075" width="6.28515625" style="35" bestFit="1" customWidth="1"/>
    <col min="14076" max="14076" width="5.42578125" style="35" customWidth="1"/>
    <col min="14077" max="14077" width="6.7109375" style="35" customWidth="1"/>
    <col min="14078" max="14078" width="7.42578125" style="35" customWidth="1"/>
    <col min="14079" max="14079" width="7.140625" style="35" customWidth="1"/>
    <col min="14080" max="14080" width="9.28515625" style="35" customWidth="1"/>
    <col min="14081" max="14081" width="10.7109375" style="35" customWidth="1"/>
    <col min="14082" max="14082" width="9.140625" style="35" customWidth="1"/>
    <col min="14083" max="14319" width="9.140625" style="35"/>
    <col min="14320" max="14320" width="4.42578125" style="35" bestFit="1" customWidth="1"/>
    <col min="14321" max="14321" width="11.42578125" style="35" bestFit="1" customWidth="1"/>
    <col min="14322" max="14322" width="9.42578125" style="35" bestFit="1" customWidth="1"/>
    <col min="14323" max="14323" width="6.42578125" style="35" bestFit="1" customWidth="1"/>
    <col min="14324" max="14324" width="7.7109375" style="35" bestFit="1" customWidth="1"/>
    <col min="14325" max="14326" width="6.42578125" style="35" bestFit="1" customWidth="1"/>
    <col min="14327" max="14327" width="10" style="35" bestFit="1" customWidth="1"/>
    <col min="14328" max="14328" width="7.140625" style="35" customWidth="1"/>
    <col min="14329" max="14329" width="6.7109375" style="35" bestFit="1" customWidth="1"/>
    <col min="14330" max="14330" width="5.42578125" style="35" bestFit="1" customWidth="1"/>
    <col min="14331" max="14331" width="6.28515625" style="35" bestFit="1" customWidth="1"/>
    <col min="14332" max="14332" width="5.42578125" style="35" customWidth="1"/>
    <col min="14333" max="14333" width="6.7109375" style="35" customWidth="1"/>
    <col min="14334" max="14334" width="7.42578125" style="35" customWidth="1"/>
    <col min="14335" max="14335" width="7.140625" style="35" customWidth="1"/>
    <col min="14336" max="14336" width="9.28515625" style="35" customWidth="1"/>
    <col min="14337" max="14337" width="10.7109375" style="35" customWidth="1"/>
    <col min="14338" max="14338" width="9.140625" style="35" customWidth="1"/>
    <col min="14339" max="14575" width="9.140625" style="35"/>
    <col min="14576" max="14576" width="4.42578125" style="35" bestFit="1" customWidth="1"/>
    <col min="14577" max="14577" width="11.42578125" style="35" bestFit="1" customWidth="1"/>
    <col min="14578" max="14578" width="9.42578125" style="35" bestFit="1" customWidth="1"/>
    <col min="14579" max="14579" width="6.42578125" style="35" bestFit="1" customWidth="1"/>
    <col min="14580" max="14580" width="7.7109375" style="35" bestFit="1" customWidth="1"/>
    <col min="14581" max="14582" width="6.42578125" style="35" bestFit="1" customWidth="1"/>
    <col min="14583" max="14583" width="10" style="35" bestFit="1" customWidth="1"/>
    <col min="14584" max="14584" width="7.140625" style="35" customWidth="1"/>
    <col min="14585" max="14585" width="6.7109375" style="35" bestFit="1" customWidth="1"/>
    <col min="14586" max="14586" width="5.42578125" style="35" bestFit="1" customWidth="1"/>
    <col min="14587" max="14587" width="6.28515625" style="35" bestFit="1" customWidth="1"/>
    <col min="14588" max="14588" width="5.42578125" style="35" customWidth="1"/>
    <col min="14589" max="14589" width="6.7109375" style="35" customWidth="1"/>
    <col min="14590" max="14590" width="7.42578125" style="35" customWidth="1"/>
    <col min="14591" max="14591" width="7.140625" style="35" customWidth="1"/>
    <col min="14592" max="14592" width="9.28515625" style="35" customWidth="1"/>
    <col min="14593" max="14593" width="10.7109375" style="35" customWidth="1"/>
    <col min="14594" max="14594" width="9.140625" style="35" customWidth="1"/>
    <col min="14595" max="14831" width="9.140625" style="35"/>
    <col min="14832" max="14832" width="4.42578125" style="35" bestFit="1" customWidth="1"/>
    <col min="14833" max="14833" width="11.42578125" style="35" bestFit="1" customWidth="1"/>
    <col min="14834" max="14834" width="9.42578125" style="35" bestFit="1" customWidth="1"/>
    <col min="14835" max="14835" width="6.42578125" style="35" bestFit="1" customWidth="1"/>
    <col min="14836" max="14836" width="7.7109375" style="35" bestFit="1" customWidth="1"/>
    <col min="14837" max="14838" width="6.42578125" style="35" bestFit="1" customWidth="1"/>
    <col min="14839" max="14839" width="10" style="35" bestFit="1" customWidth="1"/>
    <col min="14840" max="14840" width="7.140625" style="35" customWidth="1"/>
    <col min="14841" max="14841" width="6.7109375" style="35" bestFit="1" customWidth="1"/>
    <col min="14842" max="14842" width="5.42578125" style="35" bestFit="1" customWidth="1"/>
    <col min="14843" max="14843" width="6.28515625" style="35" bestFit="1" customWidth="1"/>
    <col min="14844" max="14844" width="5.42578125" style="35" customWidth="1"/>
    <col min="14845" max="14845" width="6.7109375" style="35" customWidth="1"/>
    <col min="14846" max="14846" width="7.42578125" style="35" customWidth="1"/>
    <col min="14847" max="14847" width="7.140625" style="35" customWidth="1"/>
    <col min="14848" max="14848" width="9.28515625" style="35" customWidth="1"/>
    <col min="14849" max="14849" width="10.7109375" style="35" customWidth="1"/>
    <col min="14850" max="14850" width="9.140625" style="35" customWidth="1"/>
    <col min="14851" max="15087" width="9.140625" style="35"/>
    <col min="15088" max="15088" width="4.42578125" style="35" bestFit="1" customWidth="1"/>
    <col min="15089" max="15089" width="11.42578125" style="35" bestFit="1" customWidth="1"/>
    <col min="15090" max="15090" width="9.42578125" style="35" bestFit="1" customWidth="1"/>
    <col min="15091" max="15091" width="6.42578125" style="35" bestFit="1" customWidth="1"/>
    <col min="15092" max="15092" width="7.7109375" style="35" bestFit="1" customWidth="1"/>
    <col min="15093" max="15094" width="6.42578125" style="35" bestFit="1" customWidth="1"/>
    <col min="15095" max="15095" width="10" style="35" bestFit="1" customWidth="1"/>
    <col min="15096" max="15096" width="7.140625" style="35" customWidth="1"/>
    <col min="15097" max="15097" width="6.7109375" style="35" bestFit="1" customWidth="1"/>
    <col min="15098" max="15098" width="5.42578125" style="35" bestFit="1" customWidth="1"/>
    <col min="15099" max="15099" width="6.28515625" style="35" bestFit="1" customWidth="1"/>
    <col min="15100" max="15100" width="5.42578125" style="35" customWidth="1"/>
    <col min="15101" max="15101" width="6.7109375" style="35" customWidth="1"/>
    <col min="15102" max="15102" width="7.42578125" style="35" customWidth="1"/>
    <col min="15103" max="15103" width="7.140625" style="35" customWidth="1"/>
    <col min="15104" max="15104" width="9.28515625" style="35" customWidth="1"/>
    <col min="15105" max="15105" width="10.7109375" style="35" customWidth="1"/>
    <col min="15106" max="15106" width="9.140625" style="35" customWidth="1"/>
    <col min="15107" max="15343" width="9.140625" style="35"/>
    <col min="15344" max="15344" width="4.42578125" style="35" bestFit="1" customWidth="1"/>
    <col min="15345" max="15345" width="11.42578125" style="35" bestFit="1" customWidth="1"/>
    <col min="15346" max="15346" width="9.42578125" style="35" bestFit="1" customWidth="1"/>
    <col min="15347" max="15347" width="6.42578125" style="35" bestFit="1" customWidth="1"/>
    <col min="15348" max="15348" width="7.7109375" style="35" bestFit="1" customWidth="1"/>
    <col min="15349" max="15350" width="6.42578125" style="35" bestFit="1" customWidth="1"/>
    <col min="15351" max="15351" width="10" style="35" bestFit="1" customWidth="1"/>
    <col min="15352" max="15352" width="7.140625" style="35" customWidth="1"/>
    <col min="15353" max="15353" width="6.7109375" style="35" bestFit="1" customWidth="1"/>
    <col min="15354" max="15354" width="5.42578125" style="35" bestFit="1" customWidth="1"/>
    <col min="15355" max="15355" width="6.28515625" style="35" bestFit="1" customWidth="1"/>
    <col min="15356" max="15356" width="5.42578125" style="35" customWidth="1"/>
    <col min="15357" max="15357" width="6.7109375" style="35" customWidth="1"/>
    <col min="15358" max="15358" width="7.42578125" style="35" customWidth="1"/>
    <col min="15359" max="15359" width="7.140625" style="35" customWidth="1"/>
    <col min="15360" max="15360" width="9.28515625" style="35" customWidth="1"/>
    <col min="15361" max="15361" width="10.7109375" style="35" customWidth="1"/>
    <col min="15362" max="15362" width="9.140625" style="35" customWidth="1"/>
    <col min="15363" max="15599" width="9.140625" style="35"/>
    <col min="15600" max="15600" width="4.42578125" style="35" bestFit="1" customWidth="1"/>
    <col min="15601" max="15601" width="11.42578125" style="35" bestFit="1" customWidth="1"/>
    <col min="15602" max="15602" width="9.42578125" style="35" bestFit="1" customWidth="1"/>
    <col min="15603" max="15603" width="6.42578125" style="35" bestFit="1" customWidth="1"/>
    <col min="15604" max="15604" width="7.7109375" style="35" bestFit="1" customWidth="1"/>
    <col min="15605" max="15606" width="6.42578125" style="35" bestFit="1" customWidth="1"/>
    <col min="15607" max="15607" width="10" style="35" bestFit="1" customWidth="1"/>
    <col min="15608" max="15608" width="7.140625" style="35" customWidth="1"/>
    <col min="15609" max="15609" width="6.7109375" style="35" bestFit="1" customWidth="1"/>
    <col min="15610" max="15610" width="5.42578125" style="35" bestFit="1" customWidth="1"/>
    <col min="15611" max="15611" width="6.28515625" style="35" bestFit="1" customWidth="1"/>
    <col min="15612" max="15612" width="5.42578125" style="35" customWidth="1"/>
    <col min="15613" max="15613" width="6.7109375" style="35" customWidth="1"/>
    <col min="15614" max="15614" width="7.42578125" style="35" customWidth="1"/>
    <col min="15615" max="15615" width="7.140625" style="35" customWidth="1"/>
    <col min="15616" max="15616" width="9.28515625" style="35" customWidth="1"/>
    <col min="15617" max="15617" width="10.7109375" style="35" customWidth="1"/>
    <col min="15618" max="15618" width="9.140625" style="35" customWidth="1"/>
    <col min="15619" max="15855" width="9.140625" style="35"/>
    <col min="15856" max="15856" width="4.42578125" style="35" bestFit="1" customWidth="1"/>
    <col min="15857" max="15857" width="11.42578125" style="35" bestFit="1" customWidth="1"/>
    <col min="15858" max="15858" width="9.42578125" style="35" bestFit="1" customWidth="1"/>
    <col min="15859" max="15859" width="6.42578125" style="35" bestFit="1" customWidth="1"/>
    <col min="15860" max="15860" width="7.7109375" style="35" bestFit="1" customWidth="1"/>
    <col min="15861" max="15862" width="6.42578125" style="35" bestFit="1" customWidth="1"/>
    <col min="15863" max="15863" width="10" style="35" bestFit="1" customWidth="1"/>
    <col min="15864" max="15864" width="7.140625" style="35" customWidth="1"/>
    <col min="15865" max="15865" width="6.7109375" style="35" bestFit="1" customWidth="1"/>
    <col min="15866" max="15866" width="5.42578125" style="35" bestFit="1" customWidth="1"/>
    <col min="15867" max="15867" width="6.28515625" style="35" bestFit="1" customWidth="1"/>
    <col min="15868" max="15868" width="5.42578125" style="35" customWidth="1"/>
    <col min="15869" max="15869" width="6.7109375" style="35" customWidth="1"/>
    <col min="15870" max="15870" width="7.42578125" style="35" customWidth="1"/>
    <col min="15871" max="15871" width="7.140625" style="35" customWidth="1"/>
    <col min="15872" max="15872" width="9.28515625" style="35" customWidth="1"/>
    <col min="15873" max="15873" width="10.7109375" style="35" customWidth="1"/>
    <col min="15874" max="15874" width="9.140625" style="35" customWidth="1"/>
    <col min="15875" max="16111" width="9.140625" style="35"/>
    <col min="16112" max="16112" width="4.42578125" style="35" bestFit="1" customWidth="1"/>
    <col min="16113" max="16113" width="11.42578125" style="35" bestFit="1" customWidth="1"/>
    <col min="16114" max="16114" width="9.42578125" style="35" bestFit="1" customWidth="1"/>
    <col min="16115" max="16115" width="6.42578125" style="35" bestFit="1" customWidth="1"/>
    <col min="16116" max="16116" width="7.7109375" style="35" bestFit="1" customWidth="1"/>
    <col min="16117" max="16118" width="6.42578125" style="35" bestFit="1" customWidth="1"/>
    <col min="16119" max="16119" width="10" style="35" bestFit="1" customWidth="1"/>
    <col min="16120" max="16120" width="7.140625" style="35" customWidth="1"/>
    <col min="16121" max="16121" width="6.7109375" style="35" bestFit="1" customWidth="1"/>
    <col min="16122" max="16122" width="5.42578125" style="35" bestFit="1" customWidth="1"/>
    <col min="16123" max="16123" width="6.28515625" style="35" bestFit="1" customWidth="1"/>
    <col min="16124" max="16124" width="5.42578125" style="35" customWidth="1"/>
    <col min="16125" max="16125" width="6.7109375" style="35" customWidth="1"/>
    <col min="16126" max="16126" width="7.42578125" style="35" customWidth="1"/>
    <col min="16127" max="16127" width="7.140625" style="35" customWidth="1"/>
    <col min="16128" max="16128" width="9.28515625" style="35" customWidth="1"/>
    <col min="16129" max="16129" width="10.7109375" style="35" customWidth="1"/>
    <col min="16130" max="16130" width="9.140625" style="35" customWidth="1"/>
    <col min="16131" max="16367" width="9.140625" style="35"/>
    <col min="16368" max="16384" width="9.140625" style="35" customWidth="1"/>
  </cols>
  <sheetData>
    <row r="1" spans="1:21" s="34" customFormat="1" ht="44.1" customHeight="1">
      <c r="A1" s="56" t="s">
        <v>10</v>
      </c>
      <c r="B1" s="36" t="s">
        <v>11</v>
      </c>
      <c r="C1" s="36" t="s">
        <v>12</v>
      </c>
      <c r="D1" s="52" t="s">
        <v>13</v>
      </c>
      <c r="E1" s="50" t="s">
        <v>14</v>
      </c>
      <c r="F1" s="37" t="s">
        <v>15</v>
      </c>
      <c r="G1" s="37" t="s">
        <v>16</v>
      </c>
      <c r="H1" s="36" t="s">
        <v>17</v>
      </c>
      <c r="I1" s="36" t="s">
        <v>18</v>
      </c>
      <c r="J1" s="36" t="s">
        <v>19</v>
      </c>
      <c r="K1" s="36" t="s">
        <v>20</v>
      </c>
      <c r="L1" s="36" t="s">
        <v>21</v>
      </c>
      <c r="M1" s="36" t="s">
        <v>22</v>
      </c>
      <c r="N1" s="54" t="s">
        <v>23</v>
      </c>
      <c r="O1" s="54" t="s">
        <v>24</v>
      </c>
      <c r="P1" s="54" t="s">
        <v>25</v>
      </c>
      <c r="Q1" s="52" t="s">
        <v>26</v>
      </c>
      <c r="R1" s="36" t="s">
        <v>27</v>
      </c>
      <c r="S1" s="36" t="s">
        <v>28</v>
      </c>
      <c r="T1" s="38" t="s">
        <v>29</v>
      </c>
      <c r="U1" s="38" t="s">
        <v>30</v>
      </c>
    </row>
    <row r="2" spans="1:21">
      <c r="A2" s="79">
        <v>2023</v>
      </c>
      <c r="B2" s="35" t="s">
        <v>31</v>
      </c>
      <c r="C2" s="80">
        <v>30045</v>
      </c>
      <c r="D2" s="53">
        <v>29</v>
      </c>
      <c r="E2" s="81">
        <v>45124</v>
      </c>
      <c r="F2" s="35" t="s">
        <v>32</v>
      </c>
      <c r="G2" s="79" t="s">
        <v>33</v>
      </c>
      <c r="H2" s="35" t="s">
        <v>34</v>
      </c>
      <c r="I2" s="79" t="s">
        <v>33</v>
      </c>
      <c r="J2" s="35" t="s">
        <v>35</v>
      </c>
      <c r="K2" s="35" t="s">
        <v>36</v>
      </c>
      <c r="L2" s="35" t="s">
        <v>37</v>
      </c>
      <c r="M2" s="35" t="s">
        <v>38</v>
      </c>
      <c r="O2" s="55">
        <v>50</v>
      </c>
      <c r="P2" s="55">
        <v>50</v>
      </c>
      <c r="Q2" s="53">
        <v>0</v>
      </c>
      <c r="R2" s="35" t="s">
        <v>775</v>
      </c>
      <c r="T2" s="35" t="s">
        <v>39</v>
      </c>
      <c r="U2" s="35" t="s">
        <v>39</v>
      </c>
    </row>
    <row r="3" spans="1:21">
      <c r="A3" s="79">
        <v>2023</v>
      </c>
      <c r="B3" s="35" t="s">
        <v>40</v>
      </c>
      <c r="C3" s="80">
        <v>30046</v>
      </c>
      <c r="D3" s="53">
        <v>29</v>
      </c>
      <c r="E3" s="81">
        <v>45124</v>
      </c>
      <c r="F3" s="35" t="s">
        <v>32</v>
      </c>
      <c r="G3" s="79" t="s">
        <v>33</v>
      </c>
      <c r="H3" s="35" t="s">
        <v>34</v>
      </c>
      <c r="I3" s="79" t="s">
        <v>33</v>
      </c>
      <c r="J3" s="35" t="s">
        <v>35</v>
      </c>
      <c r="K3" s="35" t="s">
        <v>36</v>
      </c>
      <c r="L3" s="35" t="s">
        <v>37</v>
      </c>
      <c r="M3" s="35" t="s">
        <v>38</v>
      </c>
      <c r="O3" s="55">
        <v>50</v>
      </c>
      <c r="P3" s="55">
        <v>50</v>
      </c>
      <c r="Q3" s="53">
        <v>0</v>
      </c>
      <c r="R3" s="35" t="s">
        <v>775</v>
      </c>
      <c r="T3" s="35" t="s">
        <v>39</v>
      </c>
      <c r="U3" s="35" t="s">
        <v>39</v>
      </c>
    </row>
    <row r="4" spans="1:21">
      <c r="A4" s="79">
        <v>2023</v>
      </c>
      <c r="B4" s="35" t="s">
        <v>41</v>
      </c>
      <c r="C4" s="80">
        <v>30047</v>
      </c>
      <c r="D4" s="53">
        <v>29</v>
      </c>
      <c r="E4" s="81">
        <v>45124</v>
      </c>
      <c r="F4" s="35" t="s">
        <v>32</v>
      </c>
      <c r="G4" s="79" t="s">
        <v>33</v>
      </c>
      <c r="H4" s="35" t="s">
        <v>34</v>
      </c>
      <c r="I4" s="79" t="s">
        <v>33</v>
      </c>
      <c r="J4" s="35" t="s">
        <v>35</v>
      </c>
      <c r="K4" s="35" t="s">
        <v>36</v>
      </c>
      <c r="L4" s="35" t="s">
        <v>37</v>
      </c>
      <c r="M4" s="35" t="s">
        <v>38</v>
      </c>
      <c r="O4" s="55">
        <v>50</v>
      </c>
      <c r="P4" s="55">
        <v>50</v>
      </c>
      <c r="Q4" s="53">
        <v>0</v>
      </c>
      <c r="R4" s="35" t="s">
        <v>775</v>
      </c>
      <c r="T4" s="35" t="s">
        <v>39</v>
      </c>
      <c r="U4" s="35" t="s">
        <v>39</v>
      </c>
    </row>
    <row r="5" spans="1:21">
      <c r="A5" s="79">
        <v>2023</v>
      </c>
      <c r="B5" s="35" t="s">
        <v>42</v>
      </c>
      <c r="C5" s="80">
        <v>30048</v>
      </c>
      <c r="D5" s="53">
        <v>29</v>
      </c>
      <c r="E5" s="81">
        <v>45124</v>
      </c>
      <c r="F5" s="35" t="s">
        <v>32</v>
      </c>
      <c r="G5" s="79" t="s">
        <v>33</v>
      </c>
      <c r="H5" s="35" t="s">
        <v>43</v>
      </c>
      <c r="I5" s="79" t="s">
        <v>33</v>
      </c>
      <c r="J5" s="35" t="s">
        <v>35</v>
      </c>
      <c r="K5" s="35" t="s">
        <v>36</v>
      </c>
      <c r="L5" s="35" t="s">
        <v>37</v>
      </c>
      <c r="M5" s="35" t="s">
        <v>38</v>
      </c>
      <c r="O5" s="55">
        <v>50</v>
      </c>
      <c r="P5" s="55">
        <v>50</v>
      </c>
      <c r="Q5" s="53">
        <v>0</v>
      </c>
      <c r="R5" s="35" t="s">
        <v>775</v>
      </c>
      <c r="T5" s="35" t="s">
        <v>39</v>
      </c>
      <c r="U5" s="35" t="s">
        <v>39</v>
      </c>
    </row>
    <row r="6" spans="1:21">
      <c r="A6" s="79">
        <v>2023</v>
      </c>
      <c r="B6" s="35" t="s">
        <v>44</v>
      </c>
      <c r="C6" s="80">
        <v>30049</v>
      </c>
      <c r="D6" s="53">
        <v>29</v>
      </c>
      <c r="E6" s="81">
        <v>45124</v>
      </c>
      <c r="F6" s="35" t="s">
        <v>32</v>
      </c>
      <c r="G6" s="79" t="s">
        <v>33</v>
      </c>
      <c r="H6" s="35" t="s">
        <v>43</v>
      </c>
      <c r="I6" s="79" t="s">
        <v>33</v>
      </c>
      <c r="J6" s="35" t="s">
        <v>35</v>
      </c>
      <c r="K6" s="35" t="s">
        <v>36</v>
      </c>
      <c r="L6" s="35" t="s">
        <v>37</v>
      </c>
      <c r="M6" s="35" t="s">
        <v>38</v>
      </c>
      <c r="O6" s="55">
        <v>50</v>
      </c>
      <c r="P6" s="55">
        <v>50</v>
      </c>
      <c r="Q6" s="53">
        <v>0</v>
      </c>
      <c r="R6" s="35" t="s">
        <v>775</v>
      </c>
      <c r="T6" s="35" t="s">
        <v>39</v>
      </c>
      <c r="U6" s="35" t="s">
        <v>39</v>
      </c>
    </row>
    <row r="7" spans="1:21" s="72" customFormat="1">
      <c r="A7" s="71">
        <v>2023</v>
      </c>
      <c r="B7" s="72" t="s">
        <v>45</v>
      </c>
      <c r="C7" s="73">
        <v>30050</v>
      </c>
      <c r="D7" s="74">
        <v>29</v>
      </c>
      <c r="E7" s="78">
        <v>45124</v>
      </c>
      <c r="F7" s="72" t="s">
        <v>32</v>
      </c>
      <c r="G7" s="77" t="s">
        <v>33</v>
      </c>
      <c r="H7" s="72" t="s">
        <v>43</v>
      </c>
      <c r="I7" s="77" t="s">
        <v>33</v>
      </c>
      <c r="J7" s="72" t="s">
        <v>35</v>
      </c>
      <c r="K7" s="72" t="s">
        <v>36</v>
      </c>
      <c r="L7" s="72" t="s">
        <v>37</v>
      </c>
      <c r="M7" s="72" t="s">
        <v>38</v>
      </c>
      <c r="N7" s="71"/>
      <c r="O7" s="71">
        <v>50</v>
      </c>
      <c r="P7" s="71">
        <v>50</v>
      </c>
      <c r="Q7" s="74">
        <v>1</v>
      </c>
      <c r="R7" s="72" t="s">
        <v>776</v>
      </c>
      <c r="T7" s="72" t="s">
        <v>39</v>
      </c>
      <c r="U7" s="72" t="s">
        <v>39</v>
      </c>
    </row>
    <row r="8" spans="1:21" s="89" customFormat="1">
      <c r="A8" s="88">
        <v>2023</v>
      </c>
      <c r="B8" s="89" t="s">
        <v>46</v>
      </c>
      <c r="C8" s="80">
        <v>30051</v>
      </c>
      <c r="D8" s="91">
        <v>29</v>
      </c>
      <c r="E8" s="92">
        <v>45124</v>
      </c>
      <c r="F8" s="89" t="s">
        <v>32</v>
      </c>
      <c r="G8" s="89" t="s">
        <v>33</v>
      </c>
      <c r="H8" s="89" t="s">
        <v>43</v>
      </c>
      <c r="I8" s="93" t="s">
        <v>33</v>
      </c>
      <c r="J8" s="89" t="s">
        <v>35</v>
      </c>
      <c r="K8" s="89" t="s">
        <v>36</v>
      </c>
      <c r="L8" s="89" t="s">
        <v>47</v>
      </c>
      <c r="M8" s="89" t="s">
        <v>38</v>
      </c>
      <c r="N8" s="88"/>
      <c r="O8" s="88">
        <v>17</v>
      </c>
      <c r="P8" s="88">
        <v>17</v>
      </c>
      <c r="Q8" s="53">
        <v>0</v>
      </c>
      <c r="R8" s="35" t="s">
        <v>775</v>
      </c>
      <c r="T8" s="89" t="s">
        <v>48</v>
      </c>
      <c r="U8" s="89" t="s">
        <v>48</v>
      </c>
    </row>
    <row r="9" spans="1:21" s="89" customFormat="1">
      <c r="A9" s="88">
        <v>2023</v>
      </c>
      <c r="B9" s="89" t="s">
        <v>49</v>
      </c>
      <c r="C9" s="80">
        <v>30052</v>
      </c>
      <c r="D9" s="91">
        <v>29</v>
      </c>
      <c r="E9" s="92">
        <v>45124</v>
      </c>
      <c r="F9" s="89" t="s">
        <v>32</v>
      </c>
      <c r="G9" s="89" t="s">
        <v>50</v>
      </c>
      <c r="H9" s="89" t="s">
        <v>51</v>
      </c>
      <c r="I9" s="93" t="s">
        <v>52</v>
      </c>
      <c r="J9" s="89" t="s">
        <v>35</v>
      </c>
      <c r="K9" s="89" t="s">
        <v>36</v>
      </c>
      <c r="L9" s="89" t="s">
        <v>37</v>
      </c>
      <c r="M9" s="89" t="s">
        <v>38</v>
      </c>
      <c r="N9" s="88"/>
      <c r="O9" s="88">
        <v>50</v>
      </c>
      <c r="P9" s="88">
        <v>50</v>
      </c>
      <c r="Q9" s="53">
        <v>0</v>
      </c>
      <c r="R9" s="35" t="s">
        <v>775</v>
      </c>
      <c r="T9" s="89" t="s">
        <v>53</v>
      </c>
      <c r="U9" s="89" t="s">
        <v>54</v>
      </c>
    </row>
    <row r="10" spans="1:21" s="89" customFormat="1">
      <c r="A10" s="88">
        <v>2023</v>
      </c>
      <c r="B10" s="89" t="s">
        <v>55</v>
      </c>
      <c r="C10" s="80">
        <v>30053</v>
      </c>
      <c r="D10" s="91">
        <v>29</v>
      </c>
      <c r="E10" s="92">
        <v>45124</v>
      </c>
      <c r="F10" s="89" t="s">
        <v>32</v>
      </c>
      <c r="G10" s="89" t="s">
        <v>50</v>
      </c>
      <c r="H10" s="89" t="s">
        <v>51</v>
      </c>
      <c r="I10" s="89" t="s">
        <v>52</v>
      </c>
      <c r="J10" s="89" t="s">
        <v>35</v>
      </c>
      <c r="K10" s="89" t="s">
        <v>36</v>
      </c>
      <c r="L10" s="89" t="s">
        <v>37</v>
      </c>
      <c r="M10" s="89" t="s">
        <v>38</v>
      </c>
      <c r="N10" s="88"/>
      <c r="O10" s="88">
        <v>50</v>
      </c>
      <c r="P10" s="88">
        <v>50</v>
      </c>
      <c r="Q10" s="53">
        <v>0</v>
      </c>
      <c r="R10" s="35" t="s">
        <v>775</v>
      </c>
      <c r="T10" s="89" t="s">
        <v>53</v>
      </c>
      <c r="U10" s="89" t="s">
        <v>54</v>
      </c>
    </row>
    <row r="11" spans="1:21" s="89" customFormat="1">
      <c r="A11" s="88">
        <v>2023</v>
      </c>
      <c r="B11" s="89" t="s">
        <v>56</v>
      </c>
      <c r="C11" s="80">
        <v>30054</v>
      </c>
      <c r="D11" s="91">
        <v>29</v>
      </c>
      <c r="E11" s="92">
        <v>45124</v>
      </c>
      <c r="F11" s="89" t="s">
        <v>32</v>
      </c>
      <c r="G11" s="89" t="s">
        <v>50</v>
      </c>
      <c r="H11" s="89" t="s">
        <v>51</v>
      </c>
      <c r="I11" s="89" t="s">
        <v>52</v>
      </c>
      <c r="J11" s="89" t="s">
        <v>35</v>
      </c>
      <c r="K11" s="89" t="s">
        <v>36</v>
      </c>
      <c r="L11" s="89" t="s">
        <v>37</v>
      </c>
      <c r="M11" s="89" t="s">
        <v>38</v>
      </c>
      <c r="N11" s="88"/>
      <c r="O11" s="88">
        <v>48</v>
      </c>
      <c r="P11" s="88">
        <v>48</v>
      </c>
      <c r="Q11" s="53">
        <v>0</v>
      </c>
      <c r="R11" s="35" t="s">
        <v>775</v>
      </c>
      <c r="T11" s="89" t="s">
        <v>53</v>
      </c>
      <c r="U11" s="89" t="s">
        <v>54</v>
      </c>
    </row>
    <row r="12" spans="1:21" s="89" customFormat="1">
      <c r="A12" s="88">
        <v>2023</v>
      </c>
      <c r="B12" s="89" t="s">
        <v>57</v>
      </c>
      <c r="C12" s="80">
        <v>30055</v>
      </c>
      <c r="D12" s="91">
        <v>29</v>
      </c>
      <c r="E12" s="94">
        <v>45124</v>
      </c>
      <c r="F12" s="89" t="s">
        <v>32</v>
      </c>
      <c r="G12" s="89" t="s">
        <v>50</v>
      </c>
      <c r="H12" s="89" t="s">
        <v>58</v>
      </c>
      <c r="I12" s="89" t="s">
        <v>52</v>
      </c>
      <c r="J12" s="89" t="s">
        <v>35</v>
      </c>
      <c r="K12" s="89" t="s">
        <v>36</v>
      </c>
      <c r="L12" s="89" t="s">
        <v>37</v>
      </c>
      <c r="M12" s="89" t="s">
        <v>38</v>
      </c>
      <c r="N12" s="88"/>
      <c r="O12" s="88">
        <v>50</v>
      </c>
      <c r="P12" s="88">
        <v>50</v>
      </c>
      <c r="Q12" s="53">
        <v>0</v>
      </c>
      <c r="R12" s="35" t="s">
        <v>775</v>
      </c>
      <c r="T12" s="89" t="s">
        <v>53</v>
      </c>
      <c r="U12" s="89" t="s">
        <v>54</v>
      </c>
    </row>
    <row r="13" spans="1:21" s="89" customFormat="1">
      <c r="A13" s="88">
        <v>2023</v>
      </c>
      <c r="B13" s="89" t="s">
        <v>59</v>
      </c>
      <c r="C13" s="80">
        <v>30056</v>
      </c>
      <c r="D13" s="91">
        <v>29</v>
      </c>
      <c r="E13" s="94">
        <v>45124</v>
      </c>
      <c r="F13" s="89" t="s">
        <v>32</v>
      </c>
      <c r="G13" s="89" t="s">
        <v>50</v>
      </c>
      <c r="H13" s="89" t="s">
        <v>58</v>
      </c>
      <c r="I13" s="89" t="s">
        <v>52</v>
      </c>
      <c r="J13" s="89" t="s">
        <v>35</v>
      </c>
      <c r="K13" s="89" t="s">
        <v>36</v>
      </c>
      <c r="L13" s="89" t="s">
        <v>37</v>
      </c>
      <c r="M13" s="89" t="s">
        <v>38</v>
      </c>
      <c r="N13" s="88"/>
      <c r="O13" s="88">
        <v>50</v>
      </c>
      <c r="P13" s="88">
        <v>50</v>
      </c>
      <c r="Q13" s="53">
        <v>0</v>
      </c>
      <c r="R13" s="35" t="s">
        <v>775</v>
      </c>
      <c r="T13" s="89" t="s">
        <v>53</v>
      </c>
      <c r="U13" s="89" t="s">
        <v>54</v>
      </c>
    </row>
    <row r="14" spans="1:21" s="89" customFormat="1">
      <c r="A14" s="88">
        <v>2023</v>
      </c>
      <c r="B14" s="89" t="s">
        <v>60</v>
      </c>
      <c r="C14" s="80">
        <v>30057</v>
      </c>
      <c r="D14" s="91">
        <v>29</v>
      </c>
      <c r="E14" s="94">
        <v>45124</v>
      </c>
      <c r="F14" s="89" t="s">
        <v>32</v>
      </c>
      <c r="G14" s="89" t="s">
        <v>50</v>
      </c>
      <c r="H14" s="89" t="s">
        <v>58</v>
      </c>
      <c r="I14" s="89" t="s">
        <v>52</v>
      </c>
      <c r="J14" s="89" t="s">
        <v>35</v>
      </c>
      <c r="K14" s="89" t="s">
        <v>36</v>
      </c>
      <c r="L14" s="89" t="s">
        <v>37</v>
      </c>
      <c r="M14" s="89" t="s">
        <v>38</v>
      </c>
      <c r="N14" s="88"/>
      <c r="O14" s="88">
        <v>50</v>
      </c>
      <c r="P14" s="88">
        <v>50</v>
      </c>
      <c r="Q14" s="53">
        <v>0</v>
      </c>
      <c r="R14" s="35" t="s">
        <v>775</v>
      </c>
      <c r="T14" s="89" t="s">
        <v>53</v>
      </c>
      <c r="U14" s="89" t="s">
        <v>54</v>
      </c>
    </row>
    <row r="15" spans="1:21" s="72" customFormat="1">
      <c r="A15" s="71">
        <v>2023</v>
      </c>
      <c r="B15" s="72" t="s">
        <v>61</v>
      </c>
      <c r="C15" s="73">
        <v>30058</v>
      </c>
      <c r="D15" s="74">
        <v>29</v>
      </c>
      <c r="E15" s="75">
        <v>45124</v>
      </c>
      <c r="F15" s="72" t="s">
        <v>32</v>
      </c>
      <c r="G15" s="72" t="s">
        <v>50</v>
      </c>
      <c r="H15" s="72" t="s">
        <v>58</v>
      </c>
      <c r="I15" s="77" t="s">
        <v>52</v>
      </c>
      <c r="J15" s="72" t="s">
        <v>35</v>
      </c>
      <c r="K15" s="72" t="s">
        <v>36</v>
      </c>
      <c r="L15" s="72" t="s">
        <v>37</v>
      </c>
      <c r="M15" s="72" t="s">
        <v>38</v>
      </c>
      <c r="N15" s="71"/>
      <c r="O15" s="71">
        <v>50</v>
      </c>
      <c r="P15" s="71">
        <v>50</v>
      </c>
      <c r="Q15" s="74">
        <v>1</v>
      </c>
      <c r="R15" s="72" t="s">
        <v>776</v>
      </c>
      <c r="T15" s="72" t="s">
        <v>53</v>
      </c>
      <c r="U15" s="72" t="s">
        <v>54</v>
      </c>
    </row>
    <row r="16" spans="1:21" s="89" customFormat="1">
      <c r="A16" s="88">
        <v>2023</v>
      </c>
      <c r="B16" s="89" t="s">
        <v>62</v>
      </c>
      <c r="C16" s="80">
        <v>30059</v>
      </c>
      <c r="D16" s="91">
        <v>29</v>
      </c>
      <c r="E16" s="94">
        <v>45124</v>
      </c>
      <c r="F16" s="89" t="s">
        <v>32</v>
      </c>
      <c r="G16" s="89" t="s">
        <v>50</v>
      </c>
      <c r="H16" s="89" t="s">
        <v>58</v>
      </c>
      <c r="I16" s="93" t="s">
        <v>52</v>
      </c>
      <c r="J16" s="89" t="s">
        <v>35</v>
      </c>
      <c r="K16" s="89" t="s">
        <v>36</v>
      </c>
      <c r="L16" s="89" t="s">
        <v>37</v>
      </c>
      <c r="M16" s="89" t="s">
        <v>38</v>
      </c>
      <c r="N16" s="88"/>
      <c r="O16" s="88">
        <v>3</v>
      </c>
      <c r="P16" s="88">
        <v>3</v>
      </c>
      <c r="Q16" s="53">
        <v>0</v>
      </c>
      <c r="R16" s="35" t="s">
        <v>775</v>
      </c>
      <c r="T16" s="89" t="s">
        <v>53</v>
      </c>
      <c r="U16" s="89" t="s">
        <v>54</v>
      </c>
    </row>
    <row r="17" spans="1:21" s="89" customFormat="1">
      <c r="A17" s="88">
        <v>2023</v>
      </c>
      <c r="B17" s="95" t="s">
        <v>63</v>
      </c>
      <c r="C17" s="80">
        <v>30060</v>
      </c>
      <c r="D17" s="96">
        <v>29</v>
      </c>
      <c r="E17" s="92">
        <v>45124</v>
      </c>
      <c r="F17" s="97" t="s">
        <v>32</v>
      </c>
      <c r="G17" s="98" t="s">
        <v>50</v>
      </c>
      <c r="H17" s="98" t="s">
        <v>58</v>
      </c>
      <c r="I17" s="98" t="s">
        <v>52</v>
      </c>
      <c r="J17" s="98" t="s">
        <v>35</v>
      </c>
      <c r="K17" s="97" t="s">
        <v>36</v>
      </c>
      <c r="L17" s="89" t="s">
        <v>47</v>
      </c>
      <c r="M17" s="97" t="s">
        <v>38</v>
      </c>
      <c r="N17" s="99"/>
      <c r="O17" s="99">
        <v>3</v>
      </c>
      <c r="P17" s="99">
        <v>3</v>
      </c>
      <c r="Q17" s="53">
        <v>0</v>
      </c>
      <c r="R17" s="35" t="s">
        <v>775</v>
      </c>
      <c r="T17" s="89" t="s">
        <v>64</v>
      </c>
      <c r="U17" s="89" t="s">
        <v>65</v>
      </c>
    </row>
    <row r="18" spans="1:21" s="72" customFormat="1">
      <c r="A18" s="71">
        <v>2023</v>
      </c>
      <c r="B18" s="82" t="s">
        <v>66</v>
      </c>
      <c r="C18" s="73">
        <v>30061</v>
      </c>
      <c r="D18" s="83">
        <v>29</v>
      </c>
      <c r="E18" s="78">
        <v>45124</v>
      </c>
      <c r="F18" s="84" t="s">
        <v>32</v>
      </c>
      <c r="G18" s="85" t="s">
        <v>50</v>
      </c>
      <c r="H18" s="85" t="s">
        <v>67</v>
      </c>
      <c r="I18" s="85" t="s">
        <v>52</v>
      </c>
      <c r="J18" s="85" t="s">
        <v>35</v>
      </c>
      <c r="K18" s="84" t="s">
        <v>36</v>
      </c>
      <c r="L18" s="72" t="s">
        <v>37</v>
      </c>
      <c r="M18" s="84" t="s">
        <v>38</v>
      </c>
      <c r="N18" s="86"/>
      <c r="O18" s="86">
        <v>50</v>
      </c>
      <c r="P18" s="86">
        <v>50</v>
      </c>
      <c r="Q18" s="74">
        <v>1</v>
      </c>
      <c r="R18" s="72" t="s">
        <v>776</v>
      </c>
      <c r="T18" s="72" t="s">
        <v>53</v>
      </c>
      <c r="U18" s="72" t="s">
        <v>54</v>
      </c>
    </row>
    <row r="19" spans="1:21" s="89" customFormat="1">
      <c r="A19" s="88">
        <v>2023</v>
      </c>
      <c r="B19" s="95" t="s">
        <v>68</v>
      </c>
      <c r="C19" s="80">
        <v>30062</v>
      </c>
      <c r="D19" s="96">
        <v>29</v>
      </c>
      <c r="E19" s="92">
        <v>45124</v>
      </c>
      <c r="F19" s="97" t="s">
        <v>32</v>
      </c>
      <c r="G19" s="98" t="s">
        <v>50</v>
      </c>
      <c r="H19" s="98" t="s">
        <v>67</v>
      </c>
      <c r="I19" s="98" t="s">
        <v>52</v>
      </c>
      <c r="J19" s="98" t="s">
        <v>35</v>
      </c>
      <c r="K19" s="97" t="s">
        <v>36</v>
      </c>
      <c r="L19" s="89" t="s">
        <v>37</v>
      </c>
      <c r="M19" s="97" t="s">
        <v>38</v>
      </c>
      <c r="N19" s="99"/>
      <c r="O19" s="99">
        <v>50</v>
      </c>
      <c r="P19" s="99">
        <v>50</v>
      </c>
      <c r="Q19" s="53">
        <v>0</v>
      </c>
      <c r="R19" s="35" t="s">
        <v>775</v>
      </c>
      <c r="T19" s="89" t="s">
        <v>53</v>
      </c>
      <c r="U19" s="89" t="s">
        <v>54</v>
      </c>
    </row>
    <row r="20" spans="1:21" s="72" customFormat="1">
      <c r="A20" s="71">
        <v>2023</v>
      </c>
      <c r="B20" s="82" t="s">
        <v>69</v>
      </c>
      <c r="C20" s="73">
        <v>30063</v>
      </c>
      <c r="D20" s="83">
        <v>29</v>
      </c>
      <c r="E20" s="78">
        <v>45124</v>
      </c>
      <c r="F20" s="84" t="s">
        <v>32</v>
      </c>
      <c r="G20" s="85" t="s">
        <v>50</v>
      </c>
      <c r="H20" s="85" t="s">
        <v>67</v>
      </c>
      <c r="I20" s="85" t="s">
        <v>52</v>
      </c>
      <c r="J20" s="85" t="s">
        <v>35</v>
      </c>
      <c r="K20" s="84" t="s">
        <v>36</v>
      </c>
      <c r="L20" s="72" t="s">
        <v>37</v>
      </c>
      <c r="M20" s="84" t="s">
        <v>38</v>
      </c>
      <c r="N20" s="86"/>
      <c r="O20" s="86">
        <v>50</v>
      </c>
      <c r="P20" s="86">
        <v>50</v>
      </c>
      <c r="Q20" s="74">
        <v>1</v>
      </c>
      <c r="R20" s="72" t="s">
        <v>776</v>
      </c>
      <c r="T20" s="72" t="s">
        <v>53</v>
      </c>
      <c r="U20" s="72" t="s">
        <v>54</v>
      </c>
    </row>
    <row r="21" spans="1:21" s="89" customFormat="1">
      <c r="A21" s="88">
        <v>2023</v>
      </c>
      <c r="B21" s="95" t="s">
        <v>70</v>
      </c>
      <c r="C21" s="80">
        <v>30064</v>
      </c>
      <c r="D21" s="96">
        <v>29</v>
      </c>
      <c r="E21" s="92">
        <v>45124</v>
      </c>
      <c r="F21" s="97" t="s">
        <v>32</v>
      </c>
      <c r="G21" s="98" t="s">
        <v>50</v>
      </c>
      <c r="H21" s="98" t="s">
        <v>67</v>
      </c>
      <c r="I21" s="98" t="s">
        <v>52</v>
      </c>
      <c r="J21" s="98" t="s">
        <v>35</v>
      </c>
      <c r="K21" s="97" t="s">
        <v>36</v>
      </c>
      <c r="L21" s="89" t="s">
        <v>37</v>
      </c>
      <c r="M21" s="97" t="s">
        <v>38</v>
      </c>
      <c r="N21" s="99"/>
      <c r="O21" s="99">
        <v>50</v>
      </c>
      <c r="P21" s="99">
        <v>50</v>
      </c>
      <c r="Q21" s="53">
        <v>0</v>
      </c>
      <c r="R21" s="35" t="s">
        <v>775</v>
      </c>
      <c r="T21" s="89" t="s">
        <v>53</v>
      </c>
      <c r="U21" s="89" t="s">
        <v>54</v>
      </c>
    </row>
    <row r="22" spans="1:21" s="89" customFormat="1">
      <c r="A22" s="88">
        <v>2023</v>
      </c>
      <c r="B22" s="95" t="s">
        <v>71</v>
      </c>
      <c r="C22" s="80">
        <v>30065</v>
      </c>
      <c r="D22" s="96">
        <v>29</v>
      </c>
      <c r="E22" s="92">
        <v>45124</v>
      </c>
      <c r="F22" s="97" t="s">
        <v>32</v>
      </c>
      <c r="G22" s="98" t="s">
        <v>50</v>
      </c>
      <c r="H22" s="98" t="s">
        <v>67</v>
      </c>
      <c r="I22" s="98" t="s">
        <v>52</v>
      </c>
      <c r="J22" s="98" t="s">
        <v>35</v>
      </c>
      <c r="K22" s="97" t="s">
        <v>36</v>
      </c>
      <c r="L22" s="89" t="s">
        <v>37</v>
      </c>
      <c r="M22" s="97" t="s">
        <v>38</v>
      </c>
      <c r="N22" s="99"/>
      <c r="O22" s="99">
        <v>50</v>
      </c>
      <c r="P22" s="99">
        <v>50</v>
      </c>
      <c r="Q22" s="53">
        <v>0</v>
      </c>
      <c r="R22" s="35" t="s">
        <v>775</v>
      </c>
      <c r="T22" s="89" t="s">
        <v>53</v>
      </c>
      <c r="U22" s="89" t="s">
        <v>54</v>
      </c>
    </row>
    <row r="23" spans="1:21" s="89" customFormat="1">
      <c r="A23" s="88">
        <v>2023</v>
      </c>
      <c r="B23" s="89" t="s">
        <v>72</v>
      </c>
      <c r="C23" s="80">
        <v>30066</v>
      </c>
      <c r="D23" s="91">
        <v>29</v>
      </c>
      <c r="E23" s="92">
        <v>45124</v>
      </c>
      <c r="F23" s="89" t="s">
        <v>32</v>
      </c>
      <c r="G23" s="93" t="s">
        <v>50</v>
      </c>
      <c r="H23" s="89" t="s">
        <v>67</v>
      </c>
      <c r="I23" s="93" t="s">
        <v>52</v>
      </c>
      <c r="J23" s="89" t="s">
        <v>35</v>
      </c>
      <c r="K23" s="89" t="s">
        <v>36</v>
      </c>
      <c r="L23" s="93" t="s">
        <v>37</v>
      </c>
      <c r="M23" s="89" t="s">
        <v>38</v>
      </c>
      <c r="N23" s="88"/>
      <c r="O23" s="88">
        <v>50</v>
      </c>
      <c r="P23" s="88">
        <v>50</v>
      </c>
      <c r="Q23" s="53">
        <v>0</v>
      </c>
      <c r="R23" s="35" t="s">
        <v>775</v>
      </c>
      <c r="T23" s="89" t="s">
        <v>53</v>
      </c>
      <c r="U23" s="89" t="s">
        <v>54</v>
      </c>
    </row>
    <row r="24" spans="1:21" s="72" customFormat="1">
      <c r="A24" s="71">
        <v>2023</v>
      </c>
      <c r="B24" s="72" t="s">
        <v>73</v>
      </c>
      <c r="C24" s="73">
        <v>30067</v>
      </c>
      <c r="D24" s="74">
        <v>29</v>
      </c>
      <c r="E24" s="78">
        <v>45124</v>
      </c>
      <c r="F24" s="72" t="s">
        <v>32</v>
      </c>
      <c r="G24" s="77" t="s">
        <v>50</v>
      </c>
      <c r="H24" s="72" t="s">
        <v>67</v>
      </c>
      <c r="I24" s="77" t="s">
        <v>52</v>
      </c>
      <c r="J24" s="72" t="s">
        <v>35</v>
      </c>
      <c r="K24" s="72" t="s">
        <v>36</v>
      </c>
      <c r="L24" s="77" t="s">
        <v>37</v>
      </c>
      <c r="M24" s="72" t="s">
        <v>38</v>
      </c>
      <c r="N24" s="71"/>
      <c r="O24" s="71">
        <v>42</v>
      </c>
      <c r="P24" s="71">
        <v>42</v>
      </c>
      <c r="Q24" s="74">
        <v>1</v>
      </c>
      <c r="R24" s="72" t="s">
        <v>776</v>
      </c>
      <c r="T24" s="72" t="s">
        <v>53</v>
      </c>
      <c r="U24" s="72" t="s">
        <v>54</v>
      </c>
    </row>
    <row r="25" spans="1:21" s="89" customFormat="1">
      <c r="A25" s="88">
        <v>2023</v>
      </c>
      <c r="B25" s="89" t="s">
        <v>74</v>
      </c>
      <c r="C25" s="80">
        <v>30068</v>
      </c>
      <c r="D25" s="91">
        <v>29</v>
      </c>
      <c r="E25" s="92">
        <v>45124</v>
      </c>
      <c r="F25" s="89" t="s">
        <v>32</v>
      </c>
      <c r="G25" s="93" t="s">
        <v>50</v>
      </c>
      <c r="H25" s="89" t="s">
        <v>67</v>
      </c>
      <c r="I25" s="93" t="s">
        <v>52</v>
      </c>
      <c r="J25" s="89" t="s">
        <v>35</v>
      </c>
      <c r="K25" s="89" t="s">
        <v>36</v>
      </c>
      <c r="L25" s="93" t="s">
        <v>47</v>
      </c>
      <c r="M25" s="89" t="s">
        <v>38</v>
      </c>
      <c r="N25" s="88"/>
      <c r="O25" s="88">
        <v>10</v>
      </c>
      <c r="P25" s="88">
        <v>10</v>
      </c>
      <c r="Q25" s="53">
        <v>0</v>
      </c>
      <c r="R25" s="35" t="s">
        <v>775</v>
      </c>
      <c r="T25" s="89" t="s">
        <v>64</v>
      </c>
      <c r="U25" s="89" t="s">
        <v>65</v>
      </c>
    </row>
    <row r="26" spans="1:21" s="89" customFormat="1">
      <c r="A26" s="88">
        <v>2023</v>
      </c>
      <c r="B26" s="89" t="s">
        <v>75</v>
      </c>
      <c r="C26" s="80">
        <v>30069</v>
      </c>
      <c r="D26" s="91">
        <v>29</v>
      </c>
      <c r="E26" s="92">
        <v>45124</v>
      </c>
      <c r="F26" s="89" t="s">
        <v>32</v>
      </c>
      <c r="G26" s="93" t="s">
        <v>50</v>
      </c>
      <c r="H26" s="89" t="s">
        <v>76</v>
      </c>
      <c r="I26" s="93" t="s">
        <v>52</v>
      </c>
      <c r="J26" s="89" t="s">
        <v>35</v>
      </c>
      <c r="K26" s="89" t="s">
        <v>36</v>
      </c>
      <c r="L26" s="93" t="s">
        <v>37</v>
      </c>
      <c r="M26" s="89" t="s">
        <v>38</v>
      </c>
      <c r="N26" s="88"/>
      <c r="O26" s="88">
        <v>50</v>
      </c>
      <c r="P26" s="88">
        <v>50</v>
      </c>
      <c r="Q26" s="53">
        <v>0</v>
      </c>
      <c r="R26" s="35" t="s">
        <v>775</v>
      </c>
      <c r="T26" s="89" t="s">
        <v>53</v>
      </c>
      <c r="U26" s="89" t="s">
        <v>54</v>
      </c>
    </row>
    <row r="27" spans="1:21" s="89" customFormat="1">
      <c r="A27" s="100">
        <v>2023</v>
      </c>
      <c r="B27" s="89" t="s">
        <v>77</v>
      </c>
      <c r="C27" s="80">
        <v>30070</v>
      </c>
      <c r="D27" s="91">
        <v>29</v>
      </c>
      <c r="E27" s="92">
        <v>45124</v>
      </c>
      <c r="F27" s="89" t="s">
        <v>32</v>
      </c>
      <c r="G27" s="93" t="s">
        <v>50</v>
      </c>
      <c r="H27" s="89" t="s">
        <v>76</v>
      </c>
      <c r="I27" s="93" t="s">
        <v>52</v>
      </c>
      <c r="J27" s="89" t="s">
        <v>35</v>
      </c>
      <c r="K27" s="89" t="s">
        <v>36</v>
      </c>
      <c r="L27" s="93" t="s">
        <v>37</v>
      </c>
      <c r="M27" s="89" t="s">
        <v>38</v>
      </c>
      <c r="N27" s="88"/>
      <c r="O27" s="88">
        <v>50</v>
      </c>
      <c r="P27" s="88">
        <v>50</v>
      </c>
      <c r="Q27" s="53">
        <v>0</v>
      </c>
      <c r="R27" s="35" t="s">
        <v>775</v>
      </c>
      <c r="T27" s="89" t="s">
        <v>53</v>
      </c>
      <c r="U27" s="89" t="s">
        <v>54</v>
      </c>
    </row>
    <row r="28" spans="1:21" s="89" customFormat="1">
      <c r="A28" s="100">
        <v>2023</v>
      </c>
      <c r="B28" s="93" t="s">
        <v>78</v>
      </c>
      <c r="C28" s="80">
        <v>30071</v>
      </c>
      <c r="D28" s="90">
        <v>29</v>
      </c>
      <c r="E28" s="92">
        <v>45124</v>
      </c>
      <c r="F28" s="93" t="s">
        <v>32</v>
      </c>
      <c r="G28" s="93" t="s">
        <v>50</v>
      </c>
      <c r="H28" s="93" t="s">
        <v>76</v>
      </c>
      <c r="I28" s="89" t="s">
        <v>52</v>
      </c>
      <c r="J28" s="93" t="s">
        <v>35</v>
      </c>
      <c r="K28" s="93" t="s">
        <v>36</v>
      </c>
      <c r="L28" s="93" t="s">
        <v>37</v>
      </c>
      <c r="M28" s="93" t="s">
        <v>38</v>
      </c>
      <c r="N28" s="93"/>
      <c r="O28" s="93">
        <v>50</v>
      </c>
      <c r="P28" s="93">
        <v>50</v>
      </c>
      <c r="Q28" s="53">
        <v>0</v>
      </c>
      <c r="R28" s="35" t="s">
        <v>775</v>
      </c>
      <c r="T28" s="89" t="s">
        <v>53</v>
      </c>
      <c r="U28" s="89" t="s">
        <v>54</v>
      </c>
    </row>
    <row r="29" spans="1:21" s="89" customFormat="1">
      <c r="A29" s="88">
        <v>2023</v>
      </c>
      <c r="B29" s="93" t="s">
        <v>79</v>
      </c>
      <c r="C29" s="80">
        <v>30072</v>
      </c>
      <c r="D29" s="90">
        <v>29</v>
      </c>
      <c r="E29" s="92">
        <v>45124</v>
      </c>
      <c r="F29" s="93" t="s">
        <v>32</v>
      </c>
      <c r="G29" s="93" t="s">
        <v>50</v>
      </c>
      <c r="H29" s="93" t="s">
        <v>76</v>
      </c>
      <c r="I29" s="89" t="s">
        <v>52</v>
      </c>
      <c r="J29" s="93" t="s">
        <v>35</v>
      </c>
      <c r="K29" s="93" t="s">
        <v>36</v>
      </c>
      <c r="L29" s="93" t="s">
        <v>37</v>
      </c>
      <c r="M29" s="93" t="s">
        <v>38</v>
      </c>
      <c r="N29" s="93"/>
      <c r="O29" s="93">
        <v>50</v>
      </c>
      <c r="P29" s="93">
        <v>50</v>
      </c>
      <c r="Q29" s="53">
        <v>0</v>
      </c>
      <c r="R29" s="35" t="s">
        <v>775</v>
      </c>
      <c r="T29" s="89" t="s">
        <v>53</v>
      </c>
      <c r="U29" s="89" t="s">
        <v>54</v>
      </c>
    </row>
    <row r="30" spans="1:21" s="89" customFormat="1">
      <c r="A30" s="88">
        <v>2023</v>
      </c>
      <c r="B30" s="93" t="s">
        <v>80</v>
      </c>
      <c r="C30" s="80">
        <v>30073</v>
      </c>
      <c r="D30" s="90">
        <v>29</v>
      </c>
      <c r="E30" s="92">
        <v>45124</v>
      </c>
      <c r="F30" s="93" t="s">
        <v>32</v>
      </c>
      <c r="G30" s="93" t="s">
        <v>50</v>
      </c>
      <c r="H30" s="93" t="s">
        <v>76</v>
      </c>
      <c r="I30" s="89" t="s">
        <v>52</v>
      </c>
      <c r="J30" s="93" t="s">
        <v>35</v>
      </c>
      <c r="K30" s="93" t="s">
        <v>36</v>
      </c>
      <c r="L30" s="93" t="s">
        <v>37</v>
      </c>
      <c r="M30" s="93" t="s">
        <v>38</v>
      </c>
      <c r="N30" s="93"/>
      <c r="O30" s="93">
        <v>13</v>
      </c>
      <c r="P30" s="93">
        <v>13</v>
      </c>
      <c r="Q30" s="53">
        <v>0</v>
      </c>
      <c r="R30" s="35" t="s">
        <v>775</v>
      </c>
      <c r="T30" s="89" t="s">
        <v>53</v>
      </c>
      <c r="U30" s="89" t="s">
        <v>54</v>
      </c>
    </row>
    <row r="31" spans="1:21" s="89" customFormat="1">
      <c r="A31" s="88">
        <v>2023</v>
      </c>
      <c r="B31" s="93" t="s">
        <v>81</v>
      </c>
      <c r="C31" s="80">
        <v>30074</v>
      </c>
      <c r="D31" s="90">
        <v>29</v>
      </c>
      <c r="E31" s="92">
        <v>45124</v>
      </c>
      <c r="F31" s="93" t="s">
        <v>32</v>
      </c>
      <c r="G31" s="93" t="s">
        <v>50</v>
      </c>
      <c r="H31" s="93" t="s">
        <v>82</v>
      </c>
      <c r="I31" s="89" t="s">
        <v>52</v>
      </c>
      <c r="J31" s="93" t="s">
        <v>83</v>
      </c>
      <c r="K31" s="93" t="s">
        <v>36</v>
      </c>
      <c r="L31" s="93" t="s">
        <v>37</v>
      </c>
      <c r="M31" s="93" t="s">
        <v>38</v>
      </c>
      <c r="N31" s="93">
        <v>6</v>
      </c>
      <c r="O31" s="93"/>
      <c r="P31" s="93">
        <v>6</v>
      </c>
      <c r="Q31" s="53">
        <v>0</v>
      </c>
      <c r="R31" s="35" t="s">
        <v>775</v>
      </c>
      <c r="T31" s="89" t="s">
        <v>53</v>
      </c>
      <c r="U31" s="89" t="s">
        <v>54</v>
      </c>
    </row>
    <row r="32" spans="1:21" s="89" customFormat="1">
      <c r="A32" s="93">
        <v>2023</v>
      </c>
      <c r="B32" s="93" t="s">
        <v>84</v>
      </c>
      <c r="C32" s="80">
        <v>30075</v>
      </c>
      <c r="D32" s="90">
        <v>29</v>
      </c>
      <c r="E32" s="92">
        <v>45124</v>
      </c>
      <c r="F32" s="93" t="s">
        <v>32</v>
      </c>
      <c r="G32" s="93" t="s">
        <v>50</v>
      </c>
      <c r="H32" s="93" t="s">
        <v>82</v>
      </c>
      <c r="I32" s="89" t="s">
        <v>52</v>
      </c>
      <c r="J32" s="93" t="s">
        <v>83</v>
      </c>
      <c r="K32" s="93" t="s">
        <v>36</v>
      </c>
      <c r="L32" s="93" t="s">
        <v>47</v>
      </c>
      <c r="M32" s="93" t="s">
        <v>38</v>
      </c>
      <c r="N32" s="93">
        <v>50</v>
      </c>
      <c r="O32" s="93"/>
      <c r="P32" s="93">
        <v>50</v>
      </c>
      <c r="Q32" s="53">
        <v>0</v>
      </c>
      <c r="R32" s="35" t="s">
        <v>775</v>
      </c>
      <c r="T32" s="89" t="s">
        <v>64</v>
      </c>
      <c r="U32" s="89" t="s">
        <v>65</v>
      </c>
    </row>
    <row r="33" spans="1:21" s="89" customFormat="1">
      <c r="A33" s="93">
        <v>2023</v>
      </c>
      <c r="B33" s="93" t="s">
        <v>85</v>
      </c>
      <c r="C33" s="80">
        <v>30076</v>
      </c>
      <c r="D33" s="90">
        <v>29</v>
      </c>
      <c r="E33" s="92">
        <v>45124</v>
      </c>
      <c r="F33" s="93" t="s">
        <v>32</v>
      </c>
      <c r="G33" s="93" t="s">
        <v>50</v>
      </c>
      <c r="H33" s="93" t="s">
        <v>82</v>
      </c>
      <c r="I33" s="89" t="s">
        <v>52</v>
      </c>
      <c r="J33" s="93" t="s">
        <v>83</v>
      </c>
      <c r="K33" s="93" t="s">
        <v>36</v>
      </c>
      <c r="L33" s="93" t="s">
        <v>47</v>
      </c>
      <c r="M33" s="93" t="s">
        <v>38</v>
      </c>
      <c r="N33" s="93">
        <v>50</v>
      </c>
      <c r="O33" s="93"/>
      <c r="P33" s="93">
        <v>50</v>
      </c>
      <c r="Q33" s="53">
        <v>0</v>
      </c>
      <c r="R33" s="35" t="s">
        <v>775</v>
      </c>
      <c r="T33" s="89" t="s">
        <v>64</v>
      </c>
      <c r="U33" s="89" t="s">
        <v>65</v>
      </c>
    </row>
    <row r="34" spans="1:21" s="89" customFormat="1">
      <c r="A34" s="93">
        <v>2023</v>
      </c>
      <c r="B34" s="93" t="s">
        <v>86</v>
      </c>
      <c r="C34" s="80">
        <v>30077</v>
      </c>
      <c r="D34" s="90">
        <v>29</v>
      </c>
      <c r="E34" s="92">
        <v>45124</v>
      </c>
      <c r="F34" s="93" t="s">
        <v>32</v>
      </c>
      <c r="G34" s="93" t="s">
        <v>50</v>
      </c>
      <c r="H34" s="93" t="s">
        <v>82</v>
      </c>
      <c r="I34" s="89" t="s">
        <v>52</v>
      </c>
      <c r="J34" s="93" t="s">
        <v>83</v>
      </c>
      <c r="K34" s="93" t="s">
        <v>36</v>
      </c>
      <c r="L34" s="93" t="s">
        <v>47</v>
      </c>
      <c r="M34" s="93" t="s">
        <v>38</v>
      </c>
      <c r="N34" s="93">
        <v>25</v>
      </c>
      <c r="O34" s="93"/>
      <c r="P34" s="93">
        <v>25</v>
      </c>
      <c r="Q34" s="53">
        <v>0</v>
      </c>
      <c r="R34" s="35" t="s">
        <v>775</v>
      </c>
      <c r="T34" s="89" t="s">
        <v>64</v>
      </c>
      <c r="U34" s="89" t="s">
        <v>65</v>
      </c>
    </row>
    <row r="35" spans="1:21" s="89" customFormat="1">
      <c r="A35" s="93">
        <v>2023</v>
      </c>
      <c r="B35" s="93" t="s">
        <v>87</v>
      </c>
      <c r="C35" s="80">
        <v>30078</v>
      </c>
      <c r="D35" s="90">
        <v>29</v>
      </c>
      <c r="E35" s="92">
        <v>45124</v>
      </c>
      <c r="F35" s="93" t="s">
        <v>32</v>
      </c>
      <c r="G35" s="93" t="s">
        <v>50</v>
      </c>
      <c r="H35" s="93" t="s">
        <v>88</v>
      </c>
      <c r="I35" s="89" t="s">
        <v>89</v>
      </c>
      <c r="J35" s="93" t="s">
        <v>35</v>
      </c>
      <c r="K35" s="93" t="s">
        <v>36</v>
      </c>
      <c r="L35" s="93" t="s">
        <v>37</v>
      </c>
      <c r="M35" s="93" t="s">
        <v>38</v>
      </c>
      <c r="N35" s="93"/>
      <c r="O35" s="93">
        <v>50</v>
      </c>
      <c r="P35" s="93">
        <v>50</v>
      </c>
      <c r="Q35" s="53">
        <v>0</v>
      </c>
      <c r="R35" s="35" t="s">
        <v>775</v>
      </c>
      <c r="T35" s="89" t="s">
        <v>53</v>
      </c>
      <c r="U35" s="89" t="s">
        <v>90</v>
      </c>
    </row>
    <row r="36" spans="1:21" s="89" customFormat="1">
      <c r="A36" s="93">
        <v>2023</v>
      </c>
      <c r="B36" s="93" t="s">
        <v>91</v>
      </c>
      <c r="C36" s="80">
        <v>30079</v>
      </c>
      <c r="D36" s="90">
        <v>29</v>
      </c>
      <c r="E36" s="92">
        <v>45124</v>
      </c>
      <c r="F36" s="93" t="s">
        <v>32</v>
      </c>
      <c r="G36" s="93" t="s">
        <v>50</v>
      </c>
      <c r="H36" s="93" t="s">
        <v>88</v>
      </c>
      <c r="I36" s="89" t="s">
        <v>89</v>
      </c>
      <c r="J36" s="93" t="s">
        <v>35</v>
      </c>
      <c r="K36" s="93" t="s">
        <v>36</v>
      </c>
      <c r="L36" s="93" t="s">
        <v>37</v>
      </c>
      <c r="M36" s="93" t="s">
        <v>38</v>
      </c>
      <c r="N36" s="93"/>
      <c r="O36" s="93">
        <v>50</v>
      </c>
      <c r="P36" s="93">
        <v>50</v>
      </c>
      <c r="Q36" s="53">
        <v>0</v>
      </c>
      <c r="R36" s="35" t="s">
        <v>775</v>
      </c>
      <c r="T36" s="89" t="s">
        <v>53</v>
      </c>
      <c r="U36" s="89" t="s">
        <v>90</v>
      </c>
    </row>
    <row r="37" spans="1:21" s="89" customFormat="1">
      <c r="A37" s="93">
        <v>2023</v>
      </c>
      <c r="B37" s="93" t="s">
        <v>92</v>
      </c>
      <c r="C37" s="80">
        <v>30080</v>
      </c>
      <c r="D37" s="90">
        <v>29</v>
      </c>
      <c r="E37" s="92">
        <v>45124</v>
      </c>
      <c r="F37" s="93" t="s">
        <v>32</v>
      </c>
      <c r="G37" s="93" t="s">
        <v>50</v>
      </c>
      <c r="H37" s="93" t="s">
        <v>88</v>
      </c>
      <c r="I37" s="89" t="s">
        <v>89</v>
      </c>
      <c r="J37" s="93" t="s">
        <v>35</v>
      </c>
      <c r="K37" s="93" t="s">
        <v>36</v>
      </c>
      <c r="L37" s="93" t="s">
        <v>37</v>
      </c>
      <c r="M37" s="93" t="s">
        <v>38</v>
      </c>
      <c r="N37" s="93"/>
      <c r="O37" s="93">
        <v>12</v>
      </c>
      <c r="P37" s="93">
        <v>12</v>
      </c>
      <c r="Q37" s="53">
        <v>0</v>
      </c>
      <c r="R37" s="35" t="s">
        <v>775</v>
      </c>
      <c r="T37" s="89" t="s">
        <v>53</v>
      </c>
      <c r="U37" s="89" t="s">
        <v>90</v>
      </c>
    </row>
    <row r="38" spans="1:21" s="89" customFormat="1">
      <c r="A38" s="93">
        <v>2023</v>
      </c>
      <c r="B38" s="93" t="s">
        <v>93</v>
      </c>
      <c r="C38" s="80">
        <v>30081</v>
      </c>
      <c r="D38" s="90">
        <v>29</v>
      </c>
      <c r="E38" s="92">
        <v>45124</v>
      </c>
      <c r="F38" s="93" t="s">
        <v>32</v>
      </c>
      <c r="G38" s="93" t="s">
        <v>50</v>
      </c>
      <c r="H38" s="93" t="s">
        <v>88</v>
      </c>
      <c r="I38" s="89" t="s">
        <v>89</v>
      </c>
      <c r="J38" s="93" t="s">
        <v>35</v>
      </c>
      <c r="K38" s="93" t="s">
        <v>36</v>
      </c>
      <c r="L38" s="93" t="s">
        <v>47</v>
      </c>
      <c r="M38" s="93" t="s">
        <v>38</v>
      </c>
      <c r="N38" s="93"/>
      <c r="O38" s="93">
        <v>3</v>
      </c>
      <c r="P38" s="93">
        <v>3</v>
      </c>
      <c r="Q38" s="53">
        <v>0</v>
      </c>
      <c r="R38" s="35" t="s">
        <v>775</v>
      </c>
      <c r="T38" s="89" t="s">
        <v>64</v>
      </c>
      <c r="U38" s="89" t="s">
        <v>94</v>
      </c>
    </row>
    <row r="39" spans="1:21" s="89" customFormat="1">
      <c r="A39" s="93">
        <v>2023</v>
      </c>
      <c r="B39" s="93" t="s">
        <v>95</v>
      </c>
      <c r="C39" s="80">
        <v>30082</v>
      </c>
      <c r="D39" s="90">
        <v>29</v>
      </c>
      <c r="E39" s="92">
        <v>45124</v>
      </c>
      <c r="F39" s="93" t="s">
        <v>32</v>
      </c>
      <c r="G39" s="93" t="s">
        <v>50</v>
      </c>
      <c r="H39" s="93" t="s">
        <v>96</v>
      </c>
      <c r="I39" s="89" t="s">
        <v>52</v>
      </c>
      <c r="J39" s="93" t="s">
        <v>35</v>
      </c>
      <c r="K39" s="93" t="s">
        <v>36</v>
      </c>
      <c r="L39" s="93" t="s">
        <v>37</v>
      </c>
      <c r="M39" s="93" t="s">
        <v>38</v>
      </c>
      <c r="N39" s="93"/>
      <c r="O39" s="93">
        <v>30</v>
      </c>
      <c r="P39" s="93">
        <v>30</v>
      </c>
      <c r="Q39" s="53">
        <v>0</v>
      </c>
      <c r="R39" s="35" t="s">
        <v>775</v>
      </c>
      <c r="T39" s="89" t="s">
        <v>53</v>
      </c>
      <c r="U39" s="89" t="s">
        <v>54</v>
      </c>
    </row>
    <row r="40" spans="1:21" s="89" customFormat="1">
      <c r="A40" s="93">
        <v>2023</v>
      </c>
      <c r="B40" s="93" t="s">
        <v>97</v>
      </c>
      <c r="C40" s="80">
        <v>30083</v>
      </c>
      <c r="D40" s="90">
        <v>29</v>
      </c>
      <c r="E40" s="92">
        <v>45124</v>
      </c>
      <c r="F40" s="93" t="s">
        <v>32</v>
      </c>
      <c r="G40" s="93" t="s">
        <v>50</v>
      </c>
      <c r="H40" s="93" t="s">
        <v>98</v>
      </c>
      <c r="I40" s="89" t="s">
        <v>52</v>
      </c>
      <c r="J40" s="93" t="s">
        <v>83</v>
      </c>
      <c r="K40" s="93" t="s">
        <v>36</v>
      </c>
      <c r="L40" s="93" t="s">
        <v>47</v>
      </c>
      <c r="M40" s="93" t="s">
        <v>38</v>
      </c>
      <c r="N40" s="93">
        <v>3</v>
      </c>
      <c r="O40" s="93"/>
      <c r="P40" s="93">
        <v>3</v>
      </c>
      <c r="Q40" s="53">
        <v>0</v>
      </c>
      <c r="R40" s="35" t="s">
        <v>775</v>
      </c>
      <c r="T40" s="89" t="s">
        <v>64</v>
      </c>
      <c r="U40" s="89" t="s">
        <v>65</v>
      </c>
    </row>
    <row r="41" spans="1:21" s="72" customFormat="1">
      <c r="A41" s="77">
        <v>2023</v>
      </c>
      <c r="B41" s="77" t="s">
        <v>99</v>
      </c>
      <c r="C41" s="73">
        <v>30084</v>
      </c>
      <c r="D41" s="73">
        <v>29</v>
      </c>
      <c r="E41" s="78">
        <v>45124</v>
      </c>
      <c r="F41" s="77" t="s">
        <v>32</v>
      </c>
      <c r="G41" s="77" t="s">
        <v>50</v>
      </c>
      <c r="H41" s="77" t="s">
        <v>100</v>
      </c>
      <c r="I41" s="72" t="s">
        <v>52</v>
      </c>
      <c r="J41" s="77" t="s">
        <v>35</v>
      </c>
      <c r="K41" s="77" t="s">
        <v>36</v>
      </c>
      <c r="L41" s="77" t="s">
        <v>37</v>
      </c>
      <c r="M41" s="77" t="s">
        <v>38</v>
      </c>
      <c r="N41" s="77"/>
      <c r="O41" s="77">
        <v>50</v>
      </c>
      <c r="P41" s="77">
        <v>50</v>
      </c>
      <c r="Q41" s="74">
        <v>1</v>
      </c>
      <c r="R41" s="72" t="s">
        <v>776</v>
      </c>
      <c r="T41" s="72" t="s">
        <v>53</v>
      </c>
      <c r="U41" s="72" t="s">
        <v>54</v>
      </c>
    </row>
    <row r="42" spans="1:21" s="89" customFormat="1">
      <c r="A42" s="93">
        <v>2023</v>
      </c>
      <c r="B42" s="93" t="s">
        <v>101</v>
      </c>
      <c r="C42" s="80">
        <v>30085</v>
      </c>
      <c r="D42" s="90">
        <v>29</v>
      </c>
      <c r="E42" s="92">
        <v>45124</v>
      </c>
      <c r="F42" s="93" t="s">
        <v>32</v>
      </c>
      <c r="G42" s="93" t="s">
        <v>50</v>
      </c>
      <c r="H42" s="93" t="s">
        <v>100</v>
      </c>
      <c r="I42" s="89" t="s">
        <v>52</v>
      </c>
      <c r="J42" s="93" t="s">
        <v>35</v>
      </c>
      <c r="K42" s="93" t="s">
        <v>36</v>
      </c>
      <c r="L42" s="93" t="s">
        <v>37</v>
      </c>
      <c r="M42" s="93" t="s">
        <v>38</v>
      </c>
      <c r="N42" s="93"/>
      <c r="O42" s="93">
        <v>50</v>
      </c>
      <c r="P42" s="93">
        <v>50</v>
      </c>
      <c r="Q42" s="53">
        <v>0</v>
      </c>
      <c r="R42" s="35" t="s">
        <v>775</v>
      </c>
      <c r="T42" s="89" t="s">
        <v>53</v>
      </c>
      <c r="U42" s="89" t="s">
        <v>54</v>
      </c>
    </row>
    <row r="43" spans="1:21" s="89" customFormat="1">
      <c r="A43" s="93">
        <v>2023</v>
      </c>
      <c r="B43" s="93" t="s">
        <v>102</v>
      </c>
      <c r="C43" s="80">
        <v>30086</v>
      </c>
      <c r="D43" s="90">
        <v>29</v>
      </c>
      <c r="E43" s="92">
        <v>45124</v>
      </c>
      <c r="F43" s="93" t="s">
        <v>32</v>
      </c>
      <c r="G43" s="93" t="s">
        <v>50</v>
      </c>
      <c r="H43" s="93" t="s">
        <v>100</v>
      </c>
      <c r="I43" s="89" t="s">
        <v>52</v>
      </c>
      <c r="J43" s="93" t="s">
        <v>35</v>
      </c>
      <c r="K43" s="93" t="s">
        <v>36</v>
      </c>
      <c r="L43" s="93" t="s">
        <v>37</v>
      </c>
      <c r="M43" s="93" t="s">
        <v>38</v>
      </c>
      <c r="N43" s="93"/>
      <c r="O43" s="93">
        <v>50</v>
      </c>
      <c r="P43" s="93">
        <v>50</v>
      </c>
      <c r="Q43" s="53">
        <v>0</v>
      </c>
      <c r="R43" s="35" t="s">
        <v>775</v>
      </c>
      <c r="T43" s="89" t="s">
        <v>53</v>
      </c>
      <c r="U43" s="89" t="s">
        <v>54</v>
      </c>
    </row>
    <row r="44" spans="1:21" s="89" customFormat="1">
      <c r="A44" s="93">
        <v>2023</v>
      </c>
      <c r="B44" s="93" t="s">
        <v>103</v>
      </c>
      <c r="C44" s="80">
        <v>30087</v>
      </c>
      <c r="D44" s="90">
        <v>29</v>
      </c>
      <c r="E44" s="92">
        <v>45124</v>
      </c>
      <c r="F44" s="93" t="s">
        <v>32</v>
      </c>
      <c r="G44" s="93" t="s">
        <v>50</v>
      </c>
      <c r="H44" s="93" t="s">
        <v>100</v>
      </c>
      <c r="I44" s="89" t="s">
        <v>52</v>
      </c>
      <c r="J44" s="93" t="s">
        <v>35</v>
      </c>
      <c r="K44" s="93" t="s">
        <v>36</v>
      </c>
      <c r="L44" s="93" t="s">
        <v>37</v>
      </c>
      <c r="M44" s="93" t="s">
        <v>38</v>
      </c>
      <c r="N44" s="93"/>
      <c r="O44" s="93">
        <v>50</v>
      </c>
      <c r="P44" s="93">
        <v>50</v>
      </c>
      <c r="Q44" s="53">
        <v>0</v>
      </c>
      <c r="R44" s="35" t="s">
        <v>775</v>
      </c>
      <c r="T44" s="89" t="s">
        <v>53</v>
      </c>
      <c r="U44" s="89" t="s">
        <v>54</v>
      </c>
    </row>
    <row r="45" spans="1:21" s="89" customFormat="1">
      <c r="A45" s="93">
        <v>2023</v>
      </c>
      <c r="B45" s="93" t="s">
        <v>104</v>
      </c>
      <c r="C45" s="80">
        <v>30088</v>
      </c>
      <c r="D45" s="90">
        <v>29</v>
      </c>
      <c r="E45" s="92">
        <v>45124</v>
      </c>
      <c r="F45" s="93" t="s">
        <v>32</v>
      </c>
      <c r="G45" s="93" t="s">
        <v>50</v>
      </c>
      <c r="H45" s="93" t="s">
        <v>100</v>
      </c>
      <c r="I45" s="89" t="s">
        <v>52</v>
      </c>
      <c r="J45" s="93" t="s">
        <v>35</v>
      </c>
      <c r="K45" s="93" t="s">
        <v>36</v>
      </c>
      <c r="L45" s="93" t="s">
        <v>37</v>
      </c>
      <c r="M45" s="93" t="s">
        <v>38</v>
      </c>
      <c r="N45" s="93"/>
      <c r="O45" s="93">
        <v>7</v>
      </c>
      <c r="P45" s="93">
        <v>7</v>
      </c>
      <c r="Q45" s="53">
        <v>0</v>
      </c>
      <c r="R45" s="35" t="s">
        <v>775</v>
      </c>
      <c r="T45" s="89" t="s">
        <v>53</v>
      </c>
      <c r="U45" s="89" t="s">
        <v>54</v>
      </c>
    </row>
    <row r="46" spans="1:21" s="89" customFormat="1">
      <c r="A46" s="93">
        <v>2023</v>
      </c>
      <c r="B46" s="93" t="s">
        <v>105</v>
      </c>
      <c r="C46" s="80">
        <v>30089</v>
      </c>
      <c r="D46" s="90">
        <v>29</v>
      </c>
      <c r="E46" s="92">
        <v>45124</v>
      </c>
      <c r="F46" s="93" t="s">
        <v>32</v>
      </c>
      <c r="G46" s="93" t="s">
        <v>50</v>
      </c>
      <c r="H46" s="93" t="s">
        <v>100</v>
      </c>
      <c r="I46" s="89" t="s">
        <v>52</v>
      </c>
      <c r="J46" s="93" t="s">
        <v>35</v>
      </c>
      <c r="K46" s="93" t="s">
        <v>36</v>
      </c>
      <c r="L46" s="93" t="s">
        <v>47</v>
      </c>
      <c r="M46" s="93" t="s">
        <v>38</v>
      </c>
      <c r="N46" s="93"/>
      <c r="O46" s="93">
        <v>6</v>
      </c>
      <c r="P46" s="93">
        <v>6</v>
      </c>
      <c r="Q46" s="53">
        <v>0</v>
      </c>
      <c r="R46" s="35" t="s">
        <v>775</v>
      </c>
      <c r="T46" s="89" t="s">
        <v>64</v>
      </c>
      <c r="U46" s="89" t="s">
        <v>65</v>
      </c>
    </row>
    <row r="47" spans="1:21" s="89" customFormat="1">
      <c r="A47" s="93">
        <v>2023</v>
      </c>
      <c r="B47" s="93" t="s">
        <v>106</v>
      </c>
      <c r="C47" s="80">
        <v>30090</v>
      </c>
      <c r="D47" s="90">
        <v>29</v>
      </c>
      <c r="E47" s="92">
        <v>45124</v>
      </c>
      <c r="F47" s="93" t="s">
        <v>32</v>
      </c>
      <c r="G47" s="93" t="s">
        <v>50</v>
      </c>
      <c r="H47" s="93" t="s">
        <v>107</v>
      </c>
      <c r="I47" s="89" t="s">
        <v>52</v>
      </c>
      <c r="J47" s="93" t="s">
        <v>35</v>
      </c>
      <c r="K47" s="93" t="s">
        <v>36</v>
      </c>
      <c r="L47" s="93" t="s">
        <v>37</v>
      </c>
      <c r="M47" s="93" t="s">
        <v>38</v>
      </c>
      <c r="N47" s="93"/>
      <c r="O47" s="93">
        <v>50</v>
      </c>
      <c r="P47" s="93">
        <v>50</v>
      </c>
      <c r="Q47" s="53">
        <v>0</v>
      </c>
      <c r="R47" s="35" t="s">
        <v>775</v>
      </c>
      <c r="T47" s="89" t="s">
        <v>53</v>
      </c>
      <c r="U47" s="89" t="s">
        <v>54</v>
      </c>
    </row>
    <row r="48" spans="1:21" s="89" customFormat="1">
      <c r="A48" s="93">
        <v>2023</v>
      </c>
      <c r="B48" s="93" t="s">
        <v>108</v>
      </c>
      <c r="C48" s="80">
        <v>30091</v>
      </c>
      <c r="D48" s="90">
        <v>29</v>
      </c>
      <c r="E48" s="92">
        <v>45124</v>
      </c>
      <c r="F48" s="93" t="s">
        <v>32</v>
      </c>
      <c r="G48" s="93" t="s">
        <v>50</v>
      </c>
      <c r="H48" s="93" t="s">
        <v>107</v>
      </c>
      <c r="I48" s="89" t="s">
        <v>52</v>
      </c>
      <c r="J48" s="93" t="s">
        <v>35</v>
      </c>
      <c r="K48" s="93" t="s">
        <v>36</v>
      </c>
      <c r="L48" s="93" t="s">
        <v>37</v>
      </c>
      <c r="M48" s="93" t="s">
        <v>38</v>
      </c>
      <c r="N48" s="93"/>
      <c r="O48" s="93">
        <v>50</v>
      </c>
      <c r="P48" s="93">
        <v>50</v>
      </c>
      <c r="Q48" s="53">
        <v>0</v>
      </c>
      <c r="R48" s="35" t="s">
        <v>775</v>
      </c>
      <c r="T48" s="89" t="s">
        <v>53</v>
      </c>
      <c r="U48" s="89" t="s">
        <v>54</v>
      </c>
    </row>
    <row r="49" spans="1:21" s="89" customFormat="1">
      <c r="A49" s="93">
        <v>2023</v>
      </c>
      <c r="B49" s="93" t="s">
        <v>109</v>
      </c>
      <c r="C49" s="80">
        <v>30092</v>
      </c>
      <c r="D49" s="90">
        <v>29</v>
      </c>
      <c r="E49" s="92">
        <v>45124</v>
      </c>
      <c r="F49" s="93" t="s">
        <v>32</v>
      </c>
      <c r="G49" s="93" t="s">
        <v>50</v>
      </c>
      <c r="H49" s="93" t="s">
        <v>107</v>
      </c>
      <c r="I49" s="89" t="s">
        <v>52</v>
      </c>
      <c r="J49" s="93" t="s">
        <v>35</v>
      </c>
      <c r="K49" s="93" t="s">
        <v>36</v>
      </c>
      <c r="L49" s="93" t="s">
        <v>37</v>
      </c>
      <c r="M49" s="93" t="s">
        <v>38</v>
      </c>
      <c r="N49" s="93"/>
      <c r="O49" s="93">
        <v>50</v>
      </c>
      <c r="P49" s="93">
        <v>50</v>
      </c>
      <c r="Q49" s="53">
        <v>0</v>
      </c>
      <c r="R49" s="35" t="s">
        <v>775</v>
      </c>
      <c r="T49" s="89" t="s">
        <v>53</v>
      </c>
      <c r="U49" s="89" t="s">
        <v>54</v>
      </c>
    </row>
    <row r="50" spans="1:21" s="89" customFormat="1">
      <c r="A50" s="93">
        <v>2023</v>
      </c>
      <c r="B50" s="93" t="s">
        <v>110</v>
      </c>
      <c r="C50" s="80">
        <v>30093</v>
      </c>
      <c r="D50" s="90">
        <v>29</v>
      </c>
      <c r="E50" s="92">
        <v>45124</v>
      </c>
      <c r="F50" s="93" t="s">
        <v>32</v>
      </c>
      <c r="G50" s="93" t="s">
        <v>50</v>
      </c>
      <c r="H50" s="93" t="s">
        <v>107</v>
      </c>
      <c r="I50" s="89" t="s">
        <v>52</v>
      </c>
      <c r="J50" s="93" t="s">
        <v>35</v>
      </c>
      <c r="K50" s="93" t="s">
        <v>36</v>
      </c>
      <c r="L50" s="93" t="s">
        <v>37</v>
      </c>
      <c r="M50" s="93" t="s">
        <v>38</v>
      </c>
      <c r="N50" s="93"/>
      <c r="O50" s="93">
        <v>50</v>
      </c>
      <c r="P50" s="93">
        <v>50</v>
      </c>
      <c r="Q50" s="53">
        <v>0</v>
      </c>
      <c r="R50" s="35" t="s">
        <v>775</v>
      </c>
      <c r="T50" s="89" t="s">
        <v>53</v>
      </c>
      <c r="U50" s="89" t="s">
        <v>54</v>
      </c>
    </row>
    <row r="51" spans="1:21" s="89" customFormat="1">
      <c r="A51" s="101">
        <v>2023</v>
      </c>
      <c r="B51" s="93" t="s">
        <v>111</v>
      </c>
      <c r="C51" s="80">
        <v>30094</v>
      </c>
      <c r="D51" s="90">
        <v>29</v>
      </c>
      <c r="E51" s="92">
        <v>45124</v>
      </c>
      <c r="F51" s="93" t="s">
        <v>32</v>
      </c>
      <c r="G51" s="93" t="s">
        <v>50</v>
      </c>
      <c r="H51" s="93" t="s">
        <v>107</v>
      </c>
      <c r="I51" s="89" t="s">
        <v>52</v>
      </c>
      <c r="J51" s="93" t="s">
        <v>35</v>
      </c>
      <c r="K51" s="93" t="s">
        <v>36</v>
      </c>
      <c r="L51" s="93" t="s">
        <v>37</v>
      </c>
      <c r="M51" s="93" t="s">
        <v>38</v>
      </c>
      <c r="N51" s="93"/>
      <c r="O51" s="93">
        <v>50</v>
      </c>
      <c r="P51" s="93">
        <v>50</v>
      </c>
      <c r="Q51" s="53">
        <v>0</v>
      </c>
      <c r="R51" s="35" t="s">
        <v>775</v>
      </c>
      <c r="T51" s="89" t="s">
        <v>53</v>
      </c>
      <c r="U51" s="89" t="s">
        <v>54</v>
      </c>
    </row>
    <row r="52" spans="1:21" s="89" customFormat="1">
      <c r="A52" s="101">
        <v>2023</v>
      </c>
      <c r="B52" s="93" t="s">
        <v>112</v>
      </c>
      <c r="C52" s="80">
        <v>30095</v>
      </c>
      <c r="D52" s="90">
        <v>29</v>
      </c>
      <c r="E52" s="92">
        <v>45124</v>
      </c>
      <c r="F52" s="93" t="s">
        <v>32</v>
      </c>
      <c r="G52" s="93" t="s">
        <v>50</v>
      </c>
      <c r="H52" s="93" t="s">
        <v>107</v>
      </c>
      <c r="I52" s="89" t="s">
        <v>52</v>
      </c>
      <c r="J52" s="93" t="s">
        <v>35</v>
      </c>
      <c r="K52" s="93" t="s">
        <v>36</v>
      </c>
      <c r="L52" s="93" t="s">
        <v>37</v>
      </c>
      <c r="M52" s="93" t="s">
        <v>38</v>
      </c>
      <c r="N52" s="93"/>
      <c r="O52" s="93">
        <v>50</v>
      </c>
      <c r="P52" s="93">
        <v>50</v>
      </c>
      <c r="Q52" s="53">
        <v>0</v>
      </c>
      <c r="R52" s="35" t="s">
        <v>775</v>
      </c>
      <c r="T52" s="89" t="s">
        <v>53</v>
      </c>
      <c r="U52" s="89" t="s">
        <v>54</v>
      </c>
    </row>
    <row r="53" spans="1:21" s="89" customFormat="1">
      <c r="A53" s="101">
        <v>2023</v>
      </c>
      <c r="B53" s="93" t="s">
        <v>113</v>
      </c>
      <c r="C53" s="80">
        <v>30096</v>
      </c>
      <c r="D53" s="90">
        <v>29</v>
      </c>
      <c r="E53" s="92">
        <v>45124</v>
      </c>
      <c r="F53" s="93" t="s">
        <v>32</v>
      </c>
      <c r="G53" s="93" t="s">
        <v>50</v>
      </c>
      <c r="H53" s="93" t="s">
        <v>107</v>
      </c>
      <c r="I53" s="89" t="s">
        <v>52</v>
      </c>
      <c r="J53" s="93" t="s">
        <v>35</v>
      </c>
      <c r="K53" s="93" t="s">
        <v>36</v>
      </c>
      <c r="L53" s="93" t="s">
        <v>37</v>
      </c>
      <c r="M53" s="93" t="s">
        <v>38</v>
      </c>
      <c r="N53" s="93"/>
      <c r="O53" s="93">
        <v>50</v>
      </c>
      <c r="P53" s="93">
        <v>50</v>
      </c>
      <c r="Q53" s="53">
        <v>0</v>
      </c>
      <c r="R53" s="35" t="s">
        <v>775</v>
      </c>
      <c r="T53" s="89" t="s">
        <v>53</v>
      </c>
      <c r="U53" s="89" t="s">
        <v>54</v>
      </c>
    </row>
    <row r="54" spans="1:21" s="89" customFormat="1">
      <c r="A54" s="101">
        <v>2023</v>
      </c>
      <c r="B54" s="93" t="s">
        <v>114</v>
      </c>
      <c r="C54" s="80">
        <v>30097</v>
      </c>
      <c r="D54" s="90">
        <v>29</v>
      </c>
      <c r="E54" s="92">
        <v>45124</v>
      </c>
      <c r="F54" s="93" t="s">
        <v>32</v>
      </c>
      <c r="G54" s="93" t="s">
        <v>50</v>
      </c>
      <c r="H54" s="93" t="s">
        <v>107</v>
      </c>
      <c r="I54" s="89" t="s">
        <v>52</v>
      </c>
      <c r="J54" s="93" t="s">
        <v>35</v>
      </c>
      <c r="K54" s="93" t="s">
        <v>36</v>
      </c>
      <c r="L54" s="93" t="s">
        <v>37</v>
      </c>
      <c r="M54" s="93" t="s">
        <v>38</v>
      </c>
      <c r="N54" s="93"/>
      <c r="O54" s="93">
        <v>50</v>
      </c>
      <c r="P54" s="93">
        <v>50</v>
      </c>
      <c r="Q54" s="53">
        <v>0</v>
      </c>
      <c r="R54" s="35" t="s">
        <v>775</v>
      </c>
      <c r="T54" s="89" t="s">
        <v>53</v>
      </c>
      <c r="U54" s="89" t="s">
        <v>54</v>
      </c>
    </row>
    <row r="55" spans="1:21" s="89" customFormat="1">
      <c r="A55" s="101">
        <v>2023</v>
      </c>
      <c r="B55" s="93" t="s">
        <v>115</v>
      </c>
      <c r="C55" s="80">
        <v>30098</v>
      </c>
      <c r="D55" s="90">
        <v>29</v>
      </c>
      <c r="E55" s="92">
        <v>45124</v>
      </c>
      <c r="F55" s="93" t="s">
        <v>32</v>
      </c>
      <c r="G55" s="93" t="s">
        <v>50</v>
      </c>
      <c r="H55" s="93" t="s">
        <v>107</v>
      </c>
      <c r="I55" s="89" t="s">
        <v>52</v>
      </c>
      <c r="J55" s="93" t="s">
        <v>35</v>
      </c>
      <c r="K55" s="93" t="s">
        <v>36</v>
      </c>
      <c r="L55" s="93" t="s">
        <v>37</v>
      </c>
      <c r="M55" s="93" t="s">
        <v>38</v>
      </c>
      <c r="N55" s="93"/>
      <c r="O55" s="93">
        <v>50</v>
      </c>
      <c r="P55" s="93">
        <v>50</v>
      </c>
      <c r="Q55" s="53">
        <v>0</v>
      </c>
      <c r="R55" s="35" t="s">
        <v>775</v>
      </c>
      <c r="T55" s="89" t="s">
        <v>53</v>
      </c>
      <c r="U55" s="89" t="s">
        <v>54</v>
      </c>
    </row>
    <row r="56" spans="1:21" s="89" customFormat="1">
      <c r="A56" s="101">
        <v>2023</v>
      </c>
      <c r="B56" s="93" t="s">
        <v>116</v>
      </c>
      <c r="C56" s="80">
        <v>30099</v>
      </c>
      <c r="D56" s="90">
        <v>29</v>
      </c>
      <c r="E56" s="92">
        <v>45124</v>
      </c>
      <c r="F56" s="93" t="s">
        <v>32</v>
      </c>
      <c r="G56" s="93" t="s">
        <v>50</v>
      </c>
      <c r="H56" s="93" t="s">
        <v>107</v>
      </c>
      <c r="I56" s="89" t="s">
        <v>52</v>
      </c>
      <c r="J56" s="93" t="s">
        <v>35</v>
      </c>
      <c r="K56" s="93" t="s">
        <v>36</v>
      </c>
      <c r="L56" s="93" t="s">
        <v>37</v>
      </c>
      <c r="M56" s="93" t="s">
        <v>38</v>
      </c>
      <c r="N56" s="93"/>
      <c r="O56" s="93">
        <v>50</v>
      </c>
      <c r="P56" s="93">
        <v>50</v>
      </c>
      <c r="Q56" s="53">
        <v>0</v>
      </c>
      <c r="R56" s="35" t="s">
        <v>775</v>
      </c>
      <c r="T56" s="89" t="s">
        <v>53</v>
      </c>
      <c r="U56" s="89" t="s">
        <v>54</v>
      </c>
    </row>
    <row r="57" spans="1:21" s="89" customFormat="1">
      <c r="A57" s="102">
        <v>2023</v>
      </c>
      <c r="B57" s="93" t="s">
        <v>117</v>
      </c>
      <c r="C57" s="80">
        <v>30100</v>
      </c>
      <c r="D57" s="90">
        <v>29</v>
      </c>
      <c r="E57" s="92">
        <v>45124</v>
      </c>
      <c r="F57" s="93" t="s">
        <v>32</v>
      </c>
      <c r="G57" s="93" t="s">
        <v>50</v>
      </c>
      <c r="H57" s="93" t="s">
        <v>107</v>
      </c>
      <c r="I57" s="89" t="s">
        <v>52</v>
      </c>
      <c r="J57" s="93" t="s">
        <v>35</v>
      </c>
      <c r="K57" s="93" t="s">
        <v>36</v>
      </c>
      <c r="L57" s="93" t="s">
        <v>37</v>
      </c>
      <c r="M57" s="93" t="s">
        <v>38</v>
      </c>
      <c r="N57" s="93"/>
      <c r="O57" s="93">
        <v>50</v>
      </c>
      <c r="P57" s="93">
        <v>50</v>
      </c>
      <c r="Q57" s="53">
        <v>0</v>
      </c>
      <c r="R57" s="35" t="s">
        <v>775</v>
      </c>
      <c r="T57" s="89" t="s">
        <v>53</v>
      </c>
      <c r="U57" s="89" t="s">
        <v>54</v>
      </c>
    </row>
    <row r="58" spans="1:21" s="89" customFormat="1">
      <c r="A58" s="102">
        <v>2023</v>
      </c>
      <c r="B58" s="93" t="s">
        <v>118</v>
      </c>
      <c r="C58" s="80">
        <v>30101</v>
      </c>
      <c r="D58" s="90">
        <v>29</v>
      </c>
      <c r="E58" s="92">
        <v>45124</v>
      </c>
      <c r="F58" s="93" t="s">
        <v>32</v>
      </c>
      <c r="G58" s="93" t="s">
        <v>50</v>
      </c>
      <c r="H58" s="93" t="s">
        <v>107</v>
      </c>
      <c r="I58" s="89" t="s">
        <v>52</v>
      </c>
      <c r="J58" s="93" t="s">
        <v>35</v>
      </c>
      <c r="K58" s="93" t="s">
        <v>36</v>
      </c>
      <c r="L58" s="93" t="s">
        <v>37</v>
      </c>
      <c r="M58" s="93" t="s">
        <v>38</v>
      </c>
      <c r="N58" s="93"/>
      <c r="O58" s="93">
        <v>50</v>
      </c>
      <c r="P58" s="93">
        <v>50</v>
      </c>
      <c r="Q58" s="53">
        <v>0</v>
      </c>
      <c r="R58" s="35" t="s">
        <v>775</v>
      </c>
      <c r="T58" s="89" t="s">
        <v>53</v>
      </c>
      <c r="U58" s="89" t="s">
        <v>54</v>
      </c>
    </row>
    <row r="59" spans="1:21" s="89" customFormat="1">
      <c r="A59" s="102">
        <v>2023</v>
      </c>
      <c r="B59" s="93" t="s">
        <v>119</v>
      </c>
      <c r="C59" s="80">
        <v>30102</v>
      </c>
      <c r="D59" s="90">
        <v>29</v>
      </c>
      <c r="E59" s="92">
        <v>45124</v>
      </c>
      <c r="F59" s="93" t="s">
        <v>32</v>
      </c>
      <c r="G59" s="93" t="s">
        <v>50</v>
      </c>
      <c r="H59" s="93" t="s">
        <v>107</v>
      </c>
      <c r="I59" s="89" t="s">
        <v>52</v>
      </c>
      <c r="J59" s="93" t="s">
        <v>35</v>
      </c>
      <c r="K59" s="93" t="s">
        <v>36</v>
      </c>
      <c r="L59" s="93" t="s">
        <v>37</v>
      </c>
      <c r="M59" s="93" t="s">
        <v>38</v>
      </c>
      <c r="N59" s="93"/>
      <c r="O59" s="93">
        <v>50</v>
      </c>
      <c r="P59" s="93">
        <v>50</v>
      </c>
      <c r="Q59" s="53">
        <v>0</v>
      </c>
      <c r="R59" s="35" t="s">
        <v>775</v>
      </c>
      <c r="T59" s="89" t="s">
        <v>53</v>
      </c>
      <c r="U59" s="89" t="s">
        <v>54</v>
      </c>
    </row>
    <row r="60" spans="1:21" s="89" customFormat="1">
      <c r="A60" s="102">
        <v>2023</v>
      </c>
      <c r="B60" s="93" t="s">
        <v>120</v>
      </c>
      <c r="C60" s="80">
        <v>30103</v>
      </c>
      <c r="D60" s="90">
        <v>29</v>
      </c>
      <c r="E60" s="92">
        <v>45124</v>
      </c>
      <c r="F60" s="93" t="s">
        <v>32</v>
      </c>
      <c r="G60" s="93" t="s">
        <v>50</v>
      </c>
      <c r="H60" s="93" t="s">
        <v>107</v>
      </c>
      <c r="I60" s="89" t="s">
        <v>52</v>
      </c>
      <c r="J60" s="93" t="s">
        <v>35</v>
      </c>
      <c r="K60" s="93" t="s">
        <v>36</v>
      </c>
      <c r="L60" s="93" t="s">
        <v>37</v>
      </c>
      <c r="M60" s="93" t="s">
        <v>38</v>
      </c>
      <c r="N60" s="93"/>
      <c r="O60" s="93">
        <v>50</v>
      </c>
      <c r="P60" s="93">
        <v>50</v>
      </c>
      <c r="Q60" s="53">
        <v>0</v>
      </c>
      <c r="R60" s="35" t="s">
        <v>775</v>
      </c>
      <c r="T60" s="89" t="s">
        <v>53</v>
      </c>
      <c r="U60" s="89" t="s">
        <v>54</v>
      </c>
    </row>
    <row r="61" spans="1:21" s="89" customFormat="1">
      <c r="A61" s="102">
        <v>2023</v>
      </c>
      <c r="B61" s="93" t="s">
        <v>121</v>
      </c>
      <c r="C61" s="80">
        <v>30104</v>
      </c>
      <c r="D61" s="90">
        <v>29</v>
      </c>
      <c r="E61" s="92">
        <v>45124</v>
      </c>
      <c r="F61" s="93" t="s">
        <v>32</v>
      </c>
      <c r="G61" s="93" t="s">
        <v>50</v>
      </c>
      <c r="H61" s="93" t="s">
        <v>107</v>
      </c>
      <c r="I61" s="93" t="s">
        <v>52</v>
      </c>
      <c r="J61" s="93" t="s">
        <v>35</v>
      </c>
      <c r="K61" s="93" t="s">
        <v>36</v>
      </c>
      <c r="L61" s="93" t="s">
        <v>37</v>
      </c>
      <c r="M61" s="93" t="s">
        <v>38</v>
      </c>
      <c r="N61" s="93"/>
      <c r="O61" s="93">
        <v>50</v>
      </c>
      <c r="P61" s="93">
        <v>50</v>
      </c>
      <c r="Q61" s="53">
        <v>0</v>
      </c>
      <c r="R61" s="35" t="s">
        <v>775</v>
      </c>
      <c r="T61" s="89" t="s">
        <v>53</v>
      </c>
      <c r="U61" s="89" t="s">
        <v>54</v>
      </c>
    </row>
    <row r="62" spans="1:21" s="89" customFormat="1">
      <c r="A62" s="102">
        <v>2023</v>
      </c>
      <c r="B62" s="93" t="s">
        <v>122</v>
      </c>
      <c r="C62" s="80">
        <v>30105</v>
      </c>
      <c r="D62" s="90">
        <v>29</v>
      </c>
      <c r="E62" s="92">
        <v>45124</v>
      </c>
      <c r="F62" s="93" t="s">
        <v>32</v>
      </c>
      <c r="G62" s="93" t="s">
        <v>50</v>
      </c>
      <c r="H62" s="93" t="s">
        <v>107</v>
      </c>
      <c r="I62" s="93" t="s">
        <v>52</v>
      </c>
      <c r="J62" s="93" t="s">
        <v>35</v>
      </c>
      <c r="K62" s="93" t="s">
        <v>36</v>
      </c>
      <c r="L62" s="93" t="s">
        <v>37</v>
      </c>
      <c r="M62" s="93" t="s">
        <v>38</v>
      </c>
      <c r="N62" s="93"/>
      <c r="O62" s="93">
        <v>50</v>
      </c>
      <c r="P62" s="93">
        <v>50</v>
      </c>
      <c r="Q62" s="53">
        <v>0</v>
      </c>
      <c r="R62" s="35" t="s">
        <v>775</v>
      </c>
      <c r="T62" s="89" t="s">
        <v>53</v>
      </c>
      <c r="U62" s="89" t="s">
        <v>54</v>
      </c>
    </row>
    <row r="63" spans="1:21" s="72" customFormat="1">
      <c r="A63" s="76">
        <v>2023</v>
      </c>
      <c r="B63" s="77" t="s">
        <v>123</v>
      </c>
      <c r="C63" s="73">
        <v>30106</v>
      </c>
      <c r="D63" s="73">
        <v>29</v>
      </c>
      <c r="E63" s="78">
        <v>45124</v>
      </c>
      <c r="F63" s="77" t="s">
        <v>32</v>
      </c>
      <c r="G63" s="77" t="s">
        <v>50</v>
      </c>
      <c r="H63" s="77" t="s">
        <v>107</v>
      </c>
      <c r="I63" s="77" t="s">
        <v>52</v>
      </c>
      <c r="J63" s="77" t="s">
        <v>35</v>
      </c>
      <c r="K63" s="77" t="s">
        <v>36</v>
      </c>
      <c r="L63" s="77" t="s">
        <v>37</v>
      </c>
      <c r="M63" s="77" t="s">
        <v>38</v>
      </c>
      <c r="N63" s="77"/>
      <c r="O63" s="77">
        <v>50</v>
      </c>
      <c r="P63" s="77">
        <v>50</v>
      </c>
      <c r="Q63" s="74">
        <v>1</v>
      </c>
      <c r="R63" s="72" t="s">
        <v>776</v>
      </c>
      <c r="T63" s="72" t="s">
        <v>53</v>
      </c>
      <c r="U63" s="72" t="s">
        <v>54</v>
      </c>
    </row>
    <row r="64" spans="1:21" s="72" customFormat="1">
      <c r="A64" s="76">
        <v>2023</v>
      </c>
      <c r="B64" s="77" t="s">
        <v>124</v>
      </c>
      <c r="C64" s="73">
        <v>30107</v>
      </c>
      <c r="D64" s="73">
        <v>29</v>
      </c>
      <c r="E64" s="78">
        <v>45124</v>
      </c>
      <c r="F64" s="77" t="s">
        <v>32</v>
      </c>
      <c r="G64" s="77" t="s">
        <v>50</v>
      </c>
      <c r="H64" s="77" t="s">
        <v>107</v>
      </c>
      <c r="I64" s="77" t="s">
        <v>52</v>
      </c>
      <c r="J64" s="77" t="s">
        <v>35</v>
      </c>
      <c r="K64" s="77" t="s">
        <v>36</v>
      </c>
      <c r="L64" s="77" t="s">
        <v>37</v>
      </c>
      <c r="M64" s="77" t="s">
        <v>38</v>
      </c>
      <c r="N64" s="77"/>
      <c r="O64" s="77">
        <v>50</v>
      </c>
      <c r="P64" s="77">
        <v>50</v>
      </c>
      <c r="Q64" s="74">
        <v>1</v>
      </c>
      <c r="R64" s="72" t="s">
        <v>776</v>
      </c>
      <c r="T64" s="72" t="s">
        <v>53</v>
      </c>
      <c r="U64" s="72" t="s">
        <v>54</v>
      </c>
    </row>
    <row r="65" spans="1:21" s="89" customFormat="1">
      <c r="A65" s="102">
        <v>2023</v>
      </c>
      <c r="B65" s="93" t="s">
        <v>125</v>
      </c>
      <c r="C65" s="80">
        <v>30108</v>
      </c>
      <c r="D65" s="90">
        <v>29</v>
      </c>
      <c r="E65" s="92">
        <v>45124</v>
      </c>
      <c r="F65" s="93" t="s">
        <v>32</v>
      </c>
      <c r="G65" s="93" t="s">
        <v>50</v>
      </c>
      <c r="H65" s="93" t="s">
        <v>107</v>
      </c>
      <c r="I65" s="93" t="s">
        <v>52</v>
      </c>
      <c r="J65" s="93" t="s">
        <v>35</v>
      </c>
      <c r="K65" s="93" t="s">
        <v>36</v>
      </c>
      <c r="L65" s="93" t="s">
        <v>37</v>
      </c>
      <c r="M65" s="93" t="s">
        <v>38</v>
      </c>
      <c r="N65" s="93"/>
      <c r="O65" s="93">
        <v>50</v>
      </c>
      <c r="P65" s="93">
        <v>50</v>
      </c>
      <c r="Q65" s="53">
        <v>0</v>
      </c>
      <c r="R65" s="35" t="s">
        <v>775</v>
      </c>
      <c r="T65" s="89" t="s">
        <v>53</v>
      </c>
      <c r="U65" s="89" t="s">
        <v>54</v>
      </c>
    </row>
    <row r="66" spans="1:21" s="89" customFormat="1">
      <c r="A66" s="102">
        <v>2023</v>
      </c>
      <c r="B66" s="93" t="s">
        <v>126</v>
      </c>
      <c r="C66" s="80">
        <v>30109</v>
      </c>
      <c r="D66" s="90">
        <v>29</v>
      </c>
      <c r="E66" s="92">
        <v>45124</v>
      </c>
      <c r="F66" s="93" t="s">
        <v>32</v>
      </c>
      <c r="G66" s="93" t="s">
        <v>50</v>
      </c>
      <c r="H66" s="93" t="s">
        <v>107</v>
      </c>
      <c r="I66" s="89" t="s">
        <v>52</v>
      </c>
      <c r="J66" s="93" t="s">
        <v>35</v>
      </c>
      <c r="K66" s="93" t="s">
        <v>36</v>
      </c>
      <c r="L66" s="93" t="s">
        <v>37</v>
      </c>
      <c r="M66" s="93" t="s">
        <v>38</v>
      </c>
      <c r="N66" s="93"/>
      <c r="O66" s="93">
        <v>50</v>
      </c>
      <c r="P66" s="93">
        <v>50</v>
      </c>
      <c r="Q66" s="53">
        <v>0</v>
      </c>
      <c r="R66" s="35" t="s">
        <v>775</v>
      </c>
      <c r="T66" s="89" t="s">
        <v>53</v>
      </c>
      <c r="U66" s="89" t="s">
        <v>54</v>
      </c>
    </row>
    <row r="67" spans="1:21" s="89" customFormat="1">
      <c r="A67" s="102">
        <v>2023</v>
      </c>
      <c r="B67" s="93" t="s">
        <v>127</v>
      </c>
      <c r="C67" s="80">
        <v>30110</v>
      </c>
      <c r="D67" s="90">
        <v>29</v>
      </c>
      <c r="E67" s="92">
        <v>45124</v>
      </c>
      <c r="F67" s="93" t="s">
        <v>32</v>
      </c>
      <c r="G67" s="93" t="s">
        <v>50</v>
      </c>
      <c r="H67" s="93" t="s">
        <v>107</v>
      </c>
      <c r="I67" s="89" t="s">
        <v>52</v>
      </c>
      <c r="J67" s="93" t="s">
        <v>35</v>
      </c>
      <c r="K67" s="93" t="s">
        <v>36</v>
      </c>
      <c r="L67" s="93" t="s">
        <v>37</v>
      </c>
      <c r="M67" s="93" t="s">
        <v>38</v>
      </c>
      <c r="N67" s="93"/>
      <c r="O67" s="93">
        <v>50</v>
      </c>
      <c r="P67" s="93">
        <v>50</v>
      </c>
      <c r="Q67" s="53">
        <v>0</v>
      </c>
      <c r="R67" s="35" t="s">
        <v>775</v>
      </c>
      <c r="T67" s="89" t="s">
        <v>53</v>
      </c>
      <c r="U67" s="89" t="s">
        <v>54</v>
      </c>
    </row>
    <row r="68" spans="1:21" s="89" customFormat="1">
      <c r="A68" s="102">
        <v>2023</v>
      </c>
      <c r="B68" s="93" t="s">
        <v>128</v>
      </c>
      <c r="C68" s="80">
        <v>30111</v>
      </c>
      <c r="D68" s="90">
        <v>29</v>
      </c>
      <c r="E68" s="92">
        <v>45124</v>
      </c>
      <c r="F68" s="93" t="s">
        <v>32</v>
      </c>
      <c r="G68" s="93" t="s">
        <v>50</v>
      </c>
      <c r="H68" s="93" t="s">
        <v>107</v>
      </c>
      <c r="I68" s="89" t="s">
        <v>52</v>
      </c>
      <c r="J68" s="93" t="s">
        <v>35</v>
      </c>
      <c r="K68" s="93" t="s">
        <v>36</v>
      </c>
      <c r="L68" s="93" t="s">
        <v>37</v>
      </c>
      <c r="M68" s="93" t="s">
        <v>38</v>
      </c>
      <c r="N68" s="93"/>
      <c r="O68" s="93">
        <v>50</v>
      </c>
      <c r="P68" s="93">
        <v>50</v>
      </c>
      <c r="Q68" s="53">
        <v>0</v>
      </c>
      <c r="R68" s="35" t="s">
        <v>775</v>
      </c>
      <c r="T68" s="89" t="s">
        <v>53</v>
      </c>
      <c r="U68" s="89" t="s">
        <v>54</v>
      </c>
    </row>
    <row r="69" spans="1:21" s="89" customFormat="1">
      <c r="A69" s="102">
        <v>2023</v>
      </c>
      <c r="B69" s="93" t="s">
        <v>129</v>
      </c>
      <c r="C69" s="80">
        <v>30112</v>
      </c>
      <c r="D69" s="90">
        <v>29</v>
      </c>
      <c r="E69" s="92">
        <v>45124</v>
      </c>
      <c r="F69" s="93" t="s">
        <v>32</v>
      </c>
      <c r="G69" s="93" t="s">
        <v>50</v>
      </c>
      <c r="H69" s="93" t="s">
        <v>107</v>
      </c>
      <c r="I69" s="89" t="s">
        <v>52</v>
      </c>
      <c r="J69" s="93" t="s">
        <v>35</v>
      </c>
      <c r="K69" s="93" t="s">
        <v>36</v>
      </c>
      <c r="L69" s="93" t="s">
        <v>37</v>
      </c>
      <c r="M69" s="93" t="s">
        <v>38</v>
      </c>
      <c r="N69" s="93"/>
      <c r="O69" s="93">
        <v>50</v>
      </c>
      <c r="P69" s="93">
        <v>50</v>
      </c>
      <c r="Q69" s="53">
        <v>0</v>
      </c>
      <c r="R69" s="35" t="s">
        <v>775</v>
      </c>
      <c r="T69" s="89" t="s">
        <v>53</v>
      </c>
      <c r="U69" s="89" t="s">
        <v>54</v>
      </c>
    </row>
    <row r="70" spans="1:21" s="89" customFormat="1">
      <c r="A70" s="102">
        <v>2023</v>
      </c>
      <c r="B70" s="93" t="s">
        <v>130</v>
      </c>
      <c r="C70" s="80">
        <v>30113</v>
      </c>
      <c r="D70" s="90">
        <v>29</v>
      </c>
      <c r="E70" s="92">
        <v>45124</v>
      </c>
      <c r="F70" s="93" t="s">
        <v>32</v>
      </c>
      <c r="G70" s="93" t="s">
        <v>50</v>
      </c>
      <c r="H70" s="93" t="s">
        <v>107</v>
      </c>
      <c r="I70" s="89" t="s">
        <v>52</v>
      </c>
      <c r="J70" s="93" t="s">
        <v>35</v>
      </c>
      <c r="K70" s="93" t="s">
        <v>36</v>
      </c>
      <c r="L70" s="93" t="s">
        <v>37</v>
      </c>
      <c r="M70" s="93" t="s">
        <v>38</v>
      </c>
      <c r="N70" s="93"/>
      <c r="O70" s="93">
        <v>50</v>
      </c>
      <c r="P70" s="93">
        <v>50</v>
      </c>
      <c r="Q70" s="53">
        <v>0</v>
      </c>
      <c r="R70" s="35" t="s">
        <v>775</v>
      </c>
      <c r="T70" s="89" t="s">
        <v>53</v>
      </c>
      <c r="U70" s="89" t="s">
        <v>54</v>
      </c>
    </row>
    <row r="71" spans="1:21" s="89" customFormat="1">
      <c r="A71" s="88">
        <v>2023</v>
      </c>
      <c r="B71" s="93" t="s">
        <v>131</v>
      </c>
      <c r="C71" s="80">
        <v>30114</v>
      </c>
      <c r="D71" s="90">
        <v>29</v>
      </c>
      <c r="E71" s="92">
        <v>45124</v>
      </c>
      <c r="F71" s="93" t="s">
        <v>32</v>
      </c>
      <c r="G71" s="93" t="s">
        <v>50</v>
      </c>
      <c r="H71" s="93" t="s">
        <v>107</v>
      </c>
      <c r="I71" s="93" t="s">
        <v>52</v>
      </c>
      <c r="J71" s="93" t="s">
        <v>35</v>
      </c>
      <c r="K71" s="93" t="s">
        <v>36</v>
      </c>
      <c r="L71" s="93" t="s">
        <v>37</v>
      </c>
      <c r="M71" s="93" t="s">
        <v>38</v>
      </c>
      <c r="N71" s="93"/>
      <c r="O71" s="93">
        <v>50</v>
      </c>
      <c r="P71" s="93">
        <v>50</v>
      </c>
      <c r="Q71" s="53">
        <v>0</v>
      </c>
      <c r="R71" s="35" t="s">
        <v>775</v>
      </c>
      <c r="T71" s="89" t="s">
        <v>53</v>
      </c>
      <c r="U71" s="89" t="s">
        <v>54</v>
      </c>
    </row>
    <row r="72" spans="1:21" s="89" customFormat="1">
      <c r="A72" s="88">
        <v>2023</v>
      </c>
      <c r="B72" s="93" t="s">
        <v>132</v>
      </c>
      <c r="C72" s="80">
        <v>30115</v>
      </c>
      <c r="D72" s="90">
        <v>29</v>
      </c>
      <c r="E72" s="92">
        <v>45124</v>
      </c>
      <c r="F72" s="93" t="s">
        <v>32</v>
      </c>
      <c r="G72" s="93" t="s">
        <v>50</v>
      </c>
      <c r="H72" s="93" t="s">
        <v>107</v>
      </c>
      <c r="I72" s="93" t="s">
        <v>52</v>
      </c>
      <c r="J72" s="93" t="s">
        <v>35</v>
      </c>
      <c r="K72" s="93" t="s">
        <v>36</v>
      </c>
      <c r="L72" s="93" t="s">
        <v>37</v>
      </c>
      <c r="M72" s="93" t="s">
        <v>38</v>
      </c>
      <c r="N72" s="93"/>
      <c r="O72" s="93">
        <v>50</v>
      </c>
      <c r="P72" s="93">
        <v>50</v>
      </c>
      <c r="Q72" s="53">
        <v>0</v>
      </c>
      <c r="R72" s="35" t="s">
        <v>775</v>
      </c>
      <c r="T72" s="89" t="s">
        <v>53</v>
      </c>
      <c r="U72" s="89" t="s">
        <v>54</v>
      </c>
    </row>
    <row r="73" spans="1:21" s="89" customFormat="1">
      <c r="A73" s="88">
        <v>2023</v>
      </c>
      <c r="B73" s="93" t="s">
        <v>133</v>
      </c>
      <c r="C73" s="80">
        <v>30116</v>
      </c>
      <c r="D73" s="90">
        <v>29</v>
      </c>
      <c r="E73" s="92">
        <v>45124</v>
      </c>
      <c r="F73" s="93" t="s">
        <v>32</v>
      </c>
      <c r="G73" s="93" t="s">
        <v>50</v>
      </c>
      <c r="H73" s="93" t="s">
        <v>107</v>
      </c>
      <c r="I73" s="93" t="s">
        <v>52</v>
      </c>
      <c r="J73" s="93" t="s">
        <v>35</v>
      </c>
      <c r="K73" s="93" t="s">
        <v>36</v>
      </c>
      <c r="L73" s="93" t="s">
        <v>37</v>
      </c>
      <c r="M73" s="93" t="s">
        <v>38</v>
      </c>
      <c r="N73" s="93"/>
      <c r="O73" s="93">
        <v>47</v>
      </c>
      <c r="P73" s="93">
        <v>47</v>
      </c>
      <c r="Q73" s="53">
        <v>0</v>
      </c>
      <c r="R73" s="35" t="s">
        <v>775</v>
      </c>
      <c r="T73" s="89" t="s">
        <v>53</v>
      </c>
      <c r="U73" s="89" t="s">
        <v>54</v>
      </c>
    </row>
    <row r="74" spans="1:21" s="89" customFormat="1">
      <c r="A74" s="88">
        <v>2023</v>
      </c>
      <c r="B74" s="93" t="s">
        <v>134</v>
      </c>
      <c r="C74" s="80">
        <v>30117</v>
      </c>
      <c r="D74" s="90">
        <v>29</v>
      </c>
      <c r="E74" s="92">
        <v>45124</v>
      </c>
      <c r="F74" s="93" t="s">
        <v>32</v>
      </c>
      <c r="G74" s="93" t="s">
        <v>50</v>
      </c>
      <c r="H74" s="93" t="s">
        <v>107</v>
      </c>
      <c r="I74" s="89" t="s">
        <v>52</v>
      </c>
      <c r="J74" s="93" t="s">
        <v>35</v>
      </c>
      <c r="K74" s="93" t="s">
        <v>36</v>
      </c>
      <c r="L74" s="93" t="s">
        <v>47</v>
      </c>
      <c r="M74" s="93" t="s">
        <v>38</v>
      </c>
      <c r="N74" s="93"/>
      <c r="O74" s="93">
        <v>32</v>
      </c>
      <c r="P74" s="93">
        <v>32</v>
      </c>
      <c r="Q74" s="53">
        <v>0</v>
      </c>
      <c r="R74" s="35" t="s">
        <v>775</v>
      </c>
      <c r="T74" s="89" t="s">
        <v>64</v>
      </c>
      <c r="U74" s="89" t="s">
        <v>65</v>
      </c>
    </row>
    <row r="75" spans="1:21" s="89" customFormat="1">
      <c r="A75" s="88">
        <v>2023</v>
      </c>
      <c r="B75" s="93" t="s">
        <v>135</v>
      </c>
      <c r="C75" s="80">
        <v>30118</v>
      </c>
      <c r="D75" s="90">
        <v>29</v>
      </c>
      <c r="E75" s="92">
        <v>45124</v>
      </c>
      <c r="F75" s="93" t="s">
        <v>32</v>
      </c>
      <c r="G75" s="93" t="s">
        <v>50</v>
      </c>
      <c r="H75" s="93" t="s">
        <v>136</v>
      </c>
      <c r="I75" s="89" t="s">
        <v>52</v>
      </c>
      <c r="J75" s="93" t="s">
        <v>35</v>
      </c>
      <c r="K75" s="93" t="s">
        <v>36</v>
      </c>
      <c r="L75" s="93" t="s">
        <v>37</v>
      </c>
      <c r="M75" s="93" t="s">
        <v>38</v>
      </c>
      <c r="N75" s="93"/>
      <c r="O75" s="93">
        <v>50</v>
      </c>
      <c r="P75" s="93">
        <v>50</v>
      </c>
      <c r="Q75" s="53">
        <v>0</v>
      </c>
      <c r="R75" s="35" t="s">
        <v>775</v>
      </c>
      <c r="T75" s="89" t="s">
        <v>53</v>
      </c>
      <c r="U75" s="89" t="s">
        <v>54</v>
      </c>
    </row>
    <row r="76" spans="1:21" s="89" customFormat="1">
      <c r="A76" s="88">
        <v>2023</v>
      </c>
      <c r="B76" s="93" t="s">
        <v>137</v>
      </c>
      <c r="C76" s="80">
        <v>30119</v>
      </c>
      <c r="D76" s="90">
        <v>29</v>
      </c>
      <c r="E76" s="92">
        <v>45124</v>
      </c>
      <c r="F76" s="93" t="s">
        <v>32</v>
      </c>
      <c r="G76" s="93" t="s">
        <v>50</v>
      </c>
      <c r="H76" s="93" t="s">
        <v>136</v>
      </c>
      <c r="I76" s="89" t="s">
        <v>52</v>
      </c>
      <c r="J76" s="93" t="s">
        <v>35</v>
      </c>
      <c r="K76" s="93" t="s">
        <v>36</v>
      </c>
      <c r="L76" s="93" t="s">
        <v>37</v>
      </c>
      <c r="M76" s="93" t="s">
        <v>38</v>
      </c>
      <c r="N76" s="93"/>
      <c r="O76" s="93">
        <v>50</v>
      </c>
      <c r="P76" s="93">
        <v>50</v>
      </c>
      <c r="Q76" s="53">
        <v>0</v>
      </c>
      <c r="R76" s="35" t="s">
        <v>775</v>
      </c>
      <c r="T76" s="89" t="s">
        <v>53</v>
      </c>
      <c r="U76" s="89" t="s">
        <v>54</v>
      </c>
    </row>
    <row r="77" spans="1:21" s="89" customFormat="1">
      <c r="A77" s="88">
        <v>2023</v>
      </c>
      <c r="B77" s="89" t="s">
        <v>138</v>
      </c>
      <c r="C77" s="80">
        <v>30120</v>
      </c>
      <c r="D77" s="91">
        <v>29</v>
      </c>
      <c r="E77" s="92">
        <v>45124</v>
      </c>
      <c r="F77" s="89" t="s">
        <v>32</v>
      </c>
      <c r="G77" s="93" t="s">
        <v>50</v>
      </c>
      <c r="H77" s="89" t="s">
        <v>136</v>
      </c>
      <c r="I77" s="89" t="s">
        <v>52</v>
      </c>
      <c r="J77" s="89" t="s">
        <v>35</v>
      </c>
      <c r="K77" s="89" t="s">
        <v>36</v>
      </c>
      <c r="L77" s="89" t="s">
        <v>37</v>
      </c>
      <c r="M77" s="89" t="s">
        <v>38</v>
      </c>
      <c r="N77" s="88"/>
      <c r="O77" s="88">
        <v>50</v>
      </c>
      <c r="P77" s="88">
        <v>50</v>
      </c>
      <c r="Q77" s="53">
        <v>0</v>
      </c>
      <c r="R77" s="35" t="s">
        <v>775</v>
      </c>
      <c r="T77" s="89" t="s">
        <v>53</v>
      </c>
      <c r="U77" s="89" t="s">
        <v>54</v>
      </c>
    </row>
    <row r="78" spans="1:21" s="89" customFormat="1">
      <c r="A78" s="88">
        <v>2023</v>
      </c>
      <c r="B78" s="89" t="s">
        <v>139</v>
      </c>
      <c r="C78" s="80">
        <v>30121</v>
      </c>
      <c r="D78" s="91">
        <v>29</v>
      </c>
      <c r="E78" s="92">
        <v>45124</v>
      </c>
      <c r="F78" s="89" t="s">
        <v>32</v>
      </c>
      <c r="G78" s="93" t="s">
        <v>50</v>
      </c>
      <c r="H78" s="89" t="s">
        <v>136</v>
      </c>
      <c r="I78" s="89" t="s">
        <v>52</v>
      </c>
      <c r="J78" s="89" t="s">
        <v>35</v>
      </c>
      <c r="K78" s="89" t="s">
        <v>36</v>
      </c>
      <c r="L78" s="89" t="s">
        <v>37</v>
      </c>
      <c r="M78" s="89" t="s">
        <v>38</v>
      </c>
      <c r="N78" s="88"/>
      <c r="O78" s="88">
        <v>50</v>
      </c>
      <c r="P78" s="88">
        <v>50</v>
      </c>
      <c r="Q78" s="53">
        <v>0</v>
      </c>
      <c r="R78" s="35" t="s">
        <v>775</v>
      </c>
      <c r="T78" s="89" t="s">
        <v>53</v>
      </c>
      <c r="U78" s="89" t="s">
        <v>54</v>
      </c>
    </row>
    <row r="79" spans="1:21" s="89" customFormat="1">
      <c r="A79" s="88">
        <v>2023</v>
      </c>
      <c r="B79" s="89" t="s">
        <v>140</v>
      </c>
      <c r="C79" s="80">
        <v>30122</v>
      </c>
      <c r="D79" s="91">
        <v>29</v>
      </c>
      <c r="E79" s="92">
        <v>45124</v>
      </c>
      <c r="F79" s="89" t="s">
        <v>32</v>
      </c>
      <c r="G79" s="93" t="s">
        <v>50</v>
      </c>
      <c r="H79" s="89" t="s">
        <v>136</v>
      </c>
      <c r="I79" s="89" t="s">
        <v>52</v>
      </c>
      <c r="J79" s="89" t="s">
        <v>35</v>
      </c>
      <c r="K79" s="89" t="s">
        <v>36</v>
      </c>
      <c r="L79" s="89" t="s">
        <v>37</v>
      </c>
      <c r="M79" s="89" t="s">
        <v>38</v>
      </c>
      <c r="N79" s="88"/>
      <c r="O79" s="88">
        <v>50</v>
      </c>
      <c r="P79" s="88">
        <v>50</v>
      </c>
      <c r="Q79" s="53">
        <v>0</v>
      </c>
      <c r="R79" s="35" t="s">
        <v>775</v>
      </c>
      <c r="T79" s="89" t="s">
        <v>53</v>
      </c>
      <c r="U79" s="89" t="s">
        <v>54</v>
      </c>
    </row>
    <row r="80" spans="1:21" s="89" customFormat="1">
      <c r="A80" s="88">
        <v>2023</v>
      </c>
      <c r="B80" s="89" t="s">
        <v>141</v>
      </c>
      <c r="C80" s="80">
        <v>30123</v>
      </c>
      <c r="D80" s="91">
        <v>29</v>
      </c>
      <c r="E80" s="92">
        <v>45124</v>
      </c>
      <c r="F80" s="89" t="s">
        <v>32</v>
      </c>
      <c r="G80" s="93" t="s">
        <v>50</v>
      </c>
      <c r="H80" s="89" t="s">
        <v>136</v>
      </c>
      <c r="I80" s="93" t="s">
        <v>52</v>
      </c>
      <c r="J80" s="89" t="s">
        <v>35</v>
      </c>
      <c r="K80" s="89" t="s">
        <v>36</v>
      </c>
      <c r="L80" s="89" t="s">
        <v>37</v>
      </c>
      <c r="M80" s="89" t="s">
        <v>38</v>
      </c>
      <c r="N80" s="88"/>
      <c r="O80" s="88">
        <v>50</v>
      </c>
      <c r="P80" s="88">
        <v>50</v>
      </c>
      <c r="Q80" s="53">
        <v>0</v>
      </c>
      <c r="R80" s="35" t="s">
        <v>775</v>
      </c>
      <c r="T80" s="89" t="s">
        <v>53</v>
      </c>
      <c r="U80" s="89" t="s">
        <v>54</v>
      </c>
    </row>
    <row r="81" spans="1:21" s="89" customFormat="1">
      <c r="A81" s="88">
        <v>2023</v>
      </c>
      <c r="B81" s="89" t="s">
        <v>142</v>
      </c>
      <c r="C81" s="80">
        <v>30124</v>
      </c>
      <c r="D81" s="91">
        <v>29</v>
      </c>
      <c r="E81" s="92">
        <v>45124</v>
      </c>
      <c r="F81" s="89" t="s">
        <v>32</v>
      </c>
      <c r="G81" s="93" t="s">
        <v>50</v>
      </c>
      <c r="H81" s="89" t="s">
        <v>136</v>
      </c>
      <c r="I81" s="93" t="s">
        <v>52</v>
      </c>
      <c r="J81" s="89" t="s">
        <v>35</v>
      </c>
      <c r="K81" s="89" t="s">
        <v>36</v>
      </c>
      <c r="L81" s="89" t="s">
        <v>37</v>
      </c>
      <c r="M81" s="89" t="s">
        <v>38</v>
      </c>
      <c r="N81" s="88"/>
      <c r="O81" s="88">
        <v>50</v>
      </c>
      <c r="P81" s="88">
        <v>50</v>
      </c>
      <c r="Q81" s="53">
        <v>0</v>
      </c>
      <c r="R81" s="35" t="s">
        <v>775</v>
      </c>
      <c r="T81" s="89" t="s">
        <v>53</v>
      </c>
      <c r="U81" s="89" t="s">
        <v>54</v>
      </c>
    </row>
    <row r="82" spans="1:21" s="89" customFormat="1">
      <c r="A82" s="88">
        <v>2023</v>
      </c>
      <c r="B82" s="89" t="s">
        <v>143</v>
      </c>
      <c r="C82" s="80">
        <v>30125</v>
      </c>
      <c r="D82" s="91">
        <v>29</v>
      </c>
      <c r="E82" s="92">
        <v>45124</v>
      </c>
      <c r="F82" s="89" t="s">
        <v>32</v>
      </c>
      <c r="G82" s="93" t="s">
        <v>50</v>
      </c>
      <c r="H82" s="89" t="s">
        <v>136</v>
      </c>
      <c r="I82" s="93" t="s">
        <v>52</v>
      </c>
      <c r="J82" s="89" t="s">
        <v>35</v>
      </c>
      <c r="K82" s="89" t="s">
        <v>36</v>
      </c>
      <c r="L82" s="89" t="s">
        <v>37</v>
      </c>
      <c r="M82" s="89" t="s">
        <v>38</v>
      </c>
      <c r="N82" s="88"/>
      <c r="O82" s="88">
        <v>50</v>
      </c>
      <c r="P82" s="88">
        <v>50</v>
      </c>
      <c r="Q82" s="53">
        <v>0</v>
      </c>
      <c r="R82" s="35" t="s">
        <v>775</v>
      </c>
      <c r="T82" s="89" t="s">
        <v>53</v>
      </c>
      <c r="U82" s="89" t="s">
        <v>54</v>
      </c>
    </row>
    <row r="83" spans="1:21" s="89" customFormat="1">
      <c r="A83" s="88">
        <v>2023</v>
      </c>
      <c r="B83" s="89" t="s">
        <v>144</v>
      </c>
      <c r="C83" s="80">
        <v>30126</v>
      </c>
      <c r="D83" s="91">
        <v>29</v>
      </c>
      <c r="E83" s="92">
        <v>45124</v>
      </c>
      <c r="F83" s="89" t="s">
        <v>32</v>
      </c>
      <c r="G83" s="93" t="s">
        <v>50</v>
      </c>
      <c r="H83" s="89" t="s">
        <v>136</v>
      </c>
      <c r="I83" s="93" t="s">
        <v>52</v>
      </c>
      <c r="J83" s="89" t="s">
        <v>35</v>
      </c>
      <c r="K83" s="89" t="s">
        <v>36</v>
      </c>
      <c r="L83" s="89" t="s">
        <v>37</v>
      </c>
      <c r="M83" s="89" t="s">
        <v>38</v>
      </c>
      <c r="N83" s="88"/>
      <c r="O83" s="88">
        <v>50</v>
      </c>
      <c r="P83" s="88">
        <v>50</v>
      </c>
      <c r="Q83" s="53">
        <v>0</v>
      </c>
      <c r="R83" s="35" t="s">
        <v>775</v>
      </c>
      <c r="T83" s="89" t="s">
        <v>53</v>
      </c>
      <c r="U83" s="89" t="s">
        <v>54</v>
      </c>
    </row>
    <row r="84" spans="1:21" s="89" customFormat="1">
      <c r="A84" s="88">
        <v>2023</v>
      </c>
      <c r="B84" s="89" t="s">
        <v>145</v>
      </c>
      <c r="C84" s="80">
        <v>30127</v>
      </c>
      <c r="D84" s="91">
        <v>29</v>
      </c>
      <c r="E84" s="92">
        <v>45124</v>
      </c>
      <c r="F84" s="89" t="s">
        <v>32</v>
      </c>
      <c r="G84" s="93" t="s">
        <v>50</v>
      </c>
      <c r="H84" s="89" t="s">
        <v>136</v>
      </c>
      <c r="I84" s="93" t="s">
        <v>52</v>
      </c>
      <c r="J84" s="89" t="s">
        <v>35</v>
      </c>
      <c r="K84" s="89" t="s">
        <v>36</v>
      </c>
      <c r="L84" s="89" t="s">
        <v>37</v>
      </c>
      <c r="M84" s="89" t="s">
        <v>38</v>
      </c>
      <c r="N84" s="88"/>
      <c r="O84" s="88">
        <v>50</v>
      </c>
      <c r="P84" s="88">
        <v>50</v>
      </c>
      <c r="Q84" s="53">
        <v>0</v>
      </c>
      <c r="R84" s="35" t="s">
        <v>775</v>
      </c>
      <c r="T84" s="89" t="s">
        <v>53</v>
      </c>
      <c r="U84" s="89" t="s">
        <v>54</v>
      </c>
    </row>
    <row r="85" spans="1:21" s="89" customFormat="1">
      <c r="A85" s="88">
        <v>2023</v>
      </c>
      <c r="B85" s="89" t="s">
        <v>146</v>
      </c>
      <c r="C85" s="80">
        <v>30128</v>
      </c>
      <c r="D85" s="91">
        <v>29</v>
      </c>
      <c r="E85" s="92">
        <v>45124</v>
      </c>
      <c r="F85" s="89" t="s">
        <v>32</v>
      </c>
      <c r="G85" s="93" t="s">
        <v>50</v>
      </c>
      <c r="H85" s="89" t="s">
        <v>136</v>
      </c>
      <c r="I85" s="93" t="s">
        <v>52</v>
      </c>
      <c r="J85" s="89" t="s">
        <v>35</v>
      </c>
      <c r="K85" s="89" t="s">
        <v>36</v>
      </c>
      <c r="L85" s="89" t="s">
        <v>37</v>
      </c>
      <c r="M85" s="89" t="s">
        <v>38</v>
      </c>
      <c r="N85" s="88"/>
      <c r="O85" s="88">
        <v>50</v>
      </c>
      <c r="P85" s="88">
        <v>50</v>
      </c>
      <c r="Q85" s="53">
        <v>0</v>
      </c>
      <c r="R85" s="35" t="s">
        <v>775</v>
      </c>
      <c r="T85" s="89" t="s">
        <v>53</v>
      </c>
      <c r="U85" s="89" t="s">
        <v>54</v>
      </c>
    </row>
    <row r="86" spans="1:21" s="89" customFormat="1">
      <c r="A86" s="88">
        <v>2023</v>
      </c>
      <c r="B86" s="89" t="s">
        <v>147</v>
      </c>
      <c r="C86" s="80">
        <v>30129</v>
      </c>
      <c r="D86" s="91">
        <v>29</v>
      </c>
      <c r="E86" s="92">
        <v>45124</v>
      </c>
      <c r="F86" s="89" t="s">
        <v>32</v>
      </c>
      <c r="G86" s="93" t="s">
        <v>50</v>
      </c>
      <c r="H86" s="89" t="s">
        <v>136</v>
      </c>
      <c r="I86" s="93" t="s">
        <v>52</v>
      </c>
      <c r="J86" s="89" t="s">
        <v>35</v>
      </c>
      <c r="K86" s="89" t="s">
        <v>36</v>
      </c>
      <c r="L86" s="89" t="s">
        <v>37</v>
      </c>
      <c r="M86" s="89" t="s">
        <v>38</v>
      </c>
      <c r="N86" s="88"/>
      <c r="O86" s="88">
        <v>50</v>
      </c>
      <c r="P86" s="88">
        <v>50</v>
      </c>
      <c r="Q86" s="53">
        <v>0</v>
      </c>
      <c r="R86" s="35" t="s">
        <v>775</v>
      </c>
      <c r="T86" s="89" t="s">
        <v>53</v>
      </c>
      <c r="U86" s="89" t="s">
        <v>54</v>
      </c>
    </row>
    <row r="87" spans="1:21" s="89" customFormat="1">
      <c r="A87" s="88">
        <v>2023</v>
      </c>
      <c r="B87" s="89" t="s">
        <v>148</v>
      </c>
      <c r="C87" s="80">
        <v>30130</v>
      </c>
      <c r="D87" s="91">
        <v>29</v>
      </c>
      <c r="E87" s="92">
        <v>45124</v>
      </c>
      <c r="F87" s="89" t="s">
        <v>32</v>
      </c>
      <c r="G87" s="93" t="s">
        <v>50</v>
      </c>
      <c r="H87" s="89" t="s">
        <v>136</v>
      </c>
      <c r="I87" s="93" t="s">
        <v>52</v>
      </c>
      <c r="J87" s="89" t="s">
        <v>35</v>
      </c>
      <c r="K87" s="89" t="s">
        <v>36</v>
      </c>
      <c r="L87" s="89" t="s">
        <v>37</v>
      </c>
      <c r="M87" s="89" t="s">
        <v>38</v>
      </c>
      <c r="N87" s="88"/>
      <c r="O87" s="88">
        <v>11</v>
      </c>
      <c r="P87" s="88">
        <v>11</v>
      </c>
      <c r="Q87" s="53">
        <v>0</v>
      </c>
      <c r="R87" s="35" t="s">
        <v>775</v>
      </c>
      <c r="T87" s="89" t="s">
        <v>53</v>
      </c>
      <c r="U87" s="89" t="s">
        <v>54</v>
      </c>
    </row>
    <row r="88" spans="1:21" s="72" customFormat="1">
      <c r="A88" s="71">
        <v>2023</v>
      </c>
      <c r="B88" s="72" t="s">
        <v>149</v>
      </c>
      <c r="C88" s="73">
        <v>30131</v>
      </c>
      <c r="D88" s="74">
        <v>29</v>
      </c>
      <c r="E88" s="78">
        <v>45124</v>
      </c>
      <c r="F88" s="72" t="s">
        <v>32</v>
      </c>
      <c r="G88" s="77" t="s">
        <v>50</v>
      </c>
      <c r="H88" s="72" t="s">
        <v>136</v>
      </c>
      <c r="I88" s="77" t="s">
        <v>52</v>
      </c>
      <c r="J88" s="72" t="s">
        <v>35</v>
      </c>
      <c r="K88" s="72" t="s">
        <v>36</v>
      </c>
      <c r="L88" s="72" t="s">
        <v>47</v>
      </c>
      <c r="M88" s="72" t="s">
        <v>38</v>
      </c>
      <c r="N88" s="71"/>
      <c r="O88" s="71">
        <v>50</v>
      </c>
      <c r="P88" s="71">
        <v>50</v>
      </c>
      <c r="Q88" s="74">
        <v>1</v>
      </c>
      <c r="R88" s="72" t="s">
        <v>776</v>
      </c>
      <c r="T88" s="72" t="s">
        <v>64</v>
      </c>
      <c r="U88" s="72" t="s">
        <v>65</v>
      </c>
    </row>
    <row r="89" spans="1:21" s="72" customFormat="1">
      <c r="A89" s="71">
        <v>2023</v>
      </c>
      <c r="B89" s="72" t="s">
        <v>150</v>
      </c>
      <c r="C89" s="73">
        <v>30132</v>
      </c>
      <c r="D89" s="74">
        <v>29</v>
      </c>
      <c r="E89" s="78">
        <v>45124</v>
      </c>
      <c r="F89" s="72" t="s">
        <v>32</v>
      </c>
      <c r="G89" s="77" t="s">
        <v>50</v>
      </c>
      <c r="H89" s="72" t="s">
        <v>136</v>
      </c>
      <c r="I89" s="77" t="s">
        <v>52</v>
      </c>
      <c r="J89" s="72" t="s">
        <v>35</v>
      </c>
      <c r="K89" s="72" t="s">
        <v>36</v>
      </c>
      <c r="L89" s="72" t="s">
        <v>47</v>
      </c>
      <c r="M89" s="72" t="s">
        <v>38</v>
      </c>
      <c r="N89" s="71"/>
      <c r="O89" s="71">
        <v>6</v>
      </c>
      <c r="P89" s="71">
        <v>6</v>
      </c>
      <c r="Q89" s="74">
        <v>1</v>
      </c>
      <c r="R89" s="72" t="s">
        <v>776</v>
      </c>
      <c r="T89" s="72" t="s">
        <v>64</v>
      </c>
      <c r="U89" s="72" t="s">
        <v>65</v>
      </c>
    </row>
    <row r="90" spans="1:21" s="89" customFormat="1">
      <c r="A90" s="88">
        <v>2023</v>
      </c>
      <c r="B90" s="89" t="s">
        <v>151</v>
      </c>
      <c r="C90" s="80">
        <v>30133</v>
      </c>
      <c r="D90" s="91">
        <v>29</v>
      </c>
      <c r="E90" s="92">
        <v>45124</v>
      </c>
      <c r="F90" s="89" t="s">
        <v>32</v>
      </c>
      <c r="G90" s="93" t="s">
        <v>50</v>
      </c>
      <c r="H90" s="89" t="s">
        <v>152</v>
      </c>
      <c r="I90" s="93" t="s">
        <v>52</v>
      </c>
      <c r="J90" s="89" t="s">
        <v>35</v>
      </c>
      <c r="K90" s="89" t="s">
        <v>36</v>
      </c>
      <c r="L90" s="89" t="s">
        <v>37</v>
      </c>
      <c r="M90" s="89" t="s">
        <v>38</v>
      </c>
      <c r="N90" s="88"/>
      <c r="O90" s="88">
        <v>50</v>
      </c>
      <c r="P90" s="88">
        <v>50</v>
      </c>
      <c r="Q90" s="53">
        <v>0</v>
      </c>
      <c r="R90" s="35" t="s">
        <v>775</v>
      </c>
      <c r="T90" s="89" t="s">
        <v>53</v>
      </c>
      <c r="U90" s="89" t="s">
        <v>54</v>
      </c>
    </row>
    <row r="91" spans="1:21" s="89" customFormat="1">
      <c r="A91" s="88">
        <v>2023</v>
      </c>
      <c r="B91" s="89" t="s">
        <v>153</v>
      </c>
      <c r="C91" s="80">
        <v>30134</v>
      </c>
      <c r="D91" s="91">
        <v>29</v>
      </c>
      <c r="E91" s="92">
        <v>45124</v>
      </c>
      <c r="F91" s="89" t="s">
        <v>32</v>
      </c>
      <c r="G91" s="93" t="s">
        <v>50</v>
      </c>
      <c r="H91" s="89" t="s">
        <v>152</v>
      </c>
      <c r="I91" s="93" t="s">
        <v>52</v>
      </c>
      <c r="J91" s="89" t="s">
        <v>35</v>
      </c>
      <c r="K91" s="89" t="s">
        <v>36</v>
      </c>
      <c r="L91" s="89" t="s">
        <v>37</v>
      </c>
      <c r="M91" s="89" t="s">
        <v>38</v>
      </c>
      <c r="N91" s="88"/>
      <c r="O91" s="88">
        <v>50</v>
      </c>
      <c r="P91" s="88">
        <v>50</v>
      </c>
      <c r="Q91" s="53">
        <v>0</v>
      </c>
      <c r="R91" s="35" t="s">
        <v>775</v>
      </c>
      <c r="T91" s="89" t="s">
        <v>53</v>
      </c>
      <c r="U91" s="89" t="s">
        <v>54</v>
      </c>
    </row>
    <row r="92" spans="1:21" s="89" customFormat="1">
      <c r="A92" s="88">
        <v>2023</v>
      </c>
      <c r="B92" s="89" t="s">
        <v>154</v>
      </c>
      <c r="C92" s="80">
        <v>30135</v>
      </c>
      <c r="D92" s="91">
        <v>29</v>
      </c>
      <c r="E92" s="92">
        <v>45124</v>
      </c>
      <c r="F92" s="89" t="s">
        <v>32</v>
      </c>
      <c r="G92" s="93" t="s">
        <v>50</v>
      </c>
      <c r="H92" s="89" t="s">
        <v>152</v>
      </c>
      <c r="I92" s="93" t="s">
        <v>52</v>
      </c>
      <c r="J92" s="89" t="s">
        <v>35</v>
      </c>
      <c r="K92" s="89" t="s">
        <v>36</v>
      </c>
      <c r="L92" s="89" t="s">
        <v>37</v>
      </c>
      <c r="M92" s="89" t="s">
        <v>38</v>
      </c>
      <c r="N92" s="88"/>
      <c r="O92" s="88">
        <v>50</v>
      </c>
      <c r="P92" s="88">
        <v>50</v>
      </c>
      <c r="Q92" s="53">
        <v>0</v>
      </c>
      <c r="R92" s="35" t="s">
        <v>775</v>
      </c>
      <c r="T92" s="89" t="s">
        <v>53</v>
      </c>
      <c r="U92" s="89" t="s">
        <v>54</v>
      </c>
    </row>
    <row r="93" spans="1:21" s="89" customFormat="1">
      <c r="A93" s="88">
        <v>2023</v>
      </c>
      <c r="B93" s="89" t="s">
        <v>155</v>
      </c>
      <c r="C93" s="80">
        <v>30136</v>
      </c>
      <c r="D93" s="91">
        <v>29</v>
      </c>
      <c r="E93" s="92">
        <v>45124</v>
      </c>
      <c r="F93" s="89" t="s">
        <v>32</v>
      </c>
      <c r="G93" s="93" t="s">
        <v>50</v>
      </c>
      <c r="H93" s="89" t="s">
        <v>152</v>
      </c>
      <c r="I93" s="93" t="s">
        <v>52</v>
      </c>
      <c r="J93" s="89" t="s">
        <v>35</v>
      </c>
      <c r="K93" s="89" t="s">
        <v>36</v>
      </c>
      <c r="L93" s="89" t="s">
        <v>37</v>
      </c>
      <c r="M93" s="89" t="s">
        <v>38</v>
      </c>
      <c r="N93" s="88"/>
      <c r="O93" s="88">
        <v>50</v>
      </c>
      <c r="P93" s="88">
        <v>50</v>
      </c>
      <c r="Q93" s="53">
        <v>0</v>
      </c>
      <c r="R93" s="35" t="s">
        <v>775</v>
      </c>
      <c r="T93" s="89" t="s">
        <v>53</v>
      </c>
      <c r="U93" s="89" t="s">
        <v>54</v>
      </c>
    </row>
    <row r="94" spans="1:21" s="89" customFormat="1">
      <c r="A94" s="88">
        <v>2023</v>
      </c>
      <c r="B94" s="89" t="s">
        <v>156</v>
      </c>
      <c r="C94" s="80">
        <v>30137</v>
      </c>
      <c r="D94" s="91">
        <v>29</v>
      </c>
      <c r="E94" s="92">
        <v>45124</v>
      </c>
      <c r="F94" s="89" t="s">
        <v>32</v>
      </c>
      <c r="G94" s="93" t="s">
        <v>50</v>
      </c>
      <c r="H94" s="89" t="s">
        <v>152</v>
      </c>
      <c r="I94" s="93" t="s">
        <v>52</v>
      </c>
      <c r="J94" s="89" t="s">
        <v>35</v>
      </c>
      <c r="K94" s="89" t="s">
        <v>36</v>
      </c>
      <c r="L94" s="89" t="s">
        <v>37</v>
      </c>
      <c r="M94" s="89" t="s">
        <v>38</v>
      </c>
      <c r="N94" s="88"/>
      <c r="O94" s="88">
        <v>50</v>
      </c>
      <c r="P94" s="88">
        <v>50</v>
      </c>
      <c r="Q94" s="53">
        <v>0</v>
      </c>
      <c r="R94" s="35" t="s">
        <v>775</v>
      </c>
      <c r="T94" s="89" t="s">
        <v>53</v>
      </c>
      <c r="U94" s="89" t="s">
        <v>54</v>
      </c>
    </row>
    <row r="95" spans="1:21" s="89" customFormat="1">
      <c r="A95" s="88">
        <v>2023</v>
      </c>
      <c r="B95" s="89" t="s">
        <v>157</v>
      </c>
      <c r="C95" s="80">
        <v>30138</v>
      </c>
      <c r="D95" s="91">
        <v>29</v>
      </c>
      <c r="E95" s="92">
        <v>45124</v>
      </c>
      <c r="F95" s="89" t="s">
        <v>32</v>
      </c>
      <c r="G95" s="93" t="s">
        <v>50</v>
      </c>
      <c r="H95" s="89" t="s">
        <v>152</v>
      </c>
      <c r="I95" s="93" t="s">
        <v>52</v>
      </c>
      <c r="J95" s="89" t="s">
        <v>35</v>
      </c>
      <c r="K95" s="89" t="s">
        <v>36</v>
      </c>
      <c r="L95" s="93" t="s">
        <v>37</v>
      </c>
      <c r="M95" s="89" t="s">
        <v>38</v>
      </c>
      <c r="N95" s="88"/>
      <c r="O95" s="88">
        <v>50</v>
      </c>
      <c r="P95" s="88">
        <v>50</v>
      </c>
      <c r="Q95" s="53">
        <v>0</v>
      </c>
      <c r="R95" s="35" t="s">
        <v>775</v>
      </c>
      <c r="T95" s="89" t="s">
        <v>53</v>
      </c>
      <c r="U95" s="89" t="s">
        <v>54</v>
      </c>
    </row>
    <row r="96" spans="1:21" s="89" customFormat="1">
      <c r="A96" s="88">
        <v>2023</v>
      </c>
      <c r="B96" s="89" t="s">
        <v>158</v>
      </c>
      <c r="C96" s="80">
        <v>30139</v>
      </c>
      <c r="D96" s="91">
        <v>29</v>
      </c>
      <c r="E96" s="92">
        <v>45124</v>
      </c>
      <c r="F96" s="89" t="s">
        <v>32</v>
      </c>
      <c r="G96" s="93" t="s">
        <v>50</v>
      </c>
      <c r="H96" s="89" t="s">
        <v>152</v>
      </c>
      <c r="I96" s="93" t="s">
        <v>52</v>
      </c>
      <c r="J96" s="89" t="s">
        <v>35</v>
      </c>
      <c r="K96" s="89" t="s">
        <v>36</v>
      </c>
      <c r="L96" s="89" t="s">
        <v>37</v>
      </c>
      <c r="M96" s="89" t="s">
        <v>38</v>
      </c>
      <c r="N96" s="88"/>
      <c r="O96" s="88">
        <v>44</v>
      </c>
      <c r="P96" s="88">
        <v>44</v>
      </c>
      <c r="Q96" s="53">
        <v>0</v>
      </c>
      <c r="R96" s="35" t="s">
        <v>775</v>
      </c>
      <c r="T96" s="89" t="s">
        <v>53</v>
      </c>
      <c r="U96" s="89" t="s">
        <v>54</v>
      </c>
    </row>
    <row r="97" spans="1:21" s="89" customFormat="1">
      <c r="A97" s="88">
        <v>2023</v>
      </c>
      <c r="B97" s="89" t="s">
        <v>159</v>
      </c>
      <c r="C97" s="80">
        <v>30140</v>
      </c>
      <c r="D97" s="91">
        <v>29</v>
      </c>
      <c r="E97" s="92">
        <v>45124</v>
      </c>
      <c r="F97" s="89" t="s">
        <v>32</v>
      </c>
      <c r="G97" s="93" t="s">
        <v>50</v>
      </c>
      <c r="H97" s="89" t="s">
        <v>152</v>
      </c>
      <c r="I97" s="93" t="s">
        <v>52</v>
      </c>
      <c r="J97" s="89" t="s">
        <v>35</v>
      </c>
      <c r="K97" s="89" t="s">
        <v>36</v>
      </c>
      <c r="L97" s="89" t="s">
        <v>47</v>
      </c>
      <c r="M97" s="89" t="s">
        <v>38</v>
      </c>
      <c r="N97" s="88"/>
      <c r="O97" s="88">
        <v>50</v>
      </c>
      <c r="P97" s="88">
        <v>50</v>
      </c>
      <c r="Q97" s="53">
        <v>0</v>
      </c>
      <c r="R97" s="35" t="s">
        <v>775</v>
      </c>
      <c r="T97" s="89" t="s">
        <v>64</v>
      </c>
      <c r="U97" s="89" t="s">
        <v>65</v>
      </c>
    </row>
    <row r="98" spans="1:21" s="72" customFormat="1">
      <c r="A98" s="71">
        <v>2023</v>
      </c>
      <c r="B98" s="72" t="s">
        <v>160</v>
      </c>
      <c r="C98" s="73">
        <v>30141</v>
      </c>
      <c r="D98" s="74">
        <v>29</v>
      </c>
      <c r="E98" s="78">
        <v>45124</v>
      </c>
      <c r="F98" s="72" t="s">
        <v>32</v>
      </c>
      <c r="G98" s="77" t="s">
        <v>50</v>
      </c>
      <c r="H98" s="72" t="s">
        <v>152</v>
      </c>
      <c r="I98" s="77" t="s">
        <v>52</v>
      </c>
      <c r="J98" s="72" t="s">
        <v>35</v>
      </c>
      <c r="K98" s="72" t="s">
        <v>36</v>
      </c>
      <c r="L98" s="72" t="s">
        <v>47</v>
      </c>
      <c r="M98" s="72" t="s">
        <v>38</v>
      </c>
      <c r="N98" s="71"/>
      <c r="O98" s="71">
        <v>40</v>
      </c>
      <c r="P98" s="71">
        <v>40</v>
      </c>
      <c r="Q98" s="74">
        <v>1</v>
      </c>
      <c r="R98" s="72" t="s">
        <v>776</v>
      </c>
      <c r="T98" s="72" t="s">
        <v>64</v>
      </c>
      <c r="U98" s="72" t="s">
        <v>65</v>
      </c>
    </row>
    <row r="99" spans="1:21" s="89" customFormat="1">
      <c r="A99" s="88">
        <v>2023</v>
      </c>
      <c r="B99" s="89" t="s">
        <v>161</v>
      </c>
      <c r="C99" s="80">
        <v>30142</v>
      </c>
      <c r="D99" s="91">
        <v>29</v>
      </c>
      <c r="E99" s="92">
        <v>45124</v>
      </c>
      <c r="F99" s="89" t="s">
        <v>32</v>
      </c>
      <c r="G99" s="93" t="s">
        <v>50</v>
      </c>
      <c r="H99" s="89" t="s">
        <v>162</v>
      </c>
      <c r="I99" s="93" t="s">
        <v>52</v>
      </c>
      <c r="J99" s="89" t="s">
        <v>83</v>
      </c>
      <c r="K99" s="89" t="s">
        <v>36</v>
      </c>
      <c r="L99" s="89" t="s">
        <v>47</v>
      </c>
      <c r="M99" s="89" t="s">
        <v>38</v>
      </c>
      <c r="N99" s="88">
        <v>2</v>
      </c>
      <c r="O99" s="88"/>
      <c r="P99" s="88">
        <v>2</v>
      </c>
      <c r="Q99" s="53">
        <v>0</v>
      </c>
      <c r="R99" s="35" t="s">
        <v>775</v>
      </c>
      <c r="T99" s="89" t="s">
        <v>64</v>
      </c>
      <c r="U99" s="89" t="s">
        <v>65</v>
      </c>
    </row>
    <row r="100" spans="1:21" s="89" customFormat="1">
      <c r="A100" s="88">
        <v>2023</v>
      </c>
      <c r="B100" s="89" t="s">
        <v>163</v>
      </c>
      <c r="C100" s="80">
        <v>30143</v>
      </c>
      <c r="D100" s="91">
        <v>29</v>
      </c>
      <c r="E100" s="92">
        <v>45124</v>
      </c>
      <c r="F100" s="89" t="s">
        <v>32</v>
      </c>
      <c r="G100" s="93" t="s">
        <v>50</v>
      </c>
      <c r="H100" s="89" t="s">
        <v>790</v>
      </c>
      <c r="I100" s="93" t="s">
        <v>52</v>
      </c>
      <c r="J100" s="89" t="s">
        <v>83</v>
      </c>
      <c r="K100" s="89" t="s">
        <v>36</v>
      </c>
      <c r="L100" s="89" t="s">
        <v>47</v>
      </c>
      <c r="M100" s="89" t="s">
        <v>38</v>
      </c>
      <c r="N100" s="88">
        <v>50</v>
      </c>
      <c r="O100" s="88"/>
      <c r="P100" s="88">
        <v>50</v>
      </c>
      <c r="Q100" s="53">
        <v>0</v>
      </c>
      <c r="R100" s="35" t="s">
        <v>775</v>
      </c>
      <c r="T100" s="89" t="s">
        <v>64</v>
      </c>
      <c r="U100" s="89" t="s">
        <v>65</v>
      </c>
    </row>
    <row r="101" spans="1:21" s="89" customFormat="1">
      <c r="A101" s="88">
        <v>2023</v>
      </c>
      <c r="B101" s="89" t="s">
        <v>165</v>
      </c>
      <c r="C101" s="80">
        <v>30144</v>
      </c>
      <c r="D101" s="91">
        <v>29</v>
      </c>
      <c r="E101" s="92">
        <v>45124</v>
      </c>
      <c r="F101" s="89" t="s">
        <v>32</v>
      </c>
      <c r="G101" s="93" t="s">
        <v>50</v>
      </c>
      <c r="H101" s="89" t="s">
        <v>790</v>
      </c>
      <c r="I101" s="93" t="s">
        <v>52</v>
      </c>
      <c r="J101" s="89" t="s">
        <v>83</v>
      </c>
      <c r="K101" s="89" t="s">
        <v>36</v>
      </c>
      <c r="L101" s="89" t="s">
        <v>47</v>
      </c>
      <c r="M101" s="89" t="s">
        <v>38</v>
      </c>
      <c r="N101" s="88">
        <v>17</v>
      </c>
      <c r="O101" s="88"/>
      <c r="P101" s="88">
        <v>17</v>
      </c>
      <c r="Q101" s="53">
        <v>0</v>
      </c>
      <c r="R101" s="35" t="s">
        <v>775</v>
      </c>
      <c r="T101" s="89" t="s">
        <v>64</v>
      </c>
      <c r="U101" s="89" t="s">
        <v>65</v>
      </c>
    </row>
    <row r="102" spans="1:21" s="89" customFormat="1">
      <c r="A102" s="100">
        <v>2023</v>
      </c>
      <c r="B102" s="89" t="s">
        <v>166</v>
      </c>
      <c r="C102" s="80">
        <v>30145</v>
      </c>
      <c r="D102" s="91">
        <v>29</v>
      </c>
      <c r="E102" s="92">
        <v>45124</v>
      </c>
      <c r="F102" s="89" t="s">
        <v>32</v>
      </c>
      <c r="G102" s="93" t="s">
        <v>50</v>
      </c>
      <c r="H102" s="89" t="s">
        <v>164</v>
      </c>
      <c r="I102" s="93" t="s">
        <v>52</v>
      </c>
      <c r="J102" s="89" t="s">
        <v>35</v>
      </c>
      <c r="K102" s="89" t="s">
        <v>36</v>
      </c>
      <c r="L102" s="89" t="s">
        <v>37</v>
      </c>
      <c r="M102" s="89" t="s">
        <v>38</v>
      </c>
      <c r="N102" s="88"/>
      <c r="O102" s="88">
        <v>50</v>
      </c>
      <c r="P102" s="88">
        <v>50</v>
      </c>
      <c r="Q102" s="53">
        <v>0</v>
      </c>
      <c r="R102" s="35" t="s">
        <v>775</v>
      </c>
      <c r="T102" s="89" t="s">
        <v>53</v>
      </c>
      <c r="U102" s="89" t="s">
        <v>54</v>
      </c>
    </row>
    <row r="103" spans="1:21" s="89" customFormat="1">
      <c r="A103" s="100">
        <v>2023</v>
      </c>
      <c r="B103" s="89" t="s">
        <v>167</v>
      </c>
      <c r="C103" s="80">
        <v>30146</v>
      </c>
      <c r="D103" s="91">
        <v>29</v>
      </c>
      <c r="E103" s="92">
        <v>45124</v>
      </c>
      <c r="F103" s="89" t="s">
        <v>32</v>
      </c>
      <c r="G103" s="93" t="s">
        <v>50</v>
      </c>
      <c r="H103" s="89" t="s">
        <v>164</v>
      </c>
      <c r="I103" s="93" t="s">
        <v>52</v>
      </c>
      <c r="J103" s="89" t="s">
        <v>35</v>
      </c>
      <c r="K103" s="89" t="s">
        <v>36</v>
      </c>
      <c r="L103" s="89" t="s">
        <v>37</v>
      </c>
      <c r="M103" s="89" t="s">
        <v>38</v>
      </c>
      <c r="N103" s="88"/>
      <c r="O103" s="88">
        <v>50</v>
      </c>
      <c r="P103" s="88">
        <v>50</v>
      </c>
      <c r="Q103" s="53">
        <v>0</v>
      </c>
      <c r="R103" s="35" t="s">
        <v>775</v>
      </c>
      <c r="T103" s="89" t="s">
        <v>53</v>
      </c>
      <c r="U103" s="89" t="s">
        <v>54</v>
      </c>
    </row>
    <row r="104" spans="1:21" s="89" customFormat="1">
      <c r="A104" s="100">
        <v>2023</v>
      </c>
      <c r="B104" s="89" t="s">
        <v>168</v>
      </c>
      <c r="C104" s="80">
        <v>30147</v>
      </c>
      <c r="D104" s="91">
        <v>29</v>
      </c>
      <c r="E104" s="92">
        <v>45124</v>
      </c>
      <c r="F104" s="89" t="s">
        <v>32</v>
      </c>
      <c r="G104" s="93" t="s">
        <v>50</v>
      </c>
      <c r="H104" s="89" t="s">
        <v>164</v>
      </c>
      <c r="I104" s="93" t="s">
        <v>52</v>
      </c>
      <c r="J104" s="89" t="s">
        <v>35</v>
      </c>
      <c r="K104" s="89" t="s">
        <v>36</v>
      </c>
      <c r="L104" s="89" t="s">
        <v>37</v>
      </c>
      <c r="M104" s="89" t="s">
        <v>38</v>
      </c>
      <c r="N104" s="88"/>
      <c r="O104" s="88">
        <v>50</v>
      </c>
      <c r="P104" s="88">
        <v>50</v>
      </c>
      <c r="Q104" s="53">
        <v>0</v>
      </c>
      <c r="R104" s="35" t="s">
        <v>775</v>
      </c>
      <c r="T104" s="89" t="s">
        <v>53</v>
      </c>
      <c r="U104" s="89" t="s">
        <v>54</v>
      </c>
    </row>
    <row r="105" spans="1:21" s="89" customFormat="1">
      <c r="A105" s="100">
        <v>2023</v>
      </c>
      <c r="B105" s="89" t="s">
        <v>169</v>
      </c>
      <c r="C105" s="80">
        <v>30148</v>
      </c>
      <c r="D105" s="91">
        <v>29</v>
      </c>
      <c r="E105" s="92">
        <v>45124</v>
      </c>
      <c r="F105" s="89" t="s">
        <v>32</v>
      </c>
      <c r="G105" s="93" t="s">
        <v>50</v>
      </c>
      <c r="H105" s="89" t="s">
        <v>164</v>
      </c>
      <c r="I105" s="93" t="s">
        <v>52</v>
      </c>
      <c r="J105" s="89" t="s">
        <v>35</v>
      </c>
      <c r="K105" s="89" t="s">
        <v>36</v>
      </c>
      <c r="L105" s="89" t="s">
        <v>37</v>
      </c>
      <c r="M105" s="89" t="s">
        <v>38</v>
      </c>
      <c r="N105" s="88"/>
      <c r="O105" s="88">
        <v>50</v>
      </c>
      <c r="P105" s="88">
        <v>50</v>
      </c>
      <c r="Q105" s="53">
        <v>0</v>
      </c>
      <c r="R105" s="35" t="s">
        <v>775</v>
      </c>
      <c r="T105" s="89" t="s">
        <v>53</v>
      </c>
      <c r="U105" s="89" t="s">
        <v>54</v>
      </c>
    </row>
    <row r="106" spans="1:21" s="72" customFormat="1">
      <c r="A106" s="71">
        <v>2023</v>
      </c>
      <c r="B106" s="72" t="s">
        <v>170</v>
      </c>
      <c r="C106" s="73">
        <v>30149</v>
      </c>
      <c r="D106" s="74">
        <v>29</v>
      </c>
      <c r="E106" s="78">
        <v>45124</v>
      </c>
      <c r="F106" s="72" t="s">
        <v>32</v>
      </c>
      <c r="G106" s="77" t="s">
        <v>50</v>
      </c>
      <c r="H106" s="72" t="s">
        <v>164</v>
      </c>
      <c r="I106" s="77" t="s">
        <v>52</v>
      </c>
      <c r="J106" s="72" t="s">
        <v>35</v>
      </c>
      <c r="K106" s="72" t="s">
        <v>36</v>
      </c>
      <c r="L106" s="72" t="s">
        <v>37</v>
      </c>
      <c r="M106" s="72" t="s">
        <v>38</v>
      </c>
      <c r="N106" s="71"/>
      <c r="O106" s="71">
        <v>50</v>
      </c>
      <c r="P106" s="71">
        <v>50</v>
      </c>
      <c r="Q106" s="74">
        <v>1</v>
      </c>
      <c r="R106" s="72" t="s">
        <v>776</v>
      </c>
      <c r="T106" s="72" t="s">
        <v>53</v>
      </c>
      <c r="U106" s="72" t="s">
        <v>54</v>
      </c>
    </row>
    <row r="107" spans="1:21" s="89" customFormat="1">
      <c r="A107" s="88">
        <v>2023</v>
      </c>
      <c r="B107" s="89" t="s">
        <v>171</v>
      </c>
      <c r="C107" s="80">
        <v>30150</v>
      </c>
      <c r="D107" s="91">
        <v>29</v>
      </c>
      <c r="E107" s="92">
        <v>45124</v>
      </c>
      <c r="F107" s="89" t="s">
        <v>32</v>
      </c>
      <c r="G107" s="93" t="s">
        <v>50</v>
      </c>
      <c r="H107" s="89" t="s">
        <v>164</v>
      </c>
      <c r="I107" s="93" t="s">
        <v>52</v>
      </c>
      <c r="J107" s="89" t="s">
        <v>35</v>
      </c>
      <c r="K107" s="89" t="s">
        <v>36</v>
      </c>
      <c r="L107" s="89" t="s">
        <v>37</v>
      </c>
      <c r="M107" s="89" t="s">
        <v>38</v>
      </c>
      <c r="N107" s="88"/>
      <c r="O107" s="88">
        <v>50</v>
      </c>
      <c r="P107" s="88">
        <v>50</v>
      </c>
      <c r="Q107" s="53">
        <v>0</v>
      </c>
      <c r="R107" s="35" t="s">
        <v>775</v>
      </c>
      <c r="T107" s="89" t="s">
        <v>53</v>
      </c>
      <c r="U107" s="89" t="s">
        <v>54</v>
      </c>
    </row>
    <row r="108" spans="1:21" s="89" customFormat="1">
      <c r="A108" s="93">
        <v>2023</v>
      </c>
      <c r="B108" s="89" t="s">
        <v>172</v>
      </c>
      <c r="C108" s="80">
        <v>30151</v>
      </c>
      <c r="D108" s="91">
        <v>29</v>
      </c>
      <c r="E108" s="92">
        <v>45124</v>
      </c>
      <c r="F108" s="89" t="s">
        <v>32</v>
      </c>
      <c r="G108" s="93" t="s">
        <v>50</v>
      </c>
      <c r="H108" s="89" t="s">
        <v>164</v>
      </c>
      <c r="I108" s="93" t="s">
        <v>52</v>
      </c>
      <c r="J108" s="89" t="s">
        <v>35</v>
      </c>
      <c r="K108" s="89" t="s">
        <v>36</v>
      </c>
      <c r="L108" s="89" t="s">
        <v>37</v>
      </c>
      <c r="M108" s="89" t="s">
        <v>38</v>
      </c>
      <c r="N108" s="88"/>
      <c r="O108" s="88">
        <v>50</v>
      </c>
      <c r="P108" s="88">
        <v>50</v>
      </c>
      <c r="Q108" s="53">
        <v>0</v>
      </c>
      <c r="R108" s="35" t="s">
        <v>775</v>
      </c>
      <c r="T108" s="89" t="s">
        <v>53</v>
      </c>
      <c r="U108" s="89" t="s">
        <v>54</v>
      </c>
    </row>
    <row r="109" spans="1:21" s="89" customFormat="1">
      <c r="A109" s="93">
        <v>2023</v>
      </c>
      <c r="B109" s="89" t="s">
        <v>173</v>
      </c>
      <c r="C109" s="80">
        <v>30152</v>
      </c>
      <c r="D109" s="91">
        <v>29</v>
      </c>
      <c r="E109" s="92">
        <v>45124</v>
      </c>
      <c r="F109" s="89" t="s">
        <v>32</v>
      </c>
      <c r="G109" s="93" t="s">
        <v>50</v>
      </c>
      <c r="H109" s="89" t="s">
        <v>164</v>
      </c>
      <c r="I109" s="93" t="s">
        <v>52</v>
      </c>
      <c r="J109" s="89" t="s">
        <v>35</v>
      </c>
      <c r="K109" s="89" t="s">
        <v>36</v>
      </c>
      <c r="L109" s="89" t="s">
        <v>37</v>
      </c>
      <c r="M109" s="89" t="s">
        <v>38</v>
      </c>
      <c r="N109" s="88"/>
      <c r="O109" s="88">
        <v>50</v>
      </c>
      <c r="P109" s="88">
        <v>50</v>
      </c>
      <c r="Q109" s="53">
        <v>0</v>
      </c>
      <c r="R109" s="35" t="s">
        <v>775</v>
      </c>
      <c r="T109" s="89" t="s">
        <v>53</v>
      </c>
      <c r="U109" s="89" t="s">
        <v>54</v>
      </c>
    </row>
    <row r="110" spans="1:21" s="89" customFormat="1">
      <c r="A110" s="93">
        <v>2023</v>
      </c>
      <c r="B110" s="89" t="s">
        <v>174</v>
      </c>
      <c r="C110" s="80">
        <v>30153</v>
      </c>
      <c r="D110" s="91">
        <v>29</v>
      </c>
      <c r="E110" s="92">
        <v>45124</v>
      </c>
      <c r="F110" s="89" t="s">
        <v>32</v>
      </c>
      <c r="G110" s="93" t="s">
        <v>50</v>
      </c>
      <c r="H110" s="89" t="s">
        <v>164</v>
      </c>
      <c r="I110" s="93" t="s">
        <v>52</v>
      </c>
      <c r="J110" s="89" t="s">
        <v>35</v>
      </c>
      <c r="K110" s="89" t="s">
        <v>36</v>
      </c>
      <c r="L110" s="89" t="s">
        <v>37</v>
      </c>
      <c r="M110" s="89" t="s">
        <v>38</v>
      </c>
      <c r="N110" s="88"/>
      <c r="O110" s="88">
        <v>50</v>
      </c>
      <c r="P110" s="88">
        <v>50</v>
      </c>
      <c r="Q110" s="53">
        <v>0</v>
      </c>
      <c r="R110" s="35" t="s">
        <v>775</v>
      </c>
      <c r="T110" s="89" t="s">
        <v>53</v>
      </c>
      <c r="U110" s="89" t="s">
        <v>54</v>
      </c>
    </row>
    <row r="111" spans="1:21" s="89" customFormat="1">
      <c r="A111" s="93">
        <v>2023</v>
      </c>
      <c r="B111" s="89" t="s">
        <v>175</v>
      </c>
      <c r="C111" s="80">
        <v>30154</v>
      </c>
      <c r="D111" s="91">
        <v>29</v>
      </c>
      <c r="E111" s="92">
        <v>45124</v>
      </c>
      <c r="F111" s="89" t="s">
        <v>32</v>
      </c>
      <c r="G111" s="93" t="s">
        <v>50</v>
      </c>
      <c r="H111" s="89" t="s">
        <v>164</v>
      </c>
      <c r="I111" s="93" t="s">
        <v>52</v>
      </c>
      <c r="J111" s="89" t="s">
        <v>35</v>
      </c>
      <c r="K111" s="89" t="s">
        <v>36</v>
      </c>
      <c r="L111" s="89" t="s">
        <v>37</v>
      </c>
      <c r="M111" s="89" t="s">
        <v>38</v>
      </c>
      <c r="N111" s="88"/>
      <c r="O111" s="88">
        <v>50</v>
      </c>
      <c r="P111" s="88">
        <v>50</v>
      </c>
      <c r="Q111" s="53">
        <v>0</v>
      </c>
      <c r="R111" s="35" t="s">
        <v>775</v>
      </c>
      <c r="T111" s="89" t="s">
        <v>53</v>
      </c>
      <c r="U111" s="89" t="s">
        <v>54</v>
      </c>
    </row>
    <row r="112" spans="1:21" s="89" customFormat="1">
      <c r="A112" s="93">
        <v>2023</v>
      </c>
      <c r="B112" s="89" t="s">
        <v>176</v>
      </c>
      <c r="C112" s="80">
        <v>30155</v>
      </c>
      <c r="D112" s="91">
        <v>29</v>
      </c>
      <c r="E112" s="92">
        <v>45124</v>
      </c>
      <c r="F112" s="89" t="s">
        <v>32</v>
      </c>
      <c r="G112" s="93" t="s">
        <v>50</v>
      </c>
      <c r="H112" s="89" t="s">
        <v>164</v>
      </c>
      <c r="I112" s="93" t="s">
        <v>52</v>
      </c>
      <c r="J112" s="89" t="s">
        <v>35</v>
      </c>
      <c r="K112" s="89" t="s">
        <v>36</v>
      </c>
      <c r="L112" s="89" t="s">
        <v>37</v>
      </c>
      <c r="M112" s="89" t="s">
        <v>38</v>
      </c>
      <c r="N112" s="88"/>
      <c r="O112" s="88">
        <v>50</v>
      </c>
      <c r="P112" s="88">
        <v>50</v>
      </c>
      <c r="Q112" s="53">
        <v>0</v>
      </c>
      <c r="R112" s="35" t="s">
        <v>775</v>
      </c>
      <c r="T112" s="89" t="s">
        <v>53</v>
      </c>
      <c r="U112" s="89" t="s">
        <v>54</v>
      </c>
    </row>
    <row r="113" spans="1:21" s="89" customFormat="1">
      <c r="A113" s="93">
        <v>2023</v>
      </c>
      <c r="B113" s="89" t="s">
        <v>177</v>
      </c>
      <c r="C113" s="80">
        <v>30156</v>
      </c>
      <c r="D113" s="91">
        <v>29</v>
      </c>
      <c r="E113" s="92">
        <v>45124</v>
      </c>
      <c r="F113" s="89" t="s">
        <v>32</v>
      </c>
      <c r="G113" s="93" t="s">
        <v>50</v>
      </c>
      <c r="H113" s="89" t="s">
        <v>164</v>
      </c>
      <c r="I113" s="93" t="s">
        <v>52</v>
      </c>
      <c r="J113" s="89" t="s">
        <v>35</v>
      </c>
      <c r="K113" s="89" t="s">
        <v>36</v>
      </c>
      <c r="L113" s="89" t="s">
        <v>37</v>
      </c>
      <c r="M113" s="89" t="s">
        <v>38</v>
      </c>
      <c r="N113" s="88"/>
      <c r="O113" s="88">
        <v>50</v>
      </c>
      <c r="P113" s="88">
        <v>50</v>
      </c>
      <c r="Q113" s="53">
        <v>0</v>
      </c>
      <c r="R113" s="35" t="s">
        <v>775</v>
      </c>
      <c r="T113" s="89" t="s">
        <v>53</v>
      </c>
      <c r="U113" s="89" t="s">
        <v>54</v>
      </c>
    </row>
    <row r="114" spans="1:21" s="72" customFormat="1">
      <c r="A114" s="77">
        <v>2023</v>
      </c>
      <c r="B114" s="72" t="s">
        <v>178</v>
      </c>
      <c r="C114" s="73">
        <v>30157</v>
      </c>
      <c r="D114" s="74">
        <v>29</v>
      </c>
      <c r="E114" s="78">
        <v>45124</v>
      </c>
      <c r="F114" s="72" t="s">
        <v>32</v>
      </c>
      <c r="G114" s="77" t="s">
        <v>50</v>
      </c>
      <c r="H114" s="72" t="s">
        <v>164</v>
      </c>
      <c r="I114" s="77" t="s">
        <v>52</v>
      </c>
      <c r="J114" s="72" t="s">
        <v>35</v>
      </c>
      <c r="K114" s="72" t="s">
        <v>36</v>
      </c>
      <c r="L114" s="72" t="s">
        <v>37</v>
      </c>
      <c r="M114" s="72" t="s">
        <v>38</v>
      </c>
      <c r="N114" s="71"/>
      <c r="O114" s="71">
        <v>50</v>
      </c>
      <c r="P114" s="71">
        <v>50</v>
      </c>
      <c r="Q114" s="74">
        <v>1</v>
      </c>
      <c r="R114" s="72" t="s">
        <v>776</v>
      </c>
      <c r="T114" s="72" t="s">
        <v>53</v>
      </c>
      <c r="U114" s="72" t="s">
        <v>54</v>
      </c>
    </row>
    <row r="115" spans="1:21" s="89" customFormat="1">
      <c r="A115" s="93">
        <v>2023</v>
      </c>
      <c r="B115" s="89" t="s">
        <v>179</v>
      </c>
      <c r="C115" s="80">
        <v>30158</v>
      </c>
      <c r="D115" s="91">
        <v>29</v>
      </c>
      <c r="E115" s="92">
        <v>45124</v>
      </c>
      <c r="F115" s="89" t="s">
        <v>32</v>
      </c>
      <c r="G115" s="93" t="s">
        <v>50</v>
      </c>
      <c r="H115" s="89" t="s">
        <v>164</v>
      </c>
      <c r="I115" s="93" t="s">
        <v>52</v>
      </c>
      <c r="J115" s="89" t="s">
        <v>35</v>
      </c>
      <c r="K115" s="89" t="s">
        <v>36</v>
      </c>
      <c r="L115" s="89" t="s">
        <v>37</v>
      </c>
      <c r="M115" s="89" t="s">
        <v>38</v>
      </c>
      <c r="N115" s="88"/>
      <c r="O115" s="88">
        <v>50</v>
      </c>
      <c r="P115" s="88">
        <v>50</v>
      </c>
      <c r="Q115" s="53">
        <v>0</v>
      </c>
      <c r="R115" s="35" t="s">
        <v>775</v>
      </c>
      <c r="T115" s="89" t="s">
        <v>53</v>
      </c>
      <c r="U115" s="89" t="s">
        <v>54</v>
      </c>
    </row>
    <row r="116" spans="1:21" s="89" customFormat="1">
      <c r="A116" s="93">
        <v>2023</v>
      </c>
      <c r="B116" s="89" t="s">
        <v>180</v>
      </c>
      <c r="C116" s="80">
        <v>30159</v>
      </c>
      <c r="D116" s="91">
        <v>29</v>
      </c>
      <c r="E116" s="92">
        <v>45124</v>
      </c>
      <c r="F116" s="89" t="s">
        <v>32</v>
      </c>
      <c r="G116" s="93" t="s">
        <v>50</v>
      </c>
      <c r="H116" s="89" t="s">
        <v>164</v>
      </c>
      <c r="I116" s="93" t="s">
        <v>52</v>
      </c>
      <c r="J116" s="89" t="s">
        <v>35</v>
      </c>
      <c r="K116" s="89" t="s">
        <v>36</v>
      </c>
      <c r="L116" s="89" t="s">
        <v>37</v>
      </c>
      <c r="M116" s="89" t="s">
        <v>38</v>
      </c>
      <c r="N116" s="88"/>
      <c r="O116" s="88">
        <v>50</v>
      </c>
      <c r="P116" s="88">
        <v>50</v>
      </c>
      <c r="Q116" s="53">
        <v>0</v>
      </c>
      <c r="R116" s="35" t="s">
        <v>775</v>
      </c>
      <c r="T116" s="89" t="s">
        <v>53</v>
      </c>
      <c r="U116" s="89" t="s">
        <v>54</v>
      </c>
    </row>
    <row r="117" spans="1:21" s="89" customFormat="1">
      <c r="A117" s="93">
        <v>2023</v>
      </c>
      <c r="B117" s="89" t="s">
        <v>181</v>
      </c>
      <c r="C117" s="80">
        <v>30160</v>
      </c>
      <c r="D117" s="91">
        <v>29</v>
      </c>
      <c r="E117" s="92">
        <v>45124</v>
      </c>
      <c r="F117" s="89" t="s">
        <v>32</v>
      </c>
      <c r="G117" s="93" t="s">
        <v>50</v>
      </c>
      <c r="H117" s="89" t="s">
        <v>164</v>
      </c>
      <c r="I117" s="93" t="s">
        <v>52</v>
      </c>
      <c r="J117" s="89" t="s">
        <v>35</v>
      </c>
      <c r="K117" s="89" t="s">
        <v>36</v>
      </c>
      <c r="L117" s="89" t="s">
        <v>37</v>
      </c>
      <c r="M117" s="89" t="s">
        <v>38</v>
      </c>
      <c r="N117" s="88"/>
      <c r="O117" s="88">
        <v>50</v>
      </c>
      <c r="P117" s="88">
        <v>50</v>
      </c>
      <c r="Q117" s="53">
        <v>0</v>
      </c>
      <c r="R117" s="35" t="s">
        <v>775</v>
      </c>
      <c r="T117" s="89" t="s">
        <v>53</v>
      </c>
      <c r="U117" s="89" t="s">
        <v>54</v>
      </c>
    </row>
    <row r="118" spans="1:21" s="89" customFormat="1">
      <c r="A118" s="93">
        <v>2023</v>
      </c>
      <c r="B118" s="89" t="s">
        <v>182</v>
      </c>
      <c r="C118" s="80">
        <v>30161</v>
      </c>
      <c r="D118" s="91">
        <v>29</v>
      </c>
      <c r="E118" s="92">
        <v>45124</v>
      </c>
      <c r="F118" s="89" t="s">
        <v>32</v>
      </c>
      <c r="G118" s="93" t="s">
        <v>50</v>
      </c>
      <c r="H118" s="89" t="s">
        <v>164</v>
      </c>
      <c r="I118" s="93" t="s">
        <v>52</v>
      </c>
      <c r="J118" s="89" t="s">
        <v>35</v>
      </c>
      <c r="K118" s="89" t="s">
        <v>36</v>
      </c>
      <c r="L118" s="89" t="s">
        <v>37</v>
      </c>
      <c r="M118" s="89" t="s">
        <v>38</v>
      </c>
      <c r="N118" s="88"/>
      <c r="O118" s="88">
        <v>50</v>
      </c>
      <c r="P118" s="88">
        <v>50</v>
      </c>
      <c r="Q118" s="53">
        <v>0</v>
      </c>
      <c r="R118" s="35" t="s">
        <v>775</v>
      </c>
      <c r="T118" s="89" t="s">
        <v>53</v>
      </c>
      <c r="U118" s="89" t="s">
        <v>54</v>
      </c>
    </row>
    <row r="119" spans="1:21" s="89" customFormat="1">
      <c r="A119" s="93">
        <v>2023</v>
      </c>
      <c r="B119" s="89" t="s">
        <v>183</v>
      </c>
      <c r="C119" s="80">
        <v>30162</v>
      </c>
      <c r="D119" s="91">
        <v>29</v>
      </c>
      <c r="E119" s="92">
        <v>45124</v>
      </c>
      <c r="F119" s="89" t="s">
        <v>32</v>
      </c>
      <c r="G119" s="93" t="s">
        <v>50</v>
      </c>
      <c r="H119" s="89" t="s">
        <v>164</v>
      </c>
      <c r="I119" s="93" t="s">
        <v>52</v>
      </c>
      <c r="J119" s="89" t="s">
        <v>35</v>
      </c>
      <c r="K119" s="89" t="s">
        <v>36</v>
      </c>
      <c r="L119" s="89" t="s">
        <v>37</v>
      </c>
      <c r="M119" s="89" t="s">
        <v>38</v>
      </c>
      <c r="N119" s="88"/>
      <c r="O119" s="88">
        <v>50</v>
      </c>
      <c r="P119" s="88">
        <v>50</v>
      </c>
      <c r="Q119" s="53">
        <v>0</v>
      </c>
      <c r="R119" s="35" t="s">
        <v>775</v>
      </c>
      <c r="T119" s="89" t="s">
        <v>53</v>
      </c>
      <c r="U119" s="89" t="s">
        <v>54</v>
      </c>
    </row>
    <row r="120" spans="1:21" s="89" customFormat="1">
      <c r="A120" s="88">
        <v>2023</v>
      </c>
      <c r="B120" s="89" t="s">
        <v>184</v>
      </c>
      <c r="C120" s="80">
        <v>30163</v>
      </c>
      <c r="D120" s="91">
        <v>29</v>
      </c>
      <c r="E120" s="92">
        <v>45124</v>
      </c>
      <c r="F120" s="89" t="s">
        <v>32</v>
      </c>
      <c r="G120" s="93" t="s">
        <v>50</v>
      </c>
      <c r="H120" s="89" t="s">
        <v>164</v>
      </c>
      <c r="I120" s="93" t="s">
        <v>52</v>
      </c>
      <c r="J120" s="89" t="s">
        <v>35</v>
      </c>
      <c r="K120" s="89" t="s">
        <v>36</v>
      </c>
      <c r="L120" s="89" t="s">
        <v>37</v>
      </c>
      <c r="M120" s="89" t="s">
        <v>38</v>
      </c>
      <c r="N120" s="88"/>
      <c r="O120" s="88">
        <v>50</v>
      </c>
      <c r="P120" s="88">
        <v>50</v>
      </c>
      <c r="Q120" s="53">
        <v>0</v>
      </c>
      <c r="R120" s="35" t="s">
        <v>775</v>
      </c>
      <c r="T120" s="89" t="s">
        <v>53</v>
      </c>
      <c r="U120" s="89" t="s">
        <v>54</v>
      </c>
    </row>
    <row r="121" spans="1:21" s="72" customFormat="1">
      <c r="A121" s="71">
        <v>2023</v>
      </c>
      <c r="B121" s="72" t="s">
        <v>185</v>
      </c>
      <c r="C121" s="73">
        <v>30164</v>
      </c>
      <c r="D121" s="74">
        <v>29</v>
      </c>
      <c r="E121" s="78">
        <v>45124</v>
      </c>
      <c r="F121" s="72" t="s">
        <v>32</v>
      </c>
      <c r="G121" s="77" t="s">
        <v>50</v>
      </c>
      <c r="H121" s="72" t="s">
        <v>164</v>
      </c>
      <c r="I121" s="77" t="s">
        <v>52</v>
      </c>
      <c r="J121" s="72" t="s">
        <v>35</v>
      </c>
      <c r="K121" s="72" t="s">
        <v>36</v>
      </c>
      <c r="L121" s="72" t="s">
        <v>37</v>
      </c>
      <c r="M121" s="72" t="s">
        <v>38</v>
      </c>
      <c r="N121" s="71"/>
      <c r="O121" s="71">
        <v>50</v>
      </c>
      <c r="P121" s="71">
        <v>50</v>
      </c>
      <c r="Q121" s="74">
        <v>1</v>
      </c>
      <c r="R121" s="72" t="s">
        <v>776</v>
      </c>
      <c r="T121" s="72" t="s">
        <v>53</v>
      </c>
      <c r="U121" s="72" t="s">
        <v>54</v>
      </c>
    </row>
    <row r="122" spans="1:21" s="89" customFormat="1">
      <c r="A122" s="88">
        <v>2023</v>
      </c>
      <c r="B122" s="89" t="s">
        <v>186</v>
      </c>
      <c r="C122" s="80">
        <v>30165</v>
      </c>
      <c r="D122" s="91">
        <v>29</v>
      </c>
      <c r="E122" s="92">
        <v>45124</v>
      </c>
      <c r="F122" s="89" t="s">
        <v>32</v>
      </c>
      <c r="G122" s="93" t="s">
        <v>50</v>
      </c>
      <c r="H122" s="89" t="s">
        <v>164</v>
      </c>
      <c r="I122" s="93" t="s">
        <v>52</v>
      </c>
      <c r="J122" s="89" t="s">
        <v>35</v>
      </c>
      <c r="K122" s="89" t="s">
        <v>36</v>
      </c>
      <c r="L122" s="89" t="s">
        <v>37</v>
      </c>
      <c r="M122" s="89" t="s">
        <v>38</v>
      </c>
      <c r="N122" s="88"/>
      <c r="O122" s="88">
        <v>24</v>
      </c>
      <c r="P122" s="88">
        <v>24</v>
      </c>
      <c r="Q122" s="53">
        <v>0</v>
      </c>
      <c r="R122" s="35" t="s">
        <v>775</v>
      </c>
      <c r="T122" s="89" t="s">
        <v>53</v>
      </c>
      <c r="U122" s="89" t="s">
        <v>54</v>
      </c>
    </row>
    <row r="123" spans="1:21" s="89" customFormat="1">
      <c r="A123" s="88">
        <v>2023</v>
      </c>
      <c r="B123" s="89" t="s">
        <v>187</v>
      </c>
      <c r="C123" s="80">
        <v>30166</v>
      </c>
      <c r="D123" s="91">
        <v>29</v>
      </c>
      <c r="E123" s="92">
        <v>45124</v>
      </c>
      <c r="F123" s="89" t="s">
        <v>32</v>
      </c>
      <c r="G123" s="93" t="s">
        <v>50</v>
      </c>
      <c r="H123" s="89" t="s">
        <v>164</v>
      </c>
      <c r="I123" s="93" t="s">
        <v>52</v>
      </c>
      <c r="J123" s="89" t="s">
        <v>35</v>
      </c>
      <c r="K123" s="89" t="s">
        <v>36</v>
      </c>
      <c r="L123" s="89" t="s">
        <v>47</v>
      </c>
      <c r="M123" s="89" t="s">
        <v>38</v>
      </c>
      <c r="N123" s="88"/>
      <c r="O123" s="88">
        <v>50</v>
      </c>
      <c r="P123" s="88">
        <v>50</v>
      </c>
      <c r="Q123" s="53">
        <v>0</v>
      </c>
      <c r="R123" s="35" t="s">
        <v>775</v>
      </c>
      <c r="T123" s="89" t="s">
        <v>64</v>
      </c>
      <c r="U123" s="89" t="s">
        <v>65</v>
      </c>
    </row>
    <row r="124" spans="1:21" s="89" customFormat="1">
      <c r="A124" s="88">
        <v>2023</v>
      </c>
      <c r="B124" s="89" t="s">
        <v>188</v>
      </c>
      <c r="C124" s="80">
        <v>30167</v>
      </c>
      <c r="D124" s="91">
        <v>29</v>
      </c>
      <c r="E124" s="92">
        <v>45124</v>
      </c>
      <c r="F124" s="89" t="s">
        <v>32</v>
      </c>
      <c r="G124" s="93" t="s">
        <v>50</v>
      </c>
      <c r="H124" s="89" t="s">
        <v>164</v>
      </c>
      <c r="I124" s="93" t="s">
        <v>52</v>
      </c>
      <c r="J124" s="89" t="s">
        <v>35</v>
      </c>
      <c r="K124" s="89" t="s">
        <v>36</v>
      </c>
      <c r="L124" s="89" t="s">
        <v>47</v>
      </c>
      <c r="M124" s="89" t="s">
        <v>38</v>
      </c>
      <c r="N124" s="88"/>
      <c r="O124" s="88">
        <v>18</v>
      </c>
      <c r="P124" s="88">
        <v>18</v>
      </c>
      <c r="Q124" s="53">
        <v>0</v>
      </c>
      <c r="R124" s="35" t="s">
        <v>775</v>
      </c>
      <c r="T124" s="89" t="s">
        <v>64</v>
      </c>
      <c r="U124" s="89" t="s">
        <v>65</v>
      </c>
    </row>
    <row r="125" spans="1:21" s="89" customFormat="1">
      <c r="A125" s="88">
        <v>2023</v>
      </c>
      <c r="B125" s="89" t="s">
        <v>189</v>
      </c>
      <c r="C125" s="80">
        <v>30168</v>
      </c>
      <c r="D125" s="91">
        <v>29</v>
      </c>
      <c r="E125" s="92">
        <v>45125</v>
      </c>
      <c r="F125" s="89" t="s">
        <v>32</v>
      </c>
      <c r="G125" s="93" t="s">
        <v>33</v>
      </c>
      <c r="H125" s="89" t="s">
        <v>190</v>
      </c>
      <c r="I125" s="93" t="s">
        <v>33</v>
      </c>
      <c r="J125" s="89" t="s">
        <v>35</v>
      </c>
      <c r="K125" s="89" t="s">
        <v>36</v>
      </c>
      <c r="L125" s="89" t="s">
        <v>37</v>
      </c>
      <c r="M125" s="89" t="s">
        <v>38</v>
      </c>
      <c r="N125" s="88"/>
      <c r="O125" s="88">
        <v>50</v>
      </c>
      <c r="P125" s="88">
        <v>50</v>
      </c>
      <c r="Q125" s="53">
        <v>0</v>
      </c>
      <c r="R125" s="35" t="s">
        <v>775</v>
      </c>
      <c r="T125" s="89" t="s">
        <v>39</v>
      </c>
      <c r="U125" s="89" t="s">
        <v>39</v>
      </c>
    </row>
    <row r="126" spans="1:21" s="89" customFormat="1">
      <c r="A126" s="88">
        <v>2023</v>
      </c>
      <c r="B126" s="89" t="s">
        <v>191</v>
      </c>
      <c r="C126" s="80">
        <v>30169</v>
      </c>
      <c r="D126" s="91">
        <v>29</v>
      </c>
      <c r="E126" s="92">
        <v>45125</v>
      </c>
      <c r="F126" s="89" t="s">
        <v>32</v>
      </c>
      <c r="G126" s="93" t="s">
        <v>33</v>
      </c>
      <c r="H126" s="89" t="s">
        <v>190</v>
      </c>
      <c r="I126" s="93" t="s">
        <v>33</v>
      </c>
      <c r="J126" s="89" t="s">
        <v>35</v>
      </c>
      <c r="K126" s="89" t="s">
        <v>36</v>
      </c>
      <c r="L126" s="89" t="s">
        <v>37</v>
      </c>
      <c r="M126" s="89" t="s">
        <v>38</v>
      </c>
      <c r="N126" s="88"/>
      <c r="O126" s="88">
        <v>50</v>
      </c>
      <c r="P126" s="88">
        <v>50</v>
      </c>
      <c r="Q126" s="53">
        <v>0</v>
      </c>
      <c r="R126" s="35" t="s">
        <v>775</v>
      </c>
      <c r="T126" s="89" t="s">
        <v>39</v>
      </c>
      <c r="U126" s="89" t="s">
        <v>39</v>
      </c>
    </row>
    <row r="127" spans="1:21" s="89" customFormat="1">
      <c r="A127" s="88">
        <v>2023</v>
      </c>
      <c r="B127" s="89" t="s">
        <v>192</v>
      </c>
      <c r="C127" s="80">
        <v>30170</v>
      </c>
      <c r="D127" s="91">
        <v>29</v>
      </c>
      <c r="E127" s="92">
        <v>45125</v>
      </c>
      <c r="F127" s="89" t="s">
        <v>32</v>
      </c>
      <c r="G127" s="93" t="s">
        <v>33</v>
      </c>
      <c r="H127" s="89" t="s">
        <v>190</v>
      </c>
      <c r="I127" s="89" t="s">
        <v>33</v>
      </c>
      <c r="J127" s="89" t="s">
        <v>35</v>
      </c>
      <c r="K127" s="89" t="s">
        <v>36</v>
      </c>
      <c r="L127" s="89" t="s">
        <v>37</v>
      </c>
      <c r="M127" s="89" t="s">
        <v>38</v>
      </c>
      <c r="N127" s="88"/>
      <c r="O127" s="88">
        <v>50</v>
      </c>
      <c r="P127" s="88">
        <v>50</v>
      </c>
      <c r="Q127" s="53">
        <v>0</v>
      </c>
      <c r="R127" s="35" t="s">
        <v>775</v>
      </c>
      <c r="T127" s="89" t="s">
        <v>39</v>
      </c>
      <c r="U127" s="89" t="s">
        <v>39</v>
      </c>
    </row>
    <row r="128" spans="1:21" s="89" customFormat="1">
      <c r="A128" s="88">
        <v>2023</v>
      </c>
      <c r="B128" s="89" t="s">
        <v>193</v>
      </c>
      <c r="C128" s="80">
        <v>30171</v>
      </c>
      <c r="D128" s="91">
        <v>29</v>
      </c>
      <c r="E128" s="92">
        <v>45125</v>
      </c>
      <c r="F128" s="89" t="s">
        <v>32</v>
      </c>
      <c r="G128" s="93" t="s">
        <v>33</v>
      </c>
      <c r="H128" s="89" t="s">
        <v>194</v>
      </c>
      <c r="I128" s="89" t="s">
        <v>33</v>
      </c>
      <c r="J128" s="89" t="s">
        <v>35</v>
      </c>
      <c r="K128" s="89" t="s">
        <v>36</v>
      </c>
      <c r="L128" s="89" t="s">
        <v>37</v>
      </c>
      <c r="M128" s="89" t="s">
        <v>38</v>
      </c>
      <c r="N128" s="88"/>
      <c r="O128" s="88">
        <v>50</v>
      </c>
      <c r="P128" s="88">
        <v>50</v>
      </c>
      <c r="Q128" s="53">
        <v>0</v>
      </c>
      <c r="R128" s="35" t="s">
        <v>775</v>
      </c>
      <c r="T128" s="89" t="s">
        <v>39</v>
      </c>
      <c r="U128" s="89" t="s">
        <v>39</v>
      </c>
    </row>
    <row r="129" spans="1:21" s="89" customFormat="1">
      <c r="A129" s="88">
        <v>2023</v>
      </c>
      <c r="B129" s="89" t="s">
        <v>195</v>
      </c>
      <c r="C129" s="80">
        <v>30172</v>
      </c>
      <c r="D129" s="91">
        <v>29</v>
      </c>
      <c r="E129" s="92">
        <v>45125</v>
      </c>
      <c r="F129" s="89" t="s">
        <v>32</v>
      </c>
      <c r="G129" s="93" t="s">
        <v>33</v>
      </c>
      <c r="H129" s="89" t="s">
        <v>194</v>
      </c>
      <c r="I129" s="89" t="s">
        <v>33</v>
      </c>
      <c r="J129" s="89" t="s">
        <v>35</v>
      </c>
      <c r="K129" s="89" t="s">
        <v>36</v>
      </c>
      <c r="L129" s="89" t="s">
        <v>37</v>
      </c>
      <c r="M129" s="89" t="s">
        <v>38</v>
      </c>
      <c r="N129" s="88"/>
      <c r="O129" s="88">
        <v>50</v>
      </c>
      <c r="P129" s="88">
        <v>50</v>
      </c>
      <c r="Q129" s="53">
        <v>0</v>
      </c>
      <c r="R129" s="35" t="s">
        <v>775</v>
      </c>
      <c r="T129" s="89" t="s">
        <v>39</v>
      </c>
      <c r="U129" s="89" t="s">
        <v>39</v>
      </c>
    </row>
    <row r="130" spans="1:21" s="89" customFormat="1">
      <c r="A130" s="88">
        <v>2023</v>
      </c>
      <c r="B130" s="89" t="s">
        <v>196</v>
      </c>
      <c r="C130" s="80">
        <v>30173</v>
      </c>
      <c r="D130" s="91">
        <v>29</v>
      </c>
      <c r="E130" s="92">
        <v>45125</v>
      </c>
      <c r="F130" s="89" t="s">
        <v>32</v>
      </c>
      <c r="G130" s="93" t="s">
        <v>33</v>
      </c>
      <c r="H130" s="89" t="s">
        <v>194</v>
      </c>
      <c r="I130" s="89" t="s">
        <v>33</v>
      </c>
      <c r="J130" s="89" t="s">
        <v>35</v>
      </c>
      <c r="K130" s="89" t="s">
        <v>36</v>
      </c>
      <c r="L130" s="89" t="s">
        <v>37</v>
      </c>
      <c r="M130" s="89" t="s">
        <v>38</v>
      </c>
      <c r="N130" s="88"/>
      <c r="O130" s="88">
        <v>50</v>
      </c>
      <c r="P130" s="88">
        <v>50</v>
      </c>
      <c r="Q130" s="53">
        <v>0</v>
      </c>
      <c r="R130" s="35" t="s">
        <v>775</v>
      </c>
      <c r="T130" s="89" t="s">
        <v>39</v>
      </c>
      <c r="U130" s="89" t="s">
        <v>39</v>
      </c>
    </row>
    <row r="131" spans="1:21" s="89" customFormat="1">
      <c r="A131" s="88">
        <v>2023</v>
      </c>
      <c r="B131" s="89" t="s">
        <v>197</v>
      </c>
      <c r="C131" s="80">
        <v>30174</v>
      </c>
      <c r="D131" s="91">
        <v>29</v>
      </c>
      <c r="E131" s="92">
        <v>45125</v>
      </c>
      <c r="F131" s="89" t="s">
        <v>32</v>
      </c>
      <c r="G131" s="93" t="s">
        <v>33</v>
      </c>
      <c r="H131" s="89" t="s">
        <v>198</v>
      </c>
      <c r="I131" s="89" t="s">
        <v>33</v>
      </c>
      <c r="J131" s="89" t="s">
        <v>35</v>
      </c>
      <c r="K131" s="89" t="s">
        <v>36</v>
      </c>
      <c r="L131" s="89" t="s">
        <v>37</v>
      </c>
      <c r="M131" s="89" t="s">
        <v>38</v>
      </c>
      <c r="N131" s="88"/>
      <c r="O131" s="88">
        <v>50</v>
      </c>
      <c r="P131" s="88">
        <v>50</v>
      </c>
      <c r="Q131" s="53">
        <v>0</v>
      </c>
      <c r="R131" s="35" t="s">
        <v>775</v>
      </c>
      <c r="T131" s="89" t="s">
        <v>39</v>
      </c>
      <c r="U131" s="89" t="s">
        <v>39</v>
      </c>
    </row>
    <row r="132" spans="1:21" s="89" customFormat="1">
      <c r="A132" s="88">
        <v>2023</v>
      </c>
      <c r="B132" s="89" t="s">
        <v>199</v>
      </c>
      <c r="C132" s="80">
        <v>30175</v>
      </c>
      <c r="D132" s="91">
        <v>29</v>
      </c>
      <c r="E132" s="92">
        <v>45125</v>
      </c>
      <c r="F132" s="89" t="s">
        <v>32</v>
      </c>
      <c r="G132" s="93" t="s">
        <v>33</v>
      </c>
      <c r="H132" s="89" t="s">
        <v>198</v>
      </c>
      <c r="I132" s="93" t="s">
        <v>33</v>
      </c>
      <c r="J132" s="89" t="s">
        <v>35</v>
      </c>
      <c r="K132" s="89" t="s">
        <v>36</v>
      </c>
      <c r="L132" s="89" t="s">
        <v>37</v>
      </c>
      <c r="M132" s="89" t="s">
        <v>38</v>
      </c>
      <c r="N132" s="88"/>
      <c r="O132" s="88">
        <v>50</v>
      </c>
      <c r="P132" s="88">
        <v>50</v>
      </c>
      <c r="Q132" s="53">
        <v>0</v>
      </c>
      <c r="R132" s="35" t="s">
        <v>775</v>
      </c>
      <c r="T132" s="89" t="s">
        <v>39</v>
      </c>
      <c r="U132" s="89" t="s">
        <v>39</v>
      </c>
    </row>
    <row r="133" spans="1:21" s="89" customFormat="1">
      <c r="A133" s="88">
        <v>2023</v>
      </c>
      <c r="B133" s="89" t="s">
        <v>200</v>
      </c>
      <c r="C133" s="80">
        <v>30176</v>
      </c>
      <c r="D133" s="91">
        <v>29</v>
      </c>
      <c r="E133" s="92">
        <v>45125</v>
      </c>
      <c r="F133" s="89" t="s">
        <v>32</v>
      </c>
      <c r="G133" s="93" t="s">
        <v>33</v>
      </c>
      <c r="H133" s="89" t="s">
        <v>198</v>
      </c>
      <c r="I133" s="93" t="s">
        <v>33</v>
      </c>
      <c r="J133" s="89" t="s">
        <v>35</v>
      </c>
      <c r="K133" s="89" t="s">
        <v>36</v>
      </c>
      <c r="L133" s="89" t="s">
        <v>37</v>
      </c>
      <c r="M133" s="89" t="s">
        <v>38</v>
      </c>
      <c r="N133" s="88"/>
      <c r="O133" s="88">
        <v>50</v>
      </c>
      <c r="P133" s="88">
        <v>50</v>
      </c>
      <c r="Q133" s="53">
        <v>0</v>
      </c>
      <c r="R133" s="35" t="s">
        <v>775</v>
      </c>
      <c r="T133" s="89" t="s">
        <v>39</v>
      </c>
      <c r="U133" s="89" t="s">
        <v>39</v>
      </c>
    </row>
    <row r="134" spans="1:21" s="89" customFormat="1">
      <c r="A134" s="88">
        <v>2023</v>
      </c>
      <c r="B134" s="89" t="s">
        <v>201</v>
      </c>
      <c r="C134" s="80">
        <v>30177</v>
      </c>
      <c r="D134" s="91">
        <v>29</v>
      </c>
      <c r="E134" s="92">
        <v>45125</v>
      </c>
      <c r="F134" s="89" t="s">
        <v>32</v>
      </c>
      <c r="G134" s="93" t="s">
        <v>50</v>
      </c>
      <c r="H134" s="89" t="s">
        <v>202</v>
      </c>
      <c r="I134" s="93" t="s">
        <v>203</v>
      </c>
      <c r="J134" s="89" t="s">
        <v>35</v>
      </c>
      <c r="K134" s="89" t="s">
        <v>36</v>
      </c>
      <c r="L134" s="89" t="s">
        <v>37</v>
      </c>
      <c r="M134" s="89" t="s">
        <v>38</v>
      </c>
      <c r="N134" s="88"/>
      <c r="O134" s="88">
        <v>50</v>
      </c>
      <c r="P134" s="88">
        <v>50</v>
      </c>
      <c r="Q134" s="53">
        <v>0</v>
      </c>
      <c r="R134" s="35" t="s">
        <v>775</v>
      </c>
      <c r="T134" s="89" t="s">
        <v>53</v>
      </c>
      <c r="U134" s="89" t="s">
        <v>204</v>
      </c>
    </row>
    <row r="135" spans="1:21" s="89" customFormat="1">
      <c r="A135" s="88">
        <v>2023</v>
      </c>
      <c r="B135" s="89" t="s">
        <v>205</v>
      </c>
      <c r="C135" s="80">
        <v>30178</v>
      </c>
      <c r="D135" s="91">
        <v>29</v>
      </c>
      <c r="E135" s="92">
        <v>45125</v>
      </c>
      <c r="F135" s="89" t="s">
        <v>32</v>
      </c>
      <c r="G135" s="93" t="s">
        <v>50</v>
      </c>
      <c r="H135" s="89" t="s">
        <v>202</v>
      </c>
      <c r="I135" s="93" t="s">
        <v>203</v>
      </c>
      <c r="J135" s="89" t="s">
        <v>35</v>
      </c>
      <c r="K135" s="89" t="s">
        <v>36</v>
      </c>
      <c r="L135" s="89" t="s">
        <v>37</v>
      </c>
      <c r="M135" s="89" t="s">
        <v>38</v>
      </c>
      <c r="N135" s="88"/>
      <c r="O135" s="88">
        <v>50</v>
      </c>
      <c r="P135" s="88">
        <v>50</v>
      </c>
      <c r="Q135" s="53">
        <v>0</v>
      </c>
      <c r="R135" s="35" t="s">
        <v>775</v>
      </c>
      <c r="T135" s="89" t="s">
        <v>53</v>
      </c>
      <c r="U135" s="89" t="s">
        <v>204</v>
      </c>
    </row>
    <row r="136" spans="1:21" s="89" customFormat="1">
      <c r="A136" s="88">
        <v>2023</v>
      </c>
      <c r="B136" s="89" t="s">
        <v>206</v>
      </c>
      <c r="C136" s="80">
        <v>30179</v>
      </c>
      <c r="D136" s="91">
        <v>29</v>
      </c>
      <c r="E136" s="92">
        <v>45125</v>
      </c>
      <c r="F136" s="89" t="s">
        <v>32</v>
      </c>
      <c r="G136" s="93" t="s">
        <v>50</v>
      </c>
      <c r="H136" s="89" t="s">
        <v>202</v>
      </c>
      <c r="I136" s="93" t="s">
        <v>203</v>
      </c>
      <c r="J136" s="89" t="s">
        <v>35</v>
      </c>
      <c r="K136" s="89" t="s">
        <v>36</v>
      </c>
      <c r="L136" s="89" t="s">
        <v>37</v>
      </c>
      <c r="M136" s="89" t="s">
        <v>38</v>
      </c>
      <c r="N136" s="88"/>
      <c r="O136" s="88">
        <v>50</v>
      </c>
      <c r="P136" s="88">
        <v>50</v>
      </c>
      <c r="Q136" s="53">
        <v>0</v>
      </c>
      <c r="R136" s="35" t="s">
        <v>775</v>
      </c>
      <c r="T136" s="89" t="s">
        <v>53</v>
      </c>
      <c r="U136" s="89" t="s">
        <v>204</v>
      </c>
    </row>
    <row r="137" spans="1:21" s="89" customFormat="1">
      <c r="A137" s="88">
        <v>2023</v>
      </c>
      <c r="B137" s="89" t="s">
        <v>207</v>
      </c>
      <c r="C137" s="80">
        <v>30180</v>
      </c>
      <c r="D137" s="91">
        <v>29</v>
      </c>
      <c r="E137" s="92">
        <v>45125</v>
      </c>
      <c r="F137" s="89" t="s">
        <v>32</v>
      </c>
      <c r="G137" s="89" t="s">
        <v>50</v>
      </c>
      <c r="H137" s="89" t="s">
        <v>202</v>
      </c>
      <c r="I137" s="89" t="s">
        <v>203</v>
      </c>
      <c r="J137" s="89" t="s">
        <v>35</v>
      </c>
      <c r="K137" s="89" t="s">
        <v>36</v>
      </c>
      <c r="L137" s="89" t="s">
        <v>37</v>
      </c>
      <c r="M137" s="89" t="s">
        <v>38</v>
      </c>
      <c r="N137" s="88"/>
      <c r="O137" s="88">
        <v>50</v>
      </c>
      <c r="P137" s="88">
        <v>50</v>
      </c>
      <c r="Q137" s="53">
        <v>0</v>
      </c>
      <c r="R137" s="35" t="s">
        <v>775</v>
      </c>
      <c r="T137" s="89" t="s">
        <v>53</v>
      </c>
      <c r="U137" s="89" t="s">
        <v>204</v>
      </c>
    </row>
    <row r="138" spans="1:21" s="89" customFormat="1">
      <c r="A138" s="88">
        <v>2023</v>
      </c>
      <c r="B138" s="89" t="s">
        <v>208</v>
      </c>
      <c r="C138" s="80">
        <v>30181</v>
      </c>
      <c r="D138" s="91">
        <v>29</v>
      </c>
      <c r="E138" s="92">
        <v>45125</v>
      </c>
      <c r="F138" s="89" t="s">
        <v>32</v>
      </c>
      <c r="G138" s="89" t="s">
        <v>50</v>
      </c>
      <c r="H138" s="89" t="s">
        <v>202</v>
      </c>
      <c r="I138" s="89" t="s">
        <v>203</v>
      </c>
      <c r="J138" s="89" t="s">
        <v>35</v>
      </c>
      <c r="K138" s="89" t="s">
        <v>36</v>
      </c>
      <c r="L138" s="89" t="s">
        <v>37</v>
      </c>
      <c r="M138" s="89" t="s">
        <v>38</v>
      </c>
      <c r="N138" s="88"/>
      <c r="O138" s="88">
        <v>50</v>
      </c>
      <c r="P138" s="88">
        <v>50</v>
      </c>
      <c r="Q138" s="53">
        <v>0</v>
      </c>
      <c r="R138" s="35" t="s">
        <v>775</v>
      </c>
      <c r="T138" s="89" t="s">
        <v>53</v>
      </c>
      <c r="U138" s="89" t="s">
        <v>204</v>
      </c>
    </row>
    <row r="139" spans="1:21" s="89" customFormat="1">
      <c r="A139" s="88">
        <v>2023</v>
      </c>
      <c r="B139" s="89" t="s">
        <v>209</v>
      </c>
      <c r="C139" s="80">
        <v>30182</v>
      </c>
      <c r="D139" s="91">
        <v>29</v>
      </c>
      <c r="E139" s="92">
        <v>45125</v>
      </c>
      <c r="F139" s="89" t="s">
        <v>32</v>
      </c>
      <c r="G139" s="89" t="s">
        <v>50</v>
      </c>
      <c r="H139" s="89" t="s">
        <v>202</v>
      </c>
      <c r="I139" s="89" t="s">
        <v>203</v>
      </c>
      <c r="J139" s="89" t="s">
        <v>35</v>
      </c>
      <c r="K139" s="89" t="s">
        <v>36</v>
      </c>
      <c r="L139" s="89" t="s">
        <v>37</v>
      </c>
      <c r="M139" s="89" t="s">
        <v>38</v>
      </c>
      <c r="N139" s="88"/>
      <c r="O139" s="88">
        <v>50</v>
      </c>
      <c r="P139" s="88">
        <v>50</v>
      </c>
      <c r="Q139" s="53">
        <v>0</v>
      </c>
      <c r="R139" s="35" t="s">
        <v>775</v>
      </c>
      <c r="T139" s="89" t="s">
        <v>53</v>
      </c>
      <c r="U139" s="89" t="s">
        <v>204</v>
      </c>
    </row>
    <row r="140" spans="1:21" s="89" customFormat="1">
      <c r="A140" s="88">
        <v>2023</v>
      </c>
      <c r="B140" s="89" t="s">
        <v>210</v>
      </c>
      <c r="C140" s="80">
        <v>30183</v>
      </c>
      <c r="D140" s="91">
        <v>29</v>
      </c>
      <c r="E140" s="92">
        <v>45125</v>
      </c>
      <c r="F140" s="89" t="s">
        <v>32</v>
      </c>
      <c r="G140" s="89" t="s">
        <v>50</v>
      </c>
      <c r="H140" s="89" t="s">
        <v>202</v>
      </c>
      <c r="I140" s="89" t="s">
        <v>203</v>
      </c>
      <c r="J140" s="89" t="s">
        <v>35</v>
      </c>
      <c r="K140" s="89" t="s">
        <v>36</v>
      </c>
      <c r="L140" s="89" t="s">
        <v>37</v>
      </c>
      <c r="M140" s="89" t="s">
        <v>38</v>
      </c>
      <c r="N140" s="88"/>
      <c r="O140" s="88">
        <v>50</v>
      </c>
      <c r="P140" s="88">
        <v>50</v>
      </c>
      <c r="Q140" s="53">
        <v>0</v>
      </c>
      <c r="R140" s="35" t="s">
        <v>775</v>
      </c>
      <c r="T140" s="89" t="s">
        <v>53</v>
      </c>
      <c r="U140" s="89" t="s">
        <v>204</v>
      </c>
    </row>
    <row r="141" spans="1:21" s="89" customFormat="1">
      <c r="A141" s="88">
        <v>2023</v>
      </c>
      <c r="B141" s="89" t="s">
        <v>211</v>
      </c>
      <c r="C141" s="80">
        <v>30184</v>
      </c>
      <c r="D141" s="91">
        <v>29</v>
      </c>
      <c r="E141" s="94">
        <v>45125</v>
      </c>
      <c r="F141" s="89" t="s">
        <v>32</v>
      </c>
      <c r="G141" s="89" t="s">
        <v>50</v>
      </c>
      <c r="H141" s="89" t="s">
        <v>202</v>
      </c>
      <c r="I141" s="89" t="s">
        <v>203</v>
      </c>
      <c r="J141" s="89" t="s">
        <v>35</v>
      </c>
      <c r="K141" s="89" t="s">
        <v>36</v>
      </c>
      <c r="L141" s="89" t="s">
        <v>37</v>
      </c>
      <c r="M141" s="89" t="s">
        <v>38</v>
      </c>
      <c r="N141" s="88"/>
      <c r="O141" s="88">
        <v>50</v>
      </c>
      <c r="P141" s="88">
        <v>50</v>
      </c>
      <c r="Q141" s="53">
        <v>0</v>
      </c>
      <c r="R141" s="35" t="s">
        <v>775</v>
      </c>
      <c r="T141" s="89" t="s">
        <v>53</v>
      </c>
      <c r="U141" s="89" t="s">
        <v>204</v>
      </c>
    </row>
    <row r="142" spans="1:21" s="72" customFormat="1">
      <c r="A142" s="71">
        <v>2023</v>
      </c>
      <c r="B142" s="72" t="s">
        <v>212</v>
      </c>
      <c r="C142" s="73">
        <v>30185</v>
      </c>
      <c r="D142" s="74">
        <v>29</v>
      </c>
      <c r="E142" s="75">
        <v>45125</v>
      </c>
      <c r="F142" s="72" t="s">
        <v>32</v>
      </c>
      <c r="G142" s="72" t="s">
        <v>50</v>
      </c>
      <c r="H142" s="72" t="s">
        <v>202</v>
      </c>
      <c r="I142" s="72" t="s">
        <v>203</v>
      </c>
      <c r="J142" s="72" t="s">
        <v>35</v>
      </c>
      <c r="K142" s="72" t="s">
        <v>36</v>
      </c>
      <c r="L142" s="72" t="s">
        <v>37</v>
      </c>
      <c r="M142" s="72" t="s">
        <v>38</v>
      </c>
      <c r="N142" s="71"/>
      <c r="O142" s="71">
        <v>50</v>
      </c>
      <c r="P142" s="71">
        <v>50</v>
      </c>
      <c r="Q142" s="74">
        <v>1</v>
      </c>
      <c r="R142" s="72" t="s">
        <v>776</v>
      </c>
      <c r="T142" s="72" t="s">
        <v>53</v>
      </c>
      <c r="U142" s="72" t="s">
        <v>204</v>
      </c>
    </row>
    <row r="143" spans="1:21" s="89" customFormat="1">
      <c r="A143" s="88">
        <v>2023</v>
      </c>
      <c r="B143" s="89" t="s">
        <v>213</v>
      </c>
      <c r="C143" s="80">
        <v>30186</v>
      </c>
      <c r="D143" s="91">
        <v>29</v>
      </c>
      <c r="E143" s="94">
        <v>45125</v>
      </c>
      <c r="F143" s="89" t="s">
        <v>32</v>
      </c>
      <c r="G143" s="89" t="s">
        <v>50</v>
      </c>
      <c r="H143" s="89" t="s">
        <v>202</v>
      </c>
      <c r="I143" s="89" t="s">
        <v>203</v>
      </c>
      <c r="J143" s="89" t="s">
        <v>35</v>
      </c>
      <c r="K143" s="89" t="s">
        <v>36</v>
      </c>
      <c r="L143" s="89" t="s">
        <v>37</v>
      </c>
      <c r="M143" s="89" t="s">
        <v>38</v>
      </c>
      <c r="N143" s="88"/>
      <c r="O143" s="88">
        <v>50</v>
      </c>
      <c r="P143" s="88">
        <v>50</v>
      </c>
      <c r="Q143" s="53">
        <v>0</v>
      </c>
      <c r="R143" s="35" t="s">
        <v>775</v>
      </c>
      <c r="T143" s="89" t="s">
        <v>53</v>
      </c>
      <c r="U143" s="89" t="s">
        <v>204</v>
      </c>
    </row>
    <row r="144" spans="1:21" s="89" customFormat="1">
      <c r="A144" s="88">
        <v>2023</v>
      </c>
      <c r="B144" s="89" t="s">
        <v>214</v>
      </c>
      <c r="C144" s="80">
        <v>30187</v>
      </c>
      <c r="D144" s="91">
        <v>29</v>
      </c>
      <c r="E144" s="94">
        <v>45125</v>
      </c>
      <c r="F144" s="89" t="s">
        <v>32</v>
      </c>
      <c r="G144" s="89" t="s">
        <v>50</v>
      </c>
      <c r="H144" s="89" t="s">
        <v>202</v>
      </c>
      <c r="I144" s="89" t="s">
        <v>203</v>
      </c>
      <c r="J144" s="89" t="s">
        <v>35</v>
      </c>
      <c r="K144" s="89" t="s">
        <v>36</v>
      </c>
      <c r="L144" s="89" t="s">
        <v>37</v>
      </c>
      <c r="M144" s="89" t="s">
        <v>38</v>
      </c>
      <c r="N144" s="88"/>
      <c r="O144" s="88">
        <v>50</v>
      </c>
      <c r="P144" s="88">
        <v>50</v>
      </c>
      <c r="Q144" s="53">
        <v>0</v>
      </c>
      <c r="R144" s="35" t="s">
        <v>775</v>
      </c>
      <c r="T144" s="89" t="s">
        <v>53</v>
      </c>
      <c r="U144" s="89" t="s">
        <v>204</v>
      </c>
    </row>
    <row r="145" spans="1:21" s="89" customFormat="1">
      <c r="A145" s="88">
        <v>2023</v>
      </c>
      <c r="B145" s="89" t="s">
        <v>215</v>
      </c>
      <c r="C145" s="80">
        <v>30188</v>
      </c>
      <c r="D145" s="91">
        <v>29</v>
      </c>
      <c r="E145" s="94">
        <v>45125</v>
      </c>
      <c r="F145" s="89" t="s">
        <v>32</v>
      </c>
      <c r="G145" s="89" t="s">
        <v>50</v>
      </c>
      <c r="H145" s="89" t="s">
        <v>202</v>
      </c>
      <c r="I145" s="89" t="s">
        <v>203</v>
      </c>
      <c r="J145" s="89" t="s">
        <v>35</v>
      </c>
      <c r="K145" s="89" t="s">
        <v>36</v>
      </c>
      <c r="L145" s="89" t="s">
        <v>37</v>
      </c>
      <c r="M145" s="89" t="s">
        <v>38</v>
      </c>
      <c r="N145" s="88"/>
      <c r="O145" s="88">
        <v>50</v>
      </c>
      <c r="P145" s="88">
        <v>50</v>
      </c>
      <c r="Q145" s="53">
        <v>0</v>
      </c>
      <c r="R145" s="35" t="s">
        <v>775</v>
      </c>
      <c r="T145" s="89" t="s">
        <v>53</v>
      </c>
      <c r="U145" s="89" t="s">
        <v>204</v>
      </c>
    </row>
    <row r="146" spans="1:21" s="72" customFormat="1">
      <c r="A146" s="71">
        <v>2023</v>
      </c>
      <c r="B146" s="72" t="s">
        <v>216</v>
      </c>
      <c r="C146" s="73">
        <v>30189</v>
      </c>
      <c r="D146" s="74">
        <v>29</v>
      </c>
      <c r="E146" s="75">
        <v>45125</v>
      </c>
      <c r="F146" s="72" t="s">
        <v>32</v>
      </c>
      <c r="G146" s="72" t="s">
        <v>50</v>
      </c>
      <c r="H146" s="72" t="s">
        <v>202</v>
      </c>
      <c r="I146" s="72" t="s">
        <v>203</v>
      </c>
      <c r="J146" s="72" t="s">
        <v>35</v>
      </c>
      <c r="K146" s="72" t="s">
        <v>36</v>
      </c>
      <c r="L146" s="72" t="s">
        <v>37</v>
      </c>
      <c r="M146" s="72" t="s">
        <v>38</v>
      </c>
      <c r="N146" s="71"/>
      <c r="O146" s="71">
        <v>50</v>
      </c>
      <c r="P146" s="71">
        <v>50</v>
      </c>
      <c r="Q146" s="74">
        <v>1</v>
      </c>
      <c r="R146" s="72" t="s">
        <v>776</v>
      </c>
      <c r="T146" s="72" t="s">
        <v>53</v>
      </c>
      <c r="U146" s="72" t="s">
        <v>204</v>
      </c>
    </row>
    <row r="147" spans="1:21" s="89" customFormat="1">
      <c r="A147" s="88">
        <v>2023</v>
      </c>
      <c r="B147" s="89" t="s">
        <v>217</v>
      </c>
      <c r="C147" s="80">
        <v>30190</v>
      </c>
      <c r="D147" s="91">
        <v>29</v>
      </c>
      <c r="E147" s="94">
        <v>45125</v>
      </c>
      <c r="F147" s="89" t="s">
        <v>32</v>
      </c>
      <c r="G147" s="89" t="s">
        <v>50</v>
      </c>
      <c r="H147" s="89" t="s">
        <v>202</v>
      </c>
      <c r="I147" s="89" t="s">
        <v>203</v>
      </c>
      <c r="J147" s="89" t="s">
        <v>35</v>
      </c>
      <c r="K147" s="89" t="s">
        <v>36</v>
      </c>
      <c r="L147" s="89" t="s">
        <v>37</v>
      </c>
      <c r="M147" s="89" t="s">
        <v>38</v>
      </c>
      <c r="N147" s="88"/>
      <c r="O147" s="88">
        <v>50</v>
      </c>
      <c r="P147" s="88">
        <v>50</v>
      </c>
      <c r="Q147" s="53">
        <v>0</v>
      </c>
      <c r="R147" s="35" t="s">
        <v>775</v>
      </c>
      <c r="T147" s="89" t="s">
        <v>53</v>
      </c>
      <c r="U147" s="89" t="s">
        <v>204</v>
      </c>
    </row>
    <row r="148" spans="1:21" s="72" customFormat="1">
      <c r="A148" s="71">
        <v>2023</v>
      </c>
      <c r="B148" s="72" t="s">
        <v>218</v>
      </c>
      <c r="C148" s="73">
        <v>30191</v>
      </c>
      <c r="D148" s="74">
        <v>29</v>
      </c>
      <c r="E148" s="75">
        <v>45125</v>
      </c>
      <c r="F148" s="72" t="s">
        <v>32</v>
      </c>
      <c r="G148" s="72" t="s">
        <v>50</v>
      </c>
      <c r="H148" s="72" t="s">
        <v>202</v>
      </c>
      <c r="I148" s="72" t="s">
        <v>203</v>
      </c>
      <c r="J148" s="72" t="s">
        <v>35</v>
      </c>
      <c r="K148" s="72" t="s">
        <v>36</v>
      </c>
      <c r="L148" s="72" t="s">
        <v>37</v>
      </c>
      <c r="M148" s="72" t="s">
        <v>38</v>
      </c>
      <c r="N148" s="71"/>
      <c r="O148" s="71">
        <v>50</v>
      </c>
      <c r="P148" s="71">
        <v>50</v>
      </c>
      <c r="Q148" s="74">
        <v>1</v>
      </c>
      <c r="R148" s="72" t="s">
        <v>776</v>
      </c>
      <c r="T148" s="72" t="s">
        <v>53</v>
      </c>
      <c r="U148" s="72" t="s">
        <v>204</v>
      </c>
    </row>
    <row r="149" spans="1:21" s="89" customFormat="1">
      <c r="A149" s="88">
        <v>2023</v>
      </c>
      <c r="B149" s="89" t="s">
        <v>219</v>
      </c>
      <c r="C149" s="80">
        <v>30192</v>
      </c>
      <c r="D149" s="91">
        <v>29</v>
      </c>
      <c r="E149" s="94">
        <v>45125</v>
      </c>
      <c r="F149" s="89" t="s">
        <v>32</v>
      </c>
      <c r="G149" s="89" t="s">
        <v>50</v>
      </c>
      <c r="H149" s="89" t="s">
        <v>202</v>
      </c>
      <c r="I149" s="89" t="s">
        <v>203</v>
      </c>
      <c r="J149" s="89" t="s">
        <v>35</v>
      </c>
      <c r="K149" s="89" t="s">
        <v>36</v>
      </c>
      <c r="L149" s="89" t="s">
        <v>37</v>
      </c>
      <c r="M149" s="89" t="s">
        <v>38</v>
      </c>
      <c r="N149" s="88"/>
      <c r="O149" s="88">
        <v>17</v>
      </c>
      <c r="P149" s="88">
        <v>17</v>
      </c>
      <c r="Q149" s="53">
        <v>0</v>
      </c>
      <c r="R149" s="35" t="s">
        <v>775</v>
      </c>
      <c r="T149" s="89" t="s">
        <v>53</v>
      </c>
      <c r="U149" s="89" t="s">
        <v>204</v>
      </c>
    </row>
    <row r="150" spans="1:21" s="89" customFormat="1">
      <c r="A150" s="88">
        <v>2023</v>
      </c>
      <c r="B150" s="89" t="s">
        <v>220</v>
      </c>
      <c r="C150" s="80">
        <v>30193</v>
      </c>
      <c r="D150" s="91">
        <v>29</v>
      </c>
      <c r="E150" s="94">
        <v>45125</v>
      </c>
      <c r="F150" s="89" t="s">
        <v>32</v>
      </c>
      <c r="G150" s="89" t="s">
        <v>50</v>
      </c>
      <c r="H150" s="89" t="s">
        <v>202</v>
      </c>
      <c r="I150" s="89" t="s">
        <v>203</v>
      </c>
      <c r="J150" s="89" t="s">
        <v>35</v>
      </c>
      <c r="K150" s="89" t="s">
        <v>36</v>
      </c>
      <c r="L150" s="89" t="s">
        <v>47</v>
      </c>
      <c r="M150" s="89" t="s">
        <v>38</v>
      </c>
      <c r="N150" s="88"/>
      <c r="O150" s="88">
        <v>35</v>
      </c>
      <c r="P150" s="88">
        <v>35</v>
      </c>
      <c r="Q150" s="53">
        <v>0</v>
      </c>
      <c r="R150" s="35" t="s">
        <v>775</v>
      </c>
      <c r="T150" s="89" t="s">
        <v>64</v>
      </c>
      <c r="U150" s="89" t="s">
        <v>221</v>
      </c>
    </row>
    <row r="151" spans="1:21" s="89" customFormat="1">
      <c r="A151" s="88">
        <v>2023</v>
      </c>
      <c r="B151" s="89" t="s">
        <v>222</v>
      </c>
      <c r="C151" s="80">
        <v>30194</v>
      </c>
      <c r="D151" s="91">
        <v>29</v>
      </c>
      <c r="E151" s="94">
        <v>45125</v>
      </c>
      <c r="F151" s="89" t="s">
        <v>32</v>
      </c>
      <c r="G151" s="89" t="s">
        <v>50</v>
      </c>
      <c r="H151" s="89" t="s">
        <v>223</v>
      </c>
      <c r="I151" s="89" t="s">
        <v>203</v>
      </c>
      <c r="J151" s="89" t="s">
        <v>35</v>
      </c>
      <c r="K151" s="89" t="s">
        <v>36</v>
      </c>
      <c r="L151" s="89" t="s">
        <v>37</v>
      </c>
      <c r="M151" s="89" t="s">
        <v>38</v>
      </c>
      <c r="N151" s="88"/>
      <c r="O151" s="88">
        <v>50</v>
      </c>
      <c r="P151" s="88">
        <v>50</v>
      </c>
      <c r="Q151" s="53">
        <v>0</v>
      </c>
      <c r="R151" s="35" t="s">
        <v>775</v>
      </c>
      <c r="T151" s="89" t="s">
        <v>53</v>
      </c>
      <c r="U151" s="89" t="s">
        <v>204</v>
      </c>
    </row>
    <row r="152" spans="1:21" s="89" customFormat="1">
      <c r="A152" s="88">
        <v>2023</v>
      </c>
      <c r="B152" s="89" t="s">
        <v>224</v>
      </c>
      <c r="C152" s="80">
        <v>30195</v>
      </c>
      <c r="D152" s="91">
        <v>29</v>
      </c>
      <c r="E152" s="94">
        <v>45125</v>
      </c>
      <c r="F152" s="89" t="s">
        <v>32</v>
      </c>
      <c r="G152" s="89" t="s">
        <v>50</v>
      </c>
      <c r="H152" s="89" t="s">
        <v>223</v>
      </c>
      <c r="I152" s="89" t="s">
        <v>203</v>
      </c>
      <c r="J152" s="89" t="s">
        <v>35</v>
      </c>
      <c r="K152" s="89" t="s">
        <v>36</v>
      </c>
      <c r="L152" s="89" t="s">
        <v>37</v>
      </c>
      <c r="M152" s="89" t="s">
        <v>38</v>
      </c>
      <c r="N152" s="88"/>
      <c r="O152" s="88">
        <v>50</v>
      </c>
      <c r="P152" s="88">
        <v>50</v>
      </c>
      <c r="Q152" s="53">
        <v>0</v>
      </c>
      <c r="R152" s="35" t="s">
        <v>775</v>
      </c>
      <c r="T152" s="89" t="s">
        <v>53</v>
      </c>
      <c r="U152" s="89" t="s">
        <v>204</v>
      </c>
    </row>
    <row r="153" spans="1:21" s="72" customFormat="1">
      <c r="A153" s="71">
        <v>2023</v>
      </c>
      <c r="B153" s="72" t="s">
        <v>225</v>
      </c>
      <c r="C153" s="73">
        <v>30196</v>
      </c>
      <c r="D153" s="74">
        <v>29</v>
      </c>
      <c r="E153" s="75">
        <v>45125</v>
      </c>
      <c r="F153" s="72" t="s">
        <v>32</v>
      </c>
      <c r="G153" s="72" t="s">
        <v>50</v>
      </c>
      <c r="H153" s="72" t="s">
        <v>223</v>
      </c>
      <c r="I153" s="72" t="s">
        <v>203</v>
      </c>
      <c r="J153" s="72" t="s">
        <v>35</v>
      </c>
      <c r="K153" s="72" t="s">
        <v>36</v>
      </c>
      <c r="L153" s="72" t="s">
        <v>37</v>
      </c>
      <c r="M153" s="72" t="s">
        <v>38</v>
      </c>
      <c r="N153" s="71"/>
      <c r="O153" s="71">
        <v>50</v>
      </c>
      <c r="P153" s="71">
        <v>50</v>
      </c>
      <c r="Q153" s="74">
        <v>1</v>
      </c>
      <c r="R153" s="72" t="s">
        <v>776</v>
      </c>
      <c r="T153" s="72" t="s">
        <v>53</v>
      </c>
      <c r="U153" s="72" t="s">
        <v>204</v>
      </c>
    </row>
    <row r="154" spans="1:21" s="89" customFormat="1">
      <c r="A154" s="88">
        <v>2023</v>
      </c>
      <c r="B154" s="89" t="s">
        <v>226</v>
      </c>
      <c r="C154" s="80">
        <v>30197</v>
      </c>
      <c r="D154" s="91">
        <v>29</v>
      </c>
      <c r="E154" s="94">
        <v>45125</v>
      </c>
      <c r="F154" s="89" t="s">
        <v>32</v>
      </c>
      <c r="G154" s="89" t="s">
        <v>50</v>
      </c>
      <c r="H154" s="89" t="s">
        <v>223</v>
      </c>
      <c r="I154" s="89" t="s">
        <v>203</v>
      </c>
      <c r="J154" s="89" t="s">
        <v>35</v>
      </c>
      <c r="K154" s="89" t="s">
        <v>36</v>
      </c>
      <c r="L154" s="89" t="s">
        <v>37</v>
      </c>
      <c r="M154" s="89" t="s">
        <v>38</v>
      </c>
      <c r="N154" s="88"/>
      <c r="O154" s="88">
        <v>50</v>
      </c>
      <c r="P154" s="88">
        <v>50</v>
      </c>
      <c r="Q154" s="53">
        <v>0</v>
      </c>
      <c r="R154" s="35" t="s">
        <v>775</v>
      </c>
      <c r="T154" s="89" t="s">
        <v>53</v>
      </c>
      <c r="U154" s="89" t="s">
        <v>204</v>
      </c>
    </row>
    <row r="155" spans="1:21" s="89" customFormat="1">
      <c r="A155" s="88">
        <v>2023</v>
      </c>
      <c r="B155" s="89" t="s">
        <v>227</v>
      </c>
      <c r="C155" s="80">
        <v>30198</v>
      </c>
      <c r="D155" s="91">
        <v>29</v>
      </c>
      <c r="E155" s="94">
        <v>45125</v>
      </c>
      <c r="F155" s="89" t="s">
        <v>32</v>
      </c>
      <c r="G155" s="89" t="s">
        <v>50</v>
      </c>
      <c r="H155" s="89" t="s">
        <v>223</v>
      </c>
      <c r="I155" s="89" t="s">
        <v>203</v>
      </c>
      <c r="J155" s="89" t="s">
        <v>35</v>
      </c>
      <c r="K155" s="89" t="s">
        <v>36</v>
      </c>
      <c r="L155" s="89" t="s">
        <v>37</v>
      </c>
      <c r="M155" s="89" t="s">
        <v>38</v>
      </c>
      <c r="N155" s="88"/>
      <c r="O155" s="88">
        <v>50</v>
      </c>
      <c r="P155" s="88">
        <v>50</v>
      </c>
      <c r="Q155" s="53">
        <v>0</v>
      </c>
      <c r="R155" s="35" t="s">
        <v>775</v>
      </c>
      <c r="T155" s="89" t="s">
        <v>53</v>
      </c>
      <c r="U155" s="89" t="s">
        <v>204</v>
      </c>
    </row>
    <row r="156" spans="1:21" s="72" customFormat="1">
      <c r="A156" s="71">
        <v>2023</v>
      </c>
      <c r="B156" s="72" t="s">
        <v>228</v>
      </c>
      <c r="C156" s="73">
        <v>30199</v>
      </c>
      <c r="D156" s="74">
        <v>29</v>
      </c>
      <c r="E156" s="75">
        <v>45125</v>
      </c>
      <c r="F156" s="72" t="s">
        <v>32</v>
      </c>
      <c r="G156" s="72" t="s">
        <v>50</v>
      </c>
      <c r="H156" s="72" t="s">
        <v>223</v>
      </c>
      <c r="I156" s="72" t="s">
        <v>203</v>
      </c>
      <c r="J156" s="72" t="s">
        <v>35</v>
      </c>
      <c r="K156" s="72" t="s">
        <v>36</v>
      </c>
      <c r="L156" s="72" t="s">
        <v>37</v>
      </c>
      <c r="M156" s="72" t="s">
        <v>38</v>
      </c>
      <c r="N156" s="71"/>
      <c r="O156" s="71">
        <v>50</v>
      </c>
      <c r="P156" s="71">
        <v>50</v>
      </c>
      <c r="Q156" s="74">
        <v>1</v>
      </c>
      <c r="R156" s="72" t="s">
        <v>776</v>
      </c>
      <c r="T156" s="72" t="s">
        <v>53</v>
      </c>
      <c r="U156" s="72" t="s">
        <v>204</v>
      </c>
    </row>
    <row r="157" spans="1:21" s="89" customFormat="1">
      <c r="A157" s="88">
        <v>2023</v>
      </c>
      <c r="B157" s="89" t="s">
        <v>229</v>
      </c>
      <c r="C157" s="80">
        <v>30200</v>
      </c>
      <c r="D157" s="91">
        <v>29</v>
      </c>
      <c r="E157" s="94">
        <v>45125</v>
      </c>
      <c r="F157" s="89" t="s">
        <v>32</v>
      </c>
      <c r="G157" s="89" t="s">
        <v>50</v>
      </c>
      <c r="H157" s="89" t="s">
        <v>223</v>
      </c>
      <c r="I157" s="89" t="s">
        <v>203</v>
      </c>
      <c r="J157" s="89" t="s">
        <v>35</v>
      </c>
      <c r="K157" s="89" t="s">
        <v>36</v>
      </c>
      <c r="L157" s="89" t="s">
        <v>37</v>
      </c>
      <c r="M157" s="89" t="s">
        <v>38</v>
      </c>
      <c r="N157" s="88"/>
      <c r="O157" s="88">
        <v>50</v>
      </c>
      <c r="P157" s="88">
        <v>50</v>
      </c>
      <c r="Q157" s="53">
        <v>0</v>
      </c>
      <c r="R157" s="35" t="s">
        <v>775</v>
      </c>
      <c r="T157" s="89" t="s">
        <v>53</v>
      </c>
      <c r="U157" s="89" t="s">
        <v>204</v>
      </c>
    </row>
    <row r="158" spans="1:21" s="89" customFormat="1">
      <c r="A158" s="88">
        <v>2023</v>
      </c>
      <c r="B158" s="89" t="s">
        <v>230</v>
      </c>
      <c r="C158" s="80">
        <v>30201</v>
      </c>
      <c r="D158" s="91">
        <v>29</v>
      </c>
      <c r="E158" s="94">
        <v>45125</v>
      </c>
      <c r="F158" s="89" t="s">
        <v>32</v>
      </c>
      <c r="G158" s="89" t="s">
        <v>50</v>
      </c>
      <c r="H158" s="89" t="s">
        <v>223</v>
      </c>
      <c r="I158" s="89" t="s">
        <v>203</v>
      </c>
      <c r="J158" s="89" t="s">
        <v>35</v>
      </c>
      <c r="K158" s="89" t="s">
        <v>36</v>
      </c>
      <c r="L158" s="89" t="s">
        <v>37</v>
      </c>
      <c r="M158" s="89" t="s">
        <v>38</v>
      </c>
      <c r="N158" s="88"/>
      <c r="O158" s="88">
        <v>50</v>
      </c>
      <c r="P158" s="88">
        <v>50</v>
      </c>
      <c r="Q158" s="53">
        <v>0</v>
      </c>
      <c r="R158" s="35" t="s">
        <v>775</v>
      </c>
      <c r="T158" s="89" t="s">
        <v>53</v>
      </c>
      <c r="U158" s="89" t="s">
        <v>204</v>
      </c>
    </row>
    <row r="159" spans="1:21" s="89" customFormat="1">
      <c r="A159" s="88">
        <v>2023</v>
      </c>
      <c r="B159" s="89" t="s">
        <v>231</v>
      </c>
      <c r="C159" s="80">
        <v>30202</v>
      </c>
      <c r="D159" s="91">
        <v>29</v>
      </c>
      <c r="E159" s="94">
        <v>45125</v>
      </c>
      <c r="F159" s="89" t="s">
        <v>32</v>
      </c>
      <c r="G159" s="89" t="s">
        <v>50</v>
      </c>
      <c r="H159" s="89" t="s">
        <v>223</v>
      </c>
      <c r="I159" s="93" t="s">
        <v>203</v>
      </c>
      <c r="J159" s="89" t="s">
        <v>35</v>
      </c>
      <c r="K159" s="89" t="s">
        <v>36</v>
      </c>
      <c r="L159" s="89" t="s">
        <v>37</v>
      </c>
      <c r="M159" s="89" t="s">
        <v>38</v>
      </c>
      <c r="N159" s="88"/>
      <c r="O159" s="88">
        <v>50</v>
      </c>
      <c r="P159" s="88">
        <v>50</v>
      </c>
      <c r="Q159" s="53">
        <v>0</v>
      </c>
      <c r="R159" s="35" t="s">
        <v>775</v>
      </c>
      <c r="T159" s="89" t="s">
        <v>53</v>
      </c>
      <c r="U159" s="89" t="s">
        <v>204</v>
      </c>
    </row>
    <row r="160" spans="1:21" s="89" customFormat="1">
      <c r="A160" s="88">
        <v>2023</v>
      </c>
      <c r="B160" s="89" t="s">
        <v>232</v>
      </c>
      <c r="C160" s="80">
        <v>30203</v>
      </c>
      <c r="D160" s="91">
        <v>29</v>
      </c>
      <c r="E160" s="94">
        <v>45125</v>
      </c>
      <c r="F160" s="89" t="s">
        <v>32</v>
      </c>
      <c r="G160" s="89" t="s">
        <v>50</v>
      </c>
      <c r="H160" s="89" t="s">
        <v>223</v>
      </c>
      <c r="I160" s="93" t="s">
        <v>203</v>
      </c>
      <c r="J160" s="89" t="s">
        <v>35</v>
      </c>
      <c r="K160" s="89" t="s">
        <v>36</v>
      </c>
      <c r="L160" s="89" t="s">
        <v>37</v>
      </c>
      <c r="M160" s="89" t="s">
        <v>38</v>
      </c>
      <c r="N160" s="88"/>
      <c r="O160" s="88">
        <v>50</v>
      </c>
      <c r="P160" s="88">
        <v>50</v>
      </c>
      <c r="Q160" s="53">
        <v>0</v>
      </c>
      <c r="R160" s="35" t="s">
        <v>775</v>
      </c>
      <c r="T160" s="89" t="s">
        <v>53</v>
      </c>
      <c r="U160" s="89" t="s">
        <v>204</v>
      </c>
    </row>
    <row r="161" spans="1:21" s="89" customFormat="1">
      <c r="A161" s="88">
        <v>2023</v>
      </c>
      <c r="B161" s="89" t="s">
        <v>233</v>
      </c>
      <c r="C161" s="80">
        <v>30204</v>
      </c>
      <c r="D161" s="91">
        <v>29</v>
      </c>
      <c r="E161" s="94">
        <v>45125</v>
      </c>
      <c r="F161" s="89" t="s">
        <v>32</v>
      </c>
      <c r="G161" s="89" t="s">
        <v>50</v>
      </c>
      <c r="H161" s="89" t="s">
        <v>223</v>
      </c>
      <c r="I161" s="89" t="s">
        <v>203</v>
      </c>
      <c r="J161" s="89" t="s">
        <v>35</v>
      </c>
      <c r="K161" s="89" t="s">
        <v>36</v>
      </c>
      <c r="L161" s="89" t="s">
        <v>37</v>
      </c>
      <c r="M161" s="89" t="s">
        <v>38</v>
      </c>
      <c r="N161" s="88"/>
      <c r="O161" s="88">
        <v>50</v>
      </c>
      <c r="P161" s="88">
        <v>50</v>
      </c>
      <c r="Q161" s="53">
        <v>0</v>
      </c>
      <c r="R161" s="35" t="s">
        <v>775</v>
      </c>
      <c r="T161" s="89" t="s">
        <v>53</v>
      </c>
      <c r="U161" s="89" t="s">
        <v>204</v>
      </c>
    </row>
    <row r="162" spans="1:21" s="89" customFormat="1">
      <c r="A162" s="88">
        <v>2023</v>
      </c>
      <c r="B162" s="89" t="s">
        <v>234</v>
      </c>
      <c r="C162" s="80">
        <v>30205</v>
      </c>
      <c r="D162" s="91">
        <v>29</v>
      </c>
      <c r="E162" s="94">
        <v>45125</v>
      </c>
      <c r="F162" s="89" t="s">
        <v>32</v>
      </c>
      <c r="G162" s="89" t="s">
        <v>50</v>
      </c>
      <c r="H162" s="89" t="s">
        <v>223</v>
      </c>
      <c r="I162" s="89" t="s">
        <v>203</v>
      </c>
      <c r="J162" s="89" t="s">
        <v>35</v>
      </c>
      <c r="K162" s="89" t="s">
        <v>36</v>
      </c>
      <c r="L162" s="89" t="s">
        <v>37</v>
      </c>
      <c r="M162" s="89" t="s">
        <v>38</v>
      </c>
      <c r="N162" s="88"/>
      <c r="O162" s="88">
        <v>50</v>
      </c>
      <c r="P162" s="88">
        <v>50</v>
      </c>
      <c r="Q162" s="53">
        <v>0</v>
      </c>
      <c r="R162" s="35" t="s">
        <v>775</v>
      </c>
      <c r="T162" s="89" t="s">
        <v>53</v>
      </c>
      <c r="U162" s="89" t="s">
        <v>204</v>
      </c>
    </row>
    <row r="163" spans="1:21" s="89" customFormat="1">
      <c r="A163" s="88">
        <v>2023</v>
      </c>
      <c r="B163" s="89" t="s">
        <v>235</v>
      </c>
      <c r="C163" s="80">
        <v>30206</v>
      </c>
      <c r="D163" s="91">
        <v>29</v>
      </c>
      <c r="E163" s="94">
        <v>45125</v>
      </c>
      <c r="F163" s="89" t="s">
        <v>32</v>
      </c>
      <c r="G163" s="89" t="s">
        <v>50</v>
      </c>
      <c r="H163" s="89" t="s">
        <v>223</v>
      </c>
      <c r="I163" s="89" t="s">
        <v>203</v>
      </c>
      <c r="J163" s="89" t="s">
        <v>35</v>
      </c>
      <c r="K163" s="89" t="s">
        <v>36</v>
      </c>
      <c r="L163" s="89" t="s">
        <v>37</v>
      </c>
      <c r="M163" s="89" t="s">
        <v>38</v>
      </c>
      <c r="N163" s="88"/>
      <c r="O163" s="88">
        <v>50</v>
      </c>
      <c r="P163" s="88">
        <v>50</v>
      </c>
      <c r="Q163" s="53">
        <v>0</v>
      </c>
      <c r="R163" s="35" t="s">
        <v>775</v>
      </c>
      <c r="T163" s="89" t="s">
        <v>53</v>
      </c>
      <c r="U163" s="89" t="s">
        <v>204</v>
      </c>
    </row>
    <row r="164" spans="1:21" s="89" customFormat="1">
      <c r="A164" s="88">
        <v>2023</v>
      </c>
      <c r="B164" s="89" t="s">
        <v>236</v>
      </c>
      <c r="C164" s="80">
        <v>30207</v>
      </c>
      <c r="D164" s="91">
        <v>29</v>
      </c>
      <c r="E164" s="94">
        <v>45125</v>
      </c>
      <c r="F164" s="89" t="s">
        <v>32</v>
      </c>
      <c r="G164" s="89" t="s">
        <v>50</v>
      </c>
      <c r="H164" s="89" t="s">
        <v>223</v>
      </c>
      <c r="I164" s="89" t="s">
        <v>203</v>
      </c>
      <c r="J164" s="89" t="s">
        <v>35</v>
      </c>
      <c r="K164" s="89" t="s">
        <v>36</v>
      </c>
      <c r="L164" s="89" t="s">
        <v>37</v>
      </c>
      <c r="M164" s="89" t="s">
        <v>38</v>
      </c>
      <c r="N164" s="88"/>
      <c r="O164" s="88">
        <v>50</v>
      </c>
      <c r="P164" s="88">
        <v>50</v>
      </c>
      <c r="Q164" s="53">
        <v>0</v>
      </c>
      <c r="R164" s="35" t="s">
        <v>775</v>
      </c>
      <c r="T164" s="89" t="s">
        <v>53</v>
      </c>
      <c r="U164" s="89" t="s">
        <v>204</v>
      </c>
    </row>
    <row r="165" spans="1:21" s="89" customFormat="1">
      <c r="A165" s="88">
        <v>2023</v>
      </c>
      <c r="B165" s="89" t="s">
        <v>237</v>
      </c>
      <c r="C165" s="80">
        <v>30208</v>
      </c>
      <c r="D165" s="91">
        <v>29</v>
      </c>
      <c r="E165" s="94">
        <v>45125</v>
      </c>
      <c r="F165" s="89" t="s">
        <v>32</v>
      </c>
      <c r="G165" s="89" t="s">
        <v>50</v>
      </c>
      <c r="H165" s="89" t="s">
        <v>223</v>
      </c>
      <c r="I165" s="89" t="s">
        <v>203</v>
      </c>
      <c r="J165" s="89" t="s">
        <v>35</v>
      </c>
      <c r="K165" s="89" t="s">
        <v>36</v>
      </c>
      <c r="L165" s="89" t="s">
        <v>37</v>
      </c>
      <c r="M165" s="89" t="s">
        <v>38</v>
      </c>
      <c r="N165" s="88"/>
      <c r="O165" s="88">
        <v>50</v>
      </c>
      <c r="P165" s="88">
        <v>50</v>
      </c>
      <c r="Q165" s="53">
        <v>0</v>
      </c>
      <c r="R165" s="35" t="s">
        <v>775</v>
      </c>
      <c r="T165" s="89" t="s">
        <v>53</v>
      </c>
      <c r="U165" s="89" t="s">
        <v>204</v>
      </c>
    </row>
    <row r="166" spans="1:21" s="89" customFormat="1">
      <c r="A166" s="88">
        <v>2023</v>
      </c>
      <c r="B166" s="89" t="s">
        <v>238</v>
      </c>
      <c r="C166" s="80">
        <v>30209</v>
      </c>
      <c r="D166" s="91">
        <v>29</v>
      </c>
      <c r="E166" s="94">
        <v>45125</v>
      </c>
      <c r="F166" s="89" t="s">
        <v>32</v>
      </c>
      <c r="G166" s="89" t="s">
        <v>50</v>
      </c>
      <c r="H166" s="89" t="s">
        <v>223</v>
      </c>
      <c r="I166" s="89" t="s">
        <v>203</v>
      </c>
      <c r="J166" s="89" t="s">
        <v>35</v>
      </c>
      <c r="K166" s="89" t="s">
        <v>36</v>
      </c>
      <c r="L166" s="89" t="s">
        <v>37</v>
      </c>
      <c r="M166" s="89" t="s">
        <v>38</v>
      </c>
      <c r="N166" s="88"/>
      <c r="O166" s="88">
        <v>42</v>
      </c>
      <c r="P166" s="88">
        <v>42</v>
      </c>
      <c r="Q166" s="53">
        <v>0</v>
      </c>
      <c r="R166" s="35" t="s">
        <v>775</v>
      </c>
      <c r="T166" s="89" t="s">
        <v>53</v>
      </c>
      <c r="U166" s="89" t="s">
        <v>204</v>
      </c>
    </row>
    <row r="167" spans="1:21" s="89" customFormat="1">
      <c r="A167" s="88">
        <v>2023</v>
      </c>
      <c r="B167" s="89" t="s">
        <v>239</v>
      </c>
      <c r="C167" s="80">
        <v>30210</v>
      </c>
      <c r="D167" s="91">
        <v>29</v>
      </c>
      <c r="E167" s="94">
        <v>45125</v>
      </c>
      <c r="F167" s="89" t="s">
        <v>32</v>
      </c>
      <c r="G167" s="89" t="s">
        <v>50</v>
      </c>
      <c r="H167" s="89" t="s">
        <v>223</v>
      </c>
      <c r="I167" s="89" t="s">
        <v>203</v>
      </c>
      <c r="J167" s="89" t="s">
        <v>35</v>
      </c>
      <c r="K167" s="89" t="s">
        <v>36</v>
      </c>
      <c r="L167" s="89" t="s">
        <v>47</v>
      </c>
      <c r="M167" s="89" t="s">
        <v>38</v>
      </c>
      <c r="N167" s="88"/>
      <c r="O167" s="88">
        <v>2</v>
      </c>
      <c r="P167" s="88">
        <v>2</v>
      </c>
      <c r="Q167" s="53">
        <v>0</v>
      </c>
      <c r="R167" s="35" t="s">
        <v>775</v>
      </c>
      <c r="T167" s="89" t="s">
        <v>64</v>
      </c>
      <c r="U167" s="89" t="s">
        <v>221</v>
      </c>
    </row>
    <row r="168" spans="1:21" s="89" customFormat="1">
      <c r="A168" s="88">
        <v>2023</v>
      </c>
      <c r="B168" s="89" t="s">
        <v>240</v>
      </c>
      <c r="C168" s="80">
        <v>30211</v>
      </c>
      <c r="D168" s="91">
        <v>29</v>
      </c>
      <c r="E168" s="94">
        <v>45125</v>
      </c>
      <c r="F168" s="89" t="s">
        <v>32</v>
      </c>
      <c r="G168" s="89" t="s">
        <v>50</v>
      </c>
      <c r="H168" s="89" t="s">
        <v>241</v>
      </c>
      <c r="I168" s="89" t="s">
        <v>203</v>
      </c>
      <c r="J168" s="89" t="s">
        <v>35</v>
      </c>
      <c r="K168" s="89" t="s">
        <v>36</v>
      </c>
      <c r="L168" s="89" t="s">
        <v>37</v>
      </c>
      <c r="M168" s="89" t="s">
        <v>38</v>
      </c>
      <c r="N168" s="88"/>
      <c r="O168" s="88">
        <v>50</v>
      </c>
      <c r="P168" s="88">
        <v>50</v>
      </c>
      <c r="Q168" s="53">
        <v>0</v>
      </c>
      <c r="R168" s="35" t="s">
        <v>775</v>
      </c>
      <c r="T168" s="89" t="s">
        <v>53</v>
      </c>
      <c r="U168" s="89" t="s">
        <v>204</v>
      </c>
    </row>
    <row r="169" spans="1:21" s="89" customFormat="1">
      <c r="A169" s="88">
        <v>2023</v>
      </c>
      <c r="B169" s="89" t="s">
        <v>242</v>
      </c>
      <c r="C169" s="80">
        <v>30212</v>
      </c>
      <c r="D169" s="91">
        <v>29</v>
      </c>
      <c r="E169" s="94">
        <v>45125</v>
      </c>
      <c r="F169" s="89" t="s">
        <v>32</v>
      </c>
      <c r="G169" s="89" t="s">
        <v>50</v>
      </c>
      <c r="H169" s="89" t="s">
        <v>241</v>
      </c>
      <c r="I169" s="89" t="s">
        <v>203</v>
      </c>
      <c r="J169" s="89" t="s">
        <v>35</v>
      </c>
      <c r="K169" s="89" t="s">
        <v>36</v>
      </c>
      <c r="L169" s="89" t="s">
        <v>37</v>
      </c>
      <c r="M169" s="89" t="s">
        <v>38</v>
      </c>
      <c r="N169" s="88"/>
      <c r="O169" s="88">
        <v>50</v>
      </c>
      <c r="P169" s="88">
        <v>50</v>
      </c>
      <c r="Q169" s="53">
        <v>0</v>
      </c>
      <c r="R169" s="35" t="s">
        <v>775</v>
      </c>
      <c r="T169" s="89" t="s">
        <v>53</v>
      </c>
      <c r="U169" s="89" t="s">
        <v>204</v>
      </c>
    </row>
    <row r="170" spans="1:21" s="89" customFormat="1">
      <c r="A170" s="88">
        <v>2023</v>
      </c>
      <c r="B170" s="89" t="s">
        <v>243</v>
      </c>
      <c r="C170" s="80">
        <v>30213</v>
      </c>
      <c r="D170" s="91">
        <v>29</v>
      </c>
      <c r="E170" s="94">
        <v>45125</v>
      </c>
      <c r="F170" s="89" t="s">
        <v>32</v>
      </c>
      <c r="G170" s="89" t="s">
        <v>50</v>
      </c>
      <c r="H170" s="89" t="s">
        <v>241</v>
      </c>
      <c r="I170" s="89" t="s">
        <v>203</v>
      </c>
      <c r="J170" s="89" t="s">
        <v>35</v>
      </c>
      <c r="K170" s="89" t="s">
        <v>36</v>
      </c>
      <c r="L170" s="89" t="s">
        <v>37</v>
      </c>
      <c r="M170" s="89" t="s">
        <v>38</v>
      </c>
      <c r="N170" s="88"/>
      <c r="O170" s="88">
        <v>38</v>
      </c>
      <c r="P170" s="88">
        <v>38</v>
      </c>
      <c r="Q170" s="53">
        <v>0</v>
      </c>
      <c r="R170" s="35" t="s">
        <v>775</v>
      </c>
      <c r="T170" s="89" t="s">
        <v>53</v>
      </c>
      <c r="U170" s="89" t="s">
        <v>204</v>
      </c>
    </row>
    <row r="171" spans="1:21" s="72" customFormat="1">
      <c r="A171" s="71">
        <v>2023</v>
      </c>
      <c r="B171" s="72" t="s">
        <v>244</v>
      </c>
      <c r="C171" s="73">
        <v>30214</v>
      </c>
      <c r="D171" s="74">
        <v>29</v>
      </c>
      <c r="E171" s="75">
        <v>45125</v>
      </c>
      <c r="F171" s="72" t="s">
        <v>32</v>
      </c>
      <c r="G171" s="72" t="s">
        <v>50</v>
      </c>
      <c r="H171" s="72" t="s">
        <v>241</v>
      </c>
      <c r="I171" s="72" t="s">
        <v>203</v>
      </c>
      <c r="J171" s="72" t="s">
        <v>35</v>
      </c>
      <c r="K171" s="72" t="s">
        <v>36</v>
      </c>
      <c r="L171" s="72" t="s">
        <v>47</v>
      </c>
      <c r="M171" s="72" t="s">
        <v>38</v>
      </c>
      <c r="N171" s="71"/>
      <c r="O171" s="71">
        <v>6</v>
      </c>
      <c r="P171" s="71">
        <v>6</v>
      </c>
      <c r="Q171" s="74">
        <v>1</v>
      </c>
      <c r="R171" s="72" t="s">
        <v>776</v>
      </c>
      <c r="T171" s="72" t="s">
        <v>64</v>
      </c>
      <c r="U171" s="72" t="s">
        <v>221</v>
      </c>
    </row>
    <row r="172" spans="1:21" s="89" customFormat="1">
      <c r="A172" s="88">
        <v>2023</v>
      </c>
      <c r="B172" s="89" t="s">
        <v>245</v>
      </c>
      <c r="C172" s="80">
        <v>30215</v>
      </c>
      <c r="D172" s="91">
        <v>29</v>
      </c>
      <c r="E172" s="94">
        <v>45125</v>
      </c>
      <c r="F172" s="89" t="s">
        <v>32</v>
      </c>
      <c r="G172" s="89" t="s">
        <v>50</v>
      </c>
      <c r="H172" s="89" t="s">
        <v>246</v>
      </c>
      <c r="I172" s="89" t="s">
        <v>203</v>
      </c>
      <c r="J172" s="89" t="s">
        <v>83</v>
      </c>
      <c r="K172" s="89" t="s">
        <v>36</v>
      </c>
      <c r="L172" s="89" t="s">
        <v>37</v>
      </c>
      <c r="M172" s="89" t="s">
        <v>38</v>
      </c>
      <c r="N172" s="88">
        <v>11</v>
      </c>
      <c r="O172" s="88"/>
      <c r="P172" s="88">
        <v>11</v>
      </c>
      <c r="Q172" s="53">
        <v>0</v>
      </c>
      <c r="R172" s="35" t="s">
        <v>775</v>
      </c>
      <c r="T172" s="89" t="s">
        <v>53</v>
      </c>
      <c r="U172" s="89" t="s">
        <v>204</v>
      </c>
    </row>
    <row r="173" spans="1:21" s="72" customFormat="1">
      <c r="A173" s="71">
        <v>2023</v>
      </c>
      <c r="B173" s="72" t="s">
        <v>247</v>
      </c>
      <c r="C173" s="73">
        <v>30216</v>
      </c>
      <c r="D173" s="74">
        <v>29</v>
      </c>
      <c r="E173" s="75">
        <v>45125</v>
      </c>
      <c r="F173" s="72" t="s">
        <v>32</v>
      </c>
      <c r="G173" s="72" t="s">
        <v>50</v>
      </c>
      <c r="H173" s="72" t="s">
        <v>246</v>
      </c>
      <c r="I173" s="72" t="s">
        <v>203</v>
      </c>
      <c r="J173" s="72" t="s">
        <v>83</v>
      </c>
      <c r="K173" s="72" t="s">
        <v>36</v>
      </c>
      <c r="L173" s="72" t="s">
        <v>47</v>
      </c>
      <c r="M173" s="72" t="s">
        <v>38</v>
      </c>
      <c r="N173" s="71">
        <v>50</v>
      </c>
      <c r="O173" s="71"/>
      <c r="P173" s="71">
        <v>50</v>
      </c>
      <c r="Q173" s="74">
        <v>1</v>
      </c>
      <c r="R173" s="72" t="s">
        <v>776</v>
      </c>
      <c r="T173" s="72" t="s">
        <v>64</v>
      </c>
      <c r="U173" s="72" t="s">
        <v>221</v>
      </c>
    </row>
    <row r="174" spans="1:21" s="89" customFormat="1">
      <c r="A174" s="88">
        <v>2023</v>
      </c>
      <c r="B174" s="89" t="s">
        <v>248</v>
      </c>
      <c r="C174" s="80">
        <v>30217</v>
      </c>
      <c r="D174" s="91">
        <v>29</v>
      </c>
      <c r="E174" s="94">
        <v>45125</v>
      </c>
      <c r="F174" s="89" t="s">
        <v>32</v>
      </c>
      <c r="G174" s="89" t="s">
        <v>50</v>
      </c>
      <c r="H174" s="89" t="s">
        <v>246</v>
      </c>
      <c r="I174" s="89" t="s">
        <v>203</v>
      </c>
      <c r="J174" s="89" t="s">
        <v>83</v>
      </c>
      <c r="K174" s="89" t="s">
        <v>36</v>
      </c>
      <c r="L174" s="89" t="s">
        <v>47</v>
      </c>
      <c r="M174" s="89" t="s">
        <v>38</v>
      </c>
      <c r="N174" s="88">
        <v>7</v>
      </c>
      <c r="O174" s="88"/>
      <c r="P174" s="88">
        <v>7</v>
      </c>
      <c r="Q174" s="53">
        <v>0</v>
      </c>
      <c r="R174" s="35" t="s">
        <v>775</v>
      </c>
      <c r="T174" s="89" t="s">
        <v>64</v>
      </c>
      <c r="U174" s="89" t="s">
        <v>221</v>
      </c>
    </row>
    <row r="175" spans="1:21" s="89" customFormat="1">
      <c r="A175" s="88">
        <v>2023</v>
      </c>
      <c r="B175" s="89" t="s">
        <v>249</v>
      </c>
      <c r="C175" s="80">
        <v>30218</v>
      </c>
      <c r="D175" s="91">
        <v>29</v>
      </c>
      <c r="E175" s="94">
        <v>45125</v>
      </c>
      <c r="F175" s="89" t="s">
        <v>32</v>
      </c>
      <c r="G175" s="89" t="s">
        <v>50</v>
      </c>
      <c r="H175" s="89" t="s">
        <v>250</v>
      </c>
      <c r="I175" s="89" t="s">
        <v>203</v>
      </c>
      <c r="J175" s="89" t="s">
        <v>35</v>
      </c>
      <c r="K175" s="89" t="s">
        <v>36</v>
      </c>
      <c r="L175" s="89" t="s">
        <v>37</v>
      </c>
      <c r="M175" s="89" t="s">
        <v>38</v>
      </c>
      <c r="N175" s="88"/>
      <c r="O175" s="88">
        <v>50</v>
      </c>
      <c r="P175" s="88">
        <v>50</v>
      </c>
      <c r="Q175" s="53">
        <v>0</v>
      </c>
      <c r="R175" s="35" t="s">
        <v>775</v>
      </c>
      <c r="T175" s="89" t="s">
        <v>53</v>
      </c>
      <c r="U175" s="89" t="s">
        <v>204</v>
      </c>
    </row>
    <row r="176" spans="1:21" s="89" customFormat="1">
      <c r="A176" s="88">
        <v>2023</v>
      </c>
      <c r="B176" s="89" t="s">
        <v>251</v>
      </c>
      <c r="C176" s="80">
        <v>30219</v>
      </c>
      <c r="D176" s="91">
        <v>29</v>
      </c>
      <c r="E176" s="94">
        <v>45125</v>
      </c>
      <c r="F176" s="89" t="s">
        <v>32</v>
      </c>
      <c r="G176" s="89" t="s">
        <v>50</v>
      </c>
      <c r="H176" s="89" t="s">
        <v>250</v>
      </c>
      <c r="I176" s="89" t="s">
        <v>203</v>
      </c>
      <c r="J176" s="89" t="s">
        <v>35</v>
      </c>
      <c r="K176" s="89" t="s">
        <v>36</v>
      </c>
      <c r="L176" s="89" t="s">
        <v>37</v>
      </c>
      <c r="M176" s="89" t="s">
        <v>38</v>
      </c>
      <c r="N176" s="88"/>
      <c r="O176" s="88">
        <v>50</v>
      </c>
      <c r="P176" s="88">
        <v>50</v>
      </c>
      <c r="Q176" s="53">
        <v>0</v>
      </c>
      <c r="R176" s="35" t="s">
        <v>775</v>
      </c>
      <c r="T176" s="89" t="s">
        <v>53</v>
      </c>
      <c r="U176" s="89" t="s">
        <v>204</v>
      </c>
    </row>
    <row r="177" spans="1:21" s="89" customFormat="1">
      <c r="A177" s="88">
        <v>2023</v>
      </c>
      <c r="B177" s="89" t="s">
        <v>252</v>
      </c>
      <c r="C177" s="80">
        <v>30220</v>
      </c>
      <c r="D177" s="91">
        <v>29</v>
      </c>
      <c r="E177" s="94">
        <v>45125</v>
      </c>
      <c r="F177" s="89" t="s">
        <v>32</v>
      </c>
      <c r="G177" s="89" t="s">
        <v>50</v>
      </c>
      <c r="H177" s="89" t="s">
        <v>250</v>
      </c>
      <c r="I177" s="89" t="s">
        <v>203</v>
      </c>
      <c r="J177" s="89" t="s">
        <v>35</v>
      </c>
      <c r="K177" s="89" t="s">
        <v>36</v>
      </c>
      <c r="L177" s="89" t="s">
        <v>37</v>
      </c>
      <c r="M177" s="89" t="s">
        <v>38</v>
      </c>
      <c r="N177" s="88"/>
      <c r="O177" s="88">
        <v>50</v>
      </c>
      <c r="P177" s="88">
        <v>50</v>
      </c>
      <c r="Q177" s="53">
        <v>0</v>
      </c>
      <c r="R177" s="35" t="s">
        <v>775</v>
      </c>
      <c r="T177" s="89" t="s">
        <v>53</v>
      </c>
      <c r="U177" s="89" t="s">
        <v>204</v>
      </c>
    </row>
    <row r="178" spans="1:21" s="89" customFormat="1">
      <c r="A178" s="88">
        <v>2023</v>
      </c>
      <c r="B178" s="89" t="s">
        <v>253</v>
      </c>
      <c r="C178" s="80">
        <v>30221</v>
      </c>
      <c r="D178" s="91">
        <v>29</v>
      </c>
      <c r="E178" s="94">
        <v>45125</v>
      </c>
      <c r="F178" s="89" t="s">
        <v>32</v>
      </c>
      <c r="G178" s="89" t="s">
        <v>50</v>
      </c>
      <c r="H178" s="89" t="s">
        <v>250</v>
      </c>
      <c r="I178" s="89" t="s">
        <v>203</v>
      </c>
      <c r="J178" s="89" t="s">
        <v>35</v>
      </c>
      <c r="K178" s="89" t="s">
        <v>36</v>
      </c>
      <c r="L178" s="89" t="s">
        <v>37</v>
      </c>
      <c r="M178" s="89" t="s">
        <v>38</v>
      </c>
      <c r="N178" s="88"/>
      <c r="O178" s="88">
        <v>50</v>
      </c>
      <c r="P178" s="88">
        <v>50</v>
      </c>
      <c r="Q178" s="53">
        <v>0</v>
      </c>
      <c r="R178" s="35" t="s">
        <v>775</v>
      </c>
      <c r="T178" s="89" t="s">
        <v>53</v>
      </c>
      <c r="U178" s="89" t="s">
        <v>204</v>
      </c>
    </row>
    <row r="179" spans="1:21" s="89" customFormat="1">
      <c r="A179" s="88">
        <v>2023</v>
      </c>
      <c r="B179" s="89" t="s">
        <v>254</v>
      </c>
      <c r="C179" s="80">
        <v>30222</v>
      </c>
      <c r="D179" s="91">
        <v>29</v>
      </c>
      <c r="E179" s="94">
        <v>45125</v>
      </c>
      <c r="F179" s="89" t="s">
        <v>32</v>
      </c>
      <c r="G179" s="89" t="s">
        <v>50</v>
      </c>
      <c r="H179" s="89" t="s">
        <v>250</v>
      </c>
      <c r="I179" s="89" t="s">
        <v>203</v>
      </c>
      <c r="J179" s="89" t="s">
        <v>35</v>
      </c>
      <c r="K179" s="89" t="s">
        <v>36</v>
      </c>
      <c r="L179" s="89" t="s">
        <v>37</v>
      </c>
      <c r="M179" s="89" t="s">
        <v>38</v>
      </c>
      <c r="N179" s="88"/>
      <c r="O179" s="88">
        <v>50</v>
      </c>
      <c r="P179" s="88">
        <v>50</v>
      </c>
      <c r="Q179" s="53">
        <v>0</v>
      </c>
      <c r="R179" s="35" t="s">
        <v>775</v>
      </c>
      <c r="T179" s="89" t="s">
        <v>53</v>
      </c>
      <c r="U179" s="89" t="s">
        <v>204</v>
      </c>
    </row>
    <row r="180" spans="1:21" s="89" customFormat="1">
      <c r="A180" s="88">
        <v>2023</v>
      </c>
      <c r="B180" s="89" t="s">
        <v>255</v>
      </c>
      <c r="C180" s="80">
        <v>30223</v>
      </c>
      <c r="D180" s="91">
        <v>29</v>
      </c>
      <c r="E180" s="94">
        <v>45125</v>
      </c>
      <c r="F180" s="89" t="s">
        <v>32</v>
      </c>
      <c r="G180" s="89" t="s">
        <v>50</v>
      </c>
      <c r="H180" s="89" t="s">
        <v>250</v>
      </c>
      <c r="I180" s="89" t="s">
        <v>203</v>
      </c>
      <c r="J180" s="89" t="s">
        <v>35</v>
      </c>
      <c r="K180" s="89" t="s">
        <v>36</v>
      </c>
      <c r="L180" s="89" t="s">
        <v>37</v>
      </c>
      <c r="M180" s="89" t="s">
        <v>38</v>
      </c>
      <c r="N180" s="88"/>
      <c r="O180" s="88">
        <v>50</v>
      </c>
      <c r="P180" s="88">
        <v>50</v>
      </c>
      <c r="Q180" s="53">
        <v>0</v>
      </c>
      <c r="R180" s="35" t="s">
        <v>775</v>
      </c>
      <c r="T180" s="89" t="s">
        <v>53</v>
      </c>
      <c r="U180" s="89" t="s">
        <v>204</v>
      </c>
    </row>
    <row r="181" spans="1:21" s="89" customFormat="1">
      <c r="A181" s="88">
        <v>2023</v>
      </c>
      <c r="B181" s="89" t="s">
        <v>256</v>
      </c>
      <c r="C181" s="80">
        <v>30224</v>
      </c>
      <c r="D181" s="91">
        <v>29</v>
      </c>
      <c r="E181" s="94">
        <v>45125</v>
      </c>
      <c r="F181" s="89" t="s">
        <v>32</v>
      </c>
      <c r="G181" s="89" t="s">
        <v>50</v>
      </c>
      <c r="H181" s="89" t="s">
        <v>250</v>
      </c>
      <c r="I181" s="89" t="s">
        <v>203</v>
      </c>
      <c r="J181" s="89" t="s">
        <v>35</v>
      </c>
      <c r="K181" s="89" t="s">
        <v>36</v>
      </c>
      <c r="L181" s="89" t="s">
        <v>37</v>
      </c>
      <c r="M181" s="89" t="s">
        <v>38</v>
      </c>
      <c r="N181" s="88"/>
      <c r="O181" s="88">
        <v>7</v>
      </c>
      <c r="P181" s="88">
        <v>7</v>
      </c>
      <c r="Q181" s="53">
        <v>0</v>
      </c>
      <c r="R181" s="35" t="s">
        <v>775</v>
      </c>
      <c r="T181" s="89" t="s">
        <v>53</v>
      </c>
      <c r="U181" s="89" t="s">
        <v>204</v>
      </c>
    </row>
    <row r="182" spans="1:21" s="89" customFormat="1">
      <c r="A182" s="88">
        <v>2023</v>
      </c>
      <c r="B182" s="89" t="s">
        <v>257</v>
      </c>
      <c r="C182" s="80">
        <v>30225</v>
      </c>
      <c r="D182" s="91">
        <v>29</v>
      </c>
      <c r="E182" s="94">
        <v>45125</v>
      </c>
      <c r="F182" s="89" t="s">
        <v>32</v>
      </c>
      <c r="G182" s="89" t="s">
        <v>50</v>
      </c>
      <c r="H182" s="89" t="s">
        <v>250</v>
      </c>
      <c r="I182" s="89" t="s">
        <v>203</v>
      </c>
      <c r="J182" s="89" t="s">
        <v>35</v>
      </c>
      <c r="K182" s="89" t="s">
        <v>36</v>
      </c>
      <c r="L182" s="89" t="s">
        <v>47</v>
      </c>
      <c r="M182" s="89" t="s">
        <v>38</v>
      </c>
      <c r="N182" s="88"/>
      <c r="O182" s="88">
        <v>3</v>
      </c>
      <c r="P182" s="88">
        <v>3</v>
      </c>
      <c r="Q182" s="53">
        <v>0</v>
      </c>
      <c r="R182" s="35" t="s">
        <v>775</v>
      </c>
      <c r="T182" s="89" t="s">
        <v>64</v>
      </c>
      <c r="U182" s="89" t="s">
        <v>221</v>
      </c>
    </row>
    <row r="183" spans="1:21" s="89" customFormat="1">
      <c r="A183" s="88">
        <v>2023</v>
      </c>
      <c r="B183" s="89" t="s">
        <v>258</v>
      </c>
      <c r="C183" s="80">
        <v>30226</v>
      </c>
      <c r="D183" s="91">
        <v>29</v>
      </c>
      <c r="E183" s="94">
        <v>45125</v>
      </c>
      <c r="F183" s="89" t="s">
        <v>32</v>
      </c>
      <c r="G183" s="89" t="s">
        <v>50</v>
      </c>
      <c r="H183" s="89" t="s">
        <v>259</v>
      </c>
      <c r="I183" s="89" t="s">
        <v>203</v>
      </c>
      <c r="J183" s="89" t="s">
        <v>35</v>
      </c>
      <c r="K183" s="89" t="s">
        <v>36</v>
      </c>
      <c r="L183" s="89" t="s">
        <v>37</v>
      </c>
      <c r="M183" s="89" t="s">
        <v>38</v>
      </c>
      <c r="N183" s="88"/>
      <c r="O183" s="88">
        <v>50</v>
      </c>
      <c r="P183" s="88">
        <v>50</v>
      </c>
      <c r="Q183" s="53">
        <v>0</v>
      </c>
      <c r="R183" s="35" t="s">
        <v>775</v>
      </c>
      <c r="T183" s="89" t="s">
        <v>53</v>
      </c>
      <c r="U183" s="89" t="s">
        <v>204</v>
      </c>
    </row>
    <row r="184" spans="1:21" s="89" customFormat="1">
      <c r="A184" s="88">
        <v>2023</v>
      </c>
      <c r="B184" s="89" t="s">
        <v>260</v>
      </c>
      <c r="C184" s="80">
        <v>30227</v>
      </c>
      <c r="D184" s="91">
        <v>29</v>
      </c>
      <c r="E184" s="94">
        <v>45125</v>
      </c>
      <c r="F184" s="89" t="s">
        <v>32</v>
      </c>
      <c r="G184" s="89" t="s">
        <v>50</v>
      </c>
      <c r="H184" s="89" t="s">
        <v>259</v>
      </c>
      <c r="I184" s="89" t="s">
        <v>203</v>
      </c>
      <c r="J184" s="89" t="s">
        <v>35</v>
      </c>
      <c r="K184" s="89" t="s">
        <v>36</v>
      </c>
      <c r="L184" s="89" t="s">
        <v>37</v>
      </c>
      <c r="M184" s="89" t="s">
        <v>38</v>
      </c>
      <c r="N184" s="88"/>
      <c r="O184" s="88">
        <v>50</v>
      </c>
      <c r="P184" s="88">
        <v>50</v>
      </c>
      <c r="Q184" s="53">
        <v>0</v>
      </c>
      <c r="R184" s="35" t="s">
        <v>775</v>
      </c>
      <c r="T184" s="89" t="s">
        <v>53</v>
      </c>
      <c r="U184" s="89" t="s">
        <v>204</v>
      </c>
    </row>
    <row r="185" spans="1:21" s="89" customFormat="1">
      <c r="A185" s="88">
        <v>2023</v>
      </c>
      <c r="B185" s="89" t="s">
        <v>261</v>
      </c>
      <c r="C185" s="80">
        <v>30228</v>
      </c>
      <c r="D185" s="91">
        <v>29</v>
      </c>
      <c r="E185" s="94">
        <v>45125</v>
      </c>
      <c r="F185" s="89" t="s">
        <v>32</v>
      </c>
      <c r="G185" s="89" t="s">
        <v>50</v>
      </c>
      <c r="H185" s="89" t="s">
        <v>259</v>
      </c>
      <c r="I185" s="89" t="s">
        <v>203</v>
      </c>
      <c r="J185" s="89" t="s">
        <v>35</v>
      </c>
      <c r="K185" s="89" t="s">
        <v>36</v>
      </c>
      <c r="L185" s="89" t="s">
        <v>37</v>
      </c>
      <c r="M185" s="89" t="s">
        <v>38</v>
      </c>
      <c r="N185" s="88"/>
      <c r="O185" s="88">
        <v>50</v>
      </c>
      <c r="P185" s="88">
        <v>50</v>
      </c>
      <c r="Q185" s="53">
        <v>0</v>
      </c>
      <c r="R185" s="35" t="s">
        <v>775</v>
      </c>
      <c r="T185" s="89" t="s">
        <v>53</v>
      </c>
      <c r="U185" s="89" t="s">
        <v>204</v>
      </c>
    </row>
    <row r="186" spans="1:21" s="89" customFormat="1">
      <c r="A186" s="88">
        <v>2023</v>
      </c>
      <c r="B186" s="89" t="s">
        <v>262</v>
      </c>
      <c r="C186" s="80">
        <v>30229</v>
      </c>
      <c r="D186" s="91">
        <v>29</v>
      </c>
      <c r="E186" s="94">
        <v>45125</v>
      </c>
      <c r="F186" s="89" t="s">
        <v>32</v>
      </c>
      <c r="G186" s="89" t="s">
        <v>50</v>
      </c>
      <c r="H186" s="89" t="s">
        <v>259</v>
      </c>
      <c r="I186" s="89" t="s">
        <v>203</v>
      </c>
      <c r="J186" s="89" t="s">
        <v>35</v>
      </c>
      <c r="K186" s="89" t="s">
        <v>36</v>
      </c>
      <c r="L186" s="89" t="s">
        <v>37</v>
      </c>
      <c r="M186" s="89" t="s">
        <v>38</v>
      </c>
      <c r="N186" s="88"/>
      <c r="O186" s="88">
        <v>50</v>
      </c>
      <c r="P186" s="88">
        <v>50</v>
      </c>
      <c r="Q186" s="53">
        <v>0</v>
      </c>
      <c r="R186" s="35" t="s">
        <v>775</v>
      </c>
      <c r="T186" s="89" t="s">
        <v>53</v>
      </c>
      <c r="U186" s="89" t="s">
        <v>204</v>
      </c>
    </row>
    <row r="187" spans="1:21" s="89" customFormat="1">
      <c r="A187" s="88">
        <v>2023</v>
      </c>
      <c r="B187" s="89" t="s">
        <v>263</v>
      </c>
      <c r="C187" s="80">
        <v>30230</v>
      </c>
      <c r="D187" s="91">
        <v>29</v>
      </c>
      <c r="E187" s="94">
        <v>45125</v>
      </c>
      <c r="F187" s="89" t="s">
        <v>32</v>
      </c>
      <c r="G187" s="89" t="s">
        <v>50</v>
      </c>
      <c r="H187" s="89" t="s">
        <v>259</v>
      </c>
      <c r="I187" s="89" t="s">
        <v>203</v>
      </c>
      <c r="J187" s="89" t="s">
        <v>35</v>
      </c>
      <c r="K187" s="89" t="s">
        <v>36</v>
      </c>
      <c r="L187" s="89" t="s">
        <v>37</v>
      </c>
      <c r="M187" s="89" t="s">
        <v>38</v>
      </c>
      <c r="N187" s="88"/>
      <c r="O187" s="88">
        <v>43</v>
      </c>
      <c r="P187" s="88">
        <v>43</v>
      </c>
      <c r="Q187" s="53">
        <v>0</v>
      </c>
      <c r="R187" s="35" t="s">
        <v>775</v>
      </c>
      <c r="T187" s="89" t="s">
        <v>53</v>
      </c>
      <c r="U187" s="89" t="s">
        <v>204</v>
      </c>
    </row>
    <row r="188" spans="1:21" s="89" customFormat="1">
      <c r="A188" s="88">
        <v>2023</v>
      </c>
      <c r="B188" s="89" t="s">
        <v>264</v>
      </c>
      <c r="C188" s="80">
        <v>30231</v>
      </c>
      <c r="D188" s="91">
        <v>29</v>
      </c>
      <c r="E188" s="94">
        <v>45125</v>
      </c>
      <c r="F188" s="89" t="s">
        <v>32</v>
      </c>
      <c r="G188" s="89" t="s">
        <v>50</v>
      </c>
      <c r="H188" s="89" t="s">
        <v>265</v>
      </c>
      <c r="I188" s="89" t="s">
        <v>203</v>
      </c>
      <c r="J188" s="89" t="s">
        <v>35</v>
      </c>
      <c r="K188" s="89" t="s">
        <v>36</v>
      </c>
      <c r="L188" s="89" t="s">
        <v>37</v>
      </c>
      <c r="M188" s="89" t="s">
        <v>38</v>
      </c>
      <c r="N188" s="88"/>
      <c r="O188" s="88">
        <v>50</v>
      </c>
      <c r="P188" s="88">
        <v>50</v>
      </c>
      <c r="Q188" s="53">
        <v>0</v>
      </c>
      <c r="R188" s="35" t="s">
        <v>775</v>
      </c>
      <c r="T188" s="89" t="s">
        <v>53</v>
      </c>
      <c r="U188" s="89" t="s">
        <v>204</v>
      </c>
    </row>
    <row r="189" spans="1:21" s="89" customFormat="1">
      <c r="A189" s="88">
        <v>2023</v>
      </c>
      <c r="B189" s="89" t="s">
        <v>266</v>
      </c>
      <c r="C189" s="80">
        <v>30232</v>
      </c>
      <c r="D189" s="91">
        <v>29</v>
      </c>
      <c r="E189" s="94">
        <v>45125</v>
      </c>
      <c r="F189" s="89" t="s">
        <v>32</v>
      </c>
      <c r="G189" s="89" t="s">
        <v>50</v>
      </c>
      <c r="H189" s="89" t="s">
        <v>265</v>
      </c>
      <c r="I189" s="89" t="s">
        <v>203</v>
      </c>
      <c r="J189" s="89" t="s">
        <v>35</v>
      </c>
      <c r="K189" s="89" t="s">
        <v>36</v>
      </c>
      <c r="L189" s="89" t="s">
        <v>37</v>
      </c>
      <c r="M189" s="89" t="s">
        <v>38</v>
      </c>
      <c r="N189" s="88"/>
      <c r="O189" s="88">
        <v>50</v>
      </c>
      <c r="P189" s="88">
        <v>50</v>
      </c>
      <c r="Q189" s="53">
        <v>0</v>
      </c>
      <c r="R189" s="35" t="s">
        <v>775</v>
      </c>
      <c r="T189" s="89" t="s">
        <v>53</v>
      </c>
      <c r="U189" s="89" t="s">
        <v>204</v>
      </c>
    </row>
    <row r="190" spans="1:21" s="89" customFormat="1">
      <c r="A190" s="88">
        <v>2023</v>
      </c>
      <c r="B190" s="89" t="s">
        <v>267</v>
      </c>
      <c r="C190" s="80">
        <v>30233</v>
      </c>
      <c r="D190" s="91">
        <v>29</v>
      </c>
      <c r="E190" s="94">
        <v>45125</v>
      </c>
      <c r="F190" s="89" t="s">
        <v>32</v>
      </c>
      <c r="G190" s="89" t="s">
        <v>50</v>
      </c>
      <c r="H190" s="89" t="s">
        <v>265</v>
      </c>
      <c r="I190" s="89" t="s">
        <v>203</v>
      </c>
      <c r="J190" s="89" t="s">
        <v>35</v>
      </c>
      <c r="K190" s="89" t="s">
        <v>36</v>
      </c>
      <c r="L190" s="89" t="s">
        <v>37</v>
      </c>
      <c r="M190" s="89" t="s">
        <v>38</v>
      </c>
      <c r="N190" s="88"/>
      <c r="O190" s="88">
        <v>50</v>
      </c>
      <c r="P190" s="88">
        <v>50</v>
      </c>
      <c r="Q190" s="53">
        <v>0</v>
      </c>
      <c r="R190" s="35" t="s">
        <v>775</v>
      </c>
      <c r="T190" s="89" t="s">
        <v>53</v>
      </c>
      <c r="U190" s="89" t="s">
        <v>204</v>
      </c>
    </row>
    <row r="191" spans="1:21" s="89" customFormat="1">
      <c r="A191" s="88">
        <v>2023</v>
      </c>
      <c r="B191" s="89" t="s">
        <v>268</v>
      </c>
      <c r="C191" s="80">
        <v>30234</v>
      </c>
      <c r="D191" s="91">
        <v>29</v>
      </c>
      <c r="E191" s="94">
        <v>45125</v>
      </c>
      <c r="F191" s="89" t="s">
        <v>32</v>
      </c>
      <c r="G191" s="89" t="s">
        <v>50</v>
      </c>
      <c r="H191" s="89" t="s">
        <v>265</v>
      </c>
      <c r="I191" s="89" t="s">
        <v>203</v>
      </c>
      <c r="J191" s="89" t="s">
        <v>35</v>
      </c>
      <c r="K191" s="89" t="s">
        <v>36</v>
      </c>
      <c r="L191" s="89" t="s">
        <v>37</v>
      </c>
      <c r="M191" s="89" t="s">
        <v>38</v>
      </c>
      <c r="N191" s="88"/>
      <c r="O191" s="88">
        <v>50</v>
      </c>
      <c r="P191" s="88">
        <v>50</v>
      </c>
      <c r="Q191" s="53">
        <v>0</v>
      </c>
      <c r="R191" s="35" t="s">
        <v>775</v>
      </c>
      <c r="T191" s="89" t="s">
        <v>53</v>
      </c>
      <c r="U191" s="89" t="s">
        <v>204</v>
      </c>
    </row>
    <row r="192" spans="1:21" s="89" customFormat="1">
      <c r="A192" s="88">
        <v>2023</v>
      </c>
      <c r="B192" s="89" t="s">
        <v>269</v>
      </c>
      <c r="C192" s="80">
        <v>30235</v>
      </c>
      <c r="D192" s="91">
        <v>29</v>
      </c>
      <c r="E192" s="94">
        <v>45125</v>
      </c>
      <c r="F192" s="89" t="s">
        <v>32</v>
      </c>
      <c r="G192" s="89" t="s">
        <v>50</v>
      </c>
      <c r="H192" s="89" t="s">
        <v>265</v>
      </c>
      <c r="I192" s="89" t="s">
        <v>203</v>
      </c>
      <c r="J192" s="89" t="s">
        <v>35</v>
      </c>
      <c r="K192" s="89" t="s">
        <v>36</v>
      </c>
      <c r="L192" s="89" t="s">
        <v>37</v>
      </c>
      <c r="M192" s="89" t="s">
        <v>38</v>
      </c>
      <c r="N192" s="88"/>
      <c r="O192" s="88">
        <v>50</v>
      </c>
      <c r="P192" s="88">
        <v>50</v>
      </c>
      <c r="Q192" s="53">
        <v>0</v>
      </c>
      <c r="R192" s="35" t="s">
        <v>775</v>
      </c>
      <c r="T192" s="89" t="s">
        <v>53</v>
      </c>
      <c r="U192" s="89" t="s">
        <v>204</v>
      </c>
    </row>
    <row r="193" spans="1:21" s="89" customFormat="1">
      <c r="A193" s="88">
        <v>2023</v>
      </c>
      <c r="B193" s="89" t="s">
        <v>270</v>
      </c>
      <c r="C193" s="80">
        <v>30236</v>
      </c>
      <c r="D193" s="91">
        <v>29</v>
      </c>
      <c r="E193" s="94">
        <v>45125</v>
      </c>
      <c r="F193" s="89" t="s">
        <v>32</v>
      </c>
      <c r="G193" s="89" t="s">
        <v>50</v>
      </c>
      <c r="H193" s="89" t="s">
        <v>265</v>
      </c>
      <c r="I193" s="89" t="s">
        <v>203</v>
      </c>
      <c r="J193" s="89" t="s">
        <v>35</v>
      </c>
      <c r="K193" s="89" t="s">
        <v>36</v>
      </c>
      <c r="L193" s="89" t="s">
        <v>37</v>
      </c>
      <c r="M193" s="89" t="s">
        <v>38</v>
      </c>
      <c r="N193" s="88"/>
      <c r="O193" s="88">
        <v>50</v>
      </c>
      <c r="P193" s="88">
        <v>50</v>
      </c>
      <c r="Q193" s="53">
        <v>0</v>
      </c>
      <c r="R193" s="35" t="s">
        <v>775</v>
      </c>
      <c r="T193" s="89" t="s">
        <v>53</v>
      </c>
      <c r="U193" s="89" t="s">
        <v>204</v>
      </c>
    </row>
    <row r="194" spans="1:21" s="89" customFormat="1">
      <c r="A194" s="88">
        <v>2023</v>
      </c>
      <c r="B194" s="89" t="s">
        <v>271</v>
      </c>
      <c r="C194" s="80">
        <v>30237</v>
      </c>
      <c r="D194" s="91">
        <v>29</v>
      </c>
      <c r="E194" s="94">
        <v>45125</v>
      </c>
      <c r="F194" s="89" t="s">
        <v>32</v>
      </c>
      <c r="G194" s="89" t="s">
        <v>50</v>
      </c>
      <c r="H194" s="89" t="s">
        <v>265</v>
      </c>
      <c r="I194" s="89" t="s">
        <v>203</v>
      </c>
      <c r="J194" s="89" t="s">
        <v>35</v>
      </c>
      <c r="K194" s="89" t="s">
        <v>36</v>
      </c>
      <c r="L194" s="89" t="s">
        <v>37</v>
      </c>
      <c r="M194" s="89" t="s">
        <v>38</v>
      </c>
      <c r="N194" s="88"/>
      <c r="O194" s="88">
        <v>50</v>
      </c>
      <c r="P194" s="88">
        <v>50</v>
      </c>
      <c r="Q194" s="53">
        <v>0</v>
      </c>
      <c r="R194" s="35" t="s">
        <v>775</v>
      </c>
      <c r="T194" s="89" t="s">
        <v>53</v>
      </c>
      <c r="U194" s="89" t="s">
        <v>204</v>
      </c>
    </row>
    <row r="195" spans="1:21" s="89" customFormat="1">
      <c r="A195" s="88">
        <v>2023</v>
      </c>
      <c r="B195" s="89" t="s">
        <v>272</v>
      </c>
      <c r="C195" s="80">
        <v>30238</v>
      </c>
      <c r="D195" s="91">
        <v>29</v>
      </c>
      <c r="E195" s="94">
        <v>45125</v>
      </c>
      <c r="F195" s="89" t="s">
        <v>32</v>
      </c>
      <c r="G195" s="89" t="s">
        <v>50</v>
      </c>
      <c r="H195" s="89" t="s">
        <v>265</v>
      </c>
      <c r="I195" s="89" t="s">
        <v>203</v>
      </c>
      <c r="J195" s="89" t="s">
        <v>35</v>
      </c>
      <c r="K195" s="89" t="s">
        <v>36</v>
      </c>
      <c r="L195" s="89" t="s">
        <v>37</v>
      </c>
      <c r="M195" s="89" t="s">
        <v>38</v>
      </c>
      <c r="N195" s="88"/>
      <c r="O195" s="88">
        <v>50</v>
      </c>
      <c r="P195" s="88">
        <v>50</v>
      </c>
      <c r="Q195" s="53">
        <v>0</v>
      </c>
      <c r="R195" s="35" t="s">
        <v>775</v>
      </c>
      <c r="T195" s="89" t="s">
        <v>53</v>
      </c>
      <c r="U195" s="89" t="s">
        <v>204</v>
      </c>
    </row>
    <row r="196" spans="1:21" s="89" customFormat="1">
      <c r="A196" s="88">
        <v>2023</v>
      </c>
      <c r="B196" s="89" t="s">
        <v>273</v>
      </c>
      <c r="C196" s="80">
        <v>30239</v>
      </c>
      <c r="D196" s="91">
        <v>29</v>
      </c>
      <c r="E196" s="94">
        <v>45125</v>
      </c>
      <c r="F196" s="89" t="s">
        <v>32</v>
      </c>
      <c r="G196" s="89" t="s">
        <v>50</v>
      </c>
      <c r="H196" s="89" t="s">
        <v>265</v>
      </c>
      <c r="I196" s="89" t="s">
        <v>203</v>
      </c>
      <c r="J196" s="89" t="s">
        <v>35</v>
      </c>
      <c r="K196" s="89" t="s">
        <v>36</v>
      </c>
      <c r="L196" s="89" t="s">
        <v>37</v>
      </c>
      <c r="M196" s="89" t="s">
        <v>38</v>
      </c>
      <c r="N196" s="88"/>
      <c r="O196" s="88">
        <v>4</v>
      </c>
      <c r="P196" s="88">
        <v>4</v>
      </c>
      <c r="Q196" s="53">
        <v>0</v>
      </c>
      <c r="R196" s="35" t="s">
        <v>775</v>
      </c>
      <c r="T196" s="89" t="s">
        <v>53</v>
      </c>
      <c r="U196" s="89" t="s">
        <v>204</v>
      </c>
    </row>
    <row r="197" spans="1:21" s="72" customFormat="1">
      <c r="A197" s="71">
        <v>2023</v>
      </c>
      <c r="B197" s="72" t="s">
        <v>274</v>
      </c>
      <c r="C197" s="73">
        <v>30240</v>
      </c>
      <c r="D197" s="74">
        <v>29</v>
      </c>
      <c r="E197" s="75">
        <v>45125</v>
      </c>
      <c r="F197" s="72" t="s">
        <v>32</v>
      </c>
      <c r="G197" s="72" t="s">
        <v>50</v>
      </c>
      <c r="H197" s="72" t="s">
        <v>275</v>
      </c>
      <c r="I197" s="72" t="s">
        <v>203</v>
      </c>
      <c r="J197" s="72" t="s">
        <v>83</v>
      </c>
      <c r="K197" s="72" t="s">
        <v>36</v>
      </c>
      <c r="L197" s="72" t="s">
        <v>47</v>
      </c>
      <c r="M197" s="72" t="s">
        <v>38</v>
      </c>
      <c r="N197" s="71">
        <v>32</v>
      </c>
      <c r="O197" s="71"/>
      <c r="P197" s="71">
        <v>32</v>
      </c>
      <c r="Q197" s="74">
        <v>1</v>
      </c>
      <c r="R197" s="72" t="s">
        <v>776</v>
      </c>
      <c r="T197" s="72" t="s">
        <v>64</v>
      </c>
      <c r="U197" s="72" t="s">
        <v>221</v>
      </c>
    </row>
    <row r="198" spans="1:21" s="89" customFormat="1">
      <c r="A198" s="88">
        <v>2023</v>
      </c>
      <c r="B198" s="89" t="s">
        <v>276</v>
      </c>
      <c r="C198" s="80">
        <v>30241</v>
      </c>
      <c r="D198" s="91">
        <v>29</v>
      </c>
      <c r="E198" s="94">
        <v>45125</v>
      </c>
      <c r="F198" s="89" t="s">
        <v>32</v>
      </c>
      <c r="G198" s="89" t="s">
        <v>50</v>
      </c>
      <c r="H198" s="89" t="s">
        <v>277</v>
      </c>
      <c r="I198" s="89" t="s">
        <v>203</v>
      </c>
      <c r="J198" s="89" t="s">
        <v>35</v>
      </c>
      <c r="K198" s="89" t="s">
        <v>36</v>
      </c>
      <c r="L198" s="89" t="s">
        <v>37</v>
      </c>
      <c r="M198" s="89" t="s">
        <v>38</v>
      </c>
      <c r="N198" s="88"/>
      <c r="O198" s="88">
        <v>50</v>
      </c>
      <c r="P198" s="88">
        <v>50</v>
      </c>
      <c r="Q198" s="53">
        <v>0</v>
      </c>
      <c r="R198" s="35" t="s">
        <v>775</v>
      </c>
      <c r="T198" s="89" t="s">
        <v>53</v>
      </c>
      <c r="U198" s="89" t="s">
        <v>204</v>
      </c>
    </row>
    <row r="199" spans="1:21" s="89" customFormat="1">
      <c r="A199" s="88">
        <v>2023</v>
      </c>
      <c r="B199" s="89" t="s">
        <v>278</v>
      </c>
      <c r="C199" s="80">
        <v>30242</v>
      </c>
      <c r="D199" s="91">
        <v>29</v>
      </c>
      <c r="E199" s="94">
        <v>45125</v>
      </c>
      <c r="F199" s="89" t="s">
        <v>32</v>
      </c>
      <c r="G199" s="89" t="s">
        <v>50</v>
      </c>
      <c r="H199" s="89" t="s">
        <v>277</v>
      </c>
      <c r="I199" s="89" t="s">
        <v>203</v>
      </c>
      <c r="J199" s="89" t="s">
        <v>35</v>
      </c>
      <c r="K199" s="89" t="s">
        <v>36</v>
      </c>
      <c r="L199" s="89" t="s">
        <v>37</v>
      </c>
      <c r="M199" s="89" t="s">
        <v>38</v>
      </c>
      <c r="N199" s="88"/>
      <c r="O199" s="88">
        <v>45</v>
      </c>
      <c r="P199" s="88">
        <v>45</v>
      </c>
      <c r="Q199" s="53">
        <v>0</v>
      </c>
      <c r="R199" s="35" t="s">
        <v>775</v>
      </c>
      <c r="T199" s="89" t="s">
        <v>53</v>
      </c>
      <c r="U199" s="89" t="s">
        <v>204</v>
      </c>
    </row>
    <row r="200" spans="1:21" s="89" customFormat="1">
      <c r="A200" s="88">
        <v>2023</v>
      </c>
      <c r="B200" s="89" t="s">
        <v>279</v>
      </c>
      <c r="C200" s="80">
        <v>30243</v>
      </c>
      <c r="D200" s="91">
        <v>29</v>
      </c>
      <c r="E200" s="94">
        <v>45125</v>
      </c>
      <c r="F200" s="89" t="s">
        <v>32</v>
      </c>
      <c r="G200" s="89" t="s">
        <v>50</v>
      </c>
      <c r="H200" s="89" t="s">
        <v>280</v>
      </c>
      <c r="I200" s="89" t="s">
        <v>203</v>
      </c>
      <c r="J200" s="89" t="s">
        <v>35</v>
      </c>
      <c r="K200" s="89" t="s">
        <v>36</v>
      </c>
      <c r="L200" s="89" t="s">
        <v>37</v>
      </c>
      <c r="M200" s="89" t="s">
        <v>38</v>
      </c>
      <c r="N200" s="88"/>
      <c r="O200" s="88">
        <v>50</v>
      </c>
      <c r="P200" s="88">
        <v>50</v>
      </c>
      <c r="Q200" s="53">
        <v>0</v>
      </c>
      <c r="R200" s="35" t="s">
        <v>775</v>
      </c>
      <c r="T200" s="89" t="s">
        <v>53</v>
      </c>
      <c r="U200" s="89" t="s">
        <v>204</v>
      </c>
    </row>
    <row r="201" spans="1:21" s="89" customFormat="1">
      <c r="A201" s="88">
        <v>2023</v>
      </c>
      <c r="B201" s="89" t="s">
        <v>281</v>
      </c>
      <c r="C201" s="80">
        <v>30244</v>
      </c>
      <c r="D201" s="91">
        <v>29</v>
      </c>
      <c r="E201" s="94">
        <v>45125</v>
      </c>
      <c r="F201" s="89" t="s">
        <v>32</v>
      </c>
      <c r="G201" s="89" t="s">
        <v>50</v>
      </c>
      <c r="H201" s="89" t="s">
        <v>280</v>
      </c>
      <c r="I201" s="89" t="s">
        <v>203</v>
      </c>
      <c r="J201" s="89" t="s">
        <v>35</v>
      </c>
      <c r="K201" s="89" t="s">
        <v>36</v>
      </c>
      <c r="L201" s="89" t="s">
        <v>37</v>
      </c>
      <c r="M201" s="89" t="s">
        <v>38</v>
      </c>
      <c r="N201" s="88"/>
      <c r="O201" s="88">
        <v>50</v>
      </c>
      <c r="P201" s="88">
        <v>50</v>
      </c>
      <c r="Q201" s="53">
        <v>0</v>
      </c>
      <c r="R201" s="35" t="s">
        <v>775</v>
      </c>
      <c r="T201" s="89" t="s">
        <v>53</v>
      </c>
      <c r="U201" s="89" t="s">
        <v>204</v>
      </c>
    </row>
    <row r="202" spans="1:21" s="89" customFormat="1">
      <c r="A202" s="88">
        <v>2023</v>
      </c>
      <c r="B202" s="89" t="s">
        <v>282</v>
      </c>
      <c r="C202" s="80">
        <v>30245</v>
      </c>
      <c r="D202" s="91">
        <v>29</v>
      </c>
      <c r="E202" s="94">
        <v>45125</v>
      </c>
      <c r="F202" s="89" t="s">
        <v>32</v>
      </c>
      <c r="G202" s="89" t="s">
        <v>50</v>
      </c>
      <c r="H202" s="89" t="s">
        <v>280</v>
      </c>
      <c r="I202" s="89" t="s">
        <v>203</v>
      </c>
      <c r="J202" s="89" t="s">
        <v>35</v>
      </c>
      <c r="K202" s="89" t="s">
        <v>36</v>
      </c>
      <c r="L202" s="89" t="s">
        <v>37</v>
      </c>
      <c r="M202" s="89" t="s">
        <v>38</v>
      </c>
      <c r="N202" s="88"/>
      <c r="O202" s="88">
        <v>50</v>
      </c>
      <c r="P202" s="88">
        <v>50</v>
      </c>
      <c r="Q202" s="53">
        <v>0</v>
      </c>
      <c r="R202" s="35" t="s">
        <v>775</v>
      </c>
      <c r="T202" s="89" t="s">
        <v>53</v>
      </c>
      <c r="U202" s="89" t="s">
        <v>204</v>
      </c>
    </row>
    <row r="203" spans="1:21" s="89" customFormat="1">
      <c r="A203" s="88">
        <v>2023</v>
      </c>
      <c r="B203" s="89" t="s">
        <v>283</v>
      </c>
      <c r="C203" s="80">
        <v>30246</v>
      </c>
      <c r="D203" s="91">
        <v>29</v>
      </c>
      <c r="E203" s="94">
        <v>45125</v>
      </c>
      <c r="F203" s="89" t="s">
        <v>32</v>
      </c>
      <c r="G203" s="89" t="s">
        <v>50</v>
      </c>
      <c r="H203" s="89" t="s">
        <v>284</v>
      </c>
      <c r="I203" s="89" t="s">
        <v>203</v>
      </c>
      <c r="J203" s="89" t="s">
        <v>35</v>
      </c>
      <c r="K203" s="89" t="s">
        <v>36</v>
      </c>
      <c r="L203" s="89" t="s">
        <v>37</v>
      </c>
      <c r="M203" s="89" t="s">
        <v>38</v>
      </c>
      <c r="N203" s="88"/>
      <c r="O203" s="88">
        <v>50</v>
      </c>
      <c r="P203" s="88">
        <v>50</v>
      </c>
      <c r="Q203" s="53">
        <v>0</v>
      </c>
      <c r="R203" s="35" t="s">
        <v>775</v>
      </c>
      <c r="T203" s="89" t="s">
        <v>53</v>
      </c>
      <c r="U203" s="89" t="s">
        <v>204</v>
      </c>
    </row>
    <row r="204" spans="1:21" s="89" customFormat="1">
      <c r="A204" s="88">
        <v>2023</v>
      </c>
      <c r="B204" s="89" t="s">
        <v>285</v>
      </c>
      <c r="C204" s="80">
        <v>30247</v>
      </c>
      <c r="D204" s="91">
        <v>29</v>
      </c>
      <c r="E204" s="94">
        <v>45125</v>
      </c>
      <c r="F204" s="89" t="s">
        <v>32</v>
      </c>
      <c r="G204" s="89" t="s">
        <v>50</v>
      </c>
      <c r="H204" s="89" t="s">
        <v>284</v>
      </c>
      <c r="I204" s="89" t="s">
        <v>203</v>
      </c>
      <c r="J204" s="89" t="s">
        <v>35</v>
      </c>
      <c r="K204" s="89" t="s">
        <v>36</v>
      </c>
      <c r="L204" s="89" t="s">
        <v>37</v>
      </c>
      <c r="M204" s="89" t="s">
        <v>38</v>
      </c>
      <c r="N204" s="88"/>
      <c r="O204" s="88">
        <v>50</v>
      </c>
      <c r="P204" s="88">
        <v>50</v>
      </c>
      <c r="Q204" s="53">
        <v>0</v>
      </c>
      <c r="R204" s="35" t="s">
        <v>775</v>
      </c>
      <c r="T204" s="89" t="s">
        <v>53</v>
      </c>
      <c r="U204" s="89" t="s">
        <v>204</v>
      </c>
    </row>
    <row r="205" spans="1:21" s="89" customFormat="1">
      <c r="A205" s="88">
        <v>2023</v>
      </c>
      <c r="B205" s="89" t="s">
        <v>286</v>
      </c>
      <c r="C205" s="80">
        <v>30248</v>
      </c>
      <c r="D205" s="91">
        <v>29</v>
      </c>
      <c r="E205" s="94">
        <v>45125</v>
      </c>
      <c r="F205" s="89" t="s">
        <v>32</v>
      </c>
      <c r="G205" s="89" t="s">
        <v>50</v>
      </c>
      <c r="H205" s="89" t="s">
        <v>284</v>
      </c>
      <c r="I205" s="89" t="s">
        <v>203</v>
      </c>
      <c r="J205" s="89" t="s">
        <v>35</v>
      </c>
      <c r="K205" s="89" t="s">
        <v>36</v>
      </c>
      <c r="L205" s="89" t="s">
        <v>37</v>
      </c>
      <c r="M205" s="89" t="s">
        <v>38</v>
      </c>
      <c r="N205" s="88"/>
      <c r="O205" s="88">
        <v>50</v>
      </c>
      <c r="P205" s="88">
        <v>50</v>
      </c>
      <c r="Q205" s="53">
        <v>0</v>
      </c>
      <c r="R205" s="35" t="s">
        <v>775</v>
      </c>
      <c r="T205" s="89" t="s">
        <v>53</v>
      </c>
      <c r="U205" s="89" t="s">
        <v>204</v>
      </c>
    </row>
    <row r="206" spans="1:21" s="89" customFormat="1">
      <c r="A206" s="88">
        <v>2023</v>
      </c>
      <c r="B206" s="89" t="s">
        <v>287</v>
      </c>
      <c r="C206" s="80">
        <v>30249</v>
      </c>
      <c r="D206" s="91">
        <v>29</v>
      </c>
      <c r="E206" s="94">
        <v>45125</v>
      </c>
      <c r="F206" s="89" t="s">
        <v>32</v>
      </c>
      <c r="G206" s="89" t="s">
        <v>50</v>
      </c>
      <c r="H206" s="89" t="s">
        <v>284</v>
      </c>
      <c r="I206" s="89" t="s">
        <v>203</v>
      </c>
      <c r="J206" s="89" t="s">
        <v>35</v>
      </c>
      <c r="K206" s="89" t="s">
        <v>36</v>
      </c>
      <c r="L206" s="89" t="s">
        <v>37</v>
      </c>
      <c r="M206" s="89" t="s">
        <v>38</v>
      </c>
      <c r="N206" s="88"/>
      <c r="O206" s="88">
        <v>50</v>
      </c>
      <c r="P206" s="88">
        <v>50</v>
      </c>
      <c r="Q206" s="53">
        <v>0</v>
      </c>
      <c r="R206" s="35" t="s">
        <v>775</v>
      </c>
      <c r="T206" s="89" t="s">
        <v>53</v>
      </c>
      <c r="U206" s="89" t="s">
        <v>204</v>
      </c>
    </row>
    <row r="207" spans="1:21" s="89" customFormat="1">
      <c r="A207" s="88">
        <v>2023</v>
      </c>
      <c r="B207" s="89" t="s">
        <v>288</v>
      </c>
      <c r="C207" s="80">
        <v>30250</v>
      </c>
      <c r="D207" s="91">
        <v>29</v>
      </c>
      <c r="E207" s="94">
        <v>45125</v>
      </c>
      <c r="F207" s="89" t="s">
        <v>32</v>
      </c>
      <c r="G207" s="89" t="s">
        <v>50</v>
      </c>
      <c r="H207" s="89" t="s">
        <v>284</v>
      </c>
      <c r="I207" s="89" t="s">
        <v>203</v>
      </c>
      <c r="J207" s="89" t="s">
        <v>35</v>
      </c>
      <c r="K207" s="89" t="s">
        <v>36</v>
      </c>
      <c r="L207" s="89" t="s">
        <v>37</v>
      </c>
      <c r="M207" s="89" t="s">
        <v>38</v>
      </c>
      <c r="N207" s="88"/>
      <c r="O207" s="88">
        <v>50</v>
      </c>
      <c r="P207" s="88">
        <v>50</v>
      </c>
      <c r="Q207" s="53">
        <v>0</v>
      </c>
      <c r="R207" s="35" t="s">
        <v>775</v>
      </c>
      <c r="T207" s="89" t="s">
        <v>53</v>
      </c>
      <c r="U207" s="89" t="s">
        <v>204</v>
      </c>
    </row>
    <row r="208" spans="1:21" s="89" customFormat="1">
      <c r="A208" s="88">
        <v>2023</v>
      </c>
      <c r="B208" s="89" t="s">
        <v>289</v>
      </c>
      <c r="C208" s="80">
        <v>30251</v>
      </c>
      <c r="D208" s="91">
        <v>29</v>
      </c>
      <c r="E208" s="94">
        <v>45125</v>
      </c>
      <c r="F208" s="89" t="s">
        <v>32</v>
      </c>
      <c r="G208" s="89" t="s">
        <v>50</v>
      </c>
      <c r="H208" s="89" t="s">
        <v>284</v>
      </c>
      <c r="I208" s="89" t="s">
        <v>203</v>
      </c>
      <c r="J208" s="89" t="s">
        <v>35</v>
      </c>
      <c r="K208" s="89" t="s">
        <v>36</v>
      </c>
      <c r="L208" s="89" t="s">
        <v>37</v>
      </c>
      <c r="M208" s="89" t="s">
        <v>38</v>
      </c>
      <c r="N208" s="88"/>
      <c r="O208" s="88">
        <v>50</v>
      </c>
      <c r="P208" s="88">
        <v>50</v>
      </c>
      <c r="Q208" s="53">
        <v>0</v>
      </c>
      <c r="R208" s="35" t="s">
        <v>775</v>
      </c>
      <c r="T208" s="89" t="s">
        <v>53</v>
      </c>
      <c r="U208" s="89" t="s">
        <v>204</v>
      </c>
    </row>
    <row r="209" spans="1:21" s="89" customFormat="1">
      <c r="A209" s="88">
        <v>2023</v>
      </c>
      <c r="B209" s="89" t="s">
        <v>290</v>
      </c>
      <c r="C209" s="80">
        <v>30252</v>
      </c>
      <c r="D209" s="91">
        <v>29</v>
      </c>
      <c r="E209" s="94">
        <v>45125</v>
      </c>
      <c r="F209" s="89" t="s">
        <v>32</v>
      </c>
      <c r="G209" s="89" t="s">
        <v>50</v>
      </c>
      <c r="H209" s="89" t="s">
        <v>284</v>
      </c>
      <c r="I209" s="89" t="s">
        <v>203</v>
      </c>
      <c r="J209" s="89" t="s">
        <v>35</v>
      </c>
      <c r="K209" s="89" t="s">
        <v>36</v>
      </c>
      <c r="L209" s="89" t="s">
        <v>37</v>
      </c>
      <c r="M209" s="89" t="s">
        <v>38</v>
      </c>
      <c r="N209" s="88"/>
      <c r="O209" s="88">
        <v>11</v>
      </c>
      <c r="P209" s="88">
        <v>11</v>
      </c>
      <c r="Q209" s="53">
        <v>0</v>
      </c>
      <c r="R209" s="35" t="s">
        <v>775</v>
      </c>
      <c r="T209" s="89" t="s">
        <v>53</v>
      </c>
      <c r="U209" s="89" t="s">
        <v>204</v>
      </c>
    </row>
    <row r="210" spans="1:21" s="89" customFormat="1">
      <c r="A210" s="88">
        <v>2023</v>
      </c>
      <c r="B210" s="89" t="s">
        <v>291</v>
      </c>
      <c r="C210" s="80">
        <v>30253</v>
      </c>
      <c r="D210" s="91">
        <v>29</v>
      </c>
      <c r="E210" s="94">
        <v>45125</v>
      </c>
      <c r="F210" s="89" t="s">
        <v>32</v>
      </c>
      <c r="G210" s="89" t="s">
        <v>50</v>
      </c>
      <c r="H210" s="89" t="s">
        <v>292</v>
      </c>
      <c r="I210" s="89" t="s">
        <v>203</v>
      </c>
      <c r="J210" s="89" t="s">
        <v>35</v>
      </c>
      <c r="K210" s="89" t="s">
        <v>36</v>
      </c>
      <c r="L210" s="89" t="s">
        <v>37</v>
      </c>
      <c r="M210" s="89" t="s">
        <v>38</v>
      </c>
      <c r="N210" s="88"/>
      <c r="O210" s="88">
        <v>50</v>
      </c>
      <c r="P210" s="88">
        <v>50</v>
      </c>
      <c r="Q210" s="53">
        <v>0</v>
      </c>
      <c r="R210" s="35" t="s">
        <v>775</v>
      </c>
      <c r="T210" s="89" t="s">
        <v>53</v>
      </c>
      <c r="U210" s="89" t="s">
        <v>204</v>
      </c>
    </row>
    <row r="211" spans="1:21" s="89" customFormat="1">
      <c r="A211" s="88">
        <v>2023</v>
      </c>
      <c r="B211" s="89" t="s">
        <v>293</v>
      </c>
      <c r="C211" s="80">
        <v>30254</v>
      </c>
      <c r="D211" s="91">
        <v>29</v>
      </c>
      <c r="E211" s="94">
        <v>45125</v>
      </c>
      <c r="F211" s="89" t="s">
        <v>32</v>
      </c>
      <c r="G211" s="89" t="s">
        <v>50</v>
      </c>
      <c r="H211" s="89" t="s">
        <v>292</v>
      </c>
      <c r="I211" s="89" t="s">
        <v>203</v>
      </c>
      <c r="J211" s="89" t="s">
        <v>35</v>
      </c>
      <c r="K211" s="89" t="s">
        <v>36</v>
      </c>
      <c r="L211" s="89" t="s">
        <v>37</v>
      </c>
      <c r="M211" s="89" t="s">
        <v>38</v>
      </c>
      <c r="N211" s="88"/>
      <c r="O211" s="88">
        <v>50</v>
      </c>
      <c r="P211" s="88">
        <v>50</v>
      </c>
      <c r="Q211" s="53">
        <v>0</v>
      </c>
      <c r="R211" s="35" t="s">
        <v>775</v>
      </c>
      <c r="T211" s="89" t="s">
        <v>53</v>
      </c>
      <c r="U211" s="89" t="s">
        <v>204</v>
      </c>
    </row>
    <row r="212" spans="1:21" s="89" customFormat="1">
      <c r="A212" s="88">
        <v>2023</v>
      </c>
      <c r="B212" s="89" t="s">
        <v>294</v>
      </c>
      <c r="C212" s="80">
        <v>30255</v>
      </c>
      <c r="D212" s="91">
        <v>29</v>
      </c>
      <c r="E212" s="94">
        <v>45125</v>
      </c>
      <c r="F212" s="89" t="s">
        <v>32</v>
      </c>
      <c r="G212" s="89" t="s">
        <v>50</v>
      </c>
      <c r="H212" s="89" t="s">
        <v>292</v>
      </c>
      <c r="I212" s="89" t="s">
        <v>203</v>
      </c>
      <c r="J212" s="89" t="s">
        <v>35</v>
      </c>
      <c r="K212" s="89" t="s">
        <v>36</v>
      </c>
      <c r="L212" s="89" t="s">
        <v>37</v>
      </c>
      <c r="M212" s="89" t="s">
        <v>38</v>
      </c>
      <c r="N212" s="88"/>
      <c r="O212" s="88">
        <v>50</v>
      </c>
      <c r="P212" s="88">
        <v>50</v>
      </c>
      <c r="Q212" s="53">
        <v>0</v>
      </c>
      <c r="R212" s="35" t="s">
        <v>775</v>
      </c>
      <c r="T212" s="89" t="s">
        <v>53</v>
      </c>
      <c r="U212" s="89" t="s">
        <v>204</v>
      </c>
    </row>
    <row r="213" spans="1:21" s="89" customFormat="1">
      <c r="A213" s="88">
        <v>2023</v>
      </c>
      <c r="B213" s="89" t="s">
        <v>295</v>
      </c>
      <c r="C213" s="80">
        <v>30256</v>
      </c>
      <c r="D213" s="91">
        <v>29</v>
      </c>
      <c r="E213" s="94">
        <v>45125</v>
      </c>
      <c r="F213" s="89" t="s">
        <v>32</v>
      </c>
      <c r="G213" s="89" t="s">
        <v>50</v>
      </c>
      <c r="H213" s="89" t="s">
        <v>292</v>
      </c>
      <c r="I213" s="89" t="s">
        <v>203</v>
      </c>
      <c r="J213" s="89" t="s">
        <v>35</v>
      </c>
      <c r="K213" s="89" t="s">
        <v>36</v>
      </c>
      <c r="L213" s="89" t="s">
        <v>37</v>
      </c>
      <c r="M213" s="89" t="s">
        <v>38</v>
      </c>
      <c r="N213" s="88"/>
      <c r="O213" s="88">
        <v>50</v>
      </c>
      <c r="P213" s="88">
        <v>50</v>
      </c>
      <c r="Q213" s="53">
        <v>0</v>
      </c>
      <c r="R213" s="35" t="s">
        <v>775</v>
      </c>
      <c r="T213" s="89" t="s">
        <v>53</v>
      </c>
      <c r="U213" s="89" t="s">
        <v>204</v>
      </c>
    </row>
    <row r="214" spans="1:21" s="89" customFormat="1">
      <c r="A214" s="88">
        <v>2023</v>
      </c>
      <c r="B214" s="89" t="s">
        <v>296</v>
      </c>
      <c r="C214" s="80">
        <v>30257</v>
      </c>
      <c r="D214" s="91">
        <v>29</v>
      </c>
      <c r="E214" s="94">
        <v>45125</v>
      </c>
      <c r="F214" s="89" t="s">
        <v>32</v>
      </c>
      <c r="G214" s="89" t="s">
        <v>50</v>
      </c>
      <c r="H214" s="89" t="s">
        <v>292</v>
      </c>
      <c r="I214" s="89" t="s">
        <v>203</v>
      </c>
      <c r="J214" s="89" t="s">
        <v>35</v>
      </c>
      <c r="K214" s="89" t="s">
        <v>36</v>
      </c>
      <c r="L214" s="89" t="s">
        <v>37</v>
      </c>
      <c r="M214" s="89" t="s">
        <v>38</v>
      </c>
      <c r="N214" s="88"/>
      <c r="O214" s="88">
        <v>50</v>
      </c>
      <c r="P214" s="88">
        <v>50</v>
      </c>
      <c r="Q214" s="53">
        <v>0</v>
      </c>
      <c r="R214" s="35" t="s">
        <v>775</v>
      </c>
      <c r="T214" s="89" t="s">
        <v>53</v>
      </c>
      <c r="U214" s="89" t="s">
        <v>204</v>
      </c>
    </row>
    <row r="215" spans="1:21" s="89" customFormat="1">
      <c r="A215" s="88">
        <v>2023</v>
      </c>
      <c r="B215" s="89" t="s">
        <v>297</v>
      </c>
      <c r="C215" s="80">
        <v>30258</v>
      </c>
      <c r="D215" s="91">
        <v>29</v>
      </c>
      <c r="E215" s="94">
        <v>45125</v>
      </c>
      <c r="F215" s="89" t="s">
        <v>32</v>
      </c>
      <c r="G215" s="89" t="s">
        <v>50</v>
      </c>
      <c r="H215" s="89" t="s">
        <v>292</v>
      </c>
      <c r="I215" s="89" t="s">
        <v>203</v>
      </c>
      <c r="J215" s="89" t="s">
        <v>35</v>
      </c>
      <c r="K215" s="89" t="s">
        <v>36</v>
      </c>
      <c r="L215" s="89" t="s">
        <v>37</v>
      </c>
      <c r="M215" s="89" t="s">
        <v>38</v>
      </c>
      <c r="N215" s="88"/>
      <c r="O215" s="88">
        <v>50</v>
      </c>
      <c r="P215" s="88">
        <v>50</v>
      </c>
      <c r="Q215" s="53">
        <v>0</v>
      </c>
      <c r="R215" s="35" t="s">
        <v>775</v>
      </c>
      <c r="T215" s="89" t="s">
        <v>53</v>
      </c>
      <c r="U215" s="89" t="s">
        <v>204</v>
      </c>
    </row>
    <row r="216" spans="1:21" s="89" customFormat="1">
      <c r="A216" s="88">
        <v>2023</v>
      </c>
      <c r="B216" s="89" t="s">
        <v>298</v>
      </c>
      <c r="C216" s="80">
        <v>30259</v>
      </c>
      <c r="D216" s="91">
        <v>29</v>
      </c>
      <c r="E216" s="94">
        <v>45125</v>
      </c>
      <c r="F216" s="89" t="s">
        <v>32</v>
      </c>
      <c r="G216" s="89" t="s">
        <v>50</v>
      </c>
      <c r="H216" s="89" t="s">
        <v>292</v>
      </c>
      <c r="I216" s="89" t="s">
        <v>203</v>
      </c>
      <c r="J216" s="89" t="s">
        <v>35</v>
      </c>
      <c r="K216" s="89" t="s">
        <v>36</v>
      </c>
      <c r="L216" s="89" t="s">
        <v>37</v>
      </c>
      <c r="M216" s="89" t="s">
        <v>38</v>
      </c>
      <c r="N216" s="88"/>
      <c r="O216" s="88">
        <v>50</v>
      </c>
      <c r="P216" s="88">
        <v>50</v>
      </c>
      <c r="Q216" s="53">
        <v>0</v>
      </c>
      <c r="R216" s="35" t="s">
        <v>775</v>
      </c>
      <c r="T216" s="89" t="s">
        <v>53</v>
      </c>
      <c r="U216" s="89" t="s">
        <v>204</v>
      </c>
    </row>
    <row r="217" spans="1:21" s="89" customFormat="1">
      <c r="A217" s="88">
        <v>2023</v>
      </c>
      <c r="B217" s="89" t="s">
        <v>299</v>
      </c>
      <c r="C217" s="80">
        <v>30260</v>
      </c>
      <c r="D217" s="91">
        <v>29</v>
      </c>
      <c r="E217" s="94">
        <v>45125</v>
      </c>
      <c r="F217" s="89" t="s">
        <v>32</v>
      </c>
      <c r="G217" s="89" t="s">
        <v>50</v>
      </c>
      <c r="H217" s="89" t="s">
        <v>292</v>
      </c>
      <c r="I217" s="89" t="s">
        <v>203</v>
      </c>
      <c r="J217" s="89" t="s">
        <v>35</v>
      </c>
      <c r="K217" s="89" t="s">
        <v>36</v>
      </c>
      <c r="L217" s="89" t="s">
        <v>37</v>
      </c>
      <c r="M217" s="89" t="s">
        <v>38</v>
      </c>
      <c r="N217" s="88"/>
      <c r="O217" s="88">
        <v>50</v>
      </c>
      <c r="P217" s="88">
        <v>50</v>
      </c>
      <c r="Q217" s="53">
        <v>0</v>
      </c>
      <c r="R217" s="35" t="s">
        <v>775</v>
      </c>
      <c r="T217" s="89" t="s">
        <v>53</v>
      </c>
      <c r="U217" s="89" t="s">
        <v>204</v>
      </c>
    </row>
    <row r="218" spans="1:21" s="89" customFormat="1">
      <c r="A218" s="88">
        <v>2023</v>
      </c>
      <c r="B218" s="89" t="s">
        <v>300</v>
      </c>
      <c r="C218" s="80">
        <v>30261</v>
      </c>
      <c r="D218" s="91">
        <v>29</v>
      </c>
      <c r="E218" s="94">
        <v>45125</v>
      </c>
      <c r="F218" s="89" t="s">
        <v>32</v>
      </c>
      <c r="G218" s="89" t="s">
        <v>50</v>
      </c>
      <c r="H218" s="89" t="s">
        <v>292</v>
      </c>
      <c r="I218" s="89" t="s">
        <v>203</v>
      </c>
      <c r="J218" s="89" t="s">
        <v>35</v>
      </c>
      <c r="K218" s="89" t="s">
        <v>36</v>
      </c>
      <c r="L218" s="89" t="s">
        <v>37</v>
      </c>
      <c r="M218" s="89" t="s">
        <v>38</v>
      </c>
      <c r="N218" s="88"/>
      <c r="O218" s="88">
        <v>50</v>
      </c>
      <c r="P218" s="88">
        <v>50</v>
      </c>
      <c r="Q218" s="53">
        <v>0</v>
      </c>
      <c r="R218" s="35" t="s">
        <v>775</v>
      </c>
      <c r="T218" s="89" t="s">
        <v>53</v>
      </c>
      <c r="U218" s="89" t="s">
        <v>204</v>
      </c>
    </row>
    <row r="219" spans="1:21" s="89" customFormat="1">
      <c r="A219" s="88">
        <v>2023</v>
      </c>
      <c r="B219" s="89" t="s">
        <v>301</v>
      </c>
      <c r="C219" s="80">
        <v>30262</v>
      </c>
      <c r="D219" s="91">
        <v>29</v>
      </c>
      <c r="E219" s="94">
        <v>45125</v>
      </c>
      <c r="F219" s="89" t="s">
        <v>32</v>
      </c>
      <c r="G219" s="89" t="s">
        <v>50</v>
      </c>
      <c r="H219" s="89" t="s">
        <v>292</v>
      </c>
      <c r="I219" s="89" t="s">
        <v>203</v>
      </c>
      <c r="J219" s="89" t="s">
        <v>35</v>
      </c>
      <c r="K219" s="89" t="s">
        <v>36</v>
      </c>
      <c r="L219" s="89" t="s">
        <v>37</v>
      </c>
      <c r="M219" s="89" t="s">
        <v>38</v>
      </c>
      <c r="N219" s="88"/>
      <c r="O219" s="88">
        <v>50</v>
      </c>
      <c r="P219" s="88">
        <v>50</v>
      </c>
      <c r="Q219" s="53">
        <v>0</v>
      </c>
      <c r="R219" s="35" t="s">
        <v>775</v>
      </c>
      <c r="T219" s="89" t="s">
        <v>53</v>
      </c>
      <c r="U219" s="89" t="s">
        <v>204</v>
      </c>
    </row>
    <row r="220" spans="1:21" s="89" customFormat="1">
      <c r="A220" s="88">
        <v>2023</v>
      </c>
      <c r="B220" s="89" t="s">
        <v>302</v>
      </c>
      <c r="C220" s="80">
        <v>30263</v>
      </c>
      <c r="D220" s="91">
        <v>29</v>
      </c>
      <c r="E220" s="94">
        <v>45125</v>
      </c>
      <c r="F220" s="89" t="s">
        <v>32</v>
      </c>
      <c r="G220" s="89" t="s">
        <v>50</v>
      </c>
      <c r="H220" s="89" t="s">
        <v>292</v>
      </c>
      <c r="I220" s="89" t="s">
        <v>203</v>
      </c>
      <c r="J220" s="89" t="s">
        <v>35</v>
      </c>
      <c r="K220" s="89" t="s">
        <v>36</v>
      </c>
      <c r="L220" s="89" t="s">
        <v>37</v>
      </c>
      <c r="M220" s="89" t="s">
        <v>38</v>
      </c>
      <c r="N220" s="88"/>
      <c r="O220" s="88">
        <v>50</v>
      </c>
      <c r="P220" s="88">
        <v>50</v>
      </c>
      <c r="Q220" s="53">
        <v>0</v>
      </c>
      <c r="R220" s="35" t="s">
        <v>775</v>
      </c>
      <c r="T220" s="89" t="s">
        <v>53</v>
      </c>
      <c r="U220" s="89" t="s">
        <v>204</v>
      </c>
    </row>
    <row r="221" spans="1:21" s="89" customFormat="1">
      <c r="A221" s="88">
        <v>2023</v>
      </c>
      <c r="B221" s="89" t="s">
        <v>303</v>
      </c>
      <c r="C221" s="80">
        <v>30264</v>
      </c>
      <c r="D221" s="91">
        <v>29</v>
      </c>
      <c r="E221" s="94">
        <v>45125</v>
      </c>
      <c r="F221" s="89" t="s">
        <v>32</v>
      </c>
      <c r="G221" s="89" t="s">
        <v>50</v>
      </c>
      <c r="H221" s="89" t="s">
        <v>292</v>
      </c>
      <c r="I221" s="89" t="s">
        <v>203</v>
      </c>
      <c r="J221" s="89" t="s">
        <v>35</v>
      </c>
      <c r="K221" s="89" t="s">
        <v>36</v>
      </c>
      <c r="L221" s="89" t="s">
        <v>37</v>
      </c>
      <c r="M221" s="89" t="s">
        <v>38</v>
      </c>
      <c r="N221" s="88"/>
      <c r="O221" s="88">
        <v>50</v>
      </c>
      <c r="P221" s="88">
        <v>50</v>
      </c>
      <c r="Q221" s="53">
        <v>0</v>
      </c>
      <c r="R221" s="35" t="s">
        <v>775</v>
      </c>
      <c r="T221" s="89" t="s">
        <v>53</v>
      </c>
      <c r="U221" s="89" t="s">
        <v>204</v>
      </c>
    </row>
    <row r="222" spans="1:21" s="72" customFormat="1">
      <c r="A222" s="71">
        <v>2023</v>
      </c>
      <c r="B222" s="72" t="s">
        <v>304</v>
      </c>
      <c r="C222" s="73">
        <v>30265</v>
      </c>
      <c r="D222" s="74">
        <v>29</v>
      </c>
      <c r="E222" s="75">
        <v>45125</v>
      </c>
      <c r="F222" s="72" t="s">
        <v>32</v>
      </c>
      <c r="G222" s="72" t="s">
        <v>50</v>
      </c>
      <c r="H222" s="72" t="s">
        <v>292</v>
      </c>
      <c r="I222" s="72" t="s">
        <v>203</v>
      </c>
      <c r="J222" s="72" t="s">
        <v>35</v>
      </c>
      <c r="K222" s="72" t="s">
        <v>36</v>
      </c>
      <c r="L222" s="72" t="s">
        <v>37</v>
      </c>
      <c r="M222" s="72" t="s">
        <v>38</v>
      </c>
      <c r="N222" s="71"/>
      <c r="O222" s="71">
        <v>50</v>
      </c>
      <c r="P222" s="71">
        <v>50</v>
      </c>
      <c r="Q222" s="74">
        <v>1</v>
      </c>
      <c r="R222" s="72" t="s">
        <v>776</v>
      </c>
      <c r="T222" s="72" t="s">
        <v>53</v>
      </c>
      <c r="U222" s="72" t="s">
        <v>204</v>
      </c>
    </row>
    <row r="223" spans="1:21" s="89" customFormat="1">
      <c r="A223" s="88">
        <v>2023</v>
      </c>
      <c r="B223" s="89" t="s">
        <v>305</v>
      </c>
      <c r="C223" s="80">
        <v>30266</v>
      </c>
      <c r="D223" s="91">
        <v>29</v>
      </c>
      <c r="E223" s="94">
        <v>45125</v>
      </c>
      <c r="F223" s="89" t="s">
        <v>32</v>
      </c>
      <c r="G223" s="89" t="s">
        <v>50</v>
      </c>
      <c r="H223" s="89" t="s">
        <v>292</v>
      </c>
      <c r="I223" s="89" t="s">
        <v>203</v>
      </c>
      <c r="J223" s="89" t="s">
        <v>35</v>
      </c>
      <c r="K223" s="89" t="s">
        <v>36</v>
      </c>
      <c r="L223" s="89" t="s">
        <v>37</v>
      </c>
      <c r="M223" s="89" t="s">
        <v>38</v>
      </c>
      <c r="N223" s="88"/>
      <c r="O223" s="88">
        <v>50</v>
      </c>
      <c r="P223" s="88">
        <v>50</v>
      </c>
      <c r="Q223" s="53">
        <v>0</v>
      </c>
      <c r="R223" s="35" t="s">
        <v>775</v>
      </c>
      <c r="T223" s="89" t="s">
        <v>53</v>
      </c>
      <c r="U223" s="89" t="s">
        <v>204</v>
      </c>
    </row>
    <row r="224" spans="1:21" s="72" customFormat="1">
      <c r="A224" s="71">
        <v>2023</v>
      </c>
      <c r="B224" s="72" t="s">
        <v>306</v>
      </c>
      <c r="C224" s="73">
        <v>30267</v>
      </c>
      <c r="D224" s="74">
        <v>29</v>
      </c>
      <c r="E224" s="75">
        <v>45125</v>
      </c>
      <c r="F224" s="72" t="s">
        <v>32</v>
      </c>
      <c r="G224" s="72" t="s">
        <v>50</v>
      </c>
      <c r="H224" s="72" t="s">
        <v>292</v>
      </c>
      <c r="I224" s="72" t="s">
        <v>203</v>
      </c>
      <c r="J224" s="72" t="s">
        <v>35</v>
      </c>
      <c r="K224" s="72" t="s">
        <v>36</v>
      </c>
      <c r="L224" s="72" t="s">
        <v>37</v>
      </c>
      <c r="M224" s="72" t="s">
        <v>38</v>
      </c>
      <c r="N224" s="71"/>
      <c r="O224" s="71">
        <v>50</v>
      </c>
      <c r="P224" s="71">
        <v>50</v>
      </c>
      <c r="Q224" s="74">
        <v>1</v>
      </c>
      <c r="R224" s="72" t="s">
        <v>776</v>
      </c>
      <c r="T224" s="72" t="s">
        <v>53</v>
      </c>
      <c r="U224" s="72" t="s">
        <v>204</v>
      </c>
    </row>
    <row r="225" spans="1:21" s="89" customFormat="1">
      <c r="A225" s="88">
        <v>2023</v>
      </c>
      <c r="B225" s="89" t="s">
        <v>307</v>
      </c>
      <c r="C225" s="80">
        <v>30268</v>
      </c>
      <c r="D225" s="91">
        <v>29</v>
      </c>
      <c r="E225" s="94">
        <v>45125</v>
      </c>
      <c r="F225" s="89" t="s">
        <v>32</v>
      </c>
      <c r="G225" s="89" t="s">
        <v>50</v>
      </c>
      <c r="H225" s="89" t="s">
        <v>292</v>
      </c>
      <c r="I225" s="89" t="s">
        <v>203</v>
      </c>
      <c r="J225" s="89" t="s">
        <v>35</v>
      </c>
      <c r="K225" s="89" t="s">
        <v>36</v>
      </c>
      <c r="L225" s="89" t="s">
        <v>37</v>
      </c>
      <c r="M225" s="89" t="s">
        <v>38</v>
      </c>
      <c r="N225" s="88"/>
      <c r="O225" s="88">
        <v>50</v>
      </c>
      <c r="P225" s="88">
        <v>50</v>
      </c>
      <c r="Q225" s="53">
        <v>0</v>
      </c>
      <c r="R225" s="35" t="s">
        <v>775</v>
      </c>
      <c r="T225" s="89" t="s">
        <v>53</v>
      </c>
      <c r="U225" s="89" t="s">
        <v>204</v>
      </c>
    </row>
    <row r="226" spans="1:21" s="89" customFormat="1">
      <c r="A226" s="88">
        <v>2023</v>
      </c>
      <c r="B226" s="89" t="s">
        <v>308</v>
      </c>
      <c r="C226" s="80">
        <v>30269</v>
      </c>
      <c r="D226" s="91">
        <v>29</v>
      </c>
      <c r="E226" s="94">
        <v>45125</v>
      </c>
      <c r="F226" s="89" t="s">
        <v>32</v>
      </c>
      <c r="G226" s="89" t="s">
        <v>50</v>
      </c>
      <c r="H226" s="89" t="s">
        <v>292</v>
      </c>
      <c r="I226" s="89" t="s">
        <v>203</v>
      </c>
      <c r="J226" s="89" t="s">
        <v>35</v>
      </c>
      <c r="K226" s="89" t="s">
        <v>36</v>
      </c>
      <c r="L226" s="89" t="s">
        <v>37</v>
      </c>
      <c r="M226" s="89" t="s">
        <v>38</v>
      </c>
      <c r="N226" s="88"/>
      <c r="O226" s="88">
        <v>50</v>
      </c>
      <c r="P226" s="88">
        <v>50</v>
      </c>
      <c r="Q226" s="53">
        <v>0</v>
      </c>
      <c r="R226" s="35" t="s">
        <v>775</v>
      </c>
      <c r="T226" s="89" t="s">
        <v>53</v>
      </c>
      <c r="U226" s="89" t="s">
        <v>204</v>
      </c>
    </row>
    <row r="227" spans="1:21" s="89" customFormat="1">
      <c r="A227" s="88">
        <v>2023</v>
      </c>
      <c r="B227" s="89" t="s">
        <v>309</v>
      </c>
      <c r="C227" s="80">
        <v>30270</v>
      </c>
      <c r="D227" s="91">
        <v>29</v>
      </c>
      <c r="E227" s="94">
        <v>45125</v>
      </c>
      <c r="F227" s="89" t="s">
        <v>32</v>
      </c>
      <c r="G227" s="89" t="s">
        <v>50</v>
      </c>
      <c r="H227" s="89" t="s">
        <v>292</v>
      </c>
      <c r="I227" s="89" t="s">
        <v>203</v>
      </c>
      <c r="J227" s="89" t="s">
        <v>35</v>
      </c>
      <c r="K227" s="89" t="s">
        <v>36</v>
      </c>
      <c r="L227" s="89" t="s">
        <v>37</v>
      </c>
      <c r="M227" s="89" t="s">
        <v>38</v>
      </c>
      <c r="N227" s="88"/>
      <c r="O227" s="88">
        <v>50</v>
      </c>
      <c r="P227" s="88">
        <v>50</v>
      </c>
      <c r="Q227" s="53">
        <v>0</v>
      </c>
      <c r="R227" s="35" t="s">
        <v>775</v>
      </c>
      <c r="T227" s="89" t="s">
        <v>53</v>
      </c>
      <c r="U227" s="89" t="s">
        <v>204</v>
      </c>
    </row>
    <row r="228" spans="1:21" s="89" customFormat="1">
      <c r="A228" s="88">
        <v>2023</v>
      </c>
      <c r="B228" s="89" t="s">
        <v>310</v>
      </c>
      <c r="C228" s="80">
        <v>30271</v>
      </c>
      <c r="D228" s="91">
        <v>29</v>
      </c>
      <c r="E228" s="94">
        <v>45125</v>
      </c>
      <c r="F228" s="89" t="s">
        <v>32</v>
      </c>
      <c r="G228" s="89" t="s">
        <v>50</v>
      </c>
      <c r="H228" s="89" t="s">
        <v>292</v>
      </c>
      <c r="I228" s="89" t="s">
        <v>203</v>
      </c>
      <c r="J228" s="89" t="s">
        <v>35</v>
      </c>
      <c r="K228" s="89" t="s">
        <v>36</v>
      </c>
      <c r="L228" s="89" t="s">
        <v>37</v>
      </c>
      <c r="M228" s="89" t="s">
        <v>38</v>
      </c>
      <c r="N228" s="88"/>
      <c r="O228" s="88">
        <v>50</v>
      </c>
      <c r="P228" s="88">
        <v>50</v>
      </c>
      <c r="Q228" s="53">
        <v>0</v>
      </c>
      <c r="R228" s="35" t="s">
        <v>775</v>
      </c>
      <c r="T228" s="89" t="s">
        <v>53</v>
      </c>
      <c r="U228" s="89" t="s">
        <v>204</v>
      </c>
    </row>
    <row r="229" spans="1:21" s="89" customFormat="1">
      <c r="A229" s="88">
        <v>2023</v>
      </c>
      <c r="B229" s="89" t="s">
        <v>311</v>
      </c>
      <c r="C229" s="80">
        <v>30272</v>
      </c>
      <c r="D229" s="91">
        <v>29</v>
      </c>
      <c r="E229" s="94">
        <v>45125</v>
      </c>
      <c r="F229" s="89" t="s">
        <v>32</v>
      </c>
      <c r="G229" s="89" t="s">
        <v>50</v>
      </c>
      <c r="H229" s="89" t="s">
        <v>292</v>
      </c>
      <c r="I229" s="89" t="s">
        <v>203</v>
      </c>
      <c r="J229" s="89" t="s">
        <v>35</v>
      </c>
      <c r="K229" s="89" t="s">
        <v>36</v>
      </c>
      <c r="L229" s="89" t="s">
        <v>37</v>
      </c>
      <c r="M229" s="89" t="s">
        <v>38</v>
      </c>
      <c r="N229" s="88"/>
      <c r="O229" s="88">
        <v>50</v>
      </c>
      <c r="P229" s="88">
        <v>50</v>
      </c>
      <c r="Q229" s="53">
        <v>0</v>
      </c>
      <c r="R229" s="35" t="s">
        <v>775</v>
      </c>
      <c r="T229" s="89" t="s">
        <v>53</v>
      </c>
      <c r="U229" s="89" t="s">
        <v>204</v>
      </c>
    </row>
    <row r="230" spans="1:21" s="89" customFormat="1">
      <c r="A230" s="88">
        <v>2023</v>
      </c>
      <c r="B230" s="89" t="s">
        <v>312</v>
      </c>
      <c r="C230" s="80">
        <v>30273</v>
      </c>
      <c r="D230" s="91">
        <v>29</v>
      </c>
      <c r="E230" s="94">
        <v>45125</v>
      </c>
      <c r="F230" s="89" t="s">
        <v>32</v>
      </c>
      <c r="G230" s="89" t="s">
        <v>50</v>
      </c>
      <c r="H230" s="89" t="s">
        <v>292</v>
      </c>
      <c r="I230" s="89" t="s">
        <v>203</v>
      </c>
      <c r="J230" s="89" t="s">
        <v>35</v>
      </c>
      <c r="K230" s="89" t="s">
        <v>36</v>
      </c>
      <c r="L230" s="89" t="s">
        <v>37</v>
      </c>
      <c r="M230" s="89" t="s">
        <v>38</v>
      </c>
      <c r="N230" s="88"/>
      <c r="O230" s="88">
        <v>50</v>
      </c>
      <c r="P230" s="88">
        <v>50</v>
      </c>
      <c r="Q230" s="53">
        <v>0</v>
      </c>
      <c r="R230" s="35" t="s">
        <v>775</v>
      </c>
      <c r="T230" s="89" t="s">
        <v>53</v>
      </c>
      <c r="U230" s="89" t="s">
        <v>204</v>
      </c>
    </row>
    <row r="231" spans="1:21" s="89" customFormat="1">
      <c r="A231" s="88">
        <v>2023</v>
      </c>
      <c r="B231" s="89" t="s">
        <v>313</v>
      </c>
      <c r="C231" s="80">
        <v>30274</v>
      </c>
      <c r="D231" s="91">
        <v>29</v>
      </c>
      <c r="E231" s="94">
        <v>45125</v>
      </c>
      <c r="F231" s="89" t="s">
        <v>32</v>
      </c>
      <c r="G231" s="89" t="s">
        <v>50</v>
      </c>
      <c r="H231" s="89" t="s">
        <v>292</v>
      </c>
      <c r="I231" s="89" t="s">
        <v>203</v>
      </c>
      <c r="J231" s="89" t="s">
        <v>35</v>
      </c>
      <c r="K231" s="89" t="s">
        <v>36</v>
      </c>
      <c r="L231" s="89" t="s">
        <v>37</v>
      </c>
      <c r="M231" s="89" t="s">
        <v>38</v>
      </c>
      <c r="N231" s="88"/>
      <c r="O231" s="88">
        <v>50</v>
      </c>
      <c r="P231" s="88">
        <v>50</v>
      </c>
      <c r="Q231" s="53">
        <v>0</v>
      </c>
      <c r="R231" s="35" t="s">
        <v>775</v>
      </c>
      <c r="T231" s="89" t="s">
        <v>53</v>
      </c>
      <c r="U231" s="89" t="s">
        <v>204</v>
      </c>
    </row>
    <row r="232" spans="1:21" s="89" customFormat="1">
      <c r="A232" s="88">
        <v>2023</v>
      </c>
      <c r="B232" s="89" t="s">
        <v>314</v>
      </c>
      <c r="C232" s="80">
        <v>30275</v>
      </c>
      <c r="D232" s="91">
        <v>29</v>
      </c>
      <c r="E232" s="94">
        <v>45125</v>
      </c>
      <c r="F232" s="89" t="s">
        <v>32</v>
      </c>
      <c r="G232" s="89" t="s">
        <v>50</v>
      </c>
      <c r="H232" s="89" t="s">
        <v>292</v>
      </c>
      <c r="I232" s="89" t="s">
        <v>203</v>
      </c>
      <c r="J232" s="89" t="s">
        <v>35</v>
      </c>
      <c r="K232" s="89" t="s">
        <v>36</v>
      </c>
      <c r="L232" s="89" t="s">
        <v>37</v>
      </c>
      <c r="M232" s="89" t="s">
        <v>38</v>
      </c>
      <c r="N232" s="88"/>
      <c r="O232" s="88">
        <v>50</v>
      </c>
      <c r="P232" s="88">
        <v>50</v>
      </c>
      <c r="Q232" s="53">
        <v>0</v>
      </c>
      <c r="R232" s="35" t="s">
        <v>775</v>
      </c>
      <c r="T232" s="89" t="s">
        <v>53</v>
      </c>
      <c r="U232" s="89" t="s">
        <v>204</v>
      </c>
    </row>
    <row r="233" spans="1:21" s="89" customFormat="1">
      <c r="A233" s="88">
        <v>2023</v>
      </c>
      <c r="B233" s="89" t="s">
        <v>315</v>
      </c>
      <c r="C233" s="80">
        <v>30276</v>
      </c>
      <c r="D233" s="91">
        <v>29</v>
      </c>
      <c r="E233" s="94">
        <v>45125</v>
      </c>
      <c r="F233" s="89" t="s">
        <v>32</v>
      </c>
      <c r="G233" s="89" t="s">
        <v>50</v>
      </c>
      <c r="H233" s="89" t="s">
        <v>292</v>
      </c>
      <c r="I233" s="89" t="s">
        <v>203</v>
      </c>
      <c r="J233" s="89" t="s">
        <v>35</v>
      </c>
      <c r="K233" s="89" t="s">
        <v>36</v>
      </c>
      <c r="L233" s="89" t="s">
        <v>37</v>
      </c>
      <c r="M233" s="89" t="s">
        <v>38</v>
      </c>
      <c r="N233" s="88"/>
      <c r="O233" s="88">
        <v>50</v>
      </c>
      <c r="P233" s="88">
        <v>50</v>
      </c>
      <c r="Q233" s="53">
        <v>0</v>
      </c>
      <c r="R233" s="35" t="s">
        <v>775</v>
      </c>
      <c r="T233" s="89" t="s">
        <v>53</v>
      </c>
      <c r="U233" s="89" t="s">
        <v>204</v>
      </c>
    </row>
    <row r="234" spans="1:21" s="89" customFormat="1">
      <c r="A234" s="88">
        <v>2023</v>
      </c>
      <c r="B234" s="89" t="s">
        <v>316</v>
      </c>
      <c r="C234" s="80">
        <v>30277</v>
      </c>
      <c r="D234" s="91">
        <v>29</v>
      </c>
      <c r="E234" s="94">
        <v>45125</v>
      </c>
      <c r="F234" s="89" t="s">
        <v>32</v>
      </c>
      <c r="G234" s="89" t="s">
        <v>50</v>
      </c>
      <c r="H234" s="89" t="s">
        <v>292</v>
      </c>
      <c r="I234" s="89" t="s">
        <v>203</v>
      </c>
      <c r="J234" s="89" t="s">
        <v>35</v>
      </c>
      <c r="K234" s="89" t="s">
        <v>36</v>
      </c>
      <c r="L234" s="89" t="s">
        <v>37</v>
      </c>
      <c r="M234" s="89" t="s">
        <v>38</v>
      </c>
      <c r="N234" s="88"/>
      <c r="O234" s="88">
        <v>50</v>
      </c>
      <c r="P234" s="88">
        <v>50</v>
      </c>
      <c r="Q234" s="53">
        <v>0</v>
      </c>
      <c r="R234" s="35" t="s">
        <v>775</v>
      </c>
      <c r="T234" s="89" t="s">
        <v>53</v>
      </c>
      <c r="U234" s="89" t="s">
        <v>204</v>
      </c>
    </row>
    <row r="235" spans="1:21" s="89" customFormat="1">
      <c r="A235" s="88">
        <v>2023</v>
      </c>
      <c r="B235" s="89" t="s">
        <v>317</v>
      </c>
      <c r="C235" s="80">
        <v>30278</v>
      </c>
      <c r="D235" s="91">
        <v>29</v>
      </c>
      <c r="E235" s="94">
        <v>45125</v>
      </c>
      <c r="F235" s="89" t="s">
        <v>32</v>
      </c>
      <c r="G235" s="89" t="s">
        <v>50</v>
      </c>
      <c r="H235" s="89" t="s">
        <v>292</v>
      </c>
      <c r="I235" s="89" t="s">
        <v>203</v>
      </c>
      <c r="J235" s="89" t="s">
        <v>35</v>
      </c>
      <c r="K235" s="89" t="s">
        <v>36</v>
      </c>
      <c r="L235" s="89" t="s">
        <v>37</v>
      </c>
      <c r="M235" s="89" t="s">
        <v>38</v>
      </c>
      <c r="N235" s="88"/>
      <c r="O235" s="88">
        <v>50</v>
      </c>
      <c r="P235" s="88">
        <v>50</v>
      </c>
      <c r="Q235" s="53">
        <v>0</v>
      </c>
      <c r="R235" s="35" t="s">
        <v>775</v>
      </c>
      <c r="T235" s="89" t="s">
        <v>53</v>
      </c>
      <c r="U235" s="89" t="s">
        <v>204</v>
      </c>
    </row>
    <row r="236" spans="1:21" s="89" customFormat="1">
      <c r="A236" s="88">
        <v>2023</v>
      </c>
      <c r="B236" s="89" t="s">
        <v>318</v>
      </c>
      <c r="C236" s="80">
        <v>30279</v>
      </c>
      <c r="D236" s="91">
        <v>29</v>
      </c>
      <c r="E236" s="94">
        <v>45125</v>
      </c>
      <c r="F236" s="89" t="s">
        <v>32</v>
      </c>
      <c r="G236" s="89" t="s">
        <v>50</v>
      </c>
      <c r="H236" s="89" t="s">
        <v>292</v>
      </c>
      <c r="I236" s="89" t="s">
        <v>203</v>
      </c>
      <c r="J236" s="89" t="s">
        <v>35</v>
      </c>
      <c r="K236" s="89" t="s">
        <v>36</v>
      </c>
      <c r="L236" s="89" t="s">
        <v>37</v>
      </c>
      <c r="M236" s="89" t="s">
        <v>38</v>
      </c>
      <c r="N236" s="88"/>
      <c r="O236" s="88">
        <v>50</v>
      </c>
      <c r="P236" s="88">
        <v>50</v>
      </c>
      <c r="Q236" s="53">
        <v>0</v>
      </c>
      <c r="R236" s="35" t="s">
        <v>775</v>
      </c>
      <c r="T236" s="89" t="s">
        <v>53</v>
      </c>
      <c r="U236" s="89" t="s">
        <v>204</v>
      </c>
    </row>
    <row r="237" spans="1:21" s="89" customFormat="1">
      <c r="A237" s="88">
        <v>2023</v>
      </c>
      <c r="B237" s="89" t="s">
        <v>319</v>
      </c>
      <c r="C237" s="80">
        <v>30280</v>
      </c>
      <c r="D237" s="91">
        <v>29</v>
      </c>
      <c r="E237" s="94">
        <v>45125</v>
      </c>
      <c r="F237" s="89" t="s">
        <v>32</v>
      </c>
      <c r="G237" s="89" t="s">
        <v>50</v>
      </c>
      <c r="H237" s="89" t="s">
        <v>292</v>
      </c>
      <c r="I237" s="89" t="s">
        <v>203</v>
      </c>
      <c r="J237" s="89" t="s">
        <v>35</v>
      </c>
      <c r="K237" s="89" t="s">
        <v>36</v>
      </c>
      <c r="L237" s="89" t="s">
        <v>37</v>
      </c>
      <c r="M237" s="89" t="s">
        <v>38</v>
      </c>
      <c r="N237" s="88"/>
      <c r="O237" s="88">
        <v>50</v>
      </c>
      <c r="P237" s="88">
        <v>50</v>
      </c>
      <c r="Q237" s="53">
        <v>0</v>
      </c>
      <c r="R237" s="35" t="s">
        <v>775</v>
      </c>
      <c r="T237" s="89" t="s">
        <v>53</v>
      </c>
      <c r="U237" s="89" t="s">
        <v>204</v>
      </c>
    </row>
    <row r="238" spans="1:21" s="89" customFormat="1">
      <c r="A238" s="88">
        <v>2023</v>
      </c>
      <c r="B238" s="89" t="s">
        <v>320</v>
      </c>
      <c r="C238" s="80">
        <v>30281</v>
      </c>
      <c r="D238" s="91">
        <v>29</v>
      </c>
      <c r="E238" s="94">
        <v>45125</v>
      </c>
      <c r="F238" s="89" t="s">
        <v>32</v>
      </c>
      <c r="G238" s="89" t="s">
        <v>50</v>
      </c>
      <c r="H238" s="89" t="s">
        <v>292</v>
      </c>
      <c r="I238" s="89" t="s">
        <v>203</v>
      </c>
      <c r="J238" s="89" t="s">
        <v>35</v>
      </c>
      <c r="K238" s="89" t="s">
        <v>36</v>
      </c>
      <c r="L238" s="89" t="s">
        <v>37</v>
      </c>
      <c r="M238" s="89" t="s">
        <v>38</v>
      </c>
      <c r="N238" s="88"/>
      <c r="O238" s="88">
        <v>50</v>
      </c>
      <c r="P238" s="88">
        <v>50</v>
      </c>
      <c r="Q238" s="53">
        <v>0</v>
      </c>
      <c r="R238" s="35" t="s">
        <v>775</v>
      </c>
      <c r="T238" s="89" t="s">
        <v>53</v>
      </c>
      <c r="U238" s="89" t="s">
        <v>204</v>
      </c>
    </row>
    <row r="239" spans="1:21" s="89" customFormat="1">
      <c r="A239" s="88">
        <v>2023</v>
      </c>
      <c r="B239" s="89" t="s">
        <v>321</v>
      </c>
      <c r="C239" s="80">
        <v>30282</v>
      </c>
      <c r="D239" s="91">
        <v>29</v>
      </c>
      <c r="E239" s="94">
        <v>45125</v>
      </c>
      <c r="F239" s="89" t="s">
        <v>32</v>
      </c>
      <c r="G239" s="89" t="s">
        <v>50</v>
      </c>
      <c r="H239" s="89" t="s">
        <v>292</v>
      </c>
      <c r="I239" s="89" t="s">
        <v>203</v>
      </c>
      <c r="J239" s="89" t="s">
        <v>35</v>
      </c>
      <c r="K239" s="89" t="s">
        <v>36</v>
      </c>
      <c r="L239" s="89" t="s">
        <v>37</v>
      </c>
      <c r="M239" s="89" t="s">
        <v>38</v>
      </c>
      <c r="N239" s="88"/>
      <c r="O239" s="88">
        <v>50</v>
      </c>
      <c r="P239" s="88">
        <v>50</v>
      </c>
      <c r="Q239" s="53">
        <v>0</v>
      </c>
      <c r="R239" s="35" t="s">
        <v>775</v>
      </c>
      <c r="T239" s="89" t="s">
        <v>53</v>
      </c>
      <c r="U239" s="89" t="s">
        <v>204</v>
      </c>
    </row>
    <row r="240" spans="1:21" s="89" customFormat="1">
      <c r="A240" s="88">
        <v>2023</v>
      </c>
      <c r="B240" s="89" t="s">
        <v>322</v>
      </c>
      <c r="C240" s="80">
        <v>30283</v>
      </c>
      <c r="D240" s="91">
        <v>29</v>
      </c>
      <c r="E240" s="94">
        <v>45125</v>
      </c>
      <c r="F240" s="89" t="s">
        <v>32</v>
      </c>
      <c r="G240" s="89" t="s">
        <v>50</v>
      </c>
      <c r="H240" s="89" t="s">
        <v>292</v>
      </c>
      <c r="I240" s="89" t="s">
        <v>203</v>
      </c>
      <c r="J240" s="89" t="s">
        <v>35</v>
      </c>
      <c r="K240" s="89" t="s">
        <v>36</v>
      </c>
      <c r="L240" s="89" t="s">
        <v>37</v>
      </c>
      <c r="M240" s="89" t="s">
        <v>38</v>
      </c>
      <c r="N240" s="88"/>
      <c r="O240" s="88">
        <v>2</v>
      </c>
      <c r="P240" s="88">
        <v>2</v>
      </c>
      <c r="Q240" s="53">
        <v>0</v>
      </c>
      <c r="R240" s="35" t="s">
        <v>775</v>
      </c>
      <c r="T240" s="89" t="s">
        <v>53</v>
      </c>
      <c r="U240" s="89" t="s">
        <v>204</v>
      </c>
    </row>
    <row r="241" spans="1:21" s="89" customFormat="1">
      <c r="A241" s="88">
        <v>2023</v>
      </c>
      <c r="B241" s="89" t="s">
        <v>323</v>
      </c>
      <c r="C241" s="80">
        <v>30284</v>
      </c>
      <c r="D241" s="91">
        <v>29</v>
      </c>
      <c r="E241" s="94">
        <v>45125</v>
      </c>
      <c r="F241" s="89" t="s">
        <v>32</v>
      </c>
      <c r="G241" s="89" t="s">
        <v>50</v>
      </c>
      <c r="H241" s="89" t="s">
        <v>292</v>
      </c>
      <c r="I241" s="89" t="s">
        <v>203</v>
      </c>
      <c r="J241" s="89" t="s">
        <v>35</v>
      </c>
      <c r="K241" s="89" t="s">
        <v>36</v>
      </c>
      <c r="L241" s="89" t="s">
        <v>47</v>
      </c>
      <c r="M241" s="89" t="s">
        <v>38</v>
      </c>
      <c r="N241" s="88"/>
      <c r="O241" s="88">
        <v>43</v>
      </c>
      <c r="P241" s="88">
        <v>43</v>
      </c>
      <c r="Q241" s="53">
        <v>0</v>
      </c>
      <c r="R241" s="35" t="s">
        <v>775</v>
      </c>
      <c r="T241" s="89" t="s">
        <v>64</v>
      </c>
      <c r="U241" s="89" t="s">
        <v>221</v>
      </c>
    </row>
    <row r="242" spans="1:21" s="89" customFormat="1">
      <c r="A242" s="88">
        <v>2023</v>
      </c>
      <c r="B242" s="89" t="s">
        <v>324</v>
      </c>
      <c r="C242" s="80">
        <v>30285</v>
      </c>
      <c r="D242" s="91">
        <v>29</v>
      </c>
      <c r="E242" s="94">
        <v>45125</v>
      </c>
      <c r="F242" s="89" t="s">
        <v>32</v>
      </c>
      <c r="G242" s="89" t="s">
        <v>50</v>
      </c>
      <c r="H242" s="89" t="s">
        <v>325</v>
      </c>
      <c r="I242" s="89" t="s">
        <v>203</v>
      </c>
      <c r="J242" s="89" t="s">
        <v>35</v>
      </c>
      <c r="K242" s="89" t="s">
        <v>36</v>
      </c>
      <c r="L242" s="89" t="s">
        <v>37</v>
      </c>
      <c r="M242" s="89" t="s">
        <v>38</v>
      </c>
      <c r="N242" s="88"/>
      <c r="O242" s="88">
        <v>50</v>
      </c>
      <c r="P242" s="88">
        <v>50</v>
      </c>
      <c r="Q242" s="53">
        <v>0</v>
      </c>
      <c r="R242" s="35" t="s">
        <v>775</v>
      </c>
      <c r="T242" s="89" t="s">
        <v>53</v>
      </c>
      <c r="U242" s="89" t="s">
        <v>204</v>
      </c>
    </row>
    <row r="243" spans="1:21" s="89" customFormat="1">
      <c r="A243" s="88">
        <v>2023</v>
      </c>
      <c r="B243" s="89" t="s">
        <v>326</v>
      </c>
      <c r="C243" s="80">
        <v>30286</v>
      </c>
      <c r="D243" s="91">
        <v>29</v>
      </c>
      <c r="E243" s="94">
        <v>45125</v>
      </c>
      <c r="F243" s="89" t="s">
        <v>32</v>
      </c>
      <c r="G243" s="89" t="s">
        <v>50</v>
      </c>
      <c r="H243" s="89" t="s">
        <v>325</v>
      </c>
      <c r="I243" s="89" t="s">
        <v>203</v>
      </c>
      <c r="J243" s="89" t="s">
        <v>35</v>
      </c>
      <c r="K243" s="89" t="s">
        <v>36</v>
      </c>
      <c r="L243" s="89" t="s">
        <v>37</v>
      </c>
      <c r="M243" s="89" t="s">
        <v>38</v>
      </c>
      <c r="N243" s="88"/>
      <c r="O243" s="88">
        <v>50</v>
      </c>
      <c r="P243" s="88">
        <v>50</v>
      </c>
      <c r="Q243" s="53">
        <v>0</v>
      </c>
      <c r="R243" s="35" t="s">
        <v>775</v>
      </c>
      <c r="T243" s="89" t="s">
        <v>53</v>
      </c>
      <c r="U243" s="89" t="s">
        <v>204</v>
      </c>
    </row>
    <row r="244" spans="1:21" s="89" customFormat="1">
      <c r="A244" s="88">
        <v>2023</v>
      </c>
      <c r="B244" s="89" t="s">
        <v>327</v>
      </c>
      <c r="C244" s="80">
        <v>30287</v>
      </c>
      <c r="D244" s="91">
        <v>29</v>
      </c>
      <c r="E244" s="94">
        <v>45125</v>
      </c>
      <c r="F244" s="89" t="s">
        <v>32</v>
      </c>
      <c r="G244" s="89" t="s">
        <v>50</v>
      </c>
      <c r="H244" s="89" t="s">
        <v>325</v>
      </c>
      <c r="I244" s="89" t="s">
        <v>203</v>
      </c>
      <c r="J244" s="89" t="s">
        <v>35</v>
      </c>
      <c r="K244" s="89" t="s">
        <v>36</v>
      </c>
      <c r="L244" s="89" t="s">
        <v>37</v>
      </c>
      <c r="M244" s="89" t="s">
        <v>38</v>
      </c>
      <c r="N244" s="88"/>
      <c r="O244" s="88">
        <v>50</v>
      </c>
      <c r="P244" s="88">
        <v>50</v>
      </c>
      <c r="Q244" s="53">
        <v>0</v>
      </c>
      <c r="R244" s="35" t="s">
        <v>775</v>
      </c>
      <c r="T244" s="89" t="s">
        <v>53</v>
      </c>
      <c r="U244" s="89" t="s">
        <v>204</v>
      </c>
    </row>
    <row r="245" spans="1:21" s="89" customFormat="1">
      <c r="A245" s="88">
        <v>2023</v>
      </c>
      <c r="B245" s="89" t="s">
        <v>328</v>
      </c>
      <c r="C245" s="80">
        <v>30288</v>
      </c>
      <c r="D245" s="91">
        <v>29</v>
      </c>
      <c r="E245" s="94">
        <v>45125</v>
      </c>
      <c r="F245" s="89" t="s">
        <v>32</v>
      </c>
      <c r="G245" s="89" t="s">
        <v>50</v>
      </c>
      <c r="H245" s="89" t="s">
        <v>325</v>
      </c>
      <c r="I245" s="89" t="s">
        <v>203</v>
      </c>
      <c r="J245" s="89" t="s">
        <v>35</v>
      </c>
      <c r="K245" s="89" t="s">
        <v>36</v>
      </c>
      <c r="L245" s="89" t="s">
        <v>37</v>
      </c>
      <c r="M245" s="89" t="s">
        <v>38</v>
      </c>
      <c r="N245" s="88"/>
      <c r="O245" s="88">
        <v>50</v>
      </c>
      <c r="P245" s="88">
        <v>50</v>
      </c>
      <c r="Q245" s="53">
        <v>0</v>
      </c>
      <c r="R245" s="35" t="s">
        <v>775</v>
      </c>
      <c r="T245" s="89" t="s">
        <v>53</v>
      </c>
      <c r="U245" s="89" t="s">
        <v>204</v>
      </c>
    </row>
    <row r="246" spans="1:21" s="89" customFormat="1">
      <c r="A246" s="88">
        <v>2023</v>
      </c>
      <c r="B246" s="89" t="s">
        <v>329</v>
      </c>
      <c r="C246" s="80">
        <v>30289</v>
      </c>
      <c r="D246" s="91">
        <v>29</v>
      </c>
      <c r="E246" s="94">
        <v>45125</v>
      </c>
      <c r="F246" s="89" t="s">
        <v>32</v>
      </c>
      <c r="G246" s="89" t="s">
        <v>50</v>
      </c>
      <c r="H246" s="89" t="s">
        <v>325</v>
      </c>
      <c r="I246" s="89" t="s">
        <v>203</v>
      </c>
      <c r="J246" s="89" t="s">
        <v>35</v>
      </c>
      <c r="K246" s="89" t="s">
        <v>36</v>
      </c>
      <c r="L246" s="89" t="s">
        <v>37</v>
      </c>
      <c r="M246" s="89" t="s">
        <v>38</v>
      </c>
      <c r="N246" s="88"/>
      <c r="O246" s="88">
        <v>50</v>
      </c>
      <c r="P246" s="88">
        <v>50</v>
      </c>
      <c r="Q246" s="53">
        <v>0</v>
      </c>
      <c r="R246" s="35" t="s">
        <v>775</v>
      </c>
      <c r="T246" s="89" t="s">
        <v>53</v>
      </c>
      <c r="U246" s="89" t="s">
        <v>204</v>
      </c>
    </row>
    <row r="247" spans="1:21" s="89" customFormat="1">
      <c r="A247" s="88">
        <v>2023</v>
      </c>
      <c r="B247" s="89" t="s">
        <v>330</v>
      </c>
      <c r="C247" s="80">
        <v>30290</v>
      </c>
      <c r="D247" s="91">
        <v>29</v>
      </c>
      <c r="E247" s="94">
        <v>45125</v>
      </c>
      <c r="F247" s="89" t="s">
        <v>32</v>
      </c>
      <c r="G247" s="89" t="s">
        <v>50</v>
      </c>
      <c r="H247" s="89" t="s">
        <v>325</v>
      </c>
      <c r="I247" s="89" t="s">
        <v>203</v>
      </c>
      <c r="J247" s="89" t="s">
        <v>35</v>
      </c>
      <c r="K247" s="89" t="s">
        <v>36</v>
      </c>
      <c r="L247" s="89" t="s">
        <v>37</v>
      </c>
      <c r="M247" s="89" t="s">
        <v>38</v>
      </c>
      <c r="N247" s="88"/>
      <c r="O247" s="88">
        <v>50</v>
      </c>
      <c r="P247" s="88">
        <v>50</v>
      </c>
      <c r="Q247" s="53">
        <v>0</v>
      </c>
      <c r="R247" s="35" t="s">
        <v>775</v>
      </c>
      <c r="T247" s="89" t="s">
        <v>53</v>
      </c>
      <c r="U247" s="89" t="s">
        <v>204</v>
      </c>
    </row>
    <row r="248" spans="1:21" s="89" customFormat="1">
      <c r="A248" s="88">
        <v>2023</v>
      </c>
      <c r="B248" s="89" t="s">
        <v>331</v>
      </c>
      <c r="C248" s="80">
        <v>30291</v>
      </c>
      <c r="D248" s="91">
        <v>29</v>
      </c>
      <c r="E248" s="94">
        <v>45125</v>
      </c>
      <c r="F248" s="89" t="s">
        <v>32</v>
      </c>
      <c r="G248" s="89" t="s">
        <v>50</v>
      </c>
      <c r="H248" s="89" t="s">
        <v>325</v>
      </c>
      <c r="I248" s="89" t="s">
        <v>203</v>
      </c>
      <c r="J248" s="89" t="s">
        <v>35</v>
      </c>
      <c r="K248" s="89" t="s">
        <v>36</v>
      </c>
      <c r="L248" s="89" t="s">
        <v>37</v>
      </c>
      <c r="M248" s="89" t="s">
        <v>38</v>
      </c>
      <c r="N248" s="88"/>
      <c r="O248" s="88">
        <v>50</v>
      </c>
      <c r="P248" s="88">
        <v>50</v>
      </c>
      <c r="Q248" s="53">
        <v>0</v>
      </c>
      <c r="R248" s="35" t="s">
        <v>775</v>
      </c>
      <c r="T248" s="89" t="s">
        <v>53</v>
      </c>
      <c r="U248" s="89" t="s">
        <v>204</v>
      </c>
    </row>
    <row r="249" spans="1:21" s="89" customFormat="1">
      <c r="A249" s="88">
        <v>2023</v>
      </c>
      <c r="B249" s="89" t="s">
        <v>332</v>
      </c>
      <c r="C249" s="80">
        <v>30292</v>
      </c>
      <c r="D249" s="91">
        <v>29</v>
      </c>
      <c r="E249" s="94">
        <v>45125</v>
      </c>
      <c r="F249" s="89" t="s">
        <v>32</v>
      </c>
      <c r="G249" s="89" t="s">
        <v>50</v>
      </c>
      <c r="H249" s="89" t="s">
        <v>325</v>
      </c>
      <c r="I249" s="89" t="s">
        <v>203</v>
      </c>
      <c r="J249" s="89" t="s">
        <v>35</v>
      </c>
      <c r="K249" s="89" t="s">
        <v>36</v>
      </c>
      <c r="L249" s="89" t="s">
        <v>37</v>
      </c>
      <c r="M249" s="89" t="s">
        <v>38</v>
      </c>
      <c r="N249" s="88"/>
      <c r="O249" s="88">
        <v>50</v>
      </c>
      <c r="P249" s="88">
        <v>50</v>
      </c>
      <c r="Q249" s="53">
        <v>0</v>
      </c>
      <c r="R249" s="35" t="s">
        <v>775</v>
      </c>
      <c r="T249" s="89" t="s">
        <v>53</v>
      </c>
      <c r="U249" s="89" t="s">
        <v>204</v>
      </c>
    </row>
    <row r="250" spans="1:21" s="89" customFormat="1">
      <c r="A250" s="88">
        <v>2023</v>
      </c>
      <c r="B250" s="89" t="s">
        <v>333</v>
      </c>
      <c r="C250" s="80">
        <v>30293</v>
      </c>
      <c r="D250" s="91">
        <v>29</v>
      </c>
      <c r="E250" s="94">
        <v>45125</v>
      </c>
      <c r="F250" s="89" t="s">
        <v>32</v>
      </c>
      <c r="G250" s="89" t="s">
        <v>50</v>
      </c>
      <c r="H250" s="89" t="s">
        <v>325</v>
      </c>
      <c r="I250" s="89" t="s">
        <v>203</v>
      </c>
      <c r="J250" s="89" t="s">
        <v>35</v>
      </c>
      <c r="K250" s="89" t="s">
        <v>36</v>
      </c>
      <c r="L250" s="89" t="s">
        <v>37</v>
      </c>
      <c r="M250" s="89" t="s">
        <v>38</v>
      </c>
      <c r="N250" s="88"/>
      <c r="O250" s="88">
        <v>50</v>
      </c>
      <c r="P250" s="88">
        <v>50</v>
      </c>
      <c r="Q250" s="53">
        <v>0</v>
      </c>
      <c r="R250" s="35" t="s">
        <v>775</v>
      </c>
      <c r="T250" s="89" t="s">
        <v>53</v>
      </c>
      <c r="U250" s="89" t="s">
        <v>204</v>
      </c>
    </row>
    <row r="251" spans="1:21" s="89" customFormat="1">
      <c r="A251" s="102">
        <v>2023</v>
      </c>
      <c r="B251" s="89" t="s">
        <v>334</v>
      </c>
      <c r="C251" s="80">
        <v>30294</v>
      </c>
      <c r="D251" s="91">
        <v>29</v>
      </c>
      <c r="E251" s="94">
        <v>45125</v>
      </c>
      <c r="F251" s="89" t="s">
        <v>32</v>
      </c>
      <c r="G251" s="89" t="s">
        <v>50</v>
      </c>
      <c r="H251" s="89" t="s">
        <v>325</v>
      </c>
      <c r="I251" s="89" t="s">
        <v>203</v>
      </c>
      <c r="J251" s="89" t="s">
        <v>35</v>
      </c>
      <c r="K251" s="89" t="s">
        <v>36</v>
      </c>
      <c r="L251" s="89" t="s">
        <v>37</v>
      </c>
      <c r="M251" s="89" t="s">
        <v>38</v>
      </c>
      <c r="N251" s="88"/>
      <c r="O251" s="88">
        <v>40</v>
      </c>
      <c r="P251" s="88">
        <v>40</v>
      </c>
      <c r="Q251" s="53">
        <v>0</v>
      </c>
      <c r="R251" s="35" t="s">
        <v>775</v>
      </c>
      <c r="T251" s="89" t="s">
        <v>53</v>
      </c>
      <c r="U251" s="89" t="s">
        <v>204</v>
      </c>
    </row>
    <row r="252" spans="1:21" s="89" customFormat="1">
      <c r="A252" s="102">
        <v>2023</v>
      </c>
      <c r="B252" s="89" t="s">
        <v>335</v>
      </c>
      <c r="C252" s="80">
        <v>30295</v>
      </c>
      <c r="D252" s="91">
        <v>29</v>
      </c>
      <c r="E252" s="94">
        <v>45125</v>
      </c>
      <c r="F252" s="89" t="s">
        <v>32</v>
      </c>
      <c r="G252" s="89" t="s">
        <v>50</v>
      </c>
      <c r="H252" s="89" t="s">
        <v>336</v>
      </c>
      <c r="I252" s="89" t="s">
        <v>203</v>
      </c>
      <c r="J252" s="89" t="s">
        <v>35</v>
      </c>
      <c r="K252" s="89" t="s">
        <v>36</v>
      </c>
      <c r="L252" s="89" t="s">
        <v>37</v>
      </c>
      <c r="M252" s="89" t="s">
        <v>38</v>
      </c>
      <c r="N252" s="88"/>
      <c r="O252" s="88">
        <v>50</v>
      </c>
      <c r="P252" s="88">
        <v>50</v>
      </c>
      <c r="Q252" s="53">
        <v>0</v>
      </c>
      <c r="R252" s="35" t="s">
        <v>775</v>
      </c>
      <c r="T252" s="89" t="s">
        <v>53</v>
      </c>
      <c r="U252" s="89" t="s">
        <v>204</v>
      </c>
    </row>
    <row r="253" spans="1:21" s="89" customFormat="1">
      <c r="A253" s="102">
        <v>2023</v>
      </c>
      <c r="B253" s="89" t="s">
        <v>337</v>
      </c>
      <c r="C253" s="80">
        <v>30296</v>
      </c>
      <c r="D253" s="91">
        <v>29</v>
      </c>
      <c r="E253" s="94">
        <v>45125</v>
      </c>
      <c r="F253" s="89" t="s">
        <v>32</v>
      </c>
      <c r="G253" s="89" t="s">
        <v>50</v>
      </c>
      <c r="H253" s="89" t="s">
        <v>336</v>
      </c>
      <c r="I253" s="89" t="s">
        <v>203</v>
      </c>
      <c r="J253" s="89" t="s">
        <v>35</v>
      </c>
      <c r="K253" s="89" t="s">
        <v>36</v>
      </c>
      <c r="L253" s="89" t="s">
        <v>37</v>
      </c>
      <c r="M253" s="89" t="s">
        <v>38</v>
      </c>
      <c r="N253" s="88"/>
      <c r="O253" s="88">
        <v>50</v>
      </c>
      <c r="P253" s="88">
        <v>50</v>
      </c>
      <c r="Q253" s="53">
        <v>0</v>
      </c>
      <c r="R253" s="35" t="s">
        <v>775</v>
      </c>
      <c r="T253" s="89" t="s">
        <v>53</v>
      </c>
      <c r="U253" s="89" t="s">
        <v>204</v>
      </c>
    </row>
    <row r="254" spans="1:21" s="89" customFormat="1">
      <c r="A254" s="102">
        <v>2023</v>
      </c>
      <c r="B254" s="89" t="s">
        <v>338</v>
      </c>
      <c r="C254" s="80">
        <v>30297</v>
      </c>
      <c r="D254" s="91">
        <v>29</v>
      </c>
      <c r="E254" s="94">
        <v>45125</v>
      </c>
      <c r="F254" s="89" t="s">
        <v>32</v>
      </c>
      <c r="G254" s="89" t="s">
        <v>50</v>
      </c>
      <c r="H254" s="89" t="s">
        <v>336</v>
      </c>
      <c r="I254" s="89" t="s">
        <v>203</v>
      </c>
      <c r="J254" s="89" t="s">
        <v>35</v>
      </c>
      <c r="K254" s="89" t="s">
        <v>36</v>
      </c>
      <c r="L254" s="89" t="s">
        <v>37</v>
      </c>
      <c r="M254" s="89" t="s">
        <v>38</v>
      </c>
      <c r="N254" s="88"/>
      <c r="O254" s="88">
        <v>50</v>
      </c>
      <c r="P254" s="88">
        <v>50</v>
      </c>
      <c r="Q254" s="53">
        <v>0</v>
      </c>
      <c r="R254" s="35" t="s">
        <v>775</v>
      </c>
      <c r="T254" s="89" t="s">
        <v>53</v>
      </c>
      <c r="U254" s="89" t="s">
        <v>204</v>
      </c>
    </row>
    <row r="255" spans="1:21" s="72" customFormat="1">
      <c r="A255" s="76">
        <v>2023</v>
      </c>
      <c r="B255" s="72" t="s">
        <v>339</v>
      </c>
      <c r="C255" s="73">
        <v>30298</v>
      </c>
      <c r="D255" s="74">
        <v>29</v>
      </c>
      <c r="E255" s="75">
        <v>45125</v>
      </c>
      <c r="F255" s="72" t="s">
        <v>32</v>
      </c>
      <c r="G255" s="72" t="s">
        <v>50</v>
      </c>
      <c r="H255" s="72" t="s">
        <v>336</v>
      </c>
      <c r="I255" s="72" t="s">
        <v>203</v>
      </c>
      <c r="J255" s="72" t="s">
        <v>35</v>
      </c>
      <c r="K255" s="72" t="s">
        <v>36</v>
      </c>
      <c r="L255" s="72" t="s">
        <v>37</v>
      </c>
      <c r="M255" s="72" t="s">
        <v>38</v>
      </c>
      <c r="N255" s="71"/>
      <c r="O255" s="71">
        <v>50</v>
      </c>
      <c r="P255" s="71">
        <v>50</v>
      </c>
      <c r="Q255" s="74">
        <v>1</v>
      </c>
      <c r="R255" s="72" t="s">
        <v>776</v>
      </c>
      <c r="T255" s="72" t="s">
        <v>53</v>
      </c>
      <c r="U255" s="72" t="s">
        <v>204</v>
      </c>
    </row>
    <row r="256" spans="1:21" s="89" customFormat="1">
      <c r="A256" s="102">
        <v>2023</v>
      </c>
      <c r="B256" s="89" t="s">
        <v>340</v>
      </c>
      <c r="C256" s="80">
        <v>30299</v>
      </c>
      <c r="D256" s="91">
        <v>29</v>
      </c>
      <c r="E256" s="94">
        <v>45125</v>
      </c>
      <c r="F256" s="89" t="s">
        <v>32</v>
      </c>
      <c r="G256" s="89" t="s">
        <v>50</v>
      </c>
      <c r="H256" s="89" t="s">
        <v>336</v>
      </c>
      <c r="I256" s="89" t="s">
        <v>203</v>
      </c>
      <c r="J256" s="89" t="s">
        <v>35</v>
      </c>
      <c r="K256" s="89" t="s">
        <v>36</v>
      </c>
      <c r="L256" s="89" t="s">
        <v>37</v>
      </c>
      <c r="M256" s="89" t="s">
        <v>38</v>
      </c>
      <c r="N256" s="88"/>
      <c r="O256" s="88">
        <v>50</v>
      </c>
      <c r="P256" s="88">
        <v>50</v>
      </c>
      <c r="Q256" s="53">
        <v>0</v>
      </c>
      <c r="R256" s="35" t="s">
        <v>775</v>
      </c>
      <c r="T256" s="89" t="s">
        <v>53</v>
      </c>
      <c r="U256" s="89" t="s">
        <v>204</v>
      </c>
    </row>
    <row r="257" spans="1:21" s="89" customFormat="1">
      <c r="A257" s="102">
        <v>2023</v>
      </c>
      <c r="B257" s="89" t="s">
        <v>341</v>
      </c>
      <c r="C257" s="80">
        <v>30300</v>
      </c>
      <c r="D257" s="91">
        <v>29</v>
      </c>
      <c r="E257" s="94">
        <v>45125</v>
      </c>
      <c r="F257" s="89" t="s">
        <v>32</v>
      </c>
      <c r="G257" s="89" t="s">
        <v>50</v>
      </c>
      <c r="H257" s="89" t="s">
        <v>336</v>
      </c>
      <c r="I257" s="89" t="s">
        <v>203</v>
      </c>
      <c r="J257" s="89" t="s">
        <v>35</v>
      </c>
      <c r="K257" s="89" t="s">
        <v>36</v>
      </c>
      <c r="L257" s="89" t="s">
        <v>37</v>
      </c>
      <c r="M257" s="89" t="s">
        <v>38</v>
      </c>
      <c r="N257" s="88"/>
      <c r="O257" s="88">
        <v>50</v>
      </c>
      <c r="P257" s="88">
        <v>50</v>
      </c>
      <c r="Q257" s="53">
        <v>0</v>
      </c>
      <c r="R257" s="35" t="s">
        <v>775</v>
      </c>
      <c r="T257" s="89" t="s">
        <v>53</v>
      </c>
      <c r="U257" s="89" t="s">
        <v>204</v>
      </c>
    </row>
    <row r="258" spans="1:21" s="89" customFormat="1">
      <c r="A258" s="102">
        <v>2023</v>
      </c>
      <c r="B258" s="89" t="s">
        <v>342</v>
      </c>
      <c r="C258" s="80">
        <v>30301</v>
      </c>
      <c r="D258" s="91">
        <v>29</v>
      </c>
      <c r="E258" s="94">
        <v>45125</v>
      </c>
      <c r="F258" s="89" t="s">
        <v>32</v>
      </c>
      <c r="G258" s="89" t="s">
        <v>50</v>
      </c>
      <c r="H258" s="89" t="s">
        <v>336</v>
      </c>
      <c r="I258" s="89" t="s">
        <v>203</v>
      </c>
      <c r="J258" s="89" t="s">
        <v>35</v>
      </c>
      <c r="K258" s="89" t="s">
        <v>36</v>
      </c>
      <c r="L258" s="89" t="s">
        <v>37</v>
      </c>
      <c r="M258" s="89" t="s">
        <v>38</v>
      </c>
      <c r="N258" s="88"/>
      <c r="O258" s="88">
        <v>50</v>
      </c>
      <c r="P258" s="88">
        <v>50</v>
      </c>
      <c r="Q258" s="53">
        <v>0</v>
      </c>
      <c r="R258" s="35" t="s">
        <v>775</v>
      </c>
      <c r="T258" s="89" t="s">
        <v>53</v>
      </c>
      <c r="U258" s="89" t="s">
        <v>204</v>
      </c>
    </row>
    <row r="259" spans="1:21" s="89" customFormat="1">
      <c r="A259" s="102">
        <v>2023</v>
      </c>
      <c r="B259" s="89" t="s">
        <v>343</v>
      </c>
      <c r="C259" s="80">
        <v>30302</v>
      </c>
      <c r="D259" s="91">
        <v>29</v>
      </c>
      <c r="E259" s="94">
        <v>45125</v>
      </c>
      <c r="F259" s="89" t="s">
        <v>32</v>
      </c>
      <c r="G259" s="89" t="s">
        <v>50</v>
      </c>
      <c r="H259" s="89" t="s">
        <v>336</v>
      </c>
      <c r="I259" s="89" t="s">
        <v>203</v>
      </c>
      <c r="J259" s="89" t="s">
        <v>35</v>
      </c>
      <c r="K259" s="89" t="s">
        <v>36</v>
      </c>
      <c r="L259" s="89" t="s">
        <v>37</v>
      </c>
      <c r="M259" s="89" t="s">
        <v>38</v>
      </c>
      <c r="N259" s="88"/>
      <c r="O259" s="88">
        <v>30</v>
      </c>
      <c r="P259" s="88">
        <v>30</v>
      </c>
      <c r="Q259" s="53">
        <v>0</v>
      </c>
      <c r="R259" s="35" t="s">
        <v>775</v>
      </c>
      <c r="T259" s="89" t="s">
        <v>53</v>
      </c>
      <c r="U259" s="89" t="s">
        <v>204</v>
      </c>
    </row>
    <row r="260" spans="1:21" s="89" customFormat="1">
      <c r="A260" s="102">
        <v>2023</v>
      </c>
      <c r="B260" s="89" t="s">
        <v>344</v>
      </c>
      <c r="C260" s="80">
        <v>30303</v>
      </c>
      <c r="D260" s="91">
        <v>29</v>
      </c>
      <c r="E260" s="94">
        <v>45125</v>
      </c>
      <c r="F260" s="89" t="s">
        <v>32</v>
      </c>
      <c r="G260" s="89" t="s">
        <v>50</v>
      </c>
      <c r="H260" s="89" t="s">
        <v>336</v>
      </c>
      <c r="I260" s="89" t="s">
        <v>203</v>
      </c>
      <c r="J260" s="89" t="s">
        <v>35</v>
      </c>
      <c r="K260" s="89" t="s">
        <v>36</v>
      </c>
      <c r="L260" s="89" t="s">
        <v>47</v>
      </c>
      <c r="M260" s="89" t="s">
        <v>38</v>
      </c>
      <c r="N260" s="88"/>
      <c r="O260" s="88">
        <v>2</v>
      </c>
      <c r="P260" s="88">
        <v>2</v>
      </c>
      <c r="Q260" s="53">
        <v>0</v>
      </c>
      <c r="R260" s="35" t="s">
        <v>775</v>
      </c>
      <c r="T260" s="89" t="s">
        <v>64</v>
      </c>
      <c r="U260" s="89" t="s">
        <v>221</v>
      </c>
    </row>
    <row r="261" spans="1:21" s="89" customFormat="1">
      <c r="A261" s="102">
        <v>2023</v>
      </c>
      <c r="B261" s="89" t="s">
        <v>345</v>
      </c>
      <c r="C261" s="80">
        <v>30304</v>
      </c>
      <c r="D261" s="91">
        <v>29</v>
      </c>
      <c r="E261" s="94">
        <v>45125</v>
      </c>
      <c r="F261" s="89" t="s">
        <v>32</v>
      </c>
      <c r="G261" s="89" t="s">
        <v>50</v>
      </c>
      <c r="H261" s="89" t="s">
        <v>346</v>
      </c>
      <c r="I261" s="89" t="s">
        <v>203</v>
      </c>
      <c r="J261" s="89" t="s">
        <v>35</v>
      </c>
      <c r="K261" s="89" t="s">
        <v>36</v>
      </c>
      <c r="L261" s="89" t="s">
        <v>37</v>
      </c>
      <c r="M261" s="89" t="s">
        <v>38</v>
      </c>
      <c r="N261" s="88"/>
      <c r="O261" s="88">
        <v>50</v>
      </c>
      <c r="P261" s="88">
        <v>50</v>
      </c>
      <c r="Q261" s="53">
        <v>0</v>
      </c>
      <c r="R261" s="35" t="s">
        <v>775</v>
      </c>
      <c r="T261" s="89" t="s">
        <v>53</v>
      </c>
      <c r="U261" s="89" t="s">
        <v>204</v>
      </c>
    </row>
    <row r="262" spans="1:21" s="72" customFormat="1">
      <c r="A262" s="76">
        <v>2023</v>
      </c>
      <c r="B262" s="72" t="s">
        <v>347</v>
      </c>
      <c r="C262" s="73">
        <v>30305</v>
      </c>
      <c r="D262" s="74">
        <v>29</v>
      </c>
      <c r="E262" s="75">
        <v>45125</v>
      </c>
      <c r="F262" s="72" t="s">
        <v>32</v>
      </c>
      <c r="G262" s="72" t="s">
        <v>50</v>
      </c>
      <c r="H262" s="72" t="s">
        <v>346</v>
      </c>
      <c r="I262" s="72" t="s">
        <v>203</v>
      </c>
      <c r="J262" s="72" t="s">
        <v>35</v>
      </c>
      <c r="K262" s="72" t="s">
        <v>36</v>
      </c>
      <c r="L262" s="72" t="s">
        <v>37</v>
      </c>
      <c r="M262" s="72" t="s">
        <v>38</v>
      </c>
      <c r="N262" s="71"/>
      <c r="O262" s="71">
        <v>50</v>
      </c>
      <c r="P262" s="71">
        <v>50</v>
      </c>
      <c r="Q262" s="74">
        <v>1</v>
      </c>
      <c r="R262" s="72" t="s">
        <v>776</v>
      </c>
      <c r="T262" s="72" t="s">
        <v>53</v>
      </c>
      <c r="U262" s="72" t="s">
        <v>204</v>
      </c>
    </row>
    <row r="263" spans="1:21" s="89" customFormat="1">
      <c r="A263" s="102">
        <v>2023</v>
      </c>
      <c r="B263" s="89" t="s">
        <v>348</v>
      </c>
      <c r="C263" s="80">
        <v>30306</v>
      </c>
      <c r="D263" s="91">
        <v>29</v>
      </c>
      <c r="E263" s="94">
        <v>45125</v>
      </c>
      <c r="F263" s="89" t="s">
        <v>32</v>
      </c>
      <c r="G263" s="89" t="s">
        <v>50</v>
      </c>
      <c r="H263" s="89" t="s">
        <v>346</v>
      </c>
      <c r="I263" s="89" t="s">
        <v>203</v>
      </c>
      <c r="J263" s="89" t="s">
        <v>35</v>
      </c>
      <c r="K263" s="89" t="s">
        <v>36</v>
      </c>
      <c r="L263" s="89" t="s">
        <v>37</v>
      </c>
      <c r="M263" s="89" t="s">
        <v>38</v>
      </c>
      <c r="N263" s="88"/>
      <c r="O263" s="88">
        <v>50</v>
      </c>
      <c r="P263" s="88">
        <v>50</v>
      </c>
      <c r="Q263" s="53">
        <v>0</v>
      </c>
      <c r="R263" s="35" t="s">
        <v>775</v>
      </c>
      <c r="T263" s="89" t="s">
        <v>53</v>
      </c>
      <c r="U263" s="89" t="s">
        <v>204</v>
      </c>
    </row>
    <row r="264" spans="1:21" s="89" customFormat="1">
      <c r="A264" s="102">
        <v>2023</v>
      </c>
      <c r="B264" s="89" t="s">
        <v>349</v>
      </c>
      <c r="C264" s="80">
        <v>30307</v>
      </c>
      <c r="D264" s="91">
        <v>29</v>
      </c>
      <c r="E264" s="94">
        <v>45125</v>
      </c>
      <c r="F264" s="89" t="s">
        <v>32</v>
      </c>
      <c r="G264" s="89" t="s">
        <v>50</v>
      </c>
      <c r="H264" s="89" t="s">
        <v>346</v>
      </c>
      <c r="I264" s="89" t="s">
        <v>203</v>
      </c>
      <c r="J264" s="89" t="s">
        <v>35</v>
      </c>
      <c r="K264" s="89" t="s">
        <v>36</v>
      </c>
      <c r="L264" s="89" t="s">
        <v>37</v>
      </c>
      <c r="M264" s="89" t="s">
        <v>38</v>
      </c>
      <c r="N264" s="88"/>
      <c r="O264" s="88">
        <v>50</v>
      </c>
      <c r="P264" s="88">
        <v>50</v>
      </c>
      <c r="Q264" s="53">
        <v>0</v>
      </c>
      <c r="R264" s="35" t="s">
        <v>775</v>
      </c>
      <c r="T264" s="89" t="s">
        <v>53</v>
      </c>
      <c r="U264" s="89" t="s">
        <v>204</v>
      </c>
    </row>
    <row r="265" spans="1:21" s="89" customFormat="1">
      <c r="A265" s="102">
        <v>2023</v>
      </c>
      <c r="B265" s="89" t="s">
        <v>350</v>
      </c>
      <c r="C265" s="80">
        <v>30308</v>
      </c>
      <c r="D265" s="91">
        <v>29</v>
      </c>
      <c r="E265" s="94">
        <v>45125</v>
      </c>
      <c r="F265" s="89" t="s">
        <v>32</v>
      </c>
      <c r="G265" s="89" t="s">
        <v>50</v>
      </c>
      <c r="H265" s="89" t="s">
        <v>346</v>
      </c>
      <c r="I265" s="89" t="s">
        <v>203</v>
      </c>
      <c r="J265" s="89" t="s">
        <v>35</v>
      </c>
      <c r="K265" s="89" t="s">
        <v>36</v>
      </c>
      <c r="L265" s="89" t="s">
        <v>37</v>
      </c>
      <c r="M265" s="89" t="s">
        <v>38</v>
      </c>
      <c r="N265" s="88"/>
      <c r="O265" s="88">
        <v>50</v>
      </c>
      <c r="P265" s="88">
        <v>50</v>
      </c>
      <c r="Q265" s="53">
        <v>0</v>
      </c>
      <c r="R265" s="35" t="s">
        <v>775</v>
      </c>
      <c r="T265" s="89" t="s">
        <v>53</v>
      </c>
      <c r="U265" s="89" t="s">
        <v>204</v>
      </c>
    </row>
    <row r="266" spans="1:21" s="89" customFormat="1">
      <c r="A266" s="102">
        <v>2023</v>
      </c>
      <c r="B266" s="89" t="s">
        <v>351</v>
      </c>
      <c r="C266" s="80">
        <v>30309</v>
      </c>
      <c r="D266" s="91">
        <v>29</v>
      </c>
      <c r="E266" s="94">
        <v>45125</v>
      </c>
      <c r="F266" s="89" t="s">
        <v>32</v>
      </c>
      <c r="G266" s="89" t="s">
        <v>50</v>
      </c>
      <c r="H266" s="89" t="s">
        <v>346</v>
      </c>
      <c r="I266" s="89" t="s">
        <v>203</v>
      </c>
      <c r="J266" s="89" t="s">
        <v>35</v>
      </c>
      <c r="K266" s="89" t="s">
        <v>36</v>
      </c>
      <c r="L266" s="89" t="s">
        <v>37</v>
      </c>
      <c r="M266" s="89" t="s">
        <v>38</v>
      </c>
      <c r="N266" s="88"/>
      <c r="O266" s="88">
        <v>50</v>
      </c>
      <c r="P266" s="88">
        <v>50</v>
      </c>
      <c r="Q266" s="53">
        <v>0</v>
      </c>
      <c r="R266" s="35" t="s">
        <v>775</v>
      </c>
      <c r="T266" s="89" t="s">
        <v>53</v>
      </c>
      <c r="U266" s="89" t="s">
        <v>204</v>
      </c>
    </row>
    <row r="267" spans="1:21" s="89" customFormat="1">
      <c r="A267" s="102">
        <v>2023</v>
      </c>
      <c r="B267" s="89" t="s">
        <v>352</v>
      </c>
      <c r="C267" s="80">
        <v>30310</v>
      </c>
      <c r="D267" s="91">
        <v>29</v>
      </c>
      <c r="E267" s="94">
        <v>45125</v>
      </c>
      <c r="F267" s="89" t="s">
        <v>32</v>
      </c>
      <c r="G267" s="89" t="s">
        <v>50</v>
      </c>
      <c r="H267" s="89" t="s">
        <v>346</v>
      </c>
      <c r="I267" s="89" t="s">
        <v>203</v>
      </c>
      <c r="J267" s="89" t="s">
        <v>35</v>
      </c>
      <c r="K267" s="89" t="s">
        <v>36</v>
      </c>
      <c r="L267" s="89" t="s">
        <v>37</v>
      </c>
      <c r="M267" s="89" t="s">
        <v>38</v>
      </c>
      <c r="N267" s="88"/>
      <c r="O267" s="88">
        <v>50</v>
      </c>
      <c r="P267" s="88">
        <v>50</v>
      </c>
      <c r="Q267" s="53">
        <v>0</v>
      </c>
      <c r="R267" s="35" t="s">
        <v>775</v>
      </c>
      <c r="T267" s="89" t="s">
        <v>53</v>
      </c>
      <c r="U267" s="89" t="s">
        <v>204</v>
      </c>
    </row>
    <row r="268" spans="1:21" s="89" customFormat="1">
      <c r="A268" s="102">
        <v>2023</v>
      </c>
      <c r="B268" s="89" t="s">
        <v>353</v>
      </c>
      <c r="C268" s="80">
        <v>30311</v>
      </c>
      <c r="D268" s="91">
        <v>29</v>
      </c>
      <c r="E268" s="94">
        <v>45125</v>
      </c>
      <c r="F268" s="89" t="s">
        <v>32</v>
      </c>
      <c r="G268" s="89" t="s">
        <v>50</v>
      </c>
      <c r="H268" s="89" t="s">
        <v>346</v>
      </c>
      <c r="I268" s="89" t="s">
        <v>203</v>
      </c>
      <c r="J268" s="89" t="s">
        <v>35</v>
      </c>
      <c r="K268" s="89" t="s">
        <v>36</v>
      </c>
      <c r="L268" s="89" t="s">
        <v>37</v>
      </c>
      <c r="M268" s="89" t="s">
        <v>38</v>
      </c>
      <c r="N268" s="88"/>
      <c r="O268" s="88">
        <v>50</v>
      </c>
      <c r="P268" s="88">
        <v>50</v>
      </c>
      <c r="Q268" s="53">
        <v>0</v>
      </c>
      <c r="R268" s="35" t="s">
        <v>775</v>
      </c>
      <c r="T268" s="89" t="s">
        <v>53</v>
      </c>
      <c r="U268" s="89" t="s">
        <v>204</v>
      </c>
    </row>
    <row r="269" spans="1:21" s="89" customFormat="1">
      <c r="A269" s="102">
        <v>2023</v>
      </c>
      <c r="B269" s="89" t="s">
        <v>354</v>
      </c>
      <c r="C269" s="80">
        <v>30312</v>
      </c>
      <c r="D269" s="91">
        <v>29</v>
      </c>
      <c r="E269" s="94">
        <v>45125</v>
      </c>
      <c r="F269" s="89" t="s">
        <v>32</v>
      </c>
      <c r="G269" s="89" t="s">
        <v>50</v>
      </c>
      <c r="H269" s="89" t="s">
        <v>346</v>
      </c>
      <c r="I269" s="89" t="s">
        <v>203</v>
      </c>
      <c r="J269" s="89" t="s">
        <v>35</v>
      </c>
      <c r="K269" s="89" t="s">
        <v>36</v>
      </c>
      <c r="L269" s="89" t="s">
        <v>37</v>
      </c>
      <c r="M269" s="89" t="s">
        <v>38</v>
      </c>
      <c r="N269" s="88"/>
      <c r="O269" s="88">
        <v>50</v>
      </c>
      <c r="P269" s="88">
        <v>50</v>
      </c>
      <c r="Q269" s="53">
        <v>0</v>
      </c>
      <c r="R269" s="35" t="s">
        <v>775</v>
      </c>
      <c r="T269" s="89" t="s">
        <v>53</v>
      </c>
      <c r="U269" s="89" t="s">
        <v>204</v>
      </c>
    </row>
    <row r="270" spans="1:21" s="89" customFormat="1">
      <c r="A270" s="102">
        <v>2023</v>
      </c>
      <c r="B270" s="89" t="s">
        <v>355</v>
      </c>
      <c r="C270" s="80">
        <v>30313</v>
      </c>
      <c r="D270" s="91">
        <v>29</v>
      </c>
      <c r="E270" s="94">
        <v>45125</v>
      </c>
      <c r="F270" s="89" t="s">
        <v>32</v>
      </c>
      <c r="G270" s="89" t="s">
        <v>50</v>
      </c>
      <c r="H270" s="89" t="s">
        <v>346</v>
      </c>
      <c r="I270" s="89" t="s">
        <v>203</v>
      </c>
      <c r="J270" s="89" t="s">
        <v>35</v>
      </c>
      <c r="K270" s="89" t="s">
        <v>36</v>
      </c>
      <c r="L270" s="89" t="s">
        <v>37</v>
      </c>
      <c r="M270" s="89" t="s">
        <v>38</v>
      </c>
      <c r="N270" s="88"/>
      <c r="O270" s="88">
        <v>50</v>
      </c>
      <c r="P270" s="88">
        <v>50</v>
      </c>
      <c r="Q270" s="53">
        <v>0</v>
      </c>
      <c r="R270" s="35" t="s">
        <v>775</v>
      </c>
      <c r="T270" s="89" t="s">
        <v>53</v>
      </c>
      <c r="U270" s="89" t="s">
        <v>204</v>
      </c>
    </row>
    <row r="271" spans="1:21" s="89" customFormat="1">
      <c r="A271" s="102">
        <v>2023</v>
      </c>
      <c r="B271" s="89" t="s">
        <v>356</v>
      </c>
      <c r="C271" s="80">
        <v>30314</v>
      </c>
      <c r="D271" s="91">
        <v>29</v>
      </c>
      <c r="E271" s="94">
        <v>45125</v>
      </c>
      <c r="F271" s="89" t="s">
        <v>32</v>
      </c>
      <c r="G271" s="89" t="s">
        <v>50</v>
      </c>
      <c r="H271" s="89" t="s">
        <v>346</v>
      </c>
      <c r="I271" s="89" t="s">
        <v>203</v>
      </c>
      <c r="J271" s="89" t="s">
        <v>35</v>
      </c>
      <c r="K271" s="89" t="s">
        <v>36</v>
      </c>
      <c r="L271" s="89" t="s">
        <v>37</v>
      </c>
      <c r="M271" s="89" t="s">
        <v>38</v>
      </c>
      <c r="N271" s="88"/>
      <c r="O271" s="88">
        <v>50</v>
      </c>
      <c r="P271" s="88">
        <v>50</v>
      </c>
      <c r="Q271" s="53">
        <v>0</v>
      </c>
      <c r="R271" s="35" t="s">
        <v>775</v>
      </c>
      <c r="T271" s="89" t="s">
        <v>53</v>
      </c>
      <c r="U271" s="89" t="s">
        <v>204</v>
      </c>
    </row>
    <row r="272" spans="1:21" s="89" customFormat="1">
      <c r="A272" s="102">
        <v>2023</v>
      </c>
      <c r="B272" s="89" t="s">
        <v>357</v>
      </c>
      <c r="C272" s="80">
        <v>30315</v>
      </c>
      <c r="D272" s="91">
        <v>29</v>
      </c>
      <c r="E272" s="94">
        <v>45125</v>
      </c>
      <c r="F272" s="89" t="s">
        <v>32</v>
      </c>
      <c r="G272" s="89" t="s">
        <v>50</v>
      </c>
      <c r="H272" s="89" t="s">
        <v>346</v>
      </c>
      <c r="I272" s="89" t="s">
        <v>203</v>
      </c>
      <c r="J272" s="89" t="s">
        <v>35</v>
      </c>
      <c r="K272" s="89" t="s">
        <v>36</v>
      </c>
      <c r="L272" s="89" t="s">
        <v>37</v>
      </c>
      <c r="M272" s="89" t="s">
        <v>38</v>
      </c>
      <c r="N272" s="88"/>
      <c r="O272" s="88">
        <v>50</v>
      </c>
      <c r="P272" s="88">
        <v>50</v>
      </c>
      <c r="Q272" s="53">
        <v>0</v>
      </c>
      <c r="R272" s="35" t="s">
        <v>775</v>
      </c>
      <c r="T272" s="89" t="s">
        <v>53</v>
      </c>
      <c r="U272" s="89" t="s">
        <v>204</v>
      </c>
    </row>
    <row r="273" spans="1:21" s="89" customFormat="1">
      <c r="A273" s="102">
        <v>2023</v>
      </c>
      <c r="B273" s="89" t="s">
        <v>358</v>
      </c>
      <c r="C273" s="80">
        <v>30316</v>
      </c>
      <c r="D273" s="91">
        <v>29</v>
      </c>
      <c r="E273" s="94">
        <v>45125</v>
      </c>
      <c r="F273" s="89" t="s">
        <v>32</v>
      </c>
      <c r="G273" s="89" t="s">
        <v>50</v>
      </c>
      <c r="H273" s="89" t="s">
        <v>346</v>
      </c>
      <c r="I273" s="89" t="s">
        <v>203</v>
      </c>
      <c r="J273" s="89" t="s">
        <v>35</v>
      </c>
      <c r="K273" s="89" t="s">
        <v>36</v>
      </c>
      <c r="L273" s="89" t="s">
        <v>37</v>
      </c>
      <c r="M273" s="89" t="s">
        <v>38</v>
      </c>
      <c r="N273" s="88"/>
      <c r="O273" s="88">
        <v>50</v>
      </c>
      <c r="P273" s="88">
        <v>50</v>
      </c>
      <c r="Q273" s="53">
        <v>0</v>
      </c>
      <c r="R273" s="35" t="s">
        <v>775</v>
      </c>
      <c r="T273" s="89" t="s">
        <v>53</v>
      </c>
      <c r="U273" s="89" t="s">
        <v>204</v>
      </c>
    </row>
    <row r="274" spans="1:21" s="89" customFormat="1">
      <c r="A274" s="102">
        <v>2023</v>
      </c>
      <c r="B274" s="89" t="s">
        <v>359</v>
      </c>
      <c r="C274" s="80">
        <v>30317</v>
      </c>
      <c r="D274" s="91">
        <v>29</v>
      </c>
      <c r="E274" s="94">
        <v>45125</v>
      </c>
      <c r="F274" s="89" t="s">
        <v>32</v>
      </c>
      <c r="G274" s="89" t="s">
        <v>50</v>
      </c>
      <c r="H274" s="89" t="s">
        <v>346</v>
      </c>
      <c r="I274" s="89" t="s">
        <v>203</v>
      </c>
      <c r="J274" s="89" t="s">
        <v>35</v>
      </c>
      <c r="K274" s="89" t="s">
        <v>36</v>
      </c>
      <c r="L274" s="89" t="s">
        <v>37</v>
      </c>
      <c r="M274" s="89" t="s">
        <v>38</v>
      </c>
      <c r="N274" s="88"/>
      <c r="O274" s="88">
        <v>50</v>
      </c>
      <c r="P274" s="88">
        <v>50</v>
      </c>
      <c r="Q274" s="53">
        <v>0</v>
      </c>
      <c r="R274" s="35" t="s">
        <v>775</v>
      </c>
      <c r="T274" s="89" t="s">
        <v>53</v>
      </c>
      <c r="U274" s="89" t="s">
        <v>204</v>
      </c>
    </row>
    <row r="275" spans="1:21" s="89" customFormat="1">
      <c r="A275" s="102">
        <v>2023</v>
      </c>
      <c r="B275" s="89" t="s">
        <v>360</v>
      </c>
      <c r="C275" s="80">
        <v>30318</v>
      </c>
      <c r="D275" s="91">
        <v>29</v>
      </c>
      <c r="E275" s="94">
        <v>45125</v>
      </c>
      <c r="F275" s="89" t="s">
        <v>32</v>
      </c>
      <c r="G275" s="89" t="s">
        <v>50</v>
      </c>
      <c r="H275" s="89" t="s">
        <v>346</v>
      </c>
      <c r="I275" s="89" t="s">
        <v>203</v>
      </c>
      <c r="J275" s="89" t="s">
        <v>35</v>
      </c>
      <c r="K275" s="89" t="s">
        <v>36</v>
      </c>
      <c r="L275" s="89" t="s">
        <v>37</v>
      </c>
      <c r="M275" s="89" t="s">
        <v>38</v>
      </c>
      <c r="N275" s="88"/>
      <c r="O275" s="88">
        <v>50</v>
      </c>
      <c r="P275" s="88">
        <v>50</v>
      </c>
      <c r="Q275" s="53">
        <v>0</v>
      </c>
      <c r="R275" s="35" t="s">
        <v>775</v>
      </c>
      <c r="T275" s="89" t="s">
        <v>53</v>
      </c>
      <c r="U275" s="89" t="s">
        <v>204</v>
      </c>
    </row>
    <row r="276" spans="1:21" s="89" customFormat="1">
      <c r="A276" s="102">
        <v>2023</v>
      </c>
      <c r="B276" s="89" t="s">
        <v>361</v>
      </c>
      <c r="C276" s="80">
        <v>30319</v>
      </c>
      <c r="D276" s="91">
        <v>29</v>
      </c>
      <c r="E276" s="94">
        <v>45125</v>
      </c>
      <c r="F276" s="89" t="s">
        <v>32</v>
      </c>
      <c r="G276" s="89" t="s">
        <v>50</v>
      </c>
      <c r="H276" s="89" t="s">
        <v>346</v>
      </c>
      <c r="I276" s="89" t="s">
        <v>203</v>
      </c>
      <c r="J276" s="89" t="s">
        <v>35</v>
      </c>
      <c r="K276" s="89" t="s">
        <v>36</v>
      </c>
      <c r="L276" s="89" t="s">
        <v>37</v>
      </c>
      <c r="M276" s="89" t="s">
        <v>38</v>
      </c>
      <c r="N276" s="88"/>
      <c r="O276" s="88">
        <v>44</v>
      </c>
      <c r="P276" s="88">
        <v>44</v>
      </c>
      <c r="Q276" s="53">
        <v>0</v>
      </c>
      <c r="R276" s="35" t="s">
        <v>775</v>
      </c>
      <c r="T276" s="89" t="s">
        <v>53</v>
      </c>
      <c r="U276" s="89" t="s">
        <v>204</v>
      </c>
    </row>
    <row r="277" spans="1:21" s="89" customFormat="1">
      <c r="A277" s="102">
        <v>2023</v>
      </c>
      <c r="B277" s="89" t="s">
        <v>362</v>
      </c>
      <c r="C277" s="80">
        <v>30320</v>
      </c>
      <c r="D277" s="91">
        <v>29</v>
      </c>
      <c r="E277" s="94">
        <v>45125</v>
      </c>
      <c r="F277" s="89" t="s">
        <v>32</v>
      </c>
      <c r="G277" s="89" t="s">
        <v>50</v>
      </c>
      <c r="H277" s="89" t="s">
        <v>346</v>
      </c>
      <c r="I277" s="89" t="s">
        <v>203</v>
      </c>
      <c r="J277" s="89" t="s">
        <v>35</v>
      </c>
      <c r="K277" s="89" t="s">
        <v>36</v>
      </c>
      <c r="L277" s="89" t="s">
        <v>47</v>
      </c>
      <c r="M277" s="89" t="s">
        <v>38</v>
      </c>
      <c r="N277" s="88"/>
      <c r="O277" s="88">
        <v>26</v>
      </c>
      <c r="P277" s="88">
        <v>26</v>
      </c>
      <c r="Q277" s="53">
        <v>0</v>
      </c>
      <c r="R277" s="35" t="s">
        <v>775</v>
      </c>
      <c r="T277" s="89" t="s">
        <v>64</v>
      </c>
      <c r="U277" s="89" t="s">
        <v>221</v>
      </c>
    </row>
    <row r="278" spans="1:21" s="89" customFormat="1">
      <c r="A278" s="102">
        <v>2023</v>
      </c>
      <c r="B278" s="89" t="s">
        <v>363</v>
      </c>
      <c r="C278" s="80">
        <v>30321</v>
      </c>
      <c r="D278" s="91">
        <v>29</v>
      </c>
      <c r="E278" s="94">
        <v>45126</v>
      </c>
      <c r="F278" s="89" t="s">
        <v>32</v>
      </c>
      <c r="G278" s="89" t="s">
        <v>33</v>
      </c>
      <c r="H278" s="89" t="s">
        <v>364</v>
      </c>
      <c r="I278" s="89" t="s">
        <v>33</v>
      </c>
      <c r="J278" s="89" t="s">
        <v>35</v>
      </c>
      <c r="K278" s="89" t="s">
        <v>36</v>
      </c>
      <c r="L278" s="89" t="s">
        <v>37</v>
      </c>
      <c r="M278" s="89" t="s">
        <v>38</v>
      </c>
      <c r="N278" s="88"/>
      <c r="O278" s="88">
        <v>50</v>
      </c>
      <c r="P278" s="88">
        <v>50</v>
      </c>
      <c r="Q278" s="53">
        <v>0</v>
      </c>
      <c r="R278" s="35" t="s">
        <v>775</v>
      </c>
      <c r="T278" s="89" t="s">
        <v>39</v>
      </c>
      <c r="U278" s="89" t="s">
        <v>39</v>
      </c>
    </row>
    <row r="279" spans="1:21" s="89" customFormat="1">
      <c r="A279" s="102">
        <v>2023</v>
      </c>
      <c r="B279" s="89" t="s">
        <v>365</v>
      </c>
      <c r="C279" s="80">
        <v>30322</v>
      </c>
      <c r="D279" s="91">
        <v>29</v>
      </c>
      <c r="E279" s="94">
        <v>45126</v>
      </c>
      <c r="F279" s="89" t="s">
        <v>32</v>
      </c>
      <c r="G279" s="89" t="s">
        <v>33</v>
      </c>
      <c r="H279" s="89" t="s">
        <v>364</v>
      </c>
      <c r="I279" s="89" t="s">
        <v>33</v>
      </c>
      <c r="J279" s="89" t="s">
        <v>35</v>
      </c>
      <c r="K279" s="89" t="s">
        <v>36</v>
      </c>
      <c r="L279" s="89" t="s">
        <v>37</v>
      </c>
      <c r="M279" s="89" t="s">
        <v>38</v>
      </c>
      <c r="N279" s="88"/>
      <c r="O279" s="88">
        <v>50</v>
      </c>
      <c r="P279" s="88">
        <v>50</v>
      </c>
      <c r="Q279" s="53">
        <v>0</v>
      </c>
      <c r="R279" s="35" t="s">
        <v>775</v>
      </c>
      <c r="T279" s="89" t="s">
        <v>39</v>
      </c>
      <c r="U279" s="89" t="s">
        <v>39</v>
      </c>
    </row>
    <row r="280" spans="1:21" s="89" customFormat="1">
      <c r="A280" s="102">
        <v>2023</v>
      </c>
      <c r="B280" s="89" t="s">
        <v>366</v>
      </c>
      <c r="C280" s="80">
        <v>30323</v>
      </c>
      <c r="D280" s="91">
        <v>29</v>
      </c>
      <c r="E280" s="94">
        <v>45126</v>
      </c>
      <c r="F280" s="89" t="s">
        <v>32</v>
      </c>
      <c r="G280" s="89" t="s">
        <v>33</v>
      </c>
      <c r="H280" s="89" t="s">
        <v>364</v>
      </c>
      <c r="I280" s="89" t="s">
        <v>33</v>
      </c>
      <c r="J280" s="89" t="s">
        <v>35</v>
      </c>
      <c r="K280" s="89" t="s">
        <v>36</v>
      </c>
      <c r="L280" s="89" t="s">
        <v>37</v>
      </c>
      <c r="M280" s="89" t="s">
        <v>38</v>
      </c>
      <c r="N280" s="88"/>
      <c r="O280" s="88">
        <v>50</v>
      </c>
      <c r="P280" s="88">
        <v>50</v>
      </c>
      <c r="Q280" s="53">
        <v>0</v>
      </c>
      <c r="R280" s="35" t="s">
        <v>775</v>
      </c>
      <c r="T280" s="89" t="s">
        <v>39</v>
      </c>
      <c r="U280" s="89" t="s">
        <v>39</v>
      </c>
    </row>
    <row r="281" spans="1:21" s="89" customFormat="1">
      <c r="A281" s="102">
        <v>2023</v>
      </c>
      <c r="B281" s="89" t="s">
        <v>367</v>
      </c>
      <c r="C281" s="80">
        <v>30324</v>
      </c>
      <c r="D281" s="91">
        <v>29</v>
      </c>
      <c r="E281" s="94">
        <v>45126</v>
      </c>
      <c r="F281" s="89" t="s">
        <v>32</v>
      </c>
      <c r="G281" s="89" t="s">
        <v>33</v>
      </c>
      <c r="H281" s="89" t="s">
        <v>364</v>
      </c>
      <c r="I281" s="89" t="s">
        <v>33</v>
      </c>
      <c r="J281" s="89" t="s">
        <v>35</v>
      </c>
      <c r="K281" s="89" t="s">
        <v>36</v>
      </c>
      <c r="L281" s="89" t="s">
        <v>47</v>
      </c>
      <c r="M281" s="89" t="s">
        <v>38</v>
      </c>
      <c r="N281" s="88"/>
      <c r="O281" s="88">
        <v>3</v>
      </c>
      <c r="P281" s="88">
        <v>3</v>
      </c>
      <c r="Q281" s="53">
        <v>0</v>
      </c>
      <c r="R281" s="35" t="s">
        <v>775</v>
      </c>
      <c r="T281" s="89" t="s">
        <v>48</v>
      </c>
      <c r="U281" s="89" t="s">
        <v>48</v>
      </c>
    </row>
    <row r="282" spans="1:21" s="89" customFormat="1">
      <c r="A282" s="102">
        <v>2023</v>
      </c>
      <c r="B282" s="89" t="s">
        <v>368</v>
      </c>
      <c r="C282" s="80">
        <v>30325</v>
      </c>
      <c r="D282" s="91">
        <v>29</v>
      </c>
      <c r="E282" s="94">
        <v>45126</v>
      </c>
      <c r="F282" s="89" t="s">
        <v>32</v>
      </c>
      <c r="G282" s="89" t="s">
        <v>369</v>
      </c>
      <c r="H282" s="89" t="s">
        <v>370</v>
      </c>
      <c r="I282" s="89" t="s">
        <v>369</v>
      </c>
      <c r="J282" s="89" t="s">
        <v>35</v>
      </c>
      <c r="K282" s="89" t="s">
        <v>36</v>
      </c>
      <c r="L282" s="89" t="s">
        <v>37</v>
      </c>
      <c r="M282" s="89" t="s">
        <v>38</v>
      </c>
      <c r="N282" s="88"/>
      <c r="O282" s="88">
        <v>50</v>
      </c>
      <c r="P282" s="88">
        <v>50</v>
      </c>
      <c r="Q282" s="53">
        <v>0</v>
      </c>
      <c r="R282" s="35" t="s">
        <v>775</v>
      </c>
      <c r="T282" s="89" t="s">
        <v>371</v>
      </c>
      <c r="U282" s="89" t="s">
        <v>371</v>
      </c>
    </row>
    <row r="283" spans="1:21" s="89" customFormat="1">
      <c r="A283" s="102">
        <v>2023</v>
      </c>
      <c r="B283" s="89" t="s">
        <v>372</v>
      </c>
      <c r="C283" s="80">
        <v>30326</v>
      </c>
      <c r="D283" s="91">
        <v>29</v>
      </c>
      <c r="E283" s="94">
        <v>45126</v>
      </c>
      <c r="F283" s="89" t="s">
        <v>32</v>
      </c>
      <c r="G283" s="89" t="s">
        <v>369</v>
      </c>
      <c r="H283" s="89" t="s">
        <v>370</v>
      </c>
      <c r="I283" s="89" t="s">
        <v>369</v>
      </c>
      <c r="J283" s="89" t="s">
        <v>35</v>
      </c>
      <c r="K283" s="89" t="s">
        <v>36</v>
      </c>
      <c r="L283" s="89" t="s">
        <v>37</v>
      </c>
      <c r="M283" s="89" t="s">
        <v>38</v>
      </c>
      <c r="N283" s="88"/>
      <c r="O283" s="88">
        <v>50</v>
      </c>
      <c r="P283" s="88">
        <v>50</v>
      </c>
      <c r="Q283" s="53">
        <v>0</v>
      </c>
      <c r="R283" s="35" t="s">
        <v>775</v>
      </c>
      <c r="T283" s="89" t="s">
        <v>371</v>
      </c>
      <c r="U283" s="89" t="s">
        <v>371</v>
      </c>
    </row>
    <row r="284" spans="1:21" s="72" customFormat="1">
      <c r="A284" s="76">
        <v>2023</v>
      </c>
      <c r="B284" s="72" t="s">
        <v>373</v>
      </c>
      <c r="C284" s="73">
        <v>30327</v>
      </c>
      <c r="D284" s="74">
        <v>29</v>
      </c>
      <c r="E284" s="75">
        <v>45126</v>
      </c>
      <c r="F284" s="72" t="s">
        <v>32</v>
      </c>
      <c r="G284" s="72" t="s">
        <v>369</v>
      </c>
      <c r="H284" s="72" t="s">
        <v>370</v>
      </c>
      <c r="I284" s="72" t="s">
        <v>369</v>
      </c>
      <c r="J284" s="72" t="s">
        <v>35</v>
      </c>
      <c r="K284" s="72" t="s">
        <v>36</v>
      </c>
      <c r="L284" s="72" t="s">
        <v>37</v>
      </c>
      <c r="M284" s="72" t="s">
        <v>38</v>
      </c>
      <c r="N284" s="71"/>
      <c r="O284" s="71">
        <v>50</v>
      </c>
      <c r="P284" s="71">
        <v>50</v>
      </c>
      <c r="Q284" s="74">
        <v>1</v>
      </c>
      <c r="R284" s="72" t="s">
        <v>776</v>
      </c>
      <c r="T284" s="72" t="s">
        <v>371</v>
      </c>
      <c r="U284" s="72" t="s">
        <v>371</v>
      </c>
    </row>
    <row r="285" spans="1:21" s="89" customFormat="1">
      <c r="A285" s="102">
        <v>2023</v>
      </c>
      <c r="B285" s="89" t="s">
        <v>374</v>
      </c>
      <c r="C285" s="80">
        <v>30328</v>
      </c>
      <c r="D285" s="91">
        <v>29</v>
      </c>
      <c r="E285" s="94">
        <v>45126</v>
      </c>
      <c r="F285" s="89" t="s">
        <v>32</v>
      </c>
      <c r="G285" s="89" t="s">
        <v>369</v>
      </c>
      <c r="H285" s="89" t="s">
        <v>370</v>
      </c>
      <c r="I285" s="89" t="s">
        <v>369</v>
      </c>
      <c r="J285" s="89" t="s">
        <v>35</v>
      </c>
      <c r="K285" s="89" t="s">
        <v>36</v>
      </c>
      <c r="L285" s="89" t="s">
        <v>47</v>
      </c>
      <c r="M285" s="89" t="s">
        <v>38</v>
      </c>
      <c r="N285" s="88"/>
      <c r="O285" s="88">
        <v>3</v>
      </c>
      <c r="P285" s="88">
        <v>3</v>
      </c>
      <c r="Q285" s="53">
        <v>0</v>
      </c>
      <c r="R285" s="35" t="s">
        <v>775</v>
      </c>
      <c r="T285" s="89" t="s">
        <v>375</v>
      </c>
      <c r="U285" s="89" t="s">
        <v>375</v>
      </c>
    </row>
    <row r="286" spans="1:21" s="89" customFormat="1">
      <c r="A286" s="102">
        <v>2023</v>
      </c>
      <c r="B286" s="89" t="s">
        <v>376</v>
      </c>
      <c r="C286" s="80">
        <v>30329</v>
      </c>
      <c r="D286" s="91">
        <v>29</v>
      </c>
      <c r="E286" s="94">
        <v>45126</v>
      </c>
      <c r="F286" s="89" t="s">
        <v>32</v>
      </c>
      <c r="G286" s="89" t="s">
        <v>369</v>
      </c>
      <c r="H286" s="89" t="s">
        <v>377</v>
      </c>
      <c r="I286" s="89" t="s">
        <v>369</v>
      </c>
      <c r="J286" s="89" t="s">
        <v>35</v>
      </c>
      <c r="K286" s="89" t="s">
        <v>36</v>
      </c>
      <c r="L286" s="89" t="s">
        <v>37</v>
      </c>
      <c r="M286" s="89" t="s">
        <v>38</v>
      </c>
      <c r="N286" s="88"/>
      <c r="O286" s="88">
        <v>50</v>
      </c>
      <c r="P286" s="88">
        <v>50</v>
      </c>
      <c r="Q286" s="53">
        <v>0</v>
      </c>
      <c r="R286" s="35" t="s">
        <v>775</v>
      </c>
      <c r="T286" s="89" t="s">
        <v>371</v>
      </c>
      <c r="U286" s="89" t="s">
        <v>371</v>
      </c>
    </row>
    <row r="287" spans="1:21" s="89" customFormat="1">
      <c r="A287" s="102">
        <v>2023</v>
      </c>
      <c r="B287" s="89" t="s">
        <v>378</v>
      </c>
      <c r="C287" s="80">
        <v>30330</v>
      </c>
      <c r="D287" s="91">
        <v>29</v>
      </c>
      <c r="E287" s="94">
        <v>45126</v>
      </c>
      <c r="F287" s="89" t="s">
        <v>32</v>
      </c>
      <c r="G287" s="89" t="s">
        <v>369</v>
      </c>
      <c r="H287" s="89" t="s">
        <v>377</v>
      </c>
      <c r="I287" s="89" t="s">
        <v>369</v>
      </c>
      <c r="J287" s="89" t="s">
        <v>35</v>
      </c>
      <c r="K287" s="89" t="s">
        <v>36</v>
      </c>
      <c r="L287" s="89" t="s">
        <v>37</v>
      </c>
      <c r="M287" s="89" t="s">
        <v>38</v>
      </c>
      <c r="N287" s="88"/>
      <c r="O287" s="88">
        <v>50</v>
      </c>
      <c r="P287" s="88">
        <v>50</v>
      </c>
      <c r="Q287" s="53">
        <v>0</v>
      </c>
      <c r="R287" s="35" t="s">
        <v>775</v>
      </c>
      <c r="T287" s="89" t="s">
        <v>371</v>
      </c>
      <c r="U287" s="89" t="s">
        <v>371</v>
      </c>
    </row>
    <row r="288" spans="1:21" s="89" customFormat="1">
      <c r="A288" s="102">
        <v>2023</v>
      </c>
      <c r="B288" s="89" t="s">
        <v>379</v>
      </c>
      <c r="C288" s="80">
        <v>30331</v>
      </c>
      <c r="D288" s="91">
        <v>29</v>
      </c>
      <c r="E288" s="94">
        <v>45126</v>
      </c>
      <c r="F288" s="89" t="s">
        <v>32</v>
      </c>
      <c r="G288" s="89" t="s">
        <v>369</v>
      </c>
      <c r="H288" s="89" t="s">
        <v>377</v>
      </c>
      <c r="I288" s="89" t="s">
        <v>369</v>
      </c>
      <c r="J288" s="89" t="s">
        <v>35</v>
      </c>
      <c r="K288" s="89" t="s">
        <v>36</v>
      </c>
      <c r="L288" s="89" t="s">
        <v>37</v>
      </c>
      <c r="M288" s="89" t="s">
        <v>38</v>
      </c>
      <c r="N288" s="88"/>
      <c r="O288" s="88">
        <v>22</v>
      </c>
      <c r="P288" s="88">
        <v>22</v>
      </c>
      <c r="Q288" s="53">
        <v>0</v>
      </c>
      <c r="R288" s="35" t="s">
        <v>775</v>
      </c>
      <c r="T288" s="89" t="s">
        <v>371</v>
      </c>
      <c r="U288" s="89" t="s">
        <v>371</v>
      </c>
    </row>
    <row r="289" spans="1:21" s="89" customFormat="1">
      <c r="A289" s="102">
        <v>2023</v>
      </c>
      <c r="B289" s="89" t="s">
        <v>380</v>
      </c>
      <c r="C289" s="80">
        <v>30332</v>
      </c>
      <c r="D289" s="91">
        <v>29</v>
      </c>
      <c r="E289" s="94">
        <v>45126</v>
      </c>
      <c r="F289" s="89" t="s">
        <v>32</v>
      </c>
      <c r="G289" s="89" t="s">
        <v>369</v>
      </c>
      <c r="H289" s="89" t="s">
        <v>381</v>
      </c>
      <c r="I289" s="89" t="s">
        <v>369</v>
      </c>
      <c r="J289" s="89" t="s">
        <v>35</v>
      </c>
      <c r="K289" s="89" t="s">
        <v>36</v>
      </c>
      <c r="L289" s="89" t="s">
        <v>37</v>
      </c>
      <c r="M289" s="89" t="s">
        <v>38</v>
      </c>
      <c r="N289" s="88"/>
      <c r="O289" s="88">
        <v>50</v>
      </c>
      <c r="P289" s="88">
        <v>50</v>
      </c>
      <c r="Q289" s="53">
        <v>0</v>
      </c>
      <c r="R289" s="35" t="s">
        <v>775</v>
      </c>
      <c r="T289" s="89" t="s">
        <v>371</v>
      </c>
      <c r="U289" s="89" t="s">
        <v>371</v>
      </c>
    </row>
    <row r="290" spans="1:21" s="89" customFormat="1">
      <c r="A290" s="102">
        <v>2023</v>
      </c>
      <c r="B290" s="89" t="s">
        <v>382</v>
      </c>
      <c r="C290" s="80">
        <v>30333</v>
      </c>
      <c r="D290" s="91">
        <v>29</v>
      </c>
      <c r="E290" s="94">
        <v>45126</v>
      </c>
      <c r="F290" s="89" t="s">
        <v>32</v>
      </c>
      <c r="G290" s="89" t="s">
        <v>369</v>
      </c>
      <c r="H290" s="89" t="s">
        <v>381</v>
      </c>
      <c r="I290" s="89" t="s">
        <v>369</v>
      </c>
      <c r="J290" s="89" t="s">
        <v>35</v>
      </c>
      <c r="K290" s="89" t="s">
        <v>36</v>
      </c>
      <c r="L290" s="89" t="s">
        <v>37</v>
      </c>
      <c r="M290" s="89" t="s">
        <v>38</v>
      </c>
      <c r="N290" s="88"/>
      <c r="O290" s="88">
        <v>50</v>
      </c>
      <c r="P290" s="88">
        <v>50</v>
      </c>
      <c r="Q290" s="53">
        <v>0</v>
      </c>
      <c r="R290" s="35" t="s">
        <v>775</v>
      </c>
      <c r="T290" s="89" t="s">
        <v>371</v>
      </c>
      <c r="U290" s="89" t="s">
        <v>371</v>
      </c>
    </row>
    <row r="291" spans="1:21" s="89" customFormat="1">
      <c r="A291" s="102">
        <v>2023</v>
      </c>
      <c r="B291" s="89" t="s">
        <v>383</v>
      </c>
      <c r="C291" s="80">
        <v>30334</v>
      </c>
      <c r="D291" s="91">
        <v>29</v>
      </c>
      <c r="E291" s="94">
        <v>45126</v>
      </c>
      <c r="F291" s="89" t="s">
        <v>32</v>
      </c>
      <c r="G291" s="89" t="s">
        <v>369</v>
      </c>
      <c r="H291" s="89" t="s">
        <v>381</v>
      </c>
      <c r="I291" s="89" t="s">
        <v>369</v>
      </c>
      <c r="J291" s="89" t="s">
        <v>35</v>
      </c>
      <c r="K291" s="89" t="s">
        <v>36</v>
      </c>
      <c r="L291" s="89" t="s">
        <v>37</v>
      </c>
      <c r="M291" s="89" t="s">
        <v>38</v>
      </c>
      <c r="N291" s="88"/>
      <c r="O291" s="88">
        <v>50</v>
      </c>
      <c r="P291" s="88">
        <v>50</v>
      </c>
      <c r="Q291" s="53">
        <v>0</v>
      </c>
      <c r="R291" s="35" t="s">
        <v>775</v>
      </c>
      <c r="T291" s="89" t="s">
        <v>371</v>
      </c>
      <c r="U291" s="89" t="s">
        <v>371</v>
      </c>
    </row>
    <row r="292" spans="1:21" s="89" customFormat="1">
      <c r="A292" s="102">
        <v>2023</v>
      </c>
      <c r="B292" s="89" t="s">
        <v>384</v>
      </c>
      <c r="C292" s="80">
        <v>30335</v>
      </c>
      <c r="D292" s="91">
        <v>29</v>
      </c>
      <c r="E292" s="94">
        <v>45126</v>
      </c>
      <c r="F292" s="89" t="s">
        <v>32</v>
      </c>
      <c r="G292" s="89" t="s">
        <v>369</v>
      </c>
      <c r="H292" s="89" t="s">
        <v>385</v>
      </c>
      <c r="I292" s="89" t="s">
        <v>369</v>
      </c>
      <c r="J292" s="89" t="s">
        <v>35</v>
      </c>
      <c r="K292" s="89" t="s">
        <v>36</v>
      </c>
      <c r="L292" s="89" t="s">
        <v>37</v>
      </c>
      <c r="M292" s="89" t="s">
        <v>38</v>
      </c>
      <c r="N292" s="88"/>
      <c r="O292" s="88">
        <v>50</v>
      </c>
      <c r="P292" s="88">
        <v>50</v>
      </c>
      <c r="Q292" s="53">
        <v>0</v>
      </c>
      <c r="R292" s="35" t="s">
        <v>775</v>
      </c>
      <c r="T292" s="89" t="s">
        <v>371</v>
      </c>
      <c r="U292" s="89" t="s">
        <v>371</v>
      </c>
    </row>
    <row r="293" spans="1:21" s="89" customFormat="1">
      <c r="A293" s="102">
        <v>2023</v>
      </c>
      <c r="B293" s="89" t="s">
        <v>386</v>
      </c>
      <c r="C293" s="80">
        <v>30336</v>
      </c>
      <c r="D293" s="91">
        <v>29</v>
      </c>
      <c r="E293" s="94">
        <v>45126</v>
      </c>
      <c r="F293" s="89" t="s">
        <v>32</v>
      </c>
      <c r="G293" s="89" t="s">
        <v>369</v>
      </c>
      <c r="H293" s="89" t="s">
        <v>385</v>
      </c>
      <c r="I293" s="89" t="s">
        <v>369</v>
      </c>
      <c r="J293" s="89" t="s">
        <v>35</v>
      </c>
      <c r="K293" s="89" t="s">
        <v>36</v>
      </c>
      <c r="L293" s="89" t="s">
        <v>37</v>
      </c>
      <c r="M293" s="89" t="s">
        <v>38</v>
      </c>
      <c r="N293" s="88"/>
      <c r="O293" s="88">
        <v>50</v>
      </c>
      <c r="P293" s="88">
        <v>50</v>
      </c>
      <c r="Q293" s="53">
        <v>0</v>
      </c>
      <c r="R293" s="35" t="s">
        <v>775</v>
      </c>
      <c r="T293" s="89" t="s">
        <v>371</v>
      </c>
      <c r="U293" s="89" t="s">
        <v>371</v>
      </c>
    </row>
    <row r="294" spans="1:21" s="72" customFormat="1">
      <c r="A294" s="76">
        <v>2023</v>
      </c>
      <c r="B294" s="72" t="s">
        <v>387</v>
      </c>
      <c r="C294" s="73">
        <v>30337</v>
      </c>
      <c r="D294" s="74">
        <v>29</v>
      </c>
      <c r="E294" s="75">
        <v>45126</v>
      </c>
      <c r="F294" s="72" t="s">
        <v>32</v>
      </c>
      <c r="G294" s="72" t="s">
        <v>369</v>
      </c>
      <c r="H294" s="72" t="s">
        <v>385</v>
      </c>
      <c r="I294" s="72" t="s">
        <v>369</v>
      </c>
      <c r="J294" s="72" t="s">
        <v>35</v>
      </c>
      <c r="K294" s="72" t="s">
        <v>36</v>
      </c>
      <c r="L294" s="72" t="s">
        <v>37</v>
      </c>
      <c r="M294" s="72" t="s">
        <v>38</v>
      </c>
      <c r="N294" s="71"/>
      <c r="O294" s="71">
        <v>50</v>
      </c>
      <c r="P294" s="71">
        <v>50</v>
      </c>
      <c r="Q294" s="74">
        <v>1</v>
      </c>
      <c r="R294" s="72" t="s">
        <v>776</v>
      </c>
      <c r="T294" s="72" t="s">
        <v>371</v>
      </c>
      <c r="U294" s="72" t="s">
        <v>371</v>
      </c>
    </row>
    <row r="295" spans="1:21" s="89" customFormat="1">
      <c r="A295" s="102">
        <v>2023</v>
      </c>
      <c r="B295" s="89" t="s">
        <v>388</v>
      </c>
      <c r="C295" s="80">
        <v>30338</v>
      </c>
      <c r="D295" s="91">
        <v>29</v>
      </c>
      <c r="E295" s="94">
        <v>45126</v>
      </c>
      <c r="F295" s="89" t="s">
        <v>32</v>
      </c>
      <c r="G295" s="89" t="s">
        <v>50</v>
      </c>
      <c r="H295" s="89" t="s">
        <v>389</v>
      </c>
      <c r="I295" s="89" t="s">
        <v>390</v>
      </c>
      <c r="J295" s="89" t="s">
        <v>35</v>
      </c>
      <c r="K295" s="89" t="s">
        <v>36</v>
      </c>
      <c r="L295" s="89" t="s">
        <v>37</v>
      </c>
      <c r="M295" s="89" t="s">
        <v>38</v>
      </c>
      <c r="N295" s="88"/>
      <c r="O295" s="88">
        <v>50</v>
      </c>
      <c r="P295" s="88">
        <v>50</v>
      </c>
      <c r="Q295" s="53">
        <v>0</v>
      </c>
      <c r="R295" s="35" t="s">
        <v>775</v>
      </c>
      <c r="T295" s="89" t="s">
        <v>53</v>
      </c>
      <c r="U295" s="89" t="s">
        <v>391</v>
      </c>
    </row>
    <row r="296" spans="1:21" s="89" customFormat="1">
      <c r="A296" s="102">
        <v>2023</v>
      </c>
      <c r="B296" s="89" t="s">
        <v>392</v>
      </c>
      <c r="C296" s="80">
        <v>30339</v>
      </c>
      <c r="D296" s="91">
        <v>29</v>
      </c>
      <c r="E296" s="94">
        <v>45126</v>
      </c>
      <c r="F296" s="89" t="s">
        <v>32</v>
      </c>
      <c r="G296" s="89" t="s">
        <v>50</v>
      </c>
      <c r="H296" s="89" t="s">
        <v>389</v>
      </c>
      <c r="I296" s="89" t="s">
        <v>390</v>
      </c>
      <c r="J296" s="89" t="s">
        <v>35</v>
      </c>
      <c r="K296" s="89" t="s">
        <v>36</v>
      </c>
      <c r="L296" s="89" t="s">
        <v>37</v>
      </c>
      <c r="M296" s="89" t="s">
        <v>38</v>
      </c>
      <c r="N296" s="88"/>
      <c r="O296" s="88">
        <v>50</v>
      </c>
      <c r="P296" s="88">
        <v>50</v>
      </c>
      <c r="Q296" s="53">
        <v>0</v>
      </c>
      <c r="R296" s="35" t="s">
        <v>775</v>
      </c>
      <c r="T296" s="89" t="s">
        <v>53</v>
      </c>
      <c r="U296" s="89" t="s">
        <v>391</v>
      </c>
    </row>
    <row r="297" spans="1:21" s="89" customFormat="1">
      <c r="A297" s="102">
        <v>2023</v>
      </c>
      <c r="B297" s="89" t="s">
        <v>393</v>
      </c>
      <c r="C297" s="80">
        <v>30340</v>
      </c>
      <c r="D297" s="91">
        <v>29</v>
      </c>
      <c r="E297" s="94">
        <v>45126</v>
      </c>
      <c r="F297" s="89" t="s">
        <v>32</v>
      </c>
      <c r="G297" s="89" t="s">
        <v>50</v>
      </c>
      <c r="H297" s="89" t="s">
        <v>389</v>
      </c>
      <c r="I297" s="89" t="s">
        <v>390</v>
      </c>
      <c r="J297" s="89" t="s">
        <v>35</v>
      </c>
      <c r="K297" s="89" t="s">
        <v>36</v>
      </c>
      <c r="L297" s="89" t="s">
        <v>37</v>
      </c>
      <c r="M297" s="89" t="s">
        <v>38</v>
      </c>
      <c r="N297" s="88"/>
      <c r="O297" s="88">
        <v>50</v>
      </c>
      <c r="P297" s="88">
        <v>50</v>
      </c>
      <c r="Q297" s="53">
        <v>0</v>
      </c>
      <c r="R297" s="35" t="s">
        <v>775</v>
      </c>
      <c r="T297" s="89" t="s">
        <v>53</v>
      </c>
      <c r="U297" s="89" t="s">
        <v>391</v>
      </c>
    </row>
    <row r="298" spans="1:21" s="89" customFormat="1">
      <c r="A298" s="102">
        <v>2023</v>
      </c>
      <c r="B298" s="89" t="s">
        <v>394</v>
      </c>
      <c r="C298" s="80">
        <v>30341</v>
      </c>
      <c r="D298" s="91">
        <v>29</v>
      </c>
      <c r="E298" s="94">
        <v>45126</v>
      </c>
      <c r="F298" s="89" t="s">
        <v>32</v>
      </c>
      <c r="G298" s="89" t="s">
        <v>50</v>
      </c>
      <c r="H298" s="89" t="s">
        <v>389</v>
      </c>
      <c r="I298" s="89" t="s">
        <v>390</v>
      </c>
      <c r="J298" s="89" t="s">
        <v>35</v>
      </c>
      <c r="K298" s="89" t="s">
        <v>36</v>
      </c>
      <c r="L298" s="89" t="s">
        <v>37</v>
      </c>
      <c r="M298" s="89" t="s">
        <v>38</v>
      </c>
      <c r="N298" s="88"/>
      <c r="O298" s="88">
        <v>50</v>
      </c>
      <c r="P298" s="88">
        <v>50</v>
      </c>
      <c r="Q298" s="53">
        <v>0</v>
      </c>
      <c r="R298" s="35" t="s">
        <v>775</v>
      </c>
      <c r="T298" s="89" t="s">
        <v>53</v>
      </c>
      <c r="U298" s="89" t="s">
        <v>391</v>
      </c>
    </row>
    <row r="299" spans="1:21" s="89" customFormat="1">
      <c r="A299" s="102">
        <v>2023</v>
      </c>
      <c r="B299" s="89" t="s">
        <v>395</v>
      </c>
      <c r="C299" s="80">
        <v>30342</v>
      </c>
      <c r="D299" s="91">
        <v>29</v>
      </c>
      <c r="E299" s="94">
        <v>45126</v>
      </c>
      <c r="F299" s="89" t="s">
        <v>32</v>
      </c>
      <c r="G299" s="89" t="s">
        <v>50</v>
      </c>
      <c r="H299" s="89" t="s">
        <v>389</v>
      </c>
      <c r="I299" s="89" t="s">
        <v>390</v>
      </c>
      <c r="J299" s="89" t="s">
        <v>35</v>
      </c>
      <c r="K299" s="89" t="s">
        <v>36</v>
      </c>
      <c r="L299" s="89" t="s">
        <v>37</v>
      </c>
      <c r="M299" s="89" t="s">
        <v>38</v>
      </c>
      <c r="N299" s="88"/>
      <c r="O299" s="88">
        <v>50</v>
      </c>
      <c r="P299" s="88">
        <v>50</v>
      </c>
      <c r="Q299" s="53">
        <v>0</v>
      </c>
      <c r="R299" s="35" t="s">
        <v>775</v>
      </c>
      <c r="T299" s="89" t="s">
        <v>53</v>
      </c>
      <c r="U299" s="89" t="s">
        <v>391</v>
      </c>
    </row>
    <row r="300" spans="1:21" s="89" customFormat="1">
      <c r="A300" s="102">
        <v>2023</v>
      </c>
      <c r="B300" s="89" t="s">
        <v>396</v>
      </c>
      <c r="C300" s="80">
        <v>30343</v>
      </c>
      <c r="D300" s="91">
        <v>29</v>
      </c>
      <c r="E300" s="94">
        <v>45126</v>
      </c>
      <c r="F300" s="89" t="s">
        <v>32</v>
      </c>
      <c r="G300" s="89" t="s">
        <v>50</v>
      </c>
      <c r="H300" s="89" t="s">
        <v>389</v>
      </c>
      <c r="I300" s="89" t="s">
        <v>390</v>
      </c>
      <c r="J300" s="89" t="s">
        <v>35</v>
      </c>
      <c r="K300" s="89" t="s">
        <v>36</v>
      </c>
      <c r="L300" s="89" t="s">
        <v>37</v>
      </c>
      <c r="M300" s="89" t="s">
        <v>38</v>
      </c>
      <c r="N300" s="88"/>
      <c r="O300" s="88">
        <v>50</v>
      </c>
      <c r="P300" s="88">
        <v>50</v>
      </c>
      <c r="Q300" s="53">
        <v>0</v>
      </c>
      <c r="R300" s="35" t="s">
        <v>775</v>
      </c>
      <c r="T300" s="89" t="s">
        <v>53</v>
      </c>
      <c r="U300" s="89" t="s">
        <v>391</v>
      </c>
    </row>
    <row r="301" spans="1:21" s="89" customFormat="1">
      <c r="A301" s="102">
        <v>2023</v>
      </c>
      <c r="B301" s="89" t="s">
        <v>397</v>
      </c>
      <c r="C301" s="80">
        <v>30344</v>
      </c>
      <c r="D301" s="91">
        <v>29</v>
      </c>
      <c r="E301" s="94">
        <v>45126</v>
      </c>
      <c r="F301" s="89" t="s">
        <v>32</v>
      </c>
      <c r="G301" s="89" t="s">
        <v>50</v>
      </c>
      <c r="H301" s="89" t="s">
        <v>389</v>
      </c>
      <c r="I301" s="89" t="s">
        <v>390</v>
      </c>
      <c r="J301" s="89" t="s">
        <v>35</v>
      </c>
      <c r="K301" s="89" t="s">
        <v>36</v>
      </c>
      <c r="L301" s="89" t="s">
        <v>37</v>
      </c>
      <c r="M301" s="89" t="s">
        <v>38</v>
      </c>
      <c r="N301" s="88"/>
      <c r="O301" s="88">
        <v>39</v>
      </c>
      <c r="P301" s="88">
        <v>39</v>
      </c>
      <c r="Q301" s="53">
        <v>0</v>
      </c>
      <c r="R301" s="35" t="s">
        <v>775</v>
      </c>
      <c r="T301" s="89" t="s">
        <v>53</v>
      </c>
      <c r="U301" s="89" t="s">
        <v>391</v>
      </c>
    </row>
    <row r="302" spans="1:21" s="89" customFormat="1">
      <c r="A302" s="102">
        <v>2023</v>
      </c>
      <c r="B302" s="89" t="s">
        <v>398</v>
      </c>
      <c r="C302" s="80">
        <v>30345</v>
      </c>
      <c r="D302" s="91">
        <v>29</v>
      </c>
      <c r="E302" s="94">
        <v>45126</v>
      </c>
      <c r="F302" s="89" t="s">
        <v>32</v>
      </c>
      <c r="G302" s="89" t="s">
        <v>50</v>
      </c>
      <c r="H302" s="89" t="s">
        <v>389</v>
      </c>
      <c r="I302" s="89" t="s">
        <v>390</v>
      </c>
      <c r="J302" s="89" t="s">
        <v>35</v>
      </c>
      <c r="K302" s="89" t="s">
        <v>36</v>
      </c>
      <c r="L302" s="89" t="s">
        <v>47</v>
      </c>
      <c r="M302" s="89" t="s">
        <v>38</v>
      </c>
      <c r="N302" s="88"/>
      <c r="O302" s="88">
        <v>40</v>
      </c>
      <c r="P302" s="88">
        <v>40</v>
      </c>
      <c r="Q302" s="53">
        <v>0</v>
      </c>
      <c r="R302" s="35" t="s">
        <v>775</v>
      </c>
      <c r="T302" s="89" t="s">
        <v>64</v>
      </c>
      <c r="U302" s="89" t="s">
        <v>399</v>
      </c>
    </row>
    <row r="303" spans="1:21" s="89" customFormat="1">
      <c r="A303" s="102">
        <v>2023</v>
      </c>
      <c r="B303" s="89" t="s">
        <v>400</v>
      </c>
      <c r="C303" s="80">
        <v>30346</v>
      </c>
      <c r="D303" s="91">
        <v>29</v>
      </c>
      <c r="E303" s="94">
        <v>45126</v>
      </c>
      <c r="F303" s="89" t="s">
        <v>32</v>
      </c>
      <c r="G303" s="89" t="s">
        <v>369</v>
      </c>
      <c r="H303" s="89" t="s">
        <v>401</v>
      </c>
      <c r="I303" s="89" t="s">
        <v>369</v>
      </c>
      <c r="J303" s="89" t="s">
        <v>35</v>
      </c>
      <c r="K303" s="89" t="s">
        <v>36</v>
      </c>
      <c r="L303" s="89" t="s">
        <v>37</v>
      </c>
      <c r="M303" s="89" t="s">
        <v>38</v>
      </c>
      <c r="N303" s="88"/>
      <c r="O303" s="88">
        <v>50</v>
      </c>
      <c r="P303" s="88">
        <v>50</v>
      </c>
      <c r="Q303" s="53">
        <v>0</v>
      </c>
      <c r="R303" s="35" t="s">
        <v>775</v>
      </c>
      <c r="T303" s="89" t="s">
        <v>371</v>
      </c>
      <c r="U303" s="89" t="s">
        <v>371</v>
      </c>
    </row>
    <row r="304" spans="1:21" s="89" customFormat="1">
      <c r="A304" s="102">
        <v>2023</v>
      </c>
      <c r="B304" s="89" t="s">
        <v>402</v>
      </c>
      <c r="C304" s="80">
        <v>30347</v>
      </c>
      <c r="D304" s="91">
        <v>29</v>
      </c>
      <c r="E304" s="94">
        <v>45126</v>
      </c>
      <c r="F304" s="89" t="s">
        <v>32</v>
      </c>
      <c r="G304" s="89" t="s">
        <v>369</v>
      </c>
      <c r="H304" s="89" t="s">
        <v>401</v>
      </c>
      <c r="I304" s="89" t="s">
        <v>369</v>
      </c>
      <c r="J304" s="89" t="s">
        <v>35</v>
      </c>
      <c r="K304" s="89" t="s">
        <v>36</v>
      </c>
      <c r="L304" s="89" t="s">
        <v>37</v>
      </c>
      <c r="M304" s="89" t="s">
        <v>38</v>
      </c>
      <c r="N304" s="88"/>
      <c r="O304" s="88">
        <v>50</v>
      </c>
      <c r="P304" s="88">
        <v>50</v>
      </c>
      <c r="Q304" s="53">
        <v>0</v>
      </c>
      <c r="R304" s="35" t="s">
        <v>775</v>
      </c>
      <c r="T304" s="89" t="s">
        <v>371</v>
      </c>
      <c r="U304" s="89" t="s">
        <v>371</v>
      </c>
    </row>
    <row r="305" spans="1:21" s="89" customFormat="1">
      <c r="A305" s="102">
        <v>2023</v>
      </c>
      <c r="B305" s="89" t="s">
        <v>403</v>
      </c>
      <c r="C305" s="80">
        <v>30348</v>
      </c>
      <c r="D305" s="91">
        <v>29</v>
      </c>
      <c r="E305" s="94">
        <v>45126</v>
      </c>
      <c r="F305" s="89" t="s">
        <v>32</v>
      </c>
      <c r="G305" s="89" t="s">
        <v>369</v>
      </c>
      <c r="H305" s="89" t="s">
        <v>401</v>
      </c>
      <c r="I305" s="89" t="s">
        <v>369</v>
      </c>
      <c r="J305" s="89" t="s">
        <v>35</v>
      </c>
      <c r="K305" s="89" t="s">
        <v>36</v>
      </c>
      <c r="L305" s="89" t="s">
        <v>37</v>
      </c>
      <c r="M305" s="89" t="s">
        <v>38</v>
      </c>
      <c r="N305" s="88"/>
      <c r="O305" s="88">
        <v>50</v>
      </c>
      <c r="P305" s="88">
        <v>50</v>
      </c>
      <c r="Q305" s="53">
        <v>0</v>
      </c>
      <c r="R305" s="35" t="s">
        <v>775</v>
      </c>
      <c r="T305" s="89" t="s">
        <v>371</v>
      </c>
      <c r="U305" s="89" t="s">
        <v>371</v>
      </c>
    </row>
    <row r="306" spans="1:21" s="89" customFormat="1">
      <c r="A306" s="102">
        <v>2023</v>
      </c>
      <c r="B306" s="89" t="s">
        <v>404</v>
      </c>
      <c r="C306" s="80">
        <v>30349</v>
      </c>
      <c r="D306" s="91">
        <v>29</v>
      </c>
      <c r="E306" s="94">
        <v>45126</v>
      </c>
      <c r="F306" s="89" t="s">
        <v>32</v>
      </c>
      <c r="G306" s="89" t="s">
        <v>369</v>
      </c>
      <c r="H306" s="89" t="s">
        <v>401</v>
      </c>
      <c r="I306" s="89" t="s">
        <v>369</v>
      </c>
      <c r="J306" s="89" t="s">
        <v>35</v>
      </c>
      <c r="K306" s="89" t="s">
        <v>36</v>
      </c>
      <c r="L306" s="89" t="s">
        <v>47</v>
      </c>
      <c r="M306" s="89" t="s">
        <v>38</v>
      </c>
      <c r="N306" s="88"/>
      <c r="O306" s="88">
        <v>28</v>
      </c>
      <c r="P306" s="88">
        <v>28</v>
      </c>
      <c r="Q306" s="53">
        <v>0</v>
      </c>
      <c r="R306" s="35" t="s">
        <v>775</v>
      </c>
      <c r="T306" s="89" t="s">
        <v>375</v>
      </c>
      <c r="U306" s="89" t="s">
        <v>375</v>
      </c>
    </row>
    <row r="307" spans="1:21" s="89" customFormat="1">
      <c r="A307" s="102">
        <v>2023</v>
      </c>
      <c r="B307" s="89" t="s">
        <v>405</v>
      </c>
      <c r="C307" s="80">
        <v>30350</v>
      </c>
      <c r="D307" s="91">
        <v>29</v>
      </c>
      <c r="E307" s="94">
        <v>45126</v>
      </c>
      <c r="F307" s="89" t="s">
        <v>32</v>
      </c>
      <c r="G307" s="89" t="s">
        <v>50</v>
      </c>
      <c r="H307" s="89" t="s">
        <v>406</v>
      </c>
      <c r="I307" s="89" t="s">
        <v>89</v>
      </c>
      <c r="J307" s="89" t="s">
        <v>35</v>
      </c>
      <c r="K307" s="89" t="s">
        <v>36</v>
      </c>
      <c r="L307" s="89" t="s">
        <v>37</v>
      </c>
      <c r="M307" s="89" t="s">
        <v>38</v>
      </c>
      <c r="N307" s="88"/>
      <c r="O307" s="88">
        <v>50</v>
      </c>
      <c r="P307" s="88">
        <v>50</v>
      </c>
      <c r="Q307" s="53">
        <v>0</v>
      </c>
      <c r="R307" s="35" t="s">
        <v>775</v>
      </c>
      <c r="T307" s="89" t="s">
        <v>53</v>
      </c>
      <c r="U307" s="89" t="s">
        <v>90</v>
      </c>
    </row>
    <row r="308" spans="1:21" s="89" customFormat="1">
      <c r="A308" s="102">
        <v>2023</v>
      </c>
      <c r="B308" s="89" t="s">
        <v>407</v>
      </c>
      <c r="C308" s="80">
        <v>30351</v>
      </c>
      <c r="D308" s="91">
        <v>29</v>
      </c>
      <c r="E308" s="94">
        <v>45126</v>
      </c>
      <c r="F308" s="89" t="s">
        <v>32</v>
      </c>
      <c r="G308" s="89" t="s">
        <v>50</v>
      </c>
      <c r="H308" s="89" t="s">
        <v>406</v>
      </c>
      <c r="I308" s="89" t="s">
        <v>89</v>
      </c>
      <c r="J308" s="89" t="s">
        <v>35</v>
      </c>
      <c r="K308" s="89" t="s">
        <v>36</v>
      </c>
      <c r="L308" s="89" t="s">
        <v>37</v>
      </c>
      <c r="M308" s="89" t="s">
        <v>38</v>
      </c>
      <c r="N308" s="88"/>
      <c r="O308" s="88">
        <v>50</v>
      </c>
      <c r="P308" s="88">
        <v>50</v>
      </c>
      <c r="Q308" s="53">
        <v>0</v>
      </c>
      <c r="R308" s="35" t="s">
        <v>775</v>
      </c>
      <c r="T308" s="89" t="s">
        <v>53</v>
      </c>
      <c r="U308" s="89" t="s">
        <v>90</v>
      </c>
    </row>
    <row r="309" spans="1:21" s="89" customFormat="1">
      <c r="A309" s="102">
        <v>2023</v>
      </c>
      <c r="B309" s="89" t="s">
        <v>408</v>
      </c>
      <c r="C309" s="80">
        <v>30352</v>
      </c>
      <c r="D309" s="91">
        <v>29</v>
      </c>
      <c r="E309" s="94">
        <v>45126</v>
      </c>
      <c r="F309" s="89" t="s">
        <v>32</v>
      </c>
      <c r="G309" s="89" t="s">
        <v>50</v>
      </c>
      <c r="H309" s="89" t="s">
        <v>406</v>
      </c>
      <c r="I309" s="89" t="s">
        <v>89</v>
      </c>
      <c r="J309" s="89" t="s">
        <v>35</v>
      </c>
      <c r="K309" s="89" t="s">
        <v>36</v>
      </c>
      <c r="L309" s="89" t="s">
        <v>37</v>
      </c>
      <c r="M309" s="89" t="s">
        <v>38</v>
      </c>
      <c r="N309" s="88"/>
      <c r="O309" s="88">
        <v>50</v>
      </c>
      <c r="P309" s="88">
        <v>50</v>
      </c>
      <c r="Q309" s="53">
        <v>0</v>
      </c>
      <c r="R309" s="35" t="s">
        <v>775</v>
      </c>
      <c r="T309" s="89" t="s">
        <v>53</v>
      </c>
      <c r="U309" s="89" t="s">
        <v>90</v>
      </c>
    </row>
    <row r="310" spans="1:21" s="89" customFormat="1">
      <c r="A310" s="102">
        <v>2023</v>
      </c>
      <c r="B310" s="89" t="s">
        <v>409</v>
      </c>
      <c r="C310" s="80">
        <v>30353</v>
      </c>
      <c r="D310" s="91">
        <v>29</v>
      </c>
      <c r="E310" s="94">
        <v>45126</v>
      </c>
      <c r="F310" s="89" t="s">
        <v>32</v>
      </c>
      <c r="G310" s="89" t="s">
        <v>50</v>
      </c>
      <c r="H310" s="89" t="s">
        <v>406</v>
      </c>
      <c r="I310" s="89" t="s">
        <v>89</v>
      </c>
      <c r="J310" s="89" t="s">
        <v>35</v>
      </c>
      <c r="K310" s="89" t="s">
        <v>36</v>
      </c>
      <c r="L310" s="89" t="s">
        <v>37</v>
      </c>
      <c r="M310" s="89" t="s">
        <v>38</v>
      </c>
      <c r="N310" s="88"/>
      <c r="O310" s="88">
        <v>50</v>
      </c>
      <c r="P310" s="88">
        <v>50</v>
      </c>
      <c r="Q310" s="53">
        <v>0</v>
      </c>
      <c r="R310" s="35" t="s">
        <v>775</v>
      </c>
      <c r="T310" s="89" t="s">
        <v>53</v>
      </c>
      <c r="U310" s="89" t="s">
        <v>90</v>
      </c>
    </row>
    <row r="311" spans="1:21" s="89" customFormat="1">
      <c r="A311" s="102">
        <v>2023</v>
      </c>
      <c r="B311" s="89" t="s">
        <v>410</v>
      </c>
      <c r="C311" s="80">
        <v>30354</v>
      </c>
      <c r="D311" s="91">
        <v>29</v>
      </c>
      <c r="E311" s="94">
        <v>45126</v>
      </c>
      <c r="F311" s="89" t="s">
        <v>32</v>
      </c>
      <c r="G311" s="89" t="s">
        <v>50</v>
      </c>
      <c r="H311" s="89" t="s">
        <v>406</v>
      </c>
      <c r="I311" s="89" t="s">
        <v>89</v>
      </c>
      <c r="J311" s="89" t="s">
        <v>35</v>
      </c>
      <c r="K311" s="89" t="s">
        <v>36</v>
      </c>
      <c r="L311" s="89" t="s">
        <v>37</v>
      </c>
      <c r="M311" s="89" t="s">
        <v>38</v>
      </c>
      <c r="N311" s="88"/>
      <c r="O311" s="88">
        <v>50</v>
      </c>
      <c r="P311" s="88">
        <v>50</v>
      </c>
      <c r="Q311" s="53">
        <v>0</v>
      </c>
      <c r="R311" s="35" t="s">
        <v>775</v>
      </c>
      <c r="T311" s="89" t="s">
        <v>53</v>
      </c>
      <c r="U311" s="89" t="s">
        <v>90</v>
      </c>
    </row>
    <row r="312" spans="1:21" s="89" customFormat="1">
      <c r="A312" s="102">
        <v>2023</v>
      </c>
      <c r="B312" s="89" t="s">
        <v>411</v>
      </c>
      <c r="C312" s="80">
        <v>30355</v>
      </c>
      <c r="D312" s="91">
        <v>29</v>
      </c>
      <c r="E312" s="94">
        <v>45126</v>
      </c>
      <c r="F312" s="89" t="s">
        <v>32</v>
      </c>
      <c r="G312" s="89" t="s">
        <v>50</v>
      </c>
      <c r="H312" s="89" t="s">
        <v>406</v>
      </c>
      <c r="I312" s="89" t="s">
        <v>89</v>
      </c>
      <c r="J312" s="89" t="s">
        <v>35</v>
      </c>
      <c r="K312" s="89" t="s">
        <v>36</v>
      </c>
      <c r="L312" s="89" t="s">
        <v>37</v>
      </c>
      <c r="M312" s="89" t="s">
        <v>38</v>
      </c>
      <c r="N312" s="88"/>
      <c r="O312" s="88">
        <v>24</v>
      </c>
      <c r="P312" s="88">
        <v>24</v>
      </c>
      <c r="Q312" s="53">
        <v>0</v>
      </c>
      <c r="R312" s="35" t="s">
        <v>775</v>
      </c>
      <c r="T312" s="89" t="s">
        <v>53</v>
      </c>
      <c r="U312" s="89" t="s">
        <v>90</v>
      </c>
    </row>
    <row r="313" spans="1:21" s="89" customFormat="1">
      <c r="A313" s="102">
        <v>2023</v>
      </c>
      <c r="B313" s="89" t="s">
        <v>412</v>
      </c>
      <c r="C313" s="80">
        <v>30356</v>
      </c>
      <c r="D313" s="91">
        <v>29</v>
      </c>
      <c r="E313" s="94">
        <v>45126</v>
      </c>
      <c r="F313" s="89" t="s">
        <v>32</v>
      </c>
      <c r="G313" s="89" t="s">
        <v>50</v>
      </c>
      <c r="H313" s="89" t="s">
        <v>406</v>
      </c>
      <c r="I313" s="89" t="s">
        <v>89</v>
      </c>
      <c r="J313" s="89" t="s">
        <v>35</v>
      </c>
      <c r="K313" s="89" t="s">
        <v>36</v>
      </c>
      <c r="L313" s="89" t="s">
        <v>47</v>
      </c>
      <c r="M313" s="89" t="s">
        <v>38</v>
      </c>
      <c r="N313" s="88"/>
      <c r="O313" s="88">
        <v>2</v>
      </c>
      <c r="P313" s="88">
        <v>2</v>
      </c>
      <c r="Q313" s="53">
        <v>0</v>
      </c>
      <c r="R313" s="35" t="s">
        <v>775</v>
      </c>
      <c r="T313" s="89" t="s">
        <v>64</v>
      </c>
      <c r="U313" s="89" t="s">
        <v>94</v>
      </c>
    </row>
    <row r="314" spans="1:21" s="89" customFormat="1">
      <c r="A314" s="102">
        <v>2023</v>
      </c>
      <c r="B314" s="89" t="s">
        <v>413</v>
      </c>
      <c r="C314" s="80">
        <v>30357</v>
      </c>
      <c r="D314" s="91">
        <v>29</v>
      </c>
      <c r="E314" s="94">
        <v>45126</v>
      </c>
      <c r="F314" s="89" t="s">
        <v>32</v>
      </c>
      <c r="G314" s="89" t="s">
        <v>50</v>
      </c>
      <c r="H314" s="89" t="s">
        <v>414</v>
      </c>
      <c r="I314" s="89" t="s">
        <v>390</v>
      </c>
      <c r="J314" s="89" t="s">
        <v>35</v>
      </c>
      <c r="K314" s="89" t="s">
        <v>36</v>
      </c>
      <c r="L314" s="89" t="s">
        <v>37</v>
      </c>
      <c r="M314" s="89" t="s">
        <v>38</v>
      </c>
      <c r="N314" s="88"/>
      <c r="O314" s="88">
        <v>50</v>
      </c>
      <c r="P314" s="88">
        <v>50</v>
      </c>
      <c r="Q314" s="53">
        <v>0</v>
      </c>
      <c r="R314" s="35" t="s">
        <v>775</v>
      </c>
      <c r="T314" s="89" t="s">
        <v>53</v>
      </c>
      <c r="U314" s="89" t="s">
        <v>391</v>
      </c>
    </row>
    <row r="315" spans="1:21" s="89" customFormat="1">
      <c r="A315" s="102">
        <v>2023</v>
      </c>
      <c r="B315" s="89" t="s">
        <v>415</v>
      </c>
      <c r="C315" s="80">
        <v>30358</v>
      </c>
      <c r="D315" s="91">
        <v>29</v>
      </c>
      <c r="E315" s="94">
        <v>45126</v>
      </c>
      <c r="F315" s="89" t="s">
        <v>32</v>
      </c>
      <c r="G315" s="89" t="s">
        <v>50</v>
      </c>
      <c r="H315" s="89" t="s">
        <v>414</v>
      </c>
      <c r="I315" s="89" t="s">
        <v>390</v>
      </c>
      <c r="J315" s="89" t="s">
        <v>35</v>
      </c>
      <c r="K315" s="89" t="s">
        <v>36</v>
      </c>
      <c r="L315" s="89" t="s">
        <v>37</v>
      </c>
      <c r="M315" s="89" t="s">
        <v>38</v>
      </c>
      <c r="N315" s="88"/>
      <c r="O315" s="88">
        <v>50</v>
      </c>
      <c r="P315" s="88">
        <v>50</v>
      </c>
      <c r="Q315" s="53">
        <v>0</v>
      </c>
      <c r="R315" s="35" t="s">
        <v>775</v>
      </c>
      <c r="T315" s="89" t="s">
        <v>53</v>
      </c>
      <c r="U315" s="89" t="s">
        <v>391</v>
      </c>
    </row>
    <row r="316" spans="1:21" s="89" customFormat="1">
      <c r="A316" s="102">
        <v>2023</v>
      </c>
      <c r="B316" s="89" t="s">
        <v>416</v>
      </c>
      <c r="C316" s="80">
        <v>30359</v>
      </c>
      <c r="D316" s="91">
        <v>29</v>
      </c>
      <c r="E316" s="94">
        <v>45126</v>
      </c>
      <c r="F316" s="89" t="s">
        <v>32</v>
      </c>
      <c r="G316" s="89" t="s">
        <v>50</v>
      </c>
      <c r="H316" s="89" t="s">
        <v>414</v>
      </c>
      <c r="I316" s="89" t="s">
        <v>390</v>
      </c>
      <c r="J316" s="89" t="s">
        <v>35</v>
      </c>
      <c r="K316" s="89" t="s">
        <v>36</v>
      </c>
      <c r="L316" s="89" t="s">
        <v>37</v>
      </c>
      <c r="M316" s="89" t="s">
        <v>38</v>
      </c>
      <c r="N316" s="88"/>
      <c r="O316" s="88">
        <v>50</v>
      </c>
      <c r="P316" s="88">
        <v>50</v>
      </c>
      <c r="Q316" s="53">
        <v>0</v>
      </c>
      <c r="R316" s="35" t="s">
        <v>775</v>
      </c>
      <c r="T316" s="89" t="s">
        <v>53</v>
      </c>
      <c r="U316" s="89" t="s">
        <v>391</v>
      </c>
    </row>
    <row r="317" spans="1:21" s="89" customFormat="1">
      <c r="A317" s="102">
        <v>2023</v>
      </c>
      <c r="B317" s="89" t="s">
        <v>417</v>
      </c>
      <c r="C317" s="80">
        <v>30360</v>
      </c>
      <c r="D317" s="91">
        <v>29</v>
      </c>
      <c r="E317" s="94">
        <v>45126</v>
      </c>
      <c r="F317" s="89" t="s">
        <v>32</v>
      </c>
      <c r="G317" s="89" t="s">
        <v>50</v>
      </c>
      <c r="H317" s="89" t="s">
        <v>414</v>
      </c>
      <c r="I317" s="89" t="s">
        <v>390</v>
      </c>
      <c r="J317" s="89" t="s">
        <v>35</v>
      </c>
      <c r="K317" s="89" t="s">
        <v>36</v>
      </c>
      <c r="L317" s="89" t="s">
        <v>37</v>
      </c>
      <c r="M317" s="89" t="s">
        <v>38</v>
      </c>
      <c r="N317" s="88"/>
      <c r="O317" s="88">
        <v>50</v>
      </c>
      <c r="P317" s="88">
        <v>50</v>
      </c>
      <c r="Q317" s="53">
        <v>0</v>
      </c>
      <c r="R317" s="35" t="s">
        <v>775</v>
      </c>
      <c r="T317" s="89" t="s">
        <v>53</v>
      </c>
      <c r="U317" s="89" t="s">
        <v>391</v>
      </c>
    </row>
    <row r="318" spans="1:21" s="89" customFormat="1">
      <c r="A318" s="102">
        <v>2023</v>
      </c>
      <c r="B318" s="89" t="s">
        <v>418</v>
      </c>
      <c r="C318" s="80">
        <v>30361</v>
      </c>
      <c r="D318" s="91">
        <v>29</v>
      </c>
      <c r="E318" s="94">
        <v>45126</v>
      </c>
      <c r="F318" s="89" t="s">
        <v>32</v>
      </c>
      <c r="G318" s="89" t="s">
        <v>50</v>
      </c>
      <c r="H318" s="89" t="s">
        <v>414</v>
      </c>
      <c r="I318" s="89" t="s">
        <v>390</v>
      </c>
      <c r="J318" s="89" t="s">
        <v>35</v>
      </c>
      <c r="K318" s="89" t="s">
        <v>36</v>
      </c>
      <c r="L318" s="89" t="s">
        <v>37</v>
      </c>
      <c r="M318" s="89" t="s">
        <v>38</v>
      </c>
      <c r="N318" s="88"/>
      <c r="O318" s="88">
        <v>48</v>
      </c>
      <c r="P318" s="88">
        <v>48</v>
      </c>
      <c r="Q318" s="53">
        <v>0</v>
      </c>
      <c r="R318" s="35" t="s">
        <v>775</v>
      </c>
      <c r="T318" s="89" t="s">
        <v>53</v>
      </c>
      <c r="U318" s="89" t="s">
        <v>391</v>
      </c>
    </row>
    <row r="319" spans="1:21" s="89" customFormat="1">
      <c r="A319" s="102">
        <v>2023</v>
      </c>
      <c r="B319" s="89" t="s">
        <v>419</v>
      </c>
      <c r="C319" s="80">
        <v>30362</v>
      </c>
      <c r="D319" s="91">
        <v>29</v>
      </c>
      <c r="E319" s="94">
        <v>45126</v>
      </c>
      <c r="F319" s="89" t="s">
        <v>32</v>
      </c>
      <c r="G319" s="89" t="s">
        <v>50</v>
      </c>
      <c r="H319" s="89" t="s">
        <v>414</v>
      </c>
      <c r="I319" s="89" t="s">
        <v>390</v>
      </c>
      <c r="J319" s="89" t="s">
        <v>35</v>
      </c>
      <c r="K319" s="89" t="s">
        <v>36</v>
      </c>
      <c r="L319" s="89" t="s">
        <v>47</v>
      </c>
      <c r="M319" s="89" t="s">
        <v>38</v>
      </c>
      <c r="N319" s="88"/>
      <c r="O319" s="88">
        <v>12</v>
      </c>
      <c r="P319" s="88">
        <v>12</v>
      </c>
      <c r="Q319" s="53">
        <v>0</v>
      </c>
      <c r="R319" s="35" t="s">
        <v>775</v>
      </c>
      <c r="T319" s="89" t="s">
        <v>64</v>
      </c>
      <c r="U319" s="89" t="s">
        <v>399</v>
      </c>
    </row>
    <row r="320" spans="1:21" s="89" customFormat="1">
      <c r="A320" s="102">
        <v>2023</v>
      </c>
      <c r="B320" s="89" t="s">
        <v>420</v>
      </c>
      <c r="C320" s="80">
        <v>30363</v>
      </c>
      <c r="D320" s="91">
        <v>29</v>
      </c>
      <c r="E320" s="94">
        <v>45126</v>
      </c>
      <c r="F320" s="89" t="s">
        <v>32</v>
      </c>
      <c r="G320" s="89" t="s">
        <v>50</v>
      </c>
      <c r="H320" s="89" t="s">
        <v>421</v>
      </c>
      <c r="I320" s="89" t="s">
        <v>89</v>
      </c>
      <c r="J320" s="89" t="s">
        <v>83</v>
      </c>
      <c r="K320" s="89" t="s">
        <v>36</v>
      </c>
      <c r="L320" s="89" t="s">
        <v>37</v>
      </c>
      <c r="M320" s="89" t="s">
        <v>38</v>
      </c>
      <c r="N320" s="88">
        <v>1</v>
      </c>
      <c r="O320" s="88"/>
      <c r="P320" s="88">
        <v>1</v>
      </c>
      <c r="Q320" s="53">
        <v>0</v>
      </c>
      <c r="R320" s="35" t="s">
        <v>775</v>
      </c>
      <c r="T320" s="89" t="s">
        <v>53</v>
      </c>
      <c r="U320" s="89" t="s">
        <v>90</v>
      </c>
    </row>
    <row r="321" spans="1:21" s="89" customFormat="1">
      <c r="A321" s="102">
        <v>2023</v>
      </c>
      <c r="B321" s="89" t="s">
        <v>422</v>
      </c>
      <c r="C321" s="80">
        <v>30364</v>
      </c>
      <c r="D321" s="91">
        <v>29</v>
      </c>
      <c r="E321" s="94">
        <v>45126</v>
      </c>
      <c r="F321" s="89" t="s">
        <v>32</v>
      </c>
      <c r="G321" s="89" t="s">
        <v>50</v>
      </c>
      <c r="H321" s="89" t="s">
        <v>421</v>
      </c>
      <c r="I321" s="89" t="s">
        <v>89</v>
      </c>
      <c r="J321" s="89" t="s">
        <v>83</v>
      </c>
      <c r="K321" s="89" t="s">
        <v>36</v>
      </c>
      <c r="L321" s="89" t="s">
        <v>47</v>
      </c>
      <c r="M321" s="89" t="s">
        <v>38</v>
      </c>
      <c r="N321" s="88">
        <v>50</v>
      </c>
      <c r="O321" s="88"/>
      <c r="P321" s="88">
        <v>50</v>
      </c>
      <c r="Q321" s="53">
        <v>0</v>
      </c>
      <c r="R321" s="35" t="s">
        <v>775</v>
      </c>
      <c r="T321" s="89" t="s">
        <v>64</v>
      </c>
      <c r="U321" s="89" t="s">
        <v>94</v>
      </c>
    </row>
    <row r="322" spans="1:21" s="72" customFormat="1">
      <c r="A322" s="76">
        <v>2023</v>
      </c>
      <c r="B322" s="72" t="s">
        <v>423</v>
      </c>
      <c r="C322" s="73">
        <v>30365</v>
      </c>
      <c r="D322" s="74">
        <v>29</v>
      </c>
      <c r="E322" s="75">
        <v>45126</v>
      </c>
      <c r="F322" s="72" t="s">
        <v>32</v>
      </c>
      <c r="G322" s="72" t="s">
        <v>50</v>
      </c>
      <c r="H322" s="72" t="s">
        <v>421</v>
      </c>
      <c r="I322" s="72" t="s">
        <v>89</v>
      </c>
      <c r="J322" s="72" t="s">
        <v>83</v>
      </c>
      <c r="K322" s="72" t="s">
        <v>36</v>
      </c>
      <c r="L322" s="72" t="s">
        <v>47</v>
      </c>
      <c r="M322" s="72" t="s">
        <v>38</v>
      </c>
      <c r="N322" s="71">
        <v>43</v>
      </c>
      <c r="O322" s="71"/>
      <c r="P322" s="71">
        <v>43</v>
      </c>
      <c r="Q322" s="74">
        <v>1</v>
      </c>
      <c r="R322" s="72" t="s">
        <v>776</v>
      </c>
      <c r="T322" s="72" t="s">
        <v>64</v>
      </c>
      <c r="U322" s="72" t="s">
        <v>94</v>
      </c>
    </row>
    <row r="323" spans="1:21" s="89" customFormat="1">
      <c r="A323" s="102">
        <v>2023</v>
      </c>
      <c r="B323" s="89" t="s">
        <v>424</v>
      </c>
      <c r="C323" s="80">
        <v>30366</v>
      </c>
      <c r="D323" s="91">
        <v>29</v>
      </c>
      <c r="E323" s="94">
        <v>45126</v>
      </c>
      <c r="F323" s="89" t="s">
        <v>32</v>
      </c>
      <c r="G323" s="89" t="s">
        <v>50</v>
      </c>
      <c r="H323" s="89" t="s">
        <v>425</v>
      </c>
      <c r="I323" s="89" t="s">
        <v>89</v>
      </c>
      <c r="J323" s="89" t="s">
        <v>83</v>
      </c>
      <c r="K323" s="89" t="s">
        <v>36</v>
      </c>
      <c r="L323" s="89" t="s">
        <v>37</v>
      </c>
      <c r="M323" s="89" t="s">
        <v>38</v>
      </c>
      <c r="N323" s="88">
        <v>3</v>
      </c>
      <c r="O323" s="88"/>
      <c r="P323" s="88">
        <v>3</v>
      </c>
      <c r="Q323" s="53">
        <v>0</v>
      </c>
      <c r="R323" s="35" t="s">
        <v>775</v>
      </c>
      <c r="T323" s="89" t="s">
        <v>53</v>
      </c>
      <c r="U323" s="89" t="s">
        <v>90</v>
      </c>
    </row>
    <row r="324" spans="1:21" s="72" customFormat="1">
      <c r="A324" s="76">
        <v>2023</v>
      </c>
      <c r="B324" s="72" t="s">
        <v>426</v>
      </c>
      <c r="C324" s="73">
        <v>30367</v>
      </c>
      <c r="D324" s="74">
        <v>29</v>
      </c>
      <c r="E324" s="75">
        <v>45126</v>
      </c>
      <c r="F324" s="72" t="s">
        <v>32</v>
      </c>
      <c r="G324" s="72" t="s">
        <v>50</v>
      </c>
      <c r="H324" s="72" t="s">
        <v>425</v>
      </c>
      <c r="I324" s="72" t="s">
        <v>89</v>
      </c>
      <c r="J324" s="72" t="s">
        <v>83</v>
      </c>
      <c r="K324" s="72" t="s">
        <v>36</v>
      </c>
      <c r="L324" s="72" t="s">
        <v>47</v>
      </c>
      <c r="M324" s="72" t="s">
        <v>38</v>
      </c>
      <c r="N324" s="71">
        <v>50</v>
      </c>
      <c r="O324" s="71"/>
      <c r="P324" s="71">
        <v>50</v>
      </c>
      <c r="Q324" s="74">
        <v>1</v>
      </c>
      <c r="R324" s="72" t="s">
        <v>776</v>
      </c>
      <c r="T324" s="72" t="s">
        <v>64</v>
      </c>
      <c r="U324" s="72" t="s">
        <v>94</v>
      </c>
    </row>
    <row r="325" spans="1:21" s="72" customFormat="1">
      <c r="A325" s="76">
        <v>2023</v>
      </c>
      <c r="B325" s="72" t="s">
        <v>427</v>
      </c>
      <c r="C325" s="73">
        <v>30368</v>
      </c>
      <c r="D325" s="74">
        <v>29</v>
      </c>
      <c r="E325" s="75">
        <v>45126</v>
      </c>
      <c r="F325" s="72" t="s">
        <v>32</v>
      </c>
      <c r="G325" s="72" t="s">
        <v>50</v>
      </c>
      <c r="H325" s="72" t="s">
        <v>425</v>
      </c>
      <c r="I325" s="72" t="s">
        <v>89</v>
      </c>
      <c r="J325" s="72" t="s">
        <v>83</v>
      </c>
      <c r="K325" s="72" t="s">
        <v>36</v>
      </c>
      <c r="L325" s="72" t="s">
        <v>47</v>
      </c>
      <c r="M325" s="72" t="s">
        <v>38</v>
      </c>
      <c r="N325" s="71">
        <v>50</v>
      </c>
      <c r="O325" s="71"/>
      <c r="P325" s="71">
        <v>50</v>
      </c>
      <c r="Q325" s="74">
        <v>1</v>
      </c>
      <c r="R325" s="72" t="s">
        <v>776</v>
      </c>
      <c r="T325" s="72" t="s">
        <v>64</v>
      </c>
      <c r="U325" s="72" t="s">
        <v>94</v>
      </c>
    </row>
    <row r="326" spans="1:21" s="89" customFormat="1">
      <c r="A326" s="102">
        <v>2023</v>
      </c>
      <c r="B326" s="89" t="s">
        <v>428</v>
      </c>
      <c r="C326" s="80">
        <v>30369</v>
      </c>
      <c r="D326" s="91">
        <v>29</v>
      </c>
      <c r="E326" s="94">
        <v>45126</v>
      </c>
      <c r="F326" s="89" t="s">
        <v>32</v>
      </c>
      <c r="G326" s="89" t="s">
        <v>50</v>
      </c>
      <c r="H326" s="89" t="s">
        <v>425</v>
      </c>
      <c r="I326" s="89" t="s">
        <v>89</v>
      </c>
      <c r="J326" s="89" t="s">
        <v>83</v>
      </c>
      <c r="K326" s="89" t="s">
        <v>36</v>
      </c>
      <c r="L326" s="89" t="s">
        <v>47</v>
      </c>
      <c r="M326" s="89" t="s">
        <v>38</v>
      </c>
      <c r="N326" s="88">
        <v>50</v>
      </c>
      <c r="O326" s="88"/>
      <c r="P326" s="88">
        <v>50</v>
      </c>
      <c r="Q326" s="53">
        <v>0</v>
      </c>
      <c r="R326" s="35" t="s">
        <v>775</v>
      </c>
      <c r="T326" s="89" t="s">
        <v>64</v>
      </c>
      <c r="U326" s="89" t="s">
        <v>94</v>
      </c>
    </row>
    <row r="327" spans="1:21" s="72" customFormat="1">
      <c r="A327" s="76">
        <v>2023</v>
      </c>
      <c r="B327" s="72" t="s">
        <v>429</v>
      </c>
      <c r="C327" s="73">
        <v>30370</v>
      </c>
      <c r="D327" s="74">
        <v>29</v>
      </c>
      <c r="E327" s="75">
        <v>45126</v>
      </c>
      <c r="F327" s="72" t="s">
        <v>32</v>
      </c>
      <c r="G327" s="72" t="s">
        <v>50</v>
      </c>
      <c r="H327" s="72" t="s">
        <v>425</v>
      </c>
      <c r="I327" s="72" t="s">
        <v>89</v>
      </c>
      <c r="J327" s="72" t="s">
        <v>83</v>
      </c>
      <c r="K327" s="72" t="s">
        <v>36</v>
      </c>
      <c r="L327" s="72" t="s">
        <v>47</v>
      </c>
      <c r="M327" s="72" t="s">
        <v>38</v>
      </c>
      <c r="N327" s="71">
        <v>50</v>
      </c>
      <c r="O327" s="71"/>
      <c r="P327" s="71">
        <v>50</v>
      </c>
      <c r="Q327" s="74">
        <v>1</v>
      </c>
      <c r="R327" s="72" t="s">
        <v>776</v>
      </c>
      <c r="T327" s="72" t="s">
        <v>64</v>
      </c>
      <c r="U327" s="72" t="s">
        <v>94</v>
      </c>
    </row>
    <row r="328" spans="1:21" s="89" customFormat="1">
      <c r="A328" s="102">
        <v>2023</v>
      </c>
      <c r="B328" s="89" t="s">
        <v>430</v>
      </c>
      <c r="C328" s="80">
        <v>30371</v>
      </c>
      <c r="D328" s="91">
        <v>29</v>
      </c>
      <c r="E328" s="94">
        <v>45126</v>
      </c>
      <c r="F328" s="89" t="s">
        <v>32</v>
      </c>
      <c r="G328" s="89" t="s">
        <v>50</v>
      </c>
      <c r="H328" s="89" t="s">
        <v>425</v>
      </c>
      <c r="I328" s="89" t="s">
        <v>89</v>
      </c>
      <c r="J328" s="89" t="s">
        <v>83</v>
      </c>
      <c r="K328" s="89" t="s">
        <v>36</v>
      </c>
      <c r="L328" s="89" t="s">
        <v>47</v>
      </c>
      <c r="M328" s="89" t="s">
        <v>38</v>
      </c>
      <c r="N328" s="88">
        <v>50</v>
      </c>
      <c r="O328" s="88"/>
      <c r="P328" s="88">
        <v>50</v>
      </c>
      <c r="Q328" s="53">
        <v>0</v>
      </c>
      <c r="R328" s="35" t="s">
        <v>775</v>
      </c>
      <c r="T328" s="89" t="s">
        <v>64</v>
      </c>
      <c r="U328" s="89" t="s">
        <v>94</v>
      </c>
    </row>
    <row r="329" spans="1:21" s="72" customFormat="1">
      <c r="A329" s="76">
        <v>2023</v>
      </c>
      <c r="B329" s="72" t="s">
        <v>431</v>
      </c>
      <c r="C329" s="73">
        <v>30372</v>
      </c>
      <c r="D329" s="74">
        <v>29</v>
      </c>
      <c r="E329" s="75">
        <v>45126</v>
      </c>
      <c r="F329" s="72" t="s">
        <v>32</v>
      </c>
      <c r="G329" s="72" t="s">
        <v>50</v>
      </c>
      <c r="H329" s="72" t="s">
        <v>425</v>
      </c>
      <c r="I329" s="72" t="s">
        <v>89</v>
      </c>
      <c r="J329" s="72" t="s">
        <v>83</v>
      </c>
      <c r="K329" s="72" t="s">
        <v>36</v>
      </c>
      <c r="L329" s="72" t="s">
        <v>47</v>
      </c>
      <c r="M329" s="72" t="s">
        <v>38</v>
      </c>
      <c r="N329" s="71">
        <v>24</v>
      </c>
      <c r="O329" s="71"/>
      <c r="P329" s="71">
        <v>24</v>
      </c>
      <c r="Q329" s="74">
        <v>1</v>
      </c>
      <c r="R329" s="72" t="s">
        <v>776</v>
      </c>
      <c r="T329" s="72" t="s">
        <v>64</v>
      </c>
      <c r="U329" s="72" t="s">
        <v>94</v>
      </c>
    </row>
    <row r="330" spans="1:21" s="89" customFormat="1">
      <c r="A330" s="102">
        <v>2023</v>
      </c>
      <c r="B330" s="89" t="s">
        <v>432</v>
      </c>
      <c r="C330" s="80">
        <v>30373</v>
      </c>
      <c r="D330" s="91">
        <v>29</v>
      </c>
      <c r="E330" s="94">
        <v>45126</v>
      </c>
      <c r="F330" s="89" t="s">
        <v>32</v>
      </c>
      <c r="G330" s="89" t="s">
        <v>50</v>
      </c>
      <c r="H330" s="89" t="s">
        <v>433</v>
      </c>
      <c r="I330" s="89" t="s">
        <v>89</v>
      </c>
      <c r="J330" s="89" t="s">
        <v>35</v>
      </c>
      <c r="K330" s="89" t="s">
        <v>36</v>
      </c>
      <c r="L330" s="89" t="s">
        <v>37</v>
      </c>
      <c r="M330" s="89" t="s">
        <v>38</v>
      </c>
      <c r="N330" s="88"/>
      <c r="O330" s="88">
        <v>50</v>
      </c>
      <c r="P330" s="88">
        <v>50</v>
      </c>
      <c r="Q330" s="53">
        <v>0</v>
      </c>
      <c r="R330" s="35" t="s">
        <v>775</v>
      </c>
      <c r="T330" s="89" t="s">
        <v>53</v>
      </c>
      <c r="U330" s="89" t="s">
        <v>90</v>
      </c>
    </row>
    <row r="331" spans="1:21" s="89" customFormat="1">
      <c r="A331" s="102">
        <v>2023</v>
      </c>
      <c r="B331" s="89" t="s">
        <v>434</v>
      </c>
      <c r="C331" s="80">
        <v>30374</v>
      </c>
      <c r="D331" s="91">
        <v>29</v>
      </c>
      <c r="E331" s="94">
        <v>45126</v>
      </c>
      <c r="F331" s="89" t="s">
        <v>32</v>
      </c>
      <c r="G331" s="89" t="s">
        <v>50</v>
      </c>
      <c r="H331" s="89" t="s">
        <v>433</v>
      </c>
      <c r="I331" s="89" t="s">
        <v>89</v>
      </c>
      <c r="J331" s="89" t="s">
        <v>35</v>
      </c>
      <c r="K331" s="89" t="s">
        <v>36</v>
      </c>
      <c r="L331" s="89" t="s">
        <v>37</v>
      </c>
      <c r="M331" s="89" t="s">
        <v>38</v>
      </c>
      <c r="N331" s="88"/>
      <c r="O331" s="88">
        <v>50</v>
      </c>
      <c r="P331" s="88">
        <v>50</v>
      </c>
      <c r="Q331" s="53">
        <v>0</v>
      </c>
      <c r="R331" s="35" t="s">
        <v>775</v>
      </c>
      <c r="T331" s="89" t="s">
        <v>53</v>
      </c>
      <c r="U331" s="89" t="s">
        <v>90</v>
      </c>
    </row>
    <row r="332" spans="1:21" s="72" customFormat="1">
      <c r="A332" s="76">
        <v>2023</v>
      </c>
      <c r="B332" s="72" t="s">
        <v>435</v>
      </c>
      <c r="C332" s="73">
        <v>30375</v>
      </c>
      <c r="D332" s="74">
        <v>29</v>
      </c>
      <c r="E332" s="75">
        <v>45126</v>
      </c>
      <c r="F332" s="72" t="s">
        <v>32</v>
      </c>
      <c r="G332" s="72" t="s">
        <v>50</v>
      </c>
      <c r="H332" s="72" t="s">
        <v>433</v>
      </c>
      <c r="I332" s="72" t="s">
        <v>89</v>
      </c>
      <c r="J332" s="72" t="s">
        <v>35</v>
      </c>
      <c r="K332" s="72" t="s">
        <v>36</v>
      </c>
      <c r="L332" s="72" t="s">
        <v>37</v>
      </c>
      <c r="M332" s="72" t="s">
        <v>38</v>
      </c>
      <c r="N332" s="71"/>
      <c r="O332" s="71">
        <v>32</v>
      </c>
      <c r="P332" s="71">
        <v>32</v>
      </c>
      <c r="Q332" s="74">
        <v>1</v>
      </c>
      <c r="R332" s="72" t="s">
        <v>776</v>
      </c>
      <c r="T332" s="72" t="s">
        <v>53</v>
      </c>
      <c r="U332" s="72" t="s">
        <v>90</v>
      </c>
    </row>
    <row r="333" spans="1:21" s="89" customFormat="1">
      <c r="A333" s="102">
        <v>2023</v>
      </c>
      <c r="B333" s="89" t="s">
        <v>436</v>
      </c>
      <c r="C333" s="80">
        <v>30376</v>
      </c>
      <c r="D333" s="91">
        <v>29</v>
      </c>
      <c r="E333" s="94">
        <v>45126</v>
      </c>
      <c r="F333" s="89" t="s">
        <v>32</v>
      </c>
      <c r="G333" s="89" t="s">
        <v>50</v>
      </c>
      <c r="H333" s="89" t="s">
        <v>433</v>
      </c>
      <c r="I333" s="89" t="s">
        <v>89</v>
      </c>
      <c r="J333" s="89" t="s">
        <v>35</v>
      </c>
      <c r="K333" s="89" t="s">
        <v>36</v>
      </c>
      <c r="L333" s="89" t="s">
        <v>47</v>
      </c>
      <c r="M333" s="89" t="s">
        <v>38</v>
      </c>
      <c r="N333" s="88"/>
      <c r="O333" s="88">
        <v>24</v>
      </c>
      <c r="P333" s="88">
        <v>24</v>
      </c>
      <c r="Q333" s="53">
        <v>0</v>
      </c>
      <c r="R333" s="35" t="s">
        <v>775</v>
      </c>
      <c r="T333" s="89" t="s">
        <v>64</v>
      </c>
      <c r="U333" s="89" t="s">
        <v>94</v>
      </c>
    </row>
    <row r="334" spans="1:21" s="89" customFormat="1">
      <c r="A334" s="102">
        <v>2023</v>
      </c>
      <c r="B334" s="89" t="s">
        <v>437</v>
      </c>
      <c r="C334" s="80">
        <v>30377</v>
      </c>
      <c r="D334" s="91">
        <v>29</v>
      </c>
      <c r="E334" s="94">
        <v>45127</v>
      </c>
      <c r="F334" s="89" t="s">
        <v>32</v>
      </c>
      <c r="G334" s="89" t="s">
        <v>50</v>
      </c>
      <c r="H334" s="89" t="s">
        <v>438</v>
      </c>
      <c r="I334" s="89" t="s">
        <v>89</v>
      </c>
      <c r="J334" s="89" t="s">
        <v>35</v>
      </c>
      <c r="K334" s="89" t="s">
        <v>36</v>
      </c>
      <c r="L334" s="89" t="s">
        <v>37</v>
      </c>
      <c r="M334" s="89" t="s">
        <v>38</v>
      </c>
      <c r="N334" s="88"/>
      <c r="O334" s="88">
        <v>50</v>
      </c>
      <c r="P334" s="88">
        <v>50</v>
      </c>
      <c r="Q334" s="53">
        <v>0</v>
      </c>
      <c r="R334" s="35" t="s">
        <v>775</v>
      </c>
      <c r="T334" s="89" t="s">
        <v>53</v>
      </c>
      <c r="U334" s="89" t="s">
        <v>90</v>
      </c>
    </row>
    <row r="335" spans="1:21" s="89" customFormat="1">
      <c r="A335" s="102">
        <v>2023</v>
      </c>
      <c r="B335" s="89" t="s">
        <v>439</v>
      </c>
      <c r="C335" s="80">
        <v>30378</v>
      </c>
      <c r="D335" s="91">
        <v>29</v>
      </c>
      <c r="E335" s="94">
        <v>45127</v>
      </c>
      <c r="F335" s="89" t="s">
        <v>32</v>
      </c>
      <c r="G335" s="89" t="s">
        <v>50</v>
      </c>
      <c r="H335" s="89" t="s">
        <v>438</v>
      </c>
      <c r="I335" s="89" t="s">
        <v>89</v>
      </c>
      <c r="J335" s="89" t="s">
        <v>35</v>
      </c>
      <c r="K335" s="89" t="s">
        <v>36</v>
      </c>
      <c r="L335" s="89" t="s">
        <v>37</v>
      </c>
      <c r="M335" s="89" t="s">
        <v>38</v>
      </c>
      <c r="N335" s="88"/>
      <c r="O335" s="88">
        <v>50</v>
      </c>
      <c r="P335" s="88">
        <v>50</v>
      </c>
      <c r="Q335" s="53">
        <v>0</v>
      </c>
      <c r="R335" s="35" t="s">
        <v>775</v>
      </c>
      <c r="T335" s="89" t="s">
        <v>53</v>
      </c>
      <c r="U335" s="89" t="s">
        <v>90</v>
      </c>
    </row>
    <row r="336" spans="1:21" s="89" customFormat="1">
      <c r="A336" s="102">
        <v>2023</v>
      </c>
      <c r="B336" s="89" t="s">
        <v>440</v>
      </c>
      <c r="C336" s="80">
        <v>30379</v>
      </c>
      <c r="D336" s="91">
        <v>29</v>
      </c>
      <c r="E336" s="94">
        <v>45127</v>
      </c>
      <c r="F336" s="89" t="s">
        <v>32</v>
      </c>
      <c r="G336" s="89" t="s">
        <v>50</v>
      </c>
      <c r="H336" s="89" t="s">
        <v>438</v>
      </c>
      <c r="I336" s="89" t="s">
        <v>89</v>
      </c>
      <c r="J336" s="89" t="s">
        <v>35</v>
      </c>
      <c r="K336" s="89" t="s">
        <v>36</v>
      </c>
      <c r="L336" s="89" t="s">
        <v>37</v>
      </c>
      <c r="M336" s="89" t="s">
        <v>38</v>
      </c>
      <c r="N336" s="88"/>
      <c r="O336" s="88">
        <v>50</v>
      </c>
      <c r="P336" s="88">
        <v>50</v>
      </c>
      <c r="Q336" s="53">
        <v>0</v>
      </c>
      <c r="R336" s="35" t="s">
        <v>775</v>
      </c>
      <c r="T336" s="89" t="s">
        <v>53</v>
      </c>
      <c r="U336" s="89" t="s">
        <v>90</v>
      </c>
    </row>
    <row r="337" spans="1:21" s="89" customFormat="1">
      <c r="A337" s="102">
        <v>2023</v>
      </c>
      <c r="B337" s="89" t="s">
        <v>441</v>
      </c>
      <c r="C337" s="80">
        <v>30380</v>
      </c>
      <c r="D337" s="91">
        <v>29</v>
      </c>
      <c r="E337" s="94">
        <v>45127</v>
      </c>
      <c r="F337" s="89" t="s">
        <v>32</v>
      </c>
      <c r="G337" s="89" t="s">
        <v>50</v>
      </c>
      <c r="H337" s="89" t="s">
        <v>438</v>
      </c>
      <c r="I337" s="89" t="s">
        <v>89</v>
      </c>
      <c r="J337" s="89" t="s">
        <v>35</v>
      </c>
      <c r="K337" s="89" t="s">
        <v>36</v>
      </c>
      <c r="L337" s="89" t="s">
        <v>37</v>
      </c>
      <c r="M337" s="89" t="s">
        <v>38</v>
      </c>
      <c r="N337" s="88"/>
      <c r="O337" s="88">
        <v>50</v>
      </c>
      <c r="P337" s="88">
        <v>50</v>
      </c>
      <c r="Q337" s="53">
        <v>0</v>
      </c>
      <c r="R337" s="35" t="s">
        <v>775</v>
      </c>
      <c r="T337" s="89" t="s">
        <v>53</v>
      </c>
      <c r="U337" s="89" t="s">
        <v>90</v>
      </c>
    </row>
    <row r="338" spans="1:21" s="89" customFormat="1">
      <c r="A338" s="102">
        <v>2023</v>
      </c>
      <c r="B338" s="89" t="s">
        <v>442</v>
      </c>
      <c r="C338" s="80">
        <v>30381</v>
      </c>
      <c r="D338" s="91">
        <v>29</v>
      </c>
      <c r="E338" s="94">
        <v>45127</v>
      </c>
      <c r="F338" s="89" t="s">
        <v>32</v>
      </c>
      <c r="G338" s="89" t="s">
        <v>50</v>
      </c>
      <c r="H338" s="89" t="s">
        <v>438</v>
      </c>
      <c r="I338" s="89" t="s">
        <v>89</v>
      </c>
      <c r="J338" s="89" t="s">
        <v>35</v>
      </c>
      <c r="K338" s="89" t="s">
        <v>36</v>
      </c>
      <c r="L338" s="89" t="s">
        <v>37</v>
      </c>
      <c r="M338" s="89" t="s">
        <v>38</v>
      </c>
      <c r="N338" s="88"/>
      <c r="O338" s="88">
        <v>50</v>
      </c>
      <c r="P338" s="88">
        <v>50</v>
      </c>
      <c r="Q338" s="53">
        <v>0</v>
      </c>
      <c r="R338" s="35" t="s">
        <v>775</v>
      </c>
      <c r="T338" s="89" t="s">
        <v>53</v>
      </c>
      <c r="U338" s="89" t="s">
        <v>90</v>
      </c>
    </row>
    <row r="339" spans="1:21" s="89" customFormat="1">
      <c r="A339" s="102">
        <v>2023</v>
      </c>
      <c r="B339" s="89" t="s">
        <v>443</v>
      </c>
      <c r="C339" s="80">
        <v>30382</v>
      </c>
      <c r="D339" s="91">
        <v>29</v>
      </c>
      <c r="E339" s="94">
        <v>45127</v>
      </c>
      <c r="F339" s="89" t="s">
        <v>32</v>
      </c>
      <c r="G339" s="89" t="s">
        <v>50</v>
      </c>
      <c r="H339" s="89" t="s">
        <v>438</v>
      </c>
      <c r="I339" s="89" t="s">
        <v>89</v>
      </c>
      <c r="J339" s="89" t="s">
        <v>35</v>
      </c>
      <c r="K339" s="89" t="s">
        <v>36</v>
      </c>
      <c r="L339" s="89" t="s">
        <v>37</v>
      </c>
      <c r="M339" s="89" t="s">
        <v>38</v>
      </c>
      <c r="N339" s="88"/>
      <c r="O339" s="88">
        <v>50</v>
      </c>
      <c r="P339" s="88">
        <v>50</v>
      </c>
      <c r="Q339" s="53">
        <v>0</v>
      </c>
      <c r="R339" s="35" t="s">
        <v>775</v>
      </c>
      <c r="T339" s="89" t="s">
        <v>53</v>
      </c>
      <c r="U339" s="89" t="s">
        <v>90</v>
      </c>
    </row>
    <row r="340" spans="1:21" s="89" customFormat="1">
      <c r="A340" s="102">
        <v>2023</v>
      </c>
      <c r="B340" s="89" t="s">
        <v>444</v>
      </c>
      <c r="C340" s="80">
        <v>30383</v>
      </c>
      <c r="D340" s="91">
        <v>29</v>
      </c>
      <c r="E340" s="94">
        <v>45127</v>
      </c>
      <c r="F340" s="89" t="s">
        <v>32</v>
      </c>
      <c r="G340" s="89" t="s">
        <v>50</v>
      </c>
      <c r="H340" s="89" t="s">
        <v>438</v>
      </c>
      <c r="I340" s="89" t="s">
        <v>89</v>
      </c>
      <c r="J340" s="89" t="s">
        <v>35</v>
      </c>
      <c r="K340" s="89" t="s">
        <v>36</v>
      </c>
      <c r="L340" s="89" t="s">
        <v>37</v>
      </c>
      <c r="M340" s="89" t="s">
        <v>38</v>
      </c>
      <c r="N340" s="88"/>
      <c r="O340" s="88">
        <v>50</v>
      </c>
      <c r="P340" s="88">
        <v>50</v>
      </c>
      <c r="Q340" s="53">
        <v>0</v>
      </c>
      <c r="R340" s="35" t="s">
        <v>775</v>
      </c>
      <c r="T340" s="89" t="s">
        <v>53</v>
      </c>
      <c r="U340" s="89" t="s">
        <v>90</v>
      </c>
    </row>
    <row r="341" spans="1:21" s="89" customFormat="1">
      <c r="A341" s="102">
        <v>2023</v>
      </c>
      <c r="B341" s="89" t="s">
        <v>445</v>
      </c>
      <c r="C341" s="80">
        <v>30384</v>
      </c>
      <c r="D341" s="91">
        <v>29</v>
      </c>
      <c r="E341" s="94">
        <v>45127</v>
      </c>
      <c r="F341" s="89" t="s">
        <v>32</v>
      </c>
      <c r="G341" s="89" t="s">
        <v>50</v>
      </c>
      <c r="H341" s="89" t="s">
        <v>438</v>
      </c>
      <c r="I341" s="89" t="s">
        <v>89</v>
      </c>
      <c r="J341" s="89" t="s">
        <v>35</v>
      </c>
      <c r="K341" s="89" t="s">
        <v>36</v>
      </c>
      <c r="L341" s="89" t="s">
        <v>37</v>
      </c>
      <c r="M341" s="89" t="s">
        <v>38</v>
      </c>
      <c r="N341" s="88"/>
      <c r="O341" s="88">
        <v>50</v>
      </c>
      <c r="P341" s="88">
        <v>50</v>
      </c>
      <c r="Q341" s="53">
        <v>0</v>
      </c>
      <c r="R341" s="35" t="s">
        <v>775</v>
      </c>
      <c r="T341" s="89" t="s">
        <v>53</v>
      </c>
      <c r="U341" s="89" t="s">
        <v>90</v>
      </c>
    </row>
    <row r="342" spans="1:21" s="89" customFormat="1">
      <c r="A342" s="102">
        <v>2023</v>
      </c>
      <c r="B342" s="89" t="s">
        <v>446</v>
      </c>
      <c r="C342" s="80">
        <v>30385</v>
      </c>
      <c r="D342" s="91">
        <v>29</v>
      </c>
      <c r="E342" s="94">
        <v>45127</v>
      </c>
      <c r="F342" s="89" t="s">
        <v>32</v>
      </c>
      <c r="G342" s="89" t="s">
        <v>50</v>
      </c>
      <c r="H342" s="89" t="s">
        <v>438</v>
      </c>
      <c r="I342" s="89" t="s">
        <v>89</v>
      </c>
      <c r="J342" s="89" t="s">
        <v>35</v>
      </c>
      <c r="K342" s="89" t="s">
        <v>36</v>
      </c>
      <c r="L342" s="89" t="s">
        <v>37</v>
      </c>
      <c r="M342" s="89" t="s">
        <v>38</v>
      </c>
      <c r="N342" s="88"/>
      <c r="O342" s="88">
        <v>50</v>
      </c>
      <c r="P342" s="88">
        <v>50</v>
      </c>
      <c r="Q342" s="53">
        <v>0</v>
      </c>
      <c r="R342" s="35" t="s">
        <v>775</v>
      </c>
      <c r="T342" s="89" t="s">
        <v>53</v>
      </c>
      <c r="U342" s="89" t="s">
        <v>90</v>
      </c>
    </row>
    <row r="343" spans="1:21" s="89" customFormat="1">
      <c r="A343" s="102">
        <v>2023</v>
      </c>
      <c r="B343" s="89" t="s">
        <v>447</v>
      </c>
      <c r="C343" s="80">
        <v>30386</v>
      </c>
      <c r="D343" s="91">
        <v>29</v>
      </c>
      <c r="E343" s="94">
        <v>45127</v>
      </c>
      <c r="F343" s="89" t="s">
        <v>32</v>
      </c>
      <c r="G343" s="89" t="s">
        <v>50</v>
      </c>
      <c r="H343" s="89" t="s">
        <v>438</v>
      </c>
      <c r="I343" s="89" t="s">
        <v>89</v>
      </c>
      <c r="J343" s="89" t="s">
        <v>35</v>
      </c>
      <c r="K343" s="89" t="s">
        <v>36</v>
      </c>
      <c r="L343" s="89" t="s">
        <v>37</v>
      </c>
      <c r="M343" s="89" t="s">
        <v>38</v>
      </c>
      <c r="N343" s="88"/>
      <c r="O343" s="88">
        <v>50</v>
      </c>
      <c r="P343" s="88">
        <v>50</v>
      </c>
      <c r="Q343" s="53">
        <v>0</v>
      </c>
      <c r="R343" s="35" t="s">
        <v>775</v>
      </c>
      <c r="T343" s="89" t="s">
        <v>53</v>
      </c>
      <c r="U343" s="89" t="s">
        <v>90</v>
      </c>
    </row>
    <row r="344" spans="1:21" s="89" customFormat="1">
      <c r="A344" s="102">
        <v>2023</v>
      </c>
      <c r="B344" s="89" t="s">
        <v>448</v>
      </c>
      <c r="C344" s="80">
        <v>30387</v>
      </c>
      <c r="D344" s="91">
        <v>29</v>
      </c>
      <c r="E344" s="94">
        <v>45127</v>
      </c>
      <c r="F344" s="89" t="s">
        <v>32</v>
      </c>
      <c r="G344" s="89" t="s">
        <v>50</v>
      </c>
      <c r="H344" s="89" t="s">
        <v>438</v>
      </c>
      <c r="I344" s="89" t="s">
        <v>89</v>
      </c>
      <c r="J344" s="89" t="s">
        <v>35</v>
      </c>
      <c r="K344" s="89" t="s">
        <v>36</v>
      </c>
      <c r="L344" s="89" t="s">
        <v>37</v>
      </c>
      <c r="M344" s="89" t="s">
        <v>38</v>
      </c>
      <c r="N344" s="88"/>
      <c r="O344" s="88">
        <v>19</v>
      </c>
      <c r="P344" s="88">
        <v>19</v>
      </c>
      <c r="Q344" s="53">
        <v>0</v>
      </c>
      <c r="R344" s="35" t="s">
        <v>775</v>
      </c>
      <c r="T344" s="89" t="s">
        <v>53</v>
      </c>
      <c r="U344" s="89" t="s">
        <v>90</v>
      </c>
    </row>
    <row r="345" spans="1:21" s="89" customFormat="1">
      <c r="A345" s="102">
        <v>2023</v>
      </c>
      <c r="B345" s="89" t="s">
        <v>449</v>
      </c>
      <c r="C345" s="80">
        <v>30388</v>
      </c>
      <c r="D345" s="91">
        <v>29</v>
      </c>
      <c r="E345" s="94">
        <v>45127</v>
      </c>
      <c r="F345" s="89" t="s">
        <v>32</v>
      </c>
      <c r="G345" s="89" t="s">
        <v>50</v>
      </c>
      <c r="H345" s="89" t="s">
        <v>438</v>
      </c>
      <c r="I345" s="89" t="s">
        <v>89</v>
      </c>
      <c r="J345" s="89" t="s">
        <v>35</v>
      </c>
      <c r="K345" s="89" t="s">
        <v>36</v>
      </c>
      <c r="L345" s="89" t="s">
        <v>47</v>
      </c>
      <c r="M345" s="89" t="s">
        <v>38</v>
      </c>
      <c r="N345" s="88"/>
      <c r="O345" s="88">
        <v>12</v>
      </c>
      <c r="P345" s="88">
        <v>12</v>
      </c>
      <c r="Q345" s="53">
        <v>0</v>
      </c>
      <c r="R345" s="35" t="s">
        <v>775</v>
      </c>
      <c r="T345" s="89" t="s">
        <v>64</v>
      </c>
      <c r="U345" s="89" t="s">
        <v>94</v>
      </c>
    </row>
    <row r="346" spans="1:21" s="89" customFormat="1">
      <c r="A346" s="102">
        <v>2023</v>
      </c>
      <c r="B346" s="89" t="s">
        <v>450</v>
      </c>
      <c r="C346" s="80">
        <v>30389</v>
      </c>
      <c r="D346" s="91">
        <v>29</v>
      </c>
      <c r="E346" s="94">
        <v>45127</v>
      </c>
      <c r="F346" s="89" t="s">
        <v>32</v>
      </c>
      <c r="G346" s="89" t="s">
        <v>50</v>
      </c>
      <c r="H346" s="89" t="s">
        <v>451</v>
      </c>
      <c r="I346" s="89" t="s">
        <v>89</v>
      </c>
      <c r="J346" s="89" t="s">
        <v>35</v>
      </c>
      <c r="K346" s="89" t="s">
        <v>36</v>
      </c>
      <c r="L346" s="89" t="s">
        <v>37</v>
      </c>
      <c r="M346" s="89" t="s">
        <v>38</v>
      </c>
      <c r="N346" s="88"/>
      <c r="O346" s="88">
        <v>50</v>
      </c>
      <c r="P346" s="88">
        <v>50</v>
      </c>
      <c r="Q346" s="53">
        <v>0</v>
      </c>
      <c r="R346" s="35" t="s">
        <v>775</v>
      </c>
      <c r="T346" s="89" t="s">
        <v>53</v>
      </c>
      <c r="U346" s="89" t="s">
        <v>90</v>
      </c>
    </row>
    <row r="347" spans="1:21" s="89" customFormat="1">
      <c r="A347" s="102">
        <v>2023</v>
      </c>
      <c r="B347" s="89" t="s">
        <v>452</v>
      </c>
      <c r="C347" s="80">
        <v>30390</v>
      </c>
      <c r="D347" s="91">
        <v>29</v>
      </c>
      <c r="E347" s="94">
        <v>45127</v>
      </c>
      <c r="F347" s="89" t="s">
        <v>32</v>
      </c>
      <c r="G347" s="89" t="s">
        <v>50</v>
      </c>
      <c r="H347" s="89" t="s">
        <v>451</v>
      </c>
      <c r="I347" s="89" t="s">
        <v>89</v>
      </c>
      <c r="J347" s="89" t="s">
        <v>35</v>
      </c>
      <c r="K347" s="89" t="s">
        <v>36</v>
      </c>
      <c r="L347" s="89" t="s">
        <v>37</v>
      </c>
      <c r="M347" s="89" t="s">
        <v>38</v>
      </c>
      <c r="N347" s="88"/>
      <c r="O347" s="88">
        <v>50</v>
      </c>
      <c r="P347" s="88">
        <v>50</v>
      </c>
      <c r="Q347" s="53">
        <v>0</v>
      </c>
      <c r="R347" s="35" t="s">
        <v>775</v>
      </c>
      <c r="T347" s="89" t="s">
        <v>53</v>
      </c>
      <c r="U347" s="89" t="s">
        <v>90</v>
      </c>
    </row>
    <row r="348" spans="1:21" s="89" customFormat="1">
      <c r="A348" s="102">
        <v>2023</v>
      </c>
      <c r="B348" s="89" t="s">
        <v>453</v>
      </c>
      <c r="C348" s="80">
        <v>30391</v>
      </c>
      <c r="D348" s="91">
        <v>29</v>
      </c>
      <c r="E348" s="94">
        <v>45127</v>
      </c>
      <c r="F348" s="89" t="s">
        <v>32</v>
      </c>
      <c r="G348" s="89" t="s">
        <v>50</v>
      </c>
      <c r="H348" s="89" t="s">
        <v>451</v>
      </c>
      <c r="I348" s="89" t="s">
        <v>89</v>
      </c>
      <c r="J348" s="89" t="s">
        <v>35</v>
      </c>
      <c r="K348" s="89" t="s">
        <v>36</v>
      </c>
      <c r="L348" s="89" t="s">
        <v>37</v>
      </c>
      <c r="M348" s="89" t="s">
        <v>38</v>
      </c>
      <c r="N348" s="88"/>
      <c r="O348" s="88">
        <v>50</v>
      </c>
      <c r="P348" s="88">
        <v>50</v>
      </c>
      <c r="Q348" s="53">
        <v>0</v>
      </c>
      <c r="R348" s="35" t="s">
        <v>775</v>
      </c>
      <c r="T348" s="89" t="s">
        <v>53</v>
      </c>
      <c r="U348" s="89" t="s">
        <v>90</v>
      </c>
    </row>
    <row r="349" spans="1:21" s="89" customFormat="1">
      <c r="A349" s="102">
        <v>2023</v>
      </c>
      <c r="B349" s="89" t="s">
        <v>454</v>
      </c>
      <c r="C349" s="80">
        <v>30392</v>
      </c>
      <c r="D349" s="91">
        <v>29</v>
      </c>
      <c r="E349" s="94">
        <v>45127</v>
      </c>
      <c r="F349" s="89" t="s">
        <v>32</v>
      </c>
      <c r="G349" s="89" t="s">
        <v>50</v>
      </c>
      <c r="H349" s="89" t="s">
        <v>451</v>
      </c>
      <c r="I349" s="89" t="s">
        <v>89</v>
      </c>
      <c r="J349" s="89" t="s">
        <v>35</v>
      </c>
      <c r="K349" s="89" t="s">
        <v>36</v>
      </c>
      <c r="L349" s="89" t="s">
        <v>37</v>
      </c>
      <c r="M349" s="89" t="s">
        <v>38</v>
      </c>
      <c r="N349" s="88"/>
      <c r="O349" s="88">
        <v>21</v>
      </c>
      <c r="P349" s="88">
        <v>21</v>
      </c>
      <c r="Q349" s="53">
        <v>0</v>
      </c>
      <c r="R349" s="35" t="s">
        <v>775</v>
      </c>
      <c r="T349" s="89" t="s">
        <v>53</v>
      </c>
      <c r="U349" s="89" t="s">
        <v>90</v>
      </c>
    </row>
    <row r="350" spans="1:21" s="89" customFormat="1">
      <c r="A350" s="102">
        <v>2023</v>
      </c>
      <c r="B350" s="89" t="s">
        <v>455</v>
      </c>
      <c r="C350" s="80">
        <v>30393</v>
      </c>
      <c r="D350" s="91">
        <v>29</v>
      </c>
      <c r="E350" s="94">
        <v>45127</v>
      </c>
      <c r="F350" s="89" t="s">
        <v>32</v>
      </c>
      <c r="G350" s="89" t="s">
        <v>50</v>
      </c>
      <c r="H350" s="89" t="s">
        <v>451</v>
      </c>
      <c r="I350" s="89" t="s">
        <v>89</v>
      </c>
      <c r="J350" s="89" t="s">
        <v>35</v>
      </c>
      <c r="K350" s="89" t="s">
        <v>36</v>
      </c>
      <c r="L350" s="89" t="s">
        <v>47</v>
      </c>
      <c r="M350" s="89" t="s">
        <v>38</v>
      </c>
      <c r="N350" s="88"/>
      <c r="O350" s="88">
        <v>1</v>
      </c>
      <c r="P350" s="88">
        <v>1</v>
      </c>
      <c r="Q350" s="53">
        <v>0</v>
      </c>
      <c r="R350" s="35" t="s">
        <v>775</v>
      </c>
      <c r="T350" s="89" t="s">
        <v>64</v>
      </c>
      <c r="U350" s="89" t="s">
        <v>94</v>
      </c>
    </row>
    <row r="351" spans="1:21" s="89" customFormat="1">
      <c r="A351" s="102">
        <v>2023</v>
      </c>
      <c r="B351" s="89" t="s">
        <v>456</v>
      </c>
      <c r="C351" s="80">
        <v>30394</v>
      </c>
      <c r="D351" s="91">
        <v>29</v>
      </c>
      <c r="E351" s="94">
        <v>45126</v>
      </c>
      <c r="F351" s="89" t="s">
        <v>32</v>
      </c>
      <c r="G351" s="89" t="s">
        <v>50</v>
      </c>
      <c r="H351" s="89" t="s">
        <v>457</v>
      </c>
      <c r="I351" s="89" t="s">
        <v>89</v>
      </c>
      <c r="J351" s="89" t="s">
        <v>35</v>
      </c>
      <c r="K351" s="89" t="s">
        <v>36</v>
      </c>
      <c r="L351" s="89" t="s">
        <v>37</v>
      </c>
      <c r="M351" s="89" t="s">
        <v>38</v>
      </c>
      <c r="N351" s="88"/>
      <c r="O351" s="88">
        <v>50</v>
      </c>
      <c r="P351" s="88">
        <v>50</v>
      </c>
      <c r="Q351" s="53">
        <v>0</v>
      </c>
      <c r="R351" s="35" t="s">
        <v>775</v>
      </c>
      <c r="T351" s="89" t="s">
        <v>53</v>
      </c>
      <c r="U351" s="89" t="s">
        <v>90</v>
      </c>
    </row>
    <row r="352" spans="1:21" s="89" customFormat="1">
      <c r="A352" s="102">
        <v>2023</v>
      </c>
      <c r="B352" s="89" t="s">
        <v>458</v>
      </c>
      <c r="C352" s="80">
        <v>30395</v>
      </c>
      <c r="D352" s="91">
        <v>29</v>
      </c>
      <c r="E352" s="94">
        <v>45126</v>
      </c>
      <c r="F352" s="89" t="s">
        <v>32</v>
      </c>
      <c r="G352" s="89" t="s">
        <v>50</v>
      </c>
      <c r="H352" s="89" t="s">
        <v>457</v>
      </c>
      <c r="I352" s="89" t="s">
        <v>89</v>
      </c>
      <c r="J352" s="89" t="s">
        <v>35</v>
      </c>
      <c r="K352" s="89" t="s">
        <v>36</v>
      </c>
      <c r="L352" s="89" t="s">
        <v>37</v>
      </c>
      <c r="M352" s="89" t="s">
        <v>38</v>
      </c>
      <c r="N352" s="88"/>
      <c r="O352" s="88">
        <v>50</v>
      </c>
      <c r="P352" s="88">
        <v>50</v>
      </c>
      <c r="Q352" s="53">
        <v>0</v>
      </c>
      <c r="R352" s="35" t="s">
        <v>775</v>
      </c>
      <c r="T352" s="89" t="s">
        <v>53</v>
      </c>
      <c r="U352" s="89" t="s">
        <v>90</v>
      </c>
    </row>
    <row r="353" spans="1:21" s="89" customFormat="1">
      <c r="A353" s="102">
        <v>2023</v>
      </c>
      <c r="B353" s="89" t="s">
        <v>459</v>
      </c>
      <c r="C353" s="80">
        <v>30396</v>
      </c>
      <c r="D353" s="91">
        <v>29</v>
      </c>
      <c r="E353" s="94">
        <v>45126</v>
      </c>
      <c r="F353" s="89" t="s">
        <v>32</v>
      </c>
      <c r="G353" s="89" t="s">
        <v>50</v>
      </c>
      <c r="H353" s="89" t="s">
        <v>457</v>
      </c>
      <c r="I353" s="89" t="s">
        <v>89</v>
      </c>
      <c r="J353" s="89" t="s">
        <v>35</v>
      </c>
      <c r="K353" s="89" t="s">
        <v>36</v>
      </c>
      <c r="L353" s="89" t="s">
        <v>37</v>
      </c>
      <c r="M353" s="89" t="s">
        <v>38</v>
      </c>
      <c r="N353" s="88"/>
      <c r="O353" s="88">
        <v>50</v>
      </c>
      <c r="P353" s="88">
        <v>50</v>
      </c>
      <c r="Q353" s="53">
        <v>0</v>
      </c>
      <c r="R353" s="35" t="s">
        <v>775</v>
      </c>
      <c r="T353" s="89" t="s">
        <v>53</v>
      </c>
      <c r="U353" s="89" t="s">
        <v>90</v>
      </c>
    </row>
    <row r="354" spans="1:21" s="89" customFormat="1">
      <c r="A354" s="102">
        <v>2023</v>
      </c>
      <c r="B354" s="89" t="s">
        <v>460</v>
      </c>
      <c r="C354" s="80">
        <v>30397</v>
      </c>
      <c r="D354" s="91">
        <v>29</v>
      </c>
      <c r="E354" s="94">
        <v>45126</v>
      </c>
      <c r="F354" s="89" t="s">
        <v>32</v>
      </c>
      <c r="G354" s="89" t="s">
        <v>50</v>
      </c>
      <c r="H354" s="89" t="s">
        <v>457</v>
      </c>
      <c r="I354" s="89" t="s">
        <v>89</v>
      </c>
      <c r="J354" s="89" t="s">
        <v>35</v>
      </c>
      <c r="K354" s="89" t="s">
        <v>36</v>
      </c>
      <c r="L354" s="89" t="s">
        <v>37</v>
      </c>
      <c r="M354" s="89" t="s">
        <v>38</v>
      </c>
      <c r="N354" s="88"/>
      <c r="O354" s="88">
        <v>50</v>
      </c>
      <c r="P354" s="88">
        <v>50</v>
      </c>
      <c r="Q354" s="53">
        <v>0</v>
      </c>
      <c r="R354" s="35" t="s">
        <v>775</v>
      </c>
      <c r="T354" s="89" t="s">
        <v>53</v>
      </c>
      <c r="U354" s="89" t="s">
        <v>90</v>
      </c>
    </row>
    <row r="355" spans="1:21" s="89" customFormat="1">
      <c r="A355" s="102">
        <v>2023</v>
      </c>
      <c r="B355" s="89" t="s">
        <v>461</v>
      </c>
      <c r="C355" s="80">
        <v>30398</v>
      </c>
      <c r="D355" s="91">
        <v>29</v>
      </c>
      <c r="E355" s="94">
        <v>45126</v>
      </c>
      <c r="F355" s="89" t="s">
        <v>32</v>
      </c>
      <c r="G355" s="89" t="s">
        <v>50</v>
      </c>
      <c r="H355" s="89" t="s">
        <v>457</v>
      </c>
      <c r="I355" s="89" t="s">
        <v>89</v>
      </c>
      <c r="J355" s="89" t="s">
        <v>35</v>
      </c>
      <c r="K355" s="89" t="s">
        <v>36</v>
      </c>
      <c r="L355" s="89" t="s">
        <v>37</v>
      </c>
      <c r="M355" s="89" t="s">
        <v>38</v>
      </c>
      <c r="N355" s="88"/>
      <c r="O355" s="88">
        <v>50</v>
      </c>
      <c r="P355" s="88">
        <v>50</v>
      </c>
      <c r="Q355" s="53">
        <v>0</v>
      </c>
      <c r="R355" s="35" t="s">
        <v>775</v>
      </c>
      <c r="T355" s="89" t="s">
        <v>53</v>
      </c>
      <c r="U355" s="89" t="s">
        <v>90</v>
      </c>
    </row>
    <row r="356" spans="1:21" s="89" customFormat="1">
      <c r="A356" s="102">
        <v>2023</v>
      </c>
      <c r="B356" s="89" t="s">
        <v>462</v>
      </c>
      <c r="C356" s="80">
        <v>30399</v>
      </c>
      <c r="D356" s="91">
        <v>29</v>
      </c>
      <c r="E356" s="94">
        <v>45126</v>
      </c>
      <c r="F356" s="89" t="s">
        <v>32</v>
      </c>
      <c r="G356" s="89" t="s">
        <v>50</v>
      </c>
      <c r="H356" s="89" t="s">
        <v>457</v>
      </c>
      <c r="I356" s="89" t="s">
        <v>89</v>
      </c>
      <c r="J356" s="89" t="s">
        <v>35</v>
      </c>
      <c r="K356" s="89" t="s">
        <v>36</v>
      </c>
      <c r="L356" s="89" t="s">
        <v>37</v>
      </c>
      <c r="M356" s="89" t="s">
        <v>38</v>
      </c>
      <c r="N356" s="88"/>
      <c r="O356" s="88">
        <v>50</v>
      </c>
      <c r="P356" s="88">
        <v>50</v>
      </c>
      <c r="Q356" s="53">
        <v>0</v>
      </c>
      <c r="R356" s="35" t="s">
        <v>775</v>
      </c>
      <c r="T356" s="89" t="s">
        <v>53</v>
      </c>
      <c r="U356" s="89" t="s">
        <v>90</v>
      </c>
    </row>
    <row r="357" spans="1:21" s="89" customFormat="1">
      <c r="A357" s="102">
        <v>2023</v>
      </c>
      <c r="B357" s="89" t="s">
        <v>463</v>
      </c>
      <c r="C357" s="80">
        <v>30400</v>
      </c>
      <c r="D357" s="91">
        <v>29</v>
      </c>
      <c r="E357" s="94">
        <v>45126</v>
      </c>
      <c r="F357" s="89" t="s">
        <v>32</v>
      </c>
      <c r="G357" s="89" t="s">
        <v>50</v>
      </c>
      <c r="H357" s="89" t="s">
        <v>457</v>
      </c>
      <c r="I357" s="89" t="s">
        <v>89</v>
      </c>
      <c r="J357" s="89" t="s">
        <v>35</v>
      </c>
      <c r="K357" s="89" t="s">
        <v>36</v>
      </c>
      <c r="L357" s="89" t="s">
        <v>37</v>
      </c>
      <c r="M357" s="89" t="s">
        <v>38</v>
      </c>
      <c r="N357" s="88"/>
      <c r="O357" s="88">
        <v>50</v>
      </c>
      <c r="P357" s="88">
        <v>50</v>
      </c>
      <c r="Q357" s="53">
        <v>0</v>
      </c>
      <c r="R357" s="35" t="s">
        <v>775</v>
      </c>
      <c r="T357" s="89" t="s">
        <v>53</v>
      </c>
      <c r="U357" s="89" t="s">
        <v>90</v>
      </c>
    </row>
    <row r="358" spans="1:21" s="89" customFormat="1">
      <c r="A358" s="102">
        <v>2023</v>
      </c>
      <c r="B358" s="89" t="s">
        <v>464</v>
      </c>
      <c r="C358" s="80">
        <v>30401</v>
      </c>
      <c r="D358" s="91">
        <v>29</v>
      </c>
      <c r="E358" s="94">
        <v>45126</v>
      </c>
      <c r="F358" s="89" t="s">
        <v>32</v>
      </c>
      <c r="G358" s="89" t="s">
        <v>50</v>
      </c>
      <c r="H358" s="89" t="s">
        <v>457</v>
      </c>
      <c r="I358" s="89" t="s">
        <v>89</v>
      </c>
      <c r="J358" s="89" t="s">
        <v>35</v>
      </c>
      <c r="K358" s="89" t="s">
        <v>36</v>
      </c>
      <c r="L358" s="89" t="s">
        <v>37</v>
      </c>
      <c r="M358" s="89" t="s">
        <v>38</v>
      </c>
      <c r="N358" s="88"/>
      <c r="O358" s="88">
        <v>50</v>
      </c>
      <c r="P358" s="88">
        <v>50</v>
      </c>
      <c r="Q358" s="53">
        <v>0</v>
      </c>
      <c r="R358" s="35" t="s">
        <v>775</v>
      </c>
      <c r="T358" s="89" t="s">
        <v>53</v>
      </c>
      <c r="U358" s="89" t="s">
        <v>90</v>
      </c>
    </row>
    <row r="359" spans="1:21" s="89" customFormat="1">
      <c r="A359" s="102">
        <v>2023</v>
      </c>
      <c r="B359" s="89" t="s">
        <v>465</v>
      </c>
      <c r="C359" s="80">
        <v>30402</v>
      </c>
      <c r="D359" s="91">
        <v>29</v>
      </c>
      <c r="E359" s="94">
        <v>45126</v>
      </c>
      <c r="F359" s="89" t="s">
        <v>32</v>
      </c>
      <c r="G359" s="89" t="s">
        <v>50</v>
      </c>
      <c r="H359" s="89" t="s">
        <v>457</v>
      </c>
      <c r="I359" s="89" t="s">
        <v>89</v>
      </c>
      <c r="J359" s="89" t="s">
        <v>35</v>
      </c>
      <c r="K359" s="89" t="s">
        <v>36</v>
      </c>
      <c r="L359" s="89" t="s">
        <v>37</v>
      </c>
      <c r="M359" s="89" t="s">
        <v>38</v>
      </c>
      <c r="N359" s="88"/>
      <c r="O359" s="88">
        <v>50</v>
      </c>
      <c r="P359" s="88">
        <v>50</v>
      </c>
      <c r="Q359" s="53">
        <v>0</v>
      </c>
      <c r="R359" s="35" t="s">
        <v>775</v>
      </c>
      <c r="T359" s="89" t="s">
        <v>53</v>
      </c>
      <c r="U359" s="89" t="s">
        <v>90</v>
      </c>
    </row>
    <row r="360" spans="1:21" s="89" customFormat="1">
      <c r="A360" s="102">
        <v>2023</v>
      </c>
      <c r="B360" s="89" t="s">
        <v>466</v>
      </c>
      <c r="C360" s="80">
        <v>30403</v>
      </c>
      <c r="D360" s="91">
        <v>29</v>
      </c>
      <c r="E360" s="94">
        <v>45126</v>
      </c>
      <c r="F360" s="89" t="s">
        <v>32</v>
      </c>
      <c r="G360" s="89" t="s">
        <v>50</v>
      </c>
      <c r="H360" s="89" t="s">
        <v>457</v>
      </c>
      <c r="I360" s="89" t="s">
        <v>89</v>
      </c>
      <c r="J360" s="89" t="s">
        <v>35</v>
      </c>
      <c r="K360" s="89" t="s">
        <v>36</v>
      </c>
      <c r="L360" s="89" t="s">
        <v>37</v>
      </c>
      <c r="M360" s="89" t="s">
        <v>38</v>
      </c>
      <c r="N360" s="88"/>
      <c r="O360" s="88">
        <v>50</v>
      </c>
      <c r="P360" s="88">
        <v>50</v>
      </c>
      <c r="Q360" s="53">
        <v>0</v>
      </c>
      <c r="R360" s="35" t="s">
        <v>775</v>
      </c>
      <c r="T360" s="89" t="s">
        <v>53</v>
      </c>
      <c r="U360" s="89" t="s">
        <v>90</v>
      </c>
    </row>
    <row r="361" spans="1:21" s="89" customFormat="1">
      <c r="A361" s="102">
        <v>2023</v>
      </c>
      <c r="B361" s="89" t="s">
        <v>467</v>
      </c>
      <c r="C361" s="80">
        <v>30404</v>
      </c>
      <c r="D361" s="91">
        <v>29</v>
      </c>
      <c r="E361" s="94">
        <v>45126</v>
      </c>
      <c r="F361" s="89" t="s">
        <v>32</v>
      </c>
      <c r="G361" s="89" t="s">
        <v>50</v>
      </c>
      <c r="H361" s="89" t="s">
        <v>457</v>
      </c>
      <c r="I361" s="89" t="s">
        <v>89</v>
      </c>
      <c r="J361" s="89" t="s">
        <v>35</v>
      </c>
      <c r="K361" s="89" t="s">
        <v>36</v>
      </c>
      <c r="L361" s="89" t="s">
        <v>37</v>
      </c>
      <c r="M361" s="89" t="s">
        <v>38</v>
      </c>
      <c r="N361" s="88"/>
      <c r="O361" s="88">
        <v>12</v>
      </c>
      <c r="P361" s="88">
        <v>12</v>
      </c>
      <c r="Q361" s="53">
        <v>0</v>
      </c>
      <c r="R361" s="35" t="s">
        <v>775</v>
      </c>
      <c r="T361" s="89" t="s">
        <v>53</v>
      </c>
      <c r="U361" s="89" t="s">
        <v>90</v>
      </c>
    </row>
    <row r="362" spans="1:21" s="89" customFormat="1">
      <c r="A362" s="102">
        <v>2023</v>
      </c>
      <c r="B362" s="89" t="s">
        <v>468</v>
      </c>
      <c r="C362" s="80">
        <v>30405</v>
      </c>
      <c r="D362" s="91">
        <v>29</v>
      </c>
      <c r="E362" s="94">
        <v>45126</v>
      </c>
      <c r="F362" s="89" t="s">
        <v>32</v>
      </c>
      <c r="G362" s="89" t="s">
        <v>50</v>
      </c>
      <c r="H362" s="89" t="s">
        <v>457</v>
      </c>
      <c r="I362" s="89" t="s">
        <v>89</v>
      </c>
      <c r="J362" s="89" t="s">
        <v>35</v>
      </c>
      <c r="K362" s="89" t="s">
        <v>36</v>
      </c>
      <c r="L362" s="89" t="s">
        <v>47</v>
      </c>
      <c r="M362" s="89" t="s">
        <v>38</v>
      </c>
      <c r="N362" s="88"/>
      <c r="O362" s="88">
        <v>10</v>
      </c>
      <c r="P362" s="88">
        <v>10</v>
      </c>
      <c r="Q362" s="53">
        <v>0</v>
      </c>
      <c r="R362" s="35" t="s">
        <v>775</v>
      </c>
      <c r="T362" s="89" t="s">
        <v>64</v>
      </c>
      <c r="U362" s="89" t="s">
        <v>94</v>
      </c>
    </row>
    <row r="363" spans="1:21" s="89" customFormat="1">
      <c r="A363" s="102">
        <v>2023</v>
      </c>
      <c r="B363" s="89" t="s">
        <v>469</v>
      </c>
      <c r="C363" s="80">
        <v>30406</v>
      </c>
      <c r="D363" s="91">
        <v>29</v>
      </c>
      <c r="E363" s="94">
        <v>45126</v>
      </c>
      <c r="F363" s="89" t="s">
        <v>32</v>
      </c>
      <c r="G363" s="89" t="s">
        <v>50</v>
      </c>
      <c r="H363" s="89" t="s">
        <v>470</v>
      </c>
      <c r="I363" s="89" t="s">
        <v>89</v>
      </c>
      <c r="J363" s="89" t="s">
        <v>35</v>
      </c>
      <c r="K363" s="89" t="s">
        <v>36</v>
      </c>
      <c r="L363" s="89" t="s">
        <v>37</v>
      </c>
      <c r="M363" s="89" t="s">
        <v>38</v>
      </c>
      <c r="N363" s="88"/>
      <c r="O363" s="88">
        <v>50</v>
      </c>
      <c r="P363" s="88">
        <v>50</v>
      </c>
      <c r="Q363" s="53">
        <v>0</v>
      </c>
      <c r="R363" s="35" t="s">
        <v>775</v>
      </c>
      <c r="T363" s="89" t="s">
        <v>53</v>
      </c>
      <c r="U363" s="89" t="s">
        <v>90</v>
      </c>
    </row>
    <row r="364" spans="1:21" s="89" customFormat="1">
      <c r="A364" s="102">
        <v>2023</v>
      </c>
      <c r="B364" s="89" t="s">
        <v>471</v>
      </c>
      <c r="C364" s="80">
        <v>30407</v>
      </c>
      <c r="D364" s="91">
        <v>29</v>
      </c>
      <c r="E364" s="94">
        <v>45126</v>
      </c>
      <c r="F364" s="89" t="s">
        <v>32</v>
      </c>
      <c r="G364" s="89" t="s">
        <v>50</v>
      </c>
      <c r="H364" s="89" t="s">
        <v>470</v>
      </c>
      <c r="I364" s="89" t="s">
        <v>89</v>
      </c>
      <c r="J364" s="89" t="s">
        <v>35</v>
      </c>
      <c r="K364" s="89" t="s">
        <v>36</v>
      </c>
      <c r="L364" s="89" t="s">
        <v>37</v>
      </c>
      <c r="M364" s="89" t="s">
        <v>38</v>
      </c>
      <c r="N364" s="88"/>
      <c r="O364" s="88">
        <v>50</v>
      </c>
      <c r="P364" s="88">
        <v>50</v>
      </c>
      <c r="Q364" s="53">
        <v>0</v>
      </c>
      <c r="R364" s="35" t="s">
        <v>775</v>
      </c>
      <c r="T364" s="89" t="s">
        <v>53</v>
      </c>
      <c r="U364" s="89" t="s">
        <v>90</v>
      </c>
    </row>
    <row r="365" spans="1:21" s="89" customFormat="1">
      <c r="A365" s="102">
        <v>2023</v>
      </c>
      <c r="B365" s="89" t="s">
        <v>472</v>
      </c>
      <c r="C365" s="80">
        <v>30408</v>
      </c>
      <c r="D365" s="91">
        <v>29</v>
      </c>
      <c r="E365" s="94">
        <v>45126</v>
      </c>
      <c r="F365" s="89" t="s">
        <v>32</v>
      </c>
      <c r="G365" s="89" t="s">
        <v>50</v>
      </c>
      <c r="H365" s="89" t="s">
        <v>470</v>
      </c>
      <c r="I365" s="89" t="s">
        <v>89</v>
      </c>
      <c r="J365" s="89" t="s">
        <v>35</v>
      </c>
      <c r="K365" s="89" t="s">
        <v>36</v>
      </c>
      <c r="L365" s="89" t="s">
        <v>37</v>
      </c>
      <c r="M365" s="89" t="s">
        <v>38</v>
      </c>
      <c r="N365" s="88"/>
      <c r="O365" s="88">
        <v>50</v>
      </c>
      <c r="P365" s="88">
        <v>50</v>
      </c>
      <c r="Q365" s="53">
        <v>0</v>
      </c>
      <c r="R365" s="35" t="s">
        <v>775</v>
      </c>
      <c r="T365" s="89" t="s">
        <v>53</v>
      </c>
      <c r="U365" s="89" t="s">
        <v>90</v>
      </c>
    </row>
    <row r="366" spans="1:21" s="72" customFormat="1">
      <c r="A366" s="76">
        <v>2023</v>
      </c>
      <c r="B366" s="72" t="s">
        <v>473</v>
      </c>
      <c r="C366" s="73">
        <v>30409</v>
      </c>
      <c r="D366" s="74">
        <v>29</v>
      </c>
      <c r="E366" s="75">
        <v>45126</v>
      </c>
      <c r="F366" s="72" t="s">
        <v>32</v>
      </c>
      <c r="G366" s="72" t="s">
        <v>50</v>
      </c>
      <c r="H366" s="72" t="s">
        <v>470</v>
      </c>
      <c r="I366" s="72" t="s">
        <v>89</v>
      </c>
      <c r="J366" s="72" t="s">
        <v>35</v>
      </c>
      <c r="K366" s="72" t="s">
        <v>36</v>
      </c>
      <c r="L366" s="72" t="s">
        <v>37</v>
      </c>
      <c r="M366" s="72" t="s">
        <v>38</v>
      </c>
      <c r="N366" s="71"/>
      <c r="O366" s="71">
        <v>50</v>
      </c>
      <c r="P366" s="71">
        <v>50</v>
      </c>
      <c r="Q366" s="74">
        <v>1</v>
      </c>
      <c r="R366" s="72" t="s">
        <v>776</v>
      </c>
      <c r="T366" s="72" t="s">
        <v>53</v>
      </c>
      <c r="U366" s="72" t="s">
        <v>90</v>
      </c>
    </row>
    <row r="367" spans="1:21" s="89" customFormat="1">
      <c r="A367" s="102">
        <v>2023</v>
      </c>
      <c r="B367" s="89" t="s">
        <v>474</v>
      </c>
      <c r="C367" s="80">
        <v>30410</v>
      </c>
      <c r="D367" s="91">
        <v>29</v>
      </c>
      <c r="E367" s="94">
        <v>45126</v>
      </c>
      <c r="F367" s="89" t="s">
        <v>32</v>
      </c>
      <c r="G367" s="89" t="s">
        <v>50</v>
      </c>
      <c r="H367" s="89" t="s">
        <v>470</v>
      </c>
      <c r="I367" s="89" t="s">
        <v>89</v>
      </c>
      <c r="J367" s="89" t="s">
        <v>35</v>
      </c>
      <c r="K367" s="89" t="s">
        <v>36</v>
      </c>
      <c r="L367" s="89" t="s">
        <v>37</v>
      </c>
      <c r="M367" s="89" t="s">
        <v>38</v>
      </c>
      <c r="N367" s="88"/>
      <c r="O367" s="88">
        <v>17</v>
      </c>
      <c r="P367" s="88">
        <v>17</v>
      </c>
      <c r="Q367" s="53">
        <v>0</v>
      </c>
      <c r="R367" s="35" t="s">
        <v>775</v>
      </c>
      <c r="T367" s="89" t="s">
        <v>53</v>
      </c>
      <c r="U367" s="89" t="s">
        <v>90</v>
      </c>
    </row>
    <row r="368" spans="1:21" s="89" customFormat="1">
      <c r="A368" s="102">
        <v>2023</v>
      </c>
      <c r="B368" s="89" t="s">
        <v>475</v>
      </c>
      <c r="C368" s="80">
        <v>30411</v>
      </c>
      <c r="D368" s="91">
        <v>29</v>
      </c>
      <c r="E368" s="94">
        <v>45126</v>
      </c>
      <c r="F368" s="89" t="s">
        <v>32</v>
      </c>
      <c r="G368" s="89" t="s">
        <v>50</v>
      </c>
      <c r="H368" s="89" t="s">
        <v>470</v>
      </c>
      <c r="I368" s="89" t="s">
        <v>89</v>
      </c>
      <c r="J368" s="89" t="s">
        <v>35</v>
      </c>
      <c r="K368" s="89" t="s">
        <v>36</v>
      </c>
      <c r="L368" s="89" t="s">
        <v>47</v>
      </c>
      <c r="M368" s="89" t="s">
        <v>38</v>
      </c>
      <c r="N368" s="88"/>
      <c r="O368" s="88">
        <v>50</v>
      </c>
      <c r="P368" s="88">
        <v>50</v>
      </c>
      <c r="Q368" s="53">
        <v>0</v>
      </c>
      <c r="R368" s="35" t="s">
        <v>775</v>
      </c>
      <c r="T368" s="89" t="s">
        <v>64</v>
      </c>
      <c r="U368" s="89" t="s">
        <v>94</v>
      </c>
    </row>
    <row r="369" spans="1:21" s="89" customFormat="1">
      <c r="A369" s="102">
        <v>2023</v>
      </c>
      <c r="B369" s="89" t="s">
        <v>476</v>
      </c>
      <c r="C369" s="80">
        <v>30412</v>
      </c>
      <c r="D369" s="91">
        <v>29</v>
      </c>
      <c r="E369" s="94">
        <v>45126</v>
      </c>
      <c r="F369" s="89" t="s">
        <v>32</v>
      </c>
      <c r="G369" s="89" t="s">
        <v>50</v>
      </c>
      <c r="H369" s="89" t="s">
        <v>470</v>
      </c>
      <c r="I369" s="89" t="s">
        <v>89</v>
      </c>
      <c r="J369" s="89" t="s">
        <v>35</v>
      </c>
      <c r="K369" s="89" t="s">
        <v>36</v>
      </c>
      <c r="L369" s="89" t="s">
        <v>47</v>
      </c>
      <c r="M369" s="89" t="s">
        <v>38</v>
      </c>
      <c r="N369" s="88"/>
      <c r="O369" s="88">
        <v>16</v>
      </c>
      <c r="P369" s="88">
        <v>16</v>
      </c>
      <c r="Q369" s="53">
        <v>0</v>
      </c>
      <c r="R369" s="35" t="s">
        <v>775</v>
      </c>
      <c r="T369" s="89" t="s">
        <v>64</v>
      </c>
      <c r="U369" s="89" t="s">
        <v>94</v>
      </c>
    </row>
    <row r="370" spans="1:21" s="89" customFormat="1">
      <c r="A370" s="102">
        <v>2023</v>
      </c>
      <c r="B370" s="89" t="s">
        <v>477</v>
      </c>
      <c r="C370" s="80">
        <v>30413</v>
      </c>
      <c r="D370" s="91">
        <v>29</v>
      </c>
      <c r="E370" s="94">
        <v>45127</v>
      </c>
      <c r="F370" s="89" t="s">
        <v>32</v>
      </c>
      <c r="G370" s="89" t="s">
        <v>50</v>
      </c>
      <c r="H370" s="89" t="s">
        <v>478</v>
      </c>
      <c r="I370" s="89" t="s">
        <v>390</v>
      </c>
      <c r="J370" s="89" t="s">
        <v>35</v>
      </c>
      <c r="K370" s="89" t="s">
        <v>36</v>
      </c>
      <c r="L370" s="89" t="s">
        <v>37</v>
      </c>
      <c r="M370" s="89" t="s">
        <v>38</v>
      </c>
      <c r="N370" s="88"/>
      <c r="O370" s="88">
        <v>50</v>
      </c>
      <c r="P370" s="88">
        <v>50</v>
      </c>
      <c r="Q370" s="53">
        <v>0</v>
      </c>
      <c r="R370" s="35" t="s">
        <v>775</v>
      </c>
      <c r="T370" s="89" t="s">
        <v>53</v>
      </c>
      <c r="U370" s="89" t="s">
        <v>391</v>
      </c>
    </row>
    <row r="371" spans="1:21" s="72" customFormat="1">
      <c r="A371" s="76">
        <v>2023</v>
      </c>
      <c r="B371" s="72" t="s">
        <v>479</v>
      </c>
      <c r="C371" s="73">
        <v>30414</v>
      </c>
      <c r="D371" s="74">
        <v>29</v>
      </c>
      <c r="E371" s="75">
        <v>45127</v>
      </c>
      <c r="F371" s="72" t="s">
        <v>32</v>
      </c>
      <c r="G371" s="72" t="s">
        <v>50</v>
      </c>
      <c r="H371" s="72" t="s">
        <v>478</v>
      </c>
      <c r="I371" s="72" t="s">
        <v>390</v>
      </c>
      <c r="J371" s="72" t="s">
        <v>35</v>
      </c>
      <c r="K371" s="72" t="s">
        <v>36</v>
      </c>
      <c r="L371" s="72" t="s">
        <v>37</v>
      </c>
      <c r="M371" s="72" t="s">
        <v>38</v>
      </c>
      <c r="N371" s="71"/>
      <c r="O371" s="71">
        <v>50</v>
      </c>
      <c r="P371" s="71">
        <v>50</v>
      </c>
      <c r="Q371" s="74">
        <v>1</v>
      </c>
      <c r="R371" s="72" t="s">
        <v>776</v>
      </c>
      <c r="T371" s="72" t="s">
        <v>53</v>
      </c>
      <c r="U371" s="72" t="s">
        <v>391</v>
      </c>
    </row>
    <row r="372" spans="1:21" s="72" customFormat="1">
      <c r="A372" s="76">
        <v>2023</v>
      </c>
      <c r="B372" s="72" t="s">
        <v>480</v>
      </c>
      <c r="C372" s="73">
        <v>30415</v>
      </c>
      <c r="D372" s="74">
        <v>29</v>
      </c>
      <c r="E372" s="75">
        <v>45127</v>
      </c>
      <c r="F372" s="72" t="s">
        <v>32</v>
      </c>
      <c r="G372" s="72" t="s">
        <v>50</v>
      </c>
      <c r="H372" s="72" t="s">
        <v>478</v>
      </c>
      <c r="I372" s="72" t="s">
        <v>390</v>
      </c>
      <c r="J372" s="72" t="s">
        <v>35</v>
      </c>
      <c r="K372" s="72" t="s">
        <v>36</v>
      </c>
      <c r="L372" s="72" t="s">
        <v>37</v>
      </c>
      <c r="M372" s="72" t="s">
        <v>38</v>
      </c>
      <c r="N372" s="71"/>
      <c r="O372" s="71">
        <v>50</v>
      </c>
      <c r="P372" s="71">
        <v>50</v>
      </c>
      <c r="Q372" s="74">
        <v>1</v>
      </c>
      <c r="R372" s="72" t="s">
        <v>776</v>
      </c>
      <c r="T372" s="72" t="s">
        <v>53</v>
      </c>
      <c r="U372" s="72" t="s">
        <v>391</v>
      </c>
    </row>
    <row r="373" spans="1:21" s="72" customFormat="1">
      <c r="A373" s="76">
        <v>2023</v>
      </c>
      <c r="B373" s="72" t="s">
        <v>481</v>
      </c>
      <c r="C373" s="73">
        <v>30416</v>
      </c>
      <c r="D373" s="74">
        <v>29</v>
      </c>
      <c r="E373" s="75">
        <v>45127</v>
      </c>
      <c r="F373" s="72" t="s">
        <v>32</v>
      </c>
      <c r="G373" s="72" t="s">
        <v>50</v>
      </c>
      <c r="H373" s="72" t="s">
        <v>478</v>
      </c>
      <c r="I373" s="72" t="s">
        <v>390</v>
      </c>
      <c r="J373" s="72" t="s">
        <v>35</v>
      </c>
      <c r="K373" s="72" t="s">
        <v>36</v>
      </c>
      <c r="L373" s="72" t="s">
        <v>37</v>
      </c>
      <c r="M373" s="72" t="s">
        <v>38</v>
      </c>
      <c r="N373" s="71"/>
      <c r="O373" s="71">
        <v>50</v>
      </c>
      <c r="P373" s="71">
        <v>50</v>
      </c>
      <c r="Q373" s="74">
        <v>1</v>
      </c>
      <c r="R373" s="72" t="s">
        <v>776</v>
      </c>
      <c r="T373" s="72" t="s">
        <v>53</v>
      </c>
      <c r="U373" s="72" t="s">
        <v>391</v>
      </c>
    </row>
    <row r="374" spans="1:21" s="89" customFormat="1">
      <c r="A374" s="102">
        <v>2023</v>
      </c>
      <c r="B374" s="89" t="s">
        <v>482</v>
      </c>
      <c r="C374" s="80">
        <v>30417</v>
      </c>
      <c r="D374" s="91">
        <v>29</v>
      </c>
      <c r="E374" s="94">
        <v>45127</v>
      </c>
      <c r="F374" s="89" t="s">
        <v>32</v>
      </c>
      <c r="G374" s="89" t="s">
        <v>50</v>
      </c>
      <c r="H374" s="89" t="s">
        <v>478</v>
      </c>
      <c r="I374" s="89" t="s">
        <v>390</v>
      </c>
      <c r="J374" s="89" t="s">
        <v>35</v>
      </c>
      <c r="K374" s="89" t="s">
        <v>36</v>
      </c>
      <c r="L374" s="89" t="s">
        <v>37</v>
      </c>
      <c r="M374" s="89" t="s">
        <v>38</v>
      </c>
      <c r="N374" s="88"/>
      <c r="O374" s="88">
        <v>21</v>
      </c>
      <c r="P374" s="88">
        <v>21</v>
      </c>
      <c r="Q374" s="53">
        <v>0</v>
      </c>
      <c r="R374" s="35" t="s">
        <v>775</v>
      </c>
      <c r="T374" s="89" t="s">
        <v>53</v>
      </c>
      <c r="U374" s="89" t="s">
        <v>391</v>
      </c>
    </row>
    <row r="375" spans="1:21" s="72" customFormat="1">
      <c r="A375" s="76">
        <v>2023</v>
      </c>
      <c r="B375" s="72" t="s">
        <v>483</v>
      </c>
      <c r="C375" s="73">
        <v>30418</v>
      </c>
      <c r="D375" s="74">
        <v>29</v>
      </c>
      <c r="E375" s="75">
        <v>45127</v>
      </c>
      <c r="F375" s="72" t="s">
        <v>32</v>
      </c>
      <c r="G375" s="72" t="s">
        <v>50</v>
      </c>
      <c r="H375" s="72" t="s">
        <v>478</v>
      </c>
      <c r="I375" s="72" t="s">
        <v>390</v>
      </c>
      <c r="J375" s="72" t="s">
        <v>35</v>
      </c>
      <c r="K375" s="72" t="s">
        <v>36</v>
      </c>
      <c r="L375" s="72" t="s">
        <v>47</v>
      </c>
      <c r="M375" s="72" t="s">
        <v>38</v>
      </c>
      <c r="N375" s="71"/>
      <c r="O375" s="71">
        <v>15</v>
      </c>
      <c r="P375" s="71">
        <v>15</v>
      </c>
      <c r="Q375" s="74">
        <v>1</v>
      </c>
      <c r="R375" s="72" t="s">
        <v>776</v>
      </c>
      <c r="T375" s="72" t="s">
        <v>64</v>
      </c>
      <c r="U375" s="72" t="s">
        <v>399</v>
      </c>
    </row>
    <row r="376" spans="1:21" s="89" customFormat="1">
      <c r="A376" s="102">
        <v>2023</v>
      </c>
      <c r="B376" s="89" t="s">
        <v>484</v>
      </c>
      <c r="C376" s="80">
        <v>30419</v>
      </c>
      <c r="D376" s="91">
        <v>29</v>
      </c>
      <c r="E376" s="94">
        <v>45127</v>
      </c>
      <c r="F376" s="89" t="s">
        <v>32</v>
      </c>
      <c r="G376" s="89" t="s">
        <v>50</v>
      </c>
      <c r="H376" s="89" t="s">
        <v>485</v>
      </c>
      <c r="I376" s="89" t="s">
        <v>203</v>
      </c>
      <c r="J376" s="89" t="s">
        <v>35</v>
      </c>
      <c r="K376" s="89" t="s">
        <v>36</v>
      </c>
      <c r="L376" s="89" t="s">
        <v>37</v>
      </c>
      <c r="M376" s="89" t="s">
        <v>38</v>
      </c>
      <c r="N376" s="88"/>
      <c r="O376" s="88">
        <v>50</v>
      </c>
      <c r="P376" s="88">
        <v>50</v>
      </c>
      <c r="Q376" s="53">
        <v>0</v>
      </c>
      <c r="R376" s="35" t="s">
        <v>775</v>
      </c>
      <c r="T376" s="89" t="s">
        <v>53</v>
      </c>
      <c r="U376" s="89" t="s">
        <v>204</v>
      </c>
    </row>
    <row r="377" spans="1:21" s="89" customFormat="1">
      <c r="A377" s="102">
        <v>2023</v>
      </c>
      <c r="B377" s="89" t="s">
        <v>486</v>
      </c>
      <c r="C377" s="80">
        <v>30420</v>
      </c>
      <c r="D377" s="91">
        <v>29</v>
      </c>
      <c r="E377" s="94">
        <v>45127</v>
      </c>
      <c r="F377" s="89" t="s">
        <v>32</v>
      </c>
      <c r="G377" s="89" t="s">
        <v>50</v>
      </c>
      <c r="H377" s="89" t="s">
        <v>485</v>
      </c>
      <c r="I377" s="89" t="s">
        <v>203</v>
      </c>
      <c r="J377" s="89" t="s">
        <v>35</v>
      </c>
      <c r="K377" s="89" t="s">
        <v>36</v>
      </c>
      <c r="L377" s="89" t="s">
        <v>37</v>
      </c>
      <c r="M377" s="89" t="s">
        <v>38</v>
      </c>
      <c r="N377" s="88"/>
      <c r="O377" s="88">
        <v>50</v>
      </c>
      <c r="P377" s="88">
        <v>50</v>
      </c>
      <c r="Q377" s="53">
        <v>0</v>
      </c>
      <c r="R377" s="35" t="s">
        <v>775</v>
      </c>
      <c r="T377" s="89" t="s">
        <v>53</v>
      </c>
      <c r="U377" s="89" t="s">
        <v>204</v>
      </c>
    </row>
    <row r="378" spans="1:21" s="89" customFormat="1">
      <c r="A378" s="102">
        <v>2023</v>
      </c>
      <c r="B378" s="89" t="s">
        <v>487</v>
      </c>
      <c r="C378" s="80">
        <v>30421</v>
      </c>
      <c r="D378" s="91">
        <v>29</v>
      </c>
      <c r="E378" s="94">
        <v>45127</v>
      </c>
      <c r="F378" s="89" t="s">
        <v>32</v>
      </c>
      <c r="G378" s="89" t="s">
        <v>50</v>
      </c>
      <c r="H378" s="89" t="s">
        <v>485</v>
      </c>
      <c r="I378" s="89" t="s">
        <v>203</v>
      </c>
      <c r="J378" s="89" t="s">
        <v>35</v>
      </c>
      <c r="K378" s="89" t="s">
        <v>36</v>
      </c>
      <c r="L378" s="89" t="s">
        <v>37</v>
      </c>
      <c r="M378" s="89" t="s">
        <v>38</v>
      </c>
      <c r="N378" s="88"/>
      <c r="O378" s="88">
        <v>50</v>
      </c>
      <c r="P378" s="88">
        <v>50</v>
      </c>
      <c r="Q378" s="53">
        <v>0</v>
      </c>
      <c r="R378" s="35" t="s">
        <v>775</v>
      </c>
      <c r="T378" s="89" t="s">
        <v>53</v>
      </c>
      <c r="U378" s="89" t="s">
        <v>204</v>
      </c>
    </row>
    <row r="379" spans="1:21" s="72" customFormat="1">
      <c r="A379" s="76">
        <v>2023</v>
      </c>
      <c r="B379" s="72" t="s">
        <v>488</v>
      </c>
      <c r="C379" s="73">
        <v>30422</v>
      </c>
      <c r="D379" s="74">
        <v>29</v>
      </c>
      <c r="E379" s="75">
        <v>45127</v>
      </c>
      <c r="F379" s="72" t="s">
        <v>32</v>
      </c>
      <c r="G379" s="72" t="s">
        <v>50</v>
      </c>
      <c r="H379" s="72" t="s">
        <v>485</v>
      </c>
      <c r="I379" s="72" t="s">
        <v>203</v>
      </c>
      <c r="J379" s="72" t="s">
        <v>35</v>
      </c>
      <c r="K379" s="72" t="s">
        <v>36</v>
      </c>
      <c r="L379" s="72" t="s">
        <v>37</v>
      </c>
      <c r="M379" s="72" t="s">
        <v>38</v>
      </c>
      <c r="N379" s="71"/>
      <c r="O379" s="71">
        <v>50</v>
      </c>
      <c r="P379" s="71">
        <v>50</v>
      </c>
      <c r="Q379" s="74">
        <v>1</v>
      </c>
      <c r="R379" s="72" t="s">
        <v>776</v>
      </c>
      <c r="T379" s="72" t="s">
        <v>53</v>
      </c>
      <c r="U379" s="72" t="s">
        <v>204</v>
      </c>
    </row>
    <row r="380" spans="1:21" s="89" customFormat="1">
      <c r="A380" s="102">
        <v>2023</v>
      </c>
      <c r="B380" s="89" t="s">
        <v>489</v>
      </c>
      <c r="C380" s="80">
        <v>30423</v>
      </c>
      <c r="D380" s="91">
        <v>29</v>
      </c>
      <c r="E380" s="94">
        <v>45127</v>
      </c>
      <c r="F380" s="89" t="s">
        <v>32</v>
      </c>
      <c r="G380" s="89" t="s">
        <v>50</v>
      </c>
      <c r="H380" s="89" t="s">
        <v>485</v>
      </c>
      <c r="I380" s="89" t="s">
        <v>203</v>
      </c>
      <c r="J380" s="89" t="s">
        <v>35</v>
      </c>
      <c r="K380" s="89" t="s">
        <v>36</v>
      </c>
      <c r="L380" s="89" t="s">
        <v>37</v>
      </c>
      <c r="M380" s="89" t="s">
        <v>38</v>
      </c>
      <c r="N380" s="88"/>
      <c r="O380" s="88">
        <v>50</v>
      </c>
      <c r="P380" s="88">
        <v>50</v>
      </c>
      <c r="Q380" s="53">
        <v>0</v>
      </c>
      <c r="R380" s="35" t="s">
        <v>775</v>
      </c>
      <c r="T380" s="89" t="s">
        <v>53</v>
      </c>
      <c r="U380" s="89" t="s">
        <v>204</v>
      </c>
    </row>
    <row r="381" spans="1:21" s="89" customFormat="1">
      <c r="A381" s="102">
        <v>2023</v>
      </c>
      <c r="B381" s="89" t="s">
        <v>490</v>
      </c>
      <c r="C381" s="80">
        <v>30424</v>
      </c>
      <c r="D381" s="91">
        <v>29</v>
      </c>
      <c r="E381" s="94">
        <v>45127</v>
      </c>
      <c r="F381" s="89" t="s">
        <v>32</v>
      </c>
      <c r="G381" s="89" t="s">
        <v>50</v>
      </c>
      <c r="H381" s="89" t="s">
        <v>485</v>
      </c>
      <c r="I381" s="89" t="s">
        <v>203</v>
      </c>
      <c r="J381" s="89" t="s">
        <v>35</v>
      </c>
      <c r="K381" s="89" t="s">
        <v>36</v>
      </c>
      <c r="L381" s="89" t="s">
        <v>37</v>
      </c>
      <c r="M381" s="89" t="s">
        <v>38</v>
      </c>
      <c r="N381" s="88"/>
      <c r="O381" s="88">
        <v>34</v>
      </c>
      <c r="P381" s="88">
        <v>34</v>
      </c>
      <c r="Q381" s="53">
        <v>0</v>
      </c>
      <c r="R381" s="35" t="s">
        <v>775</v>
      </c>
      <c r="T381" s="89" t="s">
        <v>53</v>
      </c>
      <c r="U381" s="89" t="s">
        <v>204</v>
      </c>
    </row>
    <row r="382" spans="1:21" s="89" customFormat="1">
      <c r="A382" s="102">
        <v>2023</v>
      </c>
      <c r="B382" s="89" t="s">
        <v>491</v>
      </c>
      <c r="C382" s="80">
        <v>30425</v>
      </c>
      <c r="D382" s="91">
        <v>29</v>
      </c>
      <c r="E382" s="94">
        <v>45127</v>
      </c>
      <c r="F382" s="89" t="s">
        <v>32</v>
      </c>
      <c r="G382" s="89" t="s">
        <v>50</v>
      </c>
      <c r="H382" s="89" t="s">
        <v>485</v>
      </c>
      <c r="I382" s="89" t="s">
        <v>203</v>
      </c>
      <c r="J382" s="89" t="s">
        <v>35</v>
      </c>
      <c r="K382" s="89" t="s">
        <v>36</v>
      </c>
      <c r="L382" s="89" t="s">
        <v>47</v>
      </c>
      <c r="M382" s="89" t="s">
        <v>38</v>
      </c>
      <c r="N382" s="88"/>
      <c r="O382" s="88">
        <v>14</v>
      </c>
      <c r="P382" s="88">
        <v>14</v>
      </c>
      <c r="Q382" s="53">
        <v>0</v>
      </c>
      <c r="R382" s="35" t="s">
        <v>775</v>
      </c>
      <c r="T382" s="89" t="s">
        <v>64</v>
      </c>
      <c r="U382" s="89" t="s">
        <v>221</v>
      </c>
    </row>
    <row r="383" spans="1:21" s="89" customFormat="1">
      <c r="A383" s="102">
        <v>2023</v>
      </c>
      <c r="B383" s="89" t="s">
        <v>492</v>
      </c>
      <c r="C383" s="80">
        <v>30426</v>
      </c>
      <c r="D383" s="91">
        <v>29</v>
      </c>
      <c r="E383" s="94">
        <v>45127</v>
      </c>
      <c r="F383" s="89" t="s">
        <v>32</v>
      </c>
      <c r="G383" s="89" t="s">
        <v>50</v>
      </c>
      <c r="H383" s="89" t="s">
        <v>493</v>
      </c>
      <c r="I383" s="89" t="s">
        <v>390</v>
      </c>
      <c r="J383" s="89" t="s">
        <v>83</v>
      </c>
      <c r="K383" s="89" t="s">
        <v>36</v>
      </c>
      <c r="L383" s="89" t="s">
        <v>47</v>
      </c>
      <c r="M383" s="89" t="s">
        <v>38</v>
      </c>
      <c r="N383" s="88">
        <v>16</v>
      </c>
      <c r="O383" s="88"/>
      <c r="P383" s="88">
        <v>16</v>
      </c>
      <c r="Q383" s="53">
        <v>0</v>
      </c>
      <c r="R383" s="35" t="s">
        <v>775</v>
      </c>
      <c r="T383" s="89" t="s">
        <v>64</v>
      </c>
      <c r="U383" s="89" t="s">
        <v>399</v>
      </c>
    </row>
    <row r="384" spans="1:21" s="89" customFormat="1">
      <c r="A384" s="102">
        <v>2023</v>
      </c>
      <c r="B384" s="89" t="s">
        <v>494</v>
      </c>
      <c r="C384" s="80">
        <v>30427</v>
      </c>
      <c r="D384" s="91">
        <v>29</v>
      </c>
      <c r="E384" s="94">
        <v>45127</v>
      </c>
      <c r="F384" s="89" t="s">
        <v>32</v>
      </c>
      <c r="G384" s="89" t="s">
        <v>50</v>
      </c>
      <c r="H384" s="89" t="s">
        <v>495</v>
      </c>
      <c r="I384" s="89" t="s">
        <v>203</v>
      </c>
      <c r="J384" s="89" t="s">
        <v>35</v>
      </c>
      <c r="K384" s="89" t="s">
        <v>36</v>
      </c>
      <c r="L384" s="89" t="s">
        <v>37</v>
      </c>
      <c r="M384" s="89" t="s">
        <v>38</v>
      </c>
      <c r="N384" s="88"/>
      <c r="O384" s="88">
        <v>50</v>
      </c>
      <c r="P384" s="88">
        <v>50</v>
      </c>
      <c r="Q384" s="53">
        <v>0</v>
      </c>
      <c r="R384" s="35" t="s">
        <v>775</v>
      </c>
      <c r="T384" s="89" t="s">
        <v>53</v>
      </c>
      <c r="U384" s="89" t="s">
        <v>204</v>
      </c>
    </row>
    <row r="385" spans="1:21" s="89" customFormat="1">
      <c r="A385" s="102">
        <v>2023</v>
      </c>
      <c r="B385" s="89" t="s">
        <v>496</v>
      </c>
      <c r="C385" s="80">
        <v>30428</v>
      </c>
      <c r="D385" s="91">
        <v>29</v>
      </c>
      <c r="E385" s="94">
        <v>45127</v>
      </c>
      <c r="F385" s="89" t="s">
        <v>32</v>
      </c>
      <c r="G385" s="89" t="s">
        <v>50</v>
      </c>
      <c r="H385" s="89" t="s">
        <v>495</v>
      </c>
      <c r="I385" s="89" t="s">
        <v>203</v>
      </c>
      <c r="J385" s="89" t="s">
        <v>35</v>
      </c>
      <c r="K385" s="89" t="s">
        <v>36</v>
      </c>
      <c r="L385" s="89" t="s">
        <v>37</v>
      </c>
      <c r="M385" s="89" t="s">
        <v>38</v>
      </c>
      <c r="N385" s="88"/>
      <c r="O385" s="88">
        <v>50</v>
      </c>
      <c r="P385" s="88">
        <v>50</v>
      </c>
      <c r="Q385" s="53">
        <v>0</v>
      </c>
      <c r="R385" s="35" t="s">
        <v>775</v>
      </c>
      <c r="T385" s="89" t="s">
        <v>53</v>
      </c>
      <c r="U385" s="89" t="s">
        <v>204</v>
      </c>
    </row>
    <row r="386" spans="1:21" s="89" customFormat="1">
      <c r="A386" s="102">
        <v>2023</v>
      </c>
      <c r="B386" s="89" t="s">
        <v>497</v>
      </c>
      <c r="C386" s="80">
        <v>30429</v>
      </c>
      <c r="D386" s="91">
        <v>29</v>
      </c>
      <c r="E386" s="94">
        <v>45127</v>
      </c>
      <c r="F386" s="89" t="s">
        <v>32</v>
      </c>
      <c r="G386" s="89" t="s">
        <v>50</v>
      </c>
      <c r="H386" s="89" t="s">
        <v>495</v>
      </c>
      <c r="I386" s="89" t="s">
        <v>203</v>
      </c>
      <c r="J386" s="89" t="s">
        <v>35</v>
      </c>
      <c r="K386" s="89" t="s">
        <v>36</v>
      </c>
      <c r="L386" s="89" t="s">
        <v>37</v>
      </c>
      <c r="M386" s="89" t="s">
        <v>38</v>
      </c>
      <c r="N386" s="88"/>
      <c r="O386" s="88">
        <v>17</v>
      </c>
      <c r="P386" s="88">
        <v>17</v>
      </c>
      <c r="Q386" s="53">
        <v>0</v>
      </c>
      <c r="R386" s="35" t="s">
        <v>775</v>
      </c>
      <c r="T386" s="89" t="s">
        <v>53</v>
      </c>
      <c r="U386" s="89" t="s">
        <v>204</v>
      </c>
    </row>
    <row r="387" spans="1:21" s="72" customFormat="1">
      <c r="A387" s="76">
        <v>2023</v>
      </c>
      <c r="B387" s="72" t="s">
        <v>498</v>
      </c>
      <c r="C387" s="73">
        <v>30430</v>
      </c>
      <c r="D387" s="74">
        <v>29</v>
      </c>
      <c r="E387" s="75">
        <v>45127</v>
      </c>
      <c r="F387" s="72" t="s">
        <v>32</v>
      </c>
      <c r="G387" s="72" t="s">
        <v>50</v>
      </c>
      <c r="H387" s="72" t="s">
        <v>495</v>
      </c>
      <c r="I387" s="72" t="s">
        <v>203</v>
      </c>
      <c r="J387" s="72" t="s">
        <v>35</v>
      </c>
      <c r="K387" s="72" t="s">
        <v>36</v>
      </c>
      <c r="L387" s="72" t="s">
        <v>47</v>
      </c>
      <c r="M387" s="72" t="s">
        <v>38</v>
      </c>
      <c r="N387" s="71"/>
      <c r="O387" s="71">
        <v>3</v>
      </c>
      <c r="P387" s="71">
        <v>3</v>
      </c>
      <c r="Q387" s="74">
        <v>1</v>
      </c>
      <c r="R387" s="72" t="s">
        <v>776</v>
      </c>
      <c r="T387" s="72" t="s">
        <v>64</v>
      </c>
      <c r="U387" s="72" t="s">
        <v>221</v>
      </c>
    </row>
    <row r="388" spans="1:21" s="89" customFormat="1">
      <c r="A388" s="102">
        <v>2023</v>
      </c>
      <c r="B388" s="89" t="s">
        <v>499</v>
      </c>
      <c r="C388" s="80">
        <v>30431</v>
      </c>
      <c r="D388" s="91">
        <v>29</v>
      </c>
      <c r="E388" s="94">
        <v>45127</v>
      </c>
      <c r="F388" s="89" t="s">
        <v>32</v>
      </c>
      <c r="G388" s="89" t="s">
        <v>50</v>
      </c>
      <c r="H388" s="89" t="s">
        <v>500</v>
      </c>
      <c r="I388" s="89" t="s">
        <v>203</v>
      </c>
      <c r="J388" s="89" t="s">
        <v>83</v>
      </c>
      <c r="K388" s="89" t="s">
        <v>36</v>
      </c>
      <c r="L388" s="89" t="s">
        <v>47</v>
      </c>
      <c r="M388" s="89" t="s">
        <v>38</v>
      </c>
      <c r="N388" s="88">
        <v>15</v>
      </c>
      <c r="O388" s="88"/>
      <c r="P388" s="88">
        <v>15</v>
      </c>
      <c r="Q388" s="53">
        <v>0</v>
      </c>
      <c r="R388" s="35" t="s">
        <v>775</v>
      </c>
      <c r="T388" s="89" t="s">
        <v>64</v>
      </c>
      <c r="U388" s="89" t="s">
        <v>221</v>
      </c>
    </row>
    <row r="389" spans="1:21" s="89" customFormat="1">
      <c r="A389" s="102">
        <v>2023</v>
      </c>
      <c r="B389" s="89" t="s">
        <v>501</v>
      </c>
      <c r="C389" s="80">
        <v>30432</v>
      </c>
      <c r="D389" s="91">
        <v>29</v>
      </c>
      <c r="E389" s="94">
        <v>45127</v>
      </c>
      <c r="F389" s="89" t="s">
        <v>32</v>
      </c>
      <c r="G389" s="89" t="s">
        <v>50</v>
      </c>
      <c r="H389" s="89" t="s">
        <v>502</v>
      </c>
      <c r="I389" s="89" t="s">
        <v>390</v>
      </c>
      <c r="J389" s="89" t="s">
        <v>35</v>
      </c>
      <c r="K389" s="89" t="s">
        <v>36</v>
      </c>
      <c r="L389" s="89" t="s">
        <v>37</v>
      </c>
      <c r="M389" s="89" t="s">
        <v>38</v>
      </c>
      <c r="N389" s="88"/>
      <c r="O389" s="88">
        <v>50</v>
      </c>
      <c r="P389" s="88">
        <v>50</v>
      </c>
      <c r="Q389" s="53">
        <v>0</v>
      </c>
      <c r="R389" s="35" t="s">
        <v>775</v>
      </c>
      <c r="T389" s="89" t="s">
        <v>53</v>
      </c>
      <c r="U389" s="89" t="s">
        <v>391</v>
      </c>
    </row>
    <row r="390" spans="1:21" s="89" customFormat="1">
      <c r="A390" s="102">
        <v>2023</v>
      </c>
      <c r="B390" s="89" t="s">
        <v>503</v>
      </c>
      <c r="C390" s="80">
        <v>30433</v>
      </c>
      <c r="D390" s="91">
        <v>29</v>
      </c>
      <c r="E390" s="94">
        <v>45127</v>
      </c>
      <c r="F390" s="89" t="s">
        <v>32</v>
      </c>
      <c r="G390" s="89" t="s">
        <v>50</v>
      </c>
      <c r="H390" s="89" t="s">
        <v>502</v>
      </c>
      <c r="I390" s="89" t="s">
        <v>390</v>
      </c>
      <c r="J390" s="89" t="s">
        <v>35</v>
      </c>
      <c r="K390" s="89" t="s">
        <v>36</v>
      </c>
      <c r="L390" s="89" t="s">
        <v>37</v>
      </c>
      <c r="M390" s="89" t="s">
        <v>38</v>
      </c>
      <c r="N390" s="88"/>
      <c r="O390" s="88">
        <v>50</v>
      </c>
      <c r="P390" s="88">
        <v>50</v>
      </c>
      <c r="Q390" s="53">
        <v>0</v>
      </c>
      <c r="R390" s="35" t="s">
        <v>775</v>
      </c>
      <c r="T390" s="89" t="s">
        <v>53</v>
      </c>
      <c r="U390" s="89" t="s">
        <v>391</v>
      </c>
    </row>
    <row r="391" spans="1:21" s="72" customFormat="1">
      <c r="A391" s="76">
        <v>2023</v>
      </c>
      <c r="B391" s="72" t="s">
        <v>504</v>
      </c>
      <c r="C391" s="73">
        <v>30434</v>
      </c>
      <c r="D391" s="74">
        <v>29</v>
      </c>
      <c r="E391" s="75">
        <v>45127</v>
      </c>
      <c r="F391" s="72" t="s">
        <v>32</v>
      </c>
      <c r="G391" s="72" t="s">
        <v>50</v>
      </c>
      <c r="H391" s="72" t="s">
        <v>502</v>
      </c>
      <c r="I391" s="72" t="s">
        <v>390</v>
      </c>
      <c r="J391" s="72" t="s">
        <v>35</v>
      </c>
      <c r="K391" s="72" t="s">
        <v>36</v>
      </c>
      <c r="L391" s="72" t="s">
        <v>37</v>
      </c>
      <c r="M391" s="72" t="s">
        <v>38</v>
      </c>
      <c r="N391" s="71"/>
      <c r="O391" s="71">
        <v>27</v>
      </c>
      <c r="P391" s="71">
        <v>27</v>
      </c>
      <c r="Q391" s="74">
        <v>1</v>
      </c>
      <c r="R391" s="72" t="s">
        <v>776</v>
      </c>
      <c r="T391" s="72" t="s">
        <v>53</v>
      </c>
      <c r="U391" s="72" t="s">
        <v>391</v>
      </c>
    </row>
    <row r="392" spans="1:21" s="89" customFormat="1">
      <c r="A392" s="102">
        <v>2023</v>
      </c>
      <c r="B392" s="89" t="s">
        <v>505</v>
      </c>
      <c r="C392" s="80">
        <v>30435</v>
      </c>
      <c r="D392" s="91">
        <v>29</v>
      </c>
      <c r="E392" s="94">
        <v>45127</v>
      </c>
      <c r="F392" s="89" t="s">
        <v>32</v>
      </c>
      <c r="G392" s="89" t="s">
        <v>50</v>
      </c>
      <c r="H392" s="89" t="s">
        <v>506</v>
      </c>
      <c r="I392" s="89" t="s">
        <v>390</v>
      </c>
      <c r="J392" s="89" t="s">
        <v>35</v>
      </c>
      <c r="K392" s="89" t="s">
        <v>36</v>
      </c>
      <c r="L392" s="89" t="s">
        <v>37</v>
      </c>
      <c r="M392" s="89" t="s">
        <v>38</v>
      </c>
      <c r="N392" s="88"/>
      <c r="O392" s="88">
        <v>50</v>
      </c>
      <c r="P392" s="88">
        <v>50</v>
      </c>
      <c r="Q392" s="53">
        <v>0</v>
      </c>
      <c r="R392" s="35" t="s">
        <v>775</v>
      </c>
      <c r="T392" s="89" t="s">
        <v>53</v>
      </c>
      <c r="U392" s="89" t="s">
        <v>391</v>
      </c>
    </row>
    <row r="393" spans="1:21" s="89" customFormat="1">
      <c r="A393" s="102">
        <v>2023</v>
      </c>
      <c r="B393" s="89" t="s">
        <v>507</v>
      </c>
      <c r="C393" s="80">
        <v>30436</v>
      </c>
      <c r="D393" s="91">
        <v>29</v>
      </c>
      <c r="E393" s="94">
        <v>45127</v>
      </c>
      <c r="F393" s="89" t="s">
        <v>32</v>
      </c>
      <c r="G393" s="89" t="s">
        <v>50</v>
      </c>
      <c r="H393" s="89" t="s">
        <v>506</v>
      </c>
      <c r="I393" s="89" t="s">
        <v>390</v>
      </c>
      <c r="J393" s="89" t="s">
        <v>35</v>
      </c>
      <c r="K393" s="89" t="s">
        <v>36</v>
      </c>
      <c r="L393" s="89" t="s">
        <v>37</v>
      </c>
      <c r="M393" s="89" t="s">
        <v>38</v>
      </c>
      <c r="N393" s="88"/>
      <c r="O393" s="88">
        <v>50</v>
      </c>
      <c r="P393" s="88">
        <v>50</v>
      </c>
      <c r="Q393" s="53">
        <v>0</v>
      </c>
      <c r="R393" s="35" t="s">
        <v>775</v>
      </c>
      <c r="T393" s="89" t="s">
        <v>53</v>
      </c>
      <c r="U393" s="89" t="s">
        <v>391</v>
      </c>
    </row>
    <row r="394" spans="1:21" s="89" customFormat="1">
      <c r="A394" s="102">
        <v>2023</v>
      </c>
      <c r="B394" s="89" t="s">
        <v>508</v>
      </c>
      <c r="C394" s="80">
        <v>30437</v>
      </c>
      <c r="D394" s="91">
        <v>29</v>
      </c>
      <c r="E394" s="94">
        <v>45127</v>
      </c>
      <c r="F394" s="89" t="s">
        <v>32</v>
      </c>
      <c r="G394" s="89" t="s">
        <v>50</v>
      </c>
      <c r="H394" s="89" t="s">
        <v>506</v>
      </c>
      <c r="I394" s="89" t="s">
        <v>390</v>
      </c>
      <c r="J394" s="89" t="s">
        <v>35</v>
      </c>
      <c r="K394" s="89" t="s">
        <v>36</v>
      </c>
      <c r="L394" s="89" t="s">
        <v>37</v>
      </c>
      <c r="M394" s="89" t="s">
        <v>38</v>
      </c>
      <c r="N394" s="88"/>
      <c r="O394" s="88">
        <v>50</v>
      </c>
      <c r="P394" s="88">
        <v>50</v>
      </c>
      <c r="Q394" s="53">
        <v>0</v>
      </c>
      <c r="R394" s="35" t="s">
        <v>775</v>
      </c>
      <c r="T394" s="89" t="s">
        <v>53</v>
      </c>
      <c r="U394" s="89" t="s">
        <v>391</v>
      </c>
    </row>
    <row r="395" spans="1:21" s="89" customFormat="1">
      <c r="A395" s="102">
        <v>2023</v>
      </c>
      <c r="B395" s="89" t="s">
        <v>509</v>
      </c>
      <c r="C395" s="80">
        <v>30438</v>
      </c>
      <c r="D395" s="91">
        <v>29</v>
      </c>
      <c r="E395" s="94">
        <v>45127</v>
      </c>
      <c r="F395" s="89" t="s">
        <v>32</v>
      </c>
      <c r="G395" s="89" t="s">
        <v>50</v>
      </c>
      <c r="H395" s="89" t="s">
        <v>506</v>
      </c>
      <c r="I395" s="89" t="s">
        <v>390</v>
      </c>
      <c r="J395" s="89" t="s">
        <v>35</v>
      </c>
      <c r="K395" s="89" t="s">
        <v>36</v>
      </c>
      <c r="L395" s="89" t="s">
        <v>37</v>
      </c>
      <c r="M395" s="89" t="s">
        <v>38</v>
      </c>
      <c r="N395" s="88"/>
      <c r="O395" s="88">
        <v>50</v>
      </c>
      <c r="P395" s="88">
        <v>50</v>
      </c>
      <c r="Q395" s="53">
        <v>0</v>
      </c>
      <c r="R395" s="35" t="s">
        <v>775</v>
      </c>
      <c r="T395" s="89" t="s">
        <v>53</v>
      </c>
      <c r="U395" s="89" t="s">
        <v>391</v>
      </c>
    </row>
    <row r="396" spans="1:21" s="89" customFormat="1">
      <c r="A396" s="102">
        <v>2023</v>
      </c>
      <c r="B396" s="89" t="s">
        <v>510</v>
      </c>
      <c r="C396" s="80">
        <v>30439</v>
      </c>
      <c r="D396" s="91">
        <v>29</v>
      </c>
      <c r="E396" s="94">
        <v>45127</v>
      </c>
      <c r="F396" s="89" t="s">
        <v>32</v>
      </c>
      <c r="G396" s="89" t="s">
        <v>50</v>
      </c>
      <c r="H396" s="89" t="s">
        <v>506</v>
      </c>
      <c r="I396" s="89" t="s">
        <v>390</v>
      </c>
      <c r="J396" s="89" t="s">
        <v>35</v>
      </c>
      <c r="K396" s="89" t="s">
        <v>36</v>
      </c>
      <c r="L396" s="89" t="s">
        <v>37</v>
      </c>
      <c r="M396" s="89" t="s">
        <v>38</v>
      </c>
      <c r="N396" s="88"/>
      <c r="O396" s="88">
        <v>50</v>
      </c>
      <c r="P396" s="88">
        <v>50</v>
      </c>
      <c r="Q396" s="53">
        <v>0</v>
      </c>
      <c r="R396" s="35" t="s">
        <v>775</v>
      </c>
      <c r="T396" s="89" t="s">
        <v>53</v>
      </c>
      <c r="U396" s="89" t="s">
        <v>391</v>
      </c>
    </row>
    <row r="397" spans="1:21" s="89" customFormat="1">
      <c r="A397" s="102">
        <v>2023</v>
      </c>
      <c r="B397" s="89" t="s">
        <v>511</v>
      </c>
      <c r="C397" s="80">
        <v>30440</v>
      </c>
      <c r="D397" s="91">
        <v>29</v>
      </c>
      <c r="E397" s="94">
        <v>45127</v>
      </c>
      <c r="F397" s="89" t="s">
        <v>32</v>
      </c>
      <c r="G397" s="89" t="s">
        <v>50</v>
      </c>
      <c r="H397" s="89" t="s">
        <v>506</v>
      </c>
      <c r="I397" s="89" t="s">
        <v>390</v>
      </c>
      <c r="J397" s="89" t="s">
        <v>35</v>
      </c>
      <c r="K397" s="89" t="s">
        <v>36</v>
      </c>
      <c r="L397" s="89" t="s">
        <v>37</v>
      </c>
      <c r="M397" s="89" t="s">
        <v>38</v>
      </c>
      <c r="N397" s="88"/>
      <c r="O397" s="88">
        <v>50</v>
      </c>
      <c r="P397" s="88">
        <v>50</v>
      </c>
      <c r="Q397" s="53">
        <v>0</v>
      </c>
      <c r="R397" s="35" t="s">
        <v>775</v>
      </c>
      <c r="T397" s="89" t="s">
        <v>53</v>
      </c>
      <c r="U397" s="89" t="s">
        <v>391</v>
      </c>
    </row>
    <row r="398" spans="1:21" s="89" customFormat="1">
      <c r="A398" s="102">
        <v>2023</v>
      </c>
      <c r="B398" s="89" t="s">
        <v>512</v>
      </c>
      <c r="C398" s="80">
        <v>30441</v>
      </c>
      <c r="D398" s="91">
        <v>29</v>
      </c>
      <c r="E398" s="94">
        <v>45127</v>
      </c>
      <c r="F398" s="89" t="s">
        <v>32</v>
      </c>
      <c r="G398" s="89" t="s">
        <v>50</v>
      </c>
      <c r="H398" s="89" t="s">
        <v>506</v>
      </c>
      <c r="I398" s="89" t="s">
        <v>390</v>
      </c>
      <c r="J398" s="89" t="s">
        <v>35</v>
      </c>
      <c r="K398" s="89" t="s">
        <v>36</v>
      </c>
      <c r="L398" s="89" t="s">
        <v>37</v>
      </c>
      <c r="M398" s="89" t="s">
        <v>38</v>
      </c>
      <c r="N398" s="88"/>
      <c r="O398" s="88">
        <v>19</v>
      </c>
      <c r="P398" s="88">
        <v>19</v>
      </c>
      <c r="Q398" s="53">
        <v>0</v>
      </c>
      <c r="R398" s="35" t="s">
        <v>775</v>
      </c>
      <c r="T398" s="89" t="s">
        <v>53</v>
      </c>
      <c r="U398" s="89" t="s">
        <v>391</v>
      </c>
    </row>
    <row r="399" spans="1:21" s="89" customFormat="1">
      <c r="A399" s="102">
        <v>2023</v>
      </c>
      <c r="B399" s="89" t="s">
        <v>513</v>
      </c>
      <c r="C399" s="80">
        <v>30442</v>
      </c>
      <c r="D399" s="91">
        <v>29</v>
      </c>
      <c r="E399" s="94">
        <v>45127</v>
      </c>
      <c r="F399" s="89" t="s">
        <v>32</v>
      </c>
      <c r="G399" s="89" t="s">
        <v>50</v>
      </c>
      <c r="H399" s="89" t="s">
        <v>506</v>
      </c>
      <c r="I399" s="89" t="s">
        <v>390</v>
      </c>
      <c r="J399" s="89" t="s">
        <v>35</v>
      </c>
      <c r="K399" s="89" t="s">
        <v>36</v>
      </c>
      <c r="L399" s="89" t="s">
        <v>47</v>
      </c>
      <c r="M399" s="89" t="s">
        <v>38</v>
      </c>
      <c r="N399" s="88"/>
      <c r="O399" s="88">
        <v>49</v>
      </c>
      <c r="P399" s="88">
        <v>49</v>
      </c>
      <c r="Q399" s="53">
        <v>0</v>
      </c>
      <c r="R399" s="35" t="s">
        <v>775</v>
      </c>
      <c r="T399" s="89" t="s">
        <v>64</v>
      </c>
      <c r="U399" s="89" t="s">
        <v>399</v>
      </c>
    </row>
    <row r="400" spans="1:21" s="89" customFormat="1">
      <c r="A400" s="102">
        <v>2023</v>
      </c>
      <c r="B400" s="89" t="s">
        <v>514</v>
      </c>
      <c r="C400" s="80">
        <v>30443</v>
      </c>
      <c r="D400" s="91">
        <v>29</v>
      </c>
      <c r="E400" s="94">
        <v>45127</v>
      </c>
      <c r="F400" s="89" t="s">
        <v>32</v>
      </c>
      <c r="G400" s="89" t="s">
        <v>50</v>
      </c>
      <c r="H400" s="89" t="s">
        <v>515</v>
      </c>
      <c r="I400" s="89" t="s">
        <v>390</v>
      </c>
      <c r="J400" s="89" t="s">
        <v>35</v>
      </c>
      <c r="K400" s="89" t="s">
        <v>36</v>
      </c>
      <c r="L400" s="89" t="s">
        <v>37</v>
      </c>
      <c r="M400" s="89" t="s">
        <v>38</v>
      </c>
      <c r="N400" s="88"/>
      <c r="O400" s="88">
        <v>50</v>
      </c>
      <c r="P400" s="88">
        <v>50</v>
      </c>
      <c r="Q400" s="53">
        <v>0</v>
      </c>
      <c r="R400" s="35" t="s">
        <v>775</v>
      </c>
      <c r="T400" s="89" t="s">
        <v>53</v>
      </c>
      <c r="U400" s="89" t="s">
        <v>391</v>
      </c>
    </row>
    <row r="401" spans="1:21" s="89" customFormat="1">
      <c r="A401" s="102">
        <v>2023</v>
      </c>
      <c r="B401" s="89" t="s">
        <v>516</v>
      </c>
      <c r="C401" s="80">
        <v>30444</v>
      </c>
      <c r="D401" s="91">
        <v>29</v>
      </c>
      <c r="E401" s="94">
        <v>45127</v>
      </c>
      <c r="F401" s="89" t="s">
        <v>32</v>
      </c>
      <c r="G401" s="89" t="s">
        <v>50</v>
      </c>
      <c r="H401" s="89" t="s">
        <v>515</v>
      </c>
      <c r="I401" s="89" t="s">
        <v>390</v>
      </c>
      <c r="J401" s="89" t="s">
        <v>35</v>
      </c>
      <c r="K401" s="89" t="s">
        <v>36</v>
      </c>
      <c r="L401" s="89" t="s">
        <v>37</v>
      </c>
      <c r="M401" s="89" t="s">
        <v>38</v>
      </c>
      <c r="N401" s="88"/>
      <c r="O401" s="88">
        <v>50</v>
      </c>
      <c r="P401" s="88">
        <v>50</v>
      </c>
      <c r="Q401" s="53">
        <v>0</v>
      </c>
      <c r="R401" s="35" t="s">
        <v>775</v>
      </c>
      <c r="T401" s="89" t="s">
        <v>53</v>
      </c>
      <c r="U401" s="89" t="s">
        <v>391</v>
      </c>
    </row>
    <row r="402" spans="1:21" s="89" customFormat="1">
      <c r="A402" s="102">
        <v>2023</v>
      </c>
      <c r="B402" s="89" t="s">
        <v>517</v>
      </c>
      <c r="C402" s="80">
        <v>30445</v>
      </c>
      <c r="D402" s="91">
        <v>29</v>
      </c>
      <c r="E402" s="94">
        <v>45127</v>
      </c>
      <c r="F402" s="89" t="s">
        <v>32</v>
      </c>
      <c r="G402" s="89" t="s">
        <v>50</v>
      </c>
      <c r="H402" s="89" t="s">
        <v>515</v>
      </c>
      <c r="I402" s="89" t="s">
        <v>390</v>
      </c>
      <c r="J402" s="89" t="s">
        <v>35</v>
      </c>
      <c r="K402" s="89" t="s">
        <v>36</v>
      </c>
      <c r="L402" s="89" t="s">
        <v>37</v>
      </c>
      <c r="M402" s="89" t="s">
        <v>38</v>
      </c>
      <c r="N402" s="88"/>
      <c r="O402" s="88">
        <v>22</v>
      </c>
      <c r="P402" s="88">
        <v>22</v>
      </c>
      <c r="Q402" s="53">
        <v>0</v>
      </c>
      <c r="R402" s="35" t="s">
        <v>775</v>
      </c>
      <c r="T402" s="89" t="s">
        <v>53</v>
      </c>
      <c r="U402" s="89" t="s">
        <v>391</v>
      </c>
    </row>
    <row r="403" spans="1:21" s="89" customFormat="1">
      <c r="A403" s="102">
        <v>2023</v>
      </c>
      <c r="B403" s="89" t="s">
        <v>518</v>
      </c>
      <c r="C403" s="80">
        <v>30446</v>
      </c>
      <c r="D403" s="91">
        <v>29</v>
      </c>
      <c r="E403" s="94">
        <v>45127</v>
      </c>
      <c r="F403" s="89" t="s">
        <v>32</v>
      </c>
      <c r="G403" s="89" t="s">
        <v>50</v>
      </c>
      <c r="H403" s="89" t="s">
        <v>515</v>
      </c>
      <c r="I403" s="89" t="s">
        <v>390</v>
      </c>
      <c r="J403" s="89" t="s">
        <v>35</v>
      </c>
      <c r="K403" s="89" t="s">
        <v>36</v>
      </c>
      <c r="L403" s="89" t="s">
        <v>47</v>
      </c>
      <c r="M403" s="89" t="s">
        <v>38</v>
      </c>
      <c r="N403" s="88"/>
      <c r="O403" s="88">
        <v>1</v>
      </c>
      <c r="P403" s="88">
        <v>1</v>
      </c>
      <c r="Q403" s="53">
        <v>0</v>
      </c>
      <c r="R403" s="35" t="s">
        <v>775</v>
      </c>
      <c r="T403" s="89" t="s">
        <v>64</v>
      </c>
      <c r="U403" s="89" t="s">
        <v>399</v>
      </c>
    </row>
    <row r="404" spans="1:21" s="89" customFormat="1">
      <c r="A404" s="102">
        <v>2023</v>
      </c>
      <c r="B404" s="89" t="s">
        <v>519</v>
      </c>
      <c r="C404" s="80">
        <v>30447</v>
      </c>
      <c r="D404" s="91">
        <v>29</v>
      </c>
      <c r="E404" s="94">
        <v>45127</v>
      </c>
      <c r="F404" s="89" t="s">
        <v>32</v>
      </c>
      <c r="G404" s="89" t="s">
        <v>50</v>
      </c>
      <c r="H404" s="89" t="s">
        <v>520</v>
      </c>
      <c r="I404" s="89" t="s">
        <v>390</v>
      </c>
      <c r="J404" s="89" t="s">
        <v>35</v>
      </c>
      <c r="K404" s="89" t="s">
        <v>36</v>
      </c>
      <c r="L404" s="89" t="s">
        <v>37</v>
      </c>
      <c r="M404" s="89" t="s">
        <v>38</v>
      </c>
      <c r="N404" s="88"/>
      <c r="O404" s="88">
        <v>50</v>
      </c>
      <c r="P404" s="88">
        <v>50</v>
      </c>
      <c r="Q404" s="53">
        <v>0</v>
      </c>
      <c r="R404" s="35" t="s">
        <v>775</v>
      </c>
      <c r="T404" s="89" t="s">
        <v>53</v>
      </c>
      <c r="U404" s="89" t="s">
        <v>391</v>
      </c>
    </row>
    <row r="405" spans="1:21" s="89" customFormat="1">
      <c r="A405" s="102">
        <v>2023</v>
      </c>
      <c r="B405" s="89" t="s">
        <v>521</v>
      </c>
      <c r="C405" s="80">
        <v>30448</v>
      </c>
      <c r="D405" s="91">
        <v>29</v>
      </c>
      <c r="E405" s="94">
        <v>45127</v>
      </c>
      <c r="F405" s="89" t="s">
        <v>32</v>
      </c>
      <c r="G405" s="89" t="s">
        <v>50</v>
      </c>
      <c r="H405" s="89" t="s">
        <v>520</v>
      </c>
      <c r="I405" s="89" t="s">
        <v>390</v>
      </c>
      <c r="J405" s="89" t="s">
        <v>35</v>
      </c>
      <c r="K405" s="89" t="s">
        <v>36</v>
      </c>
      <c r="L405" s="89" t="s">
        <v>37</v>
      </c>
      <c r="M405" s="89" t="s">
        <v>38</v>
      </c>
      <c r="N405" s="88"/>
      <c r="O405" s="88">
        <v>50</v>
      </c>
      <c r="P405" s="88">
        <v>50</v>
      </c>
      <c r="Q405" s="53">
        <v>0</v>
      </c>
      <c r="R405" s="35" t="s">
        <v>775</v>
      </c>
      <c r="T405" s="89" t="s">
        <v>53</v>
      </c>
      <c r="U405" s="89" t="s">
        <v>391</v>
      </c>
    </row>
    <row r="406" spans="1:21" s="89" customFormat="1">
      <c r="A406" s="102">
        <v>2023</v>
      </c>
      <c r="B406" s="89" t="s">
        <v>522</v>
      </c>
      <c r="C406" s="80">
        <v>30449</v>
      </c>
      <c r="D406" s="91">
        <v>29</v>
      </c>
      <c r="E406" s="94">
        <v>45127</v>
      </c>
      <c r="F406" s="89" t="s">
        <v>32</v>
      </c>
      <c r="G406" s="89" t="s">
        <v>50</v>
      </c>
      <c r="H406" s="89" t="s">
        <v>520</v>
      </c>
      <c r="I406" s="89" t="s">
        <v>390</v>
      </c>
      <c r="J406" s="89" t="s">
        <v>35</v>
      </c>
      <c r="K406" s="89" t="s">
        <v>36</v>
      </c>
      <c r="L406" s="89" t="s">
        <v>37</v>
      </c>
      <c r="M406" s="89" t="s">
        <v>38</v>
      </c>
      <c r="N406" s="88"/>
      <c r="O406" s="88">
        <v>50</v>
      </c>
      <c r="P406" s="88">
        <v>50</v>
      </c>
      <c r="Q406" s="53">
        <v>0</v>
      </c>
      <c r="R406" s="35" t="s">
        <v>775</v>
      </c>
      <c r="T406" s="89" t="s">
        <v>53</v>
      </c>
      <c r="U406" s="89" t="s">
        <v>391</v>
      </c>
    </row>
    <row r="407" spans="1:21" s="89" customFormat="1">
      <c r="A407" s="102">
        <v>2023</v>
      </c>
      <c r="B407" s="89" t="s">
        <v>523</v>
      </c>
      <c r="C407" s="80">
        <v>30450</v>
      </c>
      <c r="D407" s="91">
        <v>29</v>
      </c>
      <c r="E407" s="94">
        <v>45127</v>
      </c>
      <c r="F407" s="89" t="s">
        <v>32</v>
      </c>
      <c r="G407" s="89" t="s">
        <v>50</v>
      </c>
      <c r="H407" s="89" t="s">
        <v>520</v>
      </c>
      <c r="I407" s="89" t="s">
        <v>390</v>
      </c>
      <c r="J407" s="89" t="s">
        <v>35</v>
      </c>
      <c r="K407" s="89" t="s">
        <v>36</v>
      </c>
      <c r="L407" s="89" t="s">
        <v>37</v>
      </c>
      <c r="M407" s="89" t="s">
        <v>38</v>
      </c>
      <c r="N407" s="88"/>
      <c r="O407" s="88">
        <v>50</v>
      </c>
      <c r="P407" s="88">
        <v>50</v>
      </c>
      <c r="Q407" s="53">
        <v>0</v>
      </c>
      <c r="R407" s="35" t="s">
        <v>775</v>
      </c>
      <c r="T407" s="89" t="s">
        <v>53</v>
      </c>
      <c r="U407" s="89" t="s">
        <v>391</v>
      </c>
    </row>
    <row r="408" spans="1:21" s="89" customFormat="1">
      <c r="A408" s="102">
        <v>2023</v>
      </c>
      <c r="B408" s="89" t="s">
        <v>524</v>
      </c>
      <c r="C408" s="80">
        <v>30451</v>
      </c>
      <c r="D408" s="91">
        <v>29</v>
      </c>
      <c r="E408" s="94">
        <v>45127</v>
      </c>
      <c r="F408" s="89" t="s">
        <v>32</v>
      </c>
      <c r="G408" s="89" t="s">
        <v>50</v>
      </c>
      <c r="H408" s="89" t="s">
        <v>520</v>
      </c>
      <c r="I408" s="89" t="s">
        <v>390</v>
      </c>
      <c r="J408" s="89" t="s">
        <v>35</v>
      </c>
      <c r="K408" s="89" t="s">
        <v>36</v>
      </c>
      <c r="L408" s="89" t="s">
        <v>37</v>
      </c>
      <c r="M408" s="89" t="s">
        <v>38</v>
      </c>
      <c r="N408" s="88"/>
      <c r="O408" s="88">
        <v>50</v>
      </c>
      <c r="P408" s="88">
        <v>50</v>
      </c>
      <c r="Q408" s="53">
        <v>0</v>
      </c>
      <c r="R408" s="35" t="s">
        <v>775</v>
      </c>
      <c r="T408" s="89" t="s">
        <v>53</v>
      </c>
      <c r="U408" s="89" t="s">
        <v>391</v>
      </c>
    </row>
    <row r="409" spans="1:21" s="89" customFormat="1">
      <c r="A409" s="102">
        <v>2023</v>
      </c>
      <c r="B409" s="89" t="s">
        <v>525</v>
      </c>
      <c r="C409" s="80">
        <v>30452</v>
      </c>
      <c r="D409" s="91">
        <v>29</v>
      </c>
      <c r="E409" s="94">
        <v>45127</v>
      </c>
      <c r="F409" s="89" t="s">
        <v>32</v>
      </c>
      <c r="G409" s="89" t="s">
        <v>50</v>
      </c>
      <c r="H409" s="89" t="s">
        <v>520</v>
      </c>
      <c r="I409" s="89" t="s">
        <v>390</v>
      </c>
      <c r="J409" s="89" t="s">
        <v>35</v>
      </c>
      <c r="K409" s="89" t="s">
        <v>36</v>
      </c>
      <c r="L409" s="89" t="s">
        <v>37</v>
      </c>
      <c r="M409" s="89" t="s">
        <v>38</v>
      </c>
      <c r="N409" s="88"/>
      <c r="O409" s="88">
        <v>13</v>
      </c>
      <c r="P409" s="88">
        <v>13</v>
      </c>
      <c r="Q409" s="53">
        <v>0</v>
      </c>
      <c r="R409" s="35" t="s">
        <v>775</v>
      </c>
      <c r="T409" s="89" t="s">
        <v>53</v>
      </c>
      <c r="U409" s="89" t="s">
        <v>391</v>
      </c>
    </row>
    <row r="410" spans="1:21" s="89" customFormat="1">
      <c r="A410" s="102">
        <v>2023</v>
      </c>
      <c r="B410" s="89" t="s">
        <v>526</v>
      </c>
      <c r="C410" s="80">
        <v>30453</v>
      </c>
      <c r="D410" s="91">
        <v>29</v>
      </c>
      <c r="E410" s="94">
        <v>45127</v>
      </c>
      <c r="F410" s="89" t="s">
        <v>32</v>
      </c>
      <c r="G410" s="89" t="s">
        <v>50</v>
      </c>
      <c r="H410" s="89" t="s">
        <v>520</v>
      </c>
      <c r="I410" s="89" t="s">
        <v>390</v>
      </c>
      <c r="J410" s="89" t="s">
        <v>35</v>
      </c>
      <c r="K410" s="89" t="s">
        <v>36</v>
      </c>
      <c r="L410" s="89" t="s">
        <v>47</v>
      </c>
      <c r="M410" s="89" t="s">
        <v>38</v>
      </c>
      <c r="N410" s="88"/>
      <c r="O410" s="88">
        <v>3</v>
      </c>
      <c r="P410" s="88">
        <v>3</v>
      </c>
      <c r="Q410" s="53">
        <v>0</v>
      </c>
      <c r="R410" s="35" t="s">
        <v>775</v>
      </c>
      <c r="T410" s="89" t="s">
        <v>64</v>
      </c>
      <c r="U410" s="89" t="s">
        <v>399</v>
      </c>
    </row>
    <row r="411" spans="1:21" s="89" customFormat="1">
      <c r="A411" s="102">
        <v>2023</v>
      </c>
      <c r="B411" s="89" t="s">
        <v>527</v>
      </c>
      <c r="C411" s="80">
        <v>30454</v>
      </c>
      <c r="D411" s="91">
        <v>29</v>
      </c>
      <c r="E411" s="94">
        <v>45127</v>
      </c>
      <c r="F411" s="89" t="s">
        <v>32</v>
      </c>
      <c r="G411" s="89" t="s">
        <v>50</v>
      </c>
      <c r="H411" s="89" t="s">
        <v>528</v>
      </c>
      <c r="I411" s="89" t="s">
        <v>390</v>
      </c>
      <c r="J411" s="89" t="s">
        <v>35</v>
      </c>
      <c r="K411" s="89" t="s">
        <v>36</v>
      </c>
      <c r="L411" s="89" t="s">
        <v>37</v>
      </c>
      <c r="M411" s="89" t="s">
        <v>38</v>
      </c>
      <c r="N411" s="88"/>
      <c r="O411" s="88">
        <v>50</v>
      </c>
      <c r="P411" s="88">
        <v>50</v>
      </c>
      <c r="Q411" s="53">
        <v>0</v>
      </c>
      <c r="R411" s="35" t="s">
        <v>775</v>
      </c>
      <c r="T411" s="89" t="s">
        <v>53</v>
      </c>
      <c r="U411" s="89" t="s">
        <v>391</v>
      </c>
    </row>
    <row r="412" spans="1:21" s="89" customFormat="1">
      <c r="A412" s="102">
        <v>2023</v>
      </c>
      <c r="B412" s="89" t="s">
        <v>529</v>
      </c>
      <c r="C412" s="80">
        <v>30455</v>
      </c>
      <c r="D412" s="91">
        <v>29</v>
      </c>
      <c r="E412" s="94">
        <v>45127</v>
      </c>
      <c r="F412" s="89" t="s">
        <v>32</v>
      </c>
      <c r="G412" s="89" t="s">
        <v>50</v>
      </c>
      <c r="H412" s="89" t="s">
        <v>528</v>
      </c>
      <c r="I412" s="89" t="s">
        <v>390</v>
      </c>
      <c r="J412" s="89" t="s">
        <v>35</v>
      </c>
      <c r="K412" s="89" t="s">
        <v>36</v>
      </c>
      <c r="L412" s="89" t="s">
        <v>37</v>
      </c>
      <c r="M412" s="89" t="s">
        <v>38</v>
      </c>
      <c r="N412" s="88"/>
      <c r="O412" s="88">
        <v>50</v>
      </c>
      <c r="P412" s="88">
        <v>50</v>
      </c>
      <c r="Q412" s="53">
        <v>0</v>
      </c>
      <c r="R412" s="35" t="s">
        <v>775</v>
      </c>
      <c r="T412" s="89" t="s">
        <v>53</v>
      </c>
      <c r="U412" s="89" t="s">
        <v>391</v>
      </c>
    </row>
    <row r="413" spans="1:21" s="89" customFormat="1">
      <c r="A413" s="102">
        <v>2023</v>
      </c>
      <c r="B413" s="89" t="s">
        <v>530</v>
      </c>
      <c r="C413" s="80">
        <v>30456</v>
      </c>
      <c r="D413" s="91">
        <v>29</v>
      </c>
      <c r="E413" s="94">
        <v>45127</v>
      </c>
      <c r="F413" s="89" t="s">
        <v>32</v>
      </c>
      <c r="G413" s="89" t="s">
        <v>50</v>
      </c>
      <c r="H413" s="89" t="s">
        <v>528</v>
      </c>
      <c r="I413" s="89" t="s">
        <v>390</v>
      </c>
      <c r="J413" s="89" t="s">
        <v>35</v>
      </c>
      <c r="K413" s="89" t="s">
        <v>36</v>
      </c>
      <c r="L413" s="89" t="s">
        <v>37</v>
      </c>
      <c r="M413" s="89" t="s">
        <v>38</v>
      </c>
      <c r="N413" s="88"/>
      <c r="O413" s="88">
        <v>50</v>
      </c>
      <c r="P413" s="88">
        <v>50</v>
      </c>
      <c r="Q413" s="53">
        <v>0</v>
      </c>
      <c r="R413" s="35" t="s">
        <v>775</v>
      </c>
      <c r="T413" s="89" t="s">
        <v>53</v>
      </c>
      <c r="U413" s="89" t="s">
        <v>391</v>
      </c>
    </row>
    <row r="414" spans="1:21" s="89" customFormat="1">
      <c r="A414" s="102">
        <v>2023</v>
      </c>
      <c r="B414" s="89" t="s">
        <v>531</v>
      </c>
      <c r="C414" s="80">
        <v>30457</v>
      </c>
      <c r="D414" s="91">
        <v>29</v>
      </c>
      <c r="E414" s="94">
        <v>45127</v>
      </c>
      <c r="F414" s="89" t="s">
        <v>32</v>
      </c>
      <c r="G414" s="89" t="s">
        <v>50</v>
      </c>
      <c r="H414" s="89" t="s">
        <v>528</v>
      </c>
      <c r="I414" s="89" t="s">
        <v>390</v>
      </c>
      <c r="J414" s="89" t="s">
        <v>35</v>
      </c>
      <c r="K414" s="89" t="s">
        <v>36</v>
      </c>
      <c r="L414" s="89" t="s">
        <v>37</v>
      </c>
      <c r="M414" s="89" t="s">
        <v>38</v>
      </c>
      <c r="N414" s="88"/>
      <c r="O414" s="88">
        <v>50</v>
      </c>
      <c r="P414" s="88">
        <v>50</v>
      </c>
      <c r="Q414" s="53">
        <v>0</v>
      </c>
      <c r="R414" s="35" t="s">
        <v>775</v>
      </c>
      <c r="T414" s="89" t="s">
        <v>53</v>
      </c>
      <c r="U414" s="89" t="s">
        <v>391</v>
      </c>
    </row>
    <row r="415" spans="1:21" s="89" customFormat="1">
      <c r="A415" s="102">
        <v>2023</v>
      </c>
      <c r="B415" s="89" t="s">
        <v>532</v>
      </c>
      <c r="C415" s="80">
        <v>30458</v>
      </c>
      <c r="D415" s="91">
        <v>29</v>
      </c>
      <c r="E415" s="94">
        <v>45127</v>
      </c>
      <c r="F415" s="89" t="s">
        <v>32</v>
      </c>
      <c r="G415" s="89" t="s">
        <v>50</v>
      </c>
      <c r="H415" s="89" t="s">
        <v>528</v>
      </c>
      <c r="I415" s="89" t="s">
        <v>390</v>
      </c>
      <c r="J415" s="89" t="s">
        <v>35</v>
      </c>
      <c r="K415" s="89" t="s">
        <v>36</v>
      </c>
      <c r="L415" s="89" t="s">
        <v>37</v>
      </c>
      <c r="M415" s="89" t="s">
        <v>38</v>
      </c>
      <c r="N415" s="88"/>
      <c r="O415" s="88">
        <v>50</v>
      </c>
      <c r="P415" s="88">
        <v>50</v>
      </c>
      <c r="Q415" s="53">
        <v>0</v>
      </c>
      <c r="R415" s="35" t="s">
        <v>775</v>
      </c>
      <c r="T415" s="89" t="s">
        <v>53</v>
      </c>
      <c r="U415" s="89" t="s">
        <v>391</v>
      </c>
    </row>
    <row r="416" spans="1:21" s="89" customFormat="1">
      <c r="A416" s="102">
        <v>2023</v>
      </c>
      <c r="B416" s="89" t="s">
        <v>533</v>
      </c>
      <c r="C416" s="80">
        <v>30459</v>
      </c>
      <c r="D416" s="91">
        <v>29</v>
      </c>
      <c r="E416" s="94">
        <v>45127</v>
      </c>
      <c r="F416" s="89" t="s">
        <v>32</v>
      </c>
      <c r="G416" s="89" t="s">
        <v>50</v>
      </c>
      <c r="H416" s="89" t="s">
        <v>528</v>
      </c>
      <c r="I416" s="89" t="s">
        <v>390</v>
      </c>
      <c r="J416" s="89" t="s">
        <v>35</v>
      </c>
      <c r="K416" s="89" t="s">
        <v>36</v>
      </c>
      <c r="L416" s="89" t="s">
        <v>37</v>
      </c>
      <c r="M416" s="89" t="s">
        <v>38</v>
      </c>
      <c r="N416" s="88"/>
      <c r="O416" s="88">
        <v>36</v>
      </c>
      <c r="P416" s="88">
        <v>36</v>
      </c>
      <c r="Q416" s="53">
        <v>0</v>
      </c>
      <c r="R416" s="35" t="s">
        <v>775</v>
      </c>
      <c r="T416" s="89" t="s">
        <v>53</v>
      </c>
      <c r="U416" s="89" t="s">
        <v>391</v>
      </c>
    </row>
    <row r="417" spans="1:21" s="89" customFormat="1">
      <c r="A417" s="102">
        <v>2023</v>
      </c>
      <c r="B417" s="89" t="s">
        <v>534</v>
      </c>
      <c r="C417" s="80">
        <v>30460</v>
      </c>
      <c r="D417" s="91">
        <v>29</v>
      </c>
      <c r="E417" s="94">
        <v>45127</v>
      </c>
      <c r="F417" s="89" t="s">
        <v>32</v>
      </c>
      <c r="G417" s="89" t="s">
        <v>50</v>
      </c>
      <c r="H417" s="89" t="s">
        <v>528</v>
      </c>
      <c r="I417" s="89" t="s">
        <v>390</v>
      </c>
      <c r="J417" s="89" t="s">
        <v>35</v>
      </c>
      <c r="K417" s="89" t="s">
        <v>36</v>
      </c>
      <c r="L417" s="89" t="s">
        <v>47</v>
      </c>
      <c r="M417" s="89" t="s">
        <v>38</v>
      </c>
      <c r="N417" s="88"/>
      <c r="O417" s="88">
        <v>16</v>
      </c>
      <c r="P417" s="88">
        <v>16</v>
      </c>
      <c r="Q417" s="53">
        <v>0</v>
      </c>
      <c r="R417" s="35" t="s">
        <v>775</v>
      </c>
      <c r="T417" s="89" t="s">
        <v>64</v>
      </c>
      <c r="U417" s="89" t="s">
        <v>399</v>
      </c>
    </row>
    <row r="418" spans="1:21" s="89" customFormat="1">
      <c r="A418" s="102">
        <v>2023</v>
      </c>
      <c r="B418" s="89" t="s">
        <v>535</v>
      </c>
      <c r="C418" s="80">
        <v>30461</v>
      </c>
      <c r="D418" s="91">
        <v>29</v>
      </c>
      <c r="E418" s="94">
        <v>45127</v>
      </c>
      <c r="F418" s="89" t="s">
        <v>32</v>
      </c>
      <c r="G418" s="89" t="s">
        <v>50</v>
      </c>
      <c r="H418" s="89" t="s">
        <v>536</v>
      </c>
      <c r="I418" s="89" t="s">
        <v>390</v>
      </c>
      <c r="J418" s="89" t="s">
        <v>35</v>
      </c>
      <c r="K418" s="89" t="s">
        <v>36</v>
      </c>
      <c r="L418" s="89" t="s">
        <v>37</v>
      </c>
      <c r="M418" s="89" t="s">
        <v>38</v>
      </c>
      <c r="N418" s="88"/>
      <c r="O418" s="88">
        <v>50</v>
      </c>
      <c r="P418" s="88">
        <v>50</v>
      </c>
      <c r="Q418" s="53">
        <v>0</v>
      </c>
      <c r="R418" s="35" t="s">
        <v>775</v>
      </c>
      <c r="T418" s="89" t="s">
        <v>53</v>
      </c>
      <c r="U418" s="89" t="s">
        <v>391</v>
      </c>
    </row>
    <row r="419" spans="1:21" s="89" customFormat="1">
      <c r="A419" s="102">
        <v>2023</v>
      </c>
      <c r="B419" s="89" t="s">
        <v>537</v>
      </c>
      <c r="C419" s="80">
        <v>30462</v>
      </c>
      <c r="D419" s="91">
        <v>29</v>
      </c>
      <c r="E419" s="94">
        <v>45127</v>
      </c>
      <c r="F419" s="89" t="s">
        <v>32</v>
      </c>
      <c r="G419" s="89" t="s">
        <v>50</v>
      </c>
      <c r="H419" s="89" t="s">
        <v>536</v>
      </c>
      <c r="I419" s="89" t="s">
        <v>390</v>
      </c>
      <c r="J419" s="89" t="s">
        <v>35</v>
      </c>
      <c r="K419" s="89" t="s">
        <v>36</v>
      </c>
      <c r="L419" s="89" t="s">
        <v>37</v>
      </c>
      <c r="M419" s="89" t="s">
        <v>38</v>
      </c>
      <c r="N419" s="88"/>
      <c r="O419" s="88">
        <v>50</v>
      </c>
      <c r="P419" s="88">
        <v>50</v>
      </c>
      <c r="Q419" s="53">
        <v>0</v>
      </c>
      <c r="R419" s="35" t="s">
        <v>775</v>
      </c>
      <c r="T419" s="89" t="s">
        <v>53</v>
      </c>
      <c r="U419" s="89" t="s">
        <v>391</v>
      </c>
    </row>
    <row r="420" spans="1:21" s="89" customFormat="1">
      <c r="A420" s="102">
        <v>2023</v>
      </c>
      <c r="B420" s="89" t="s">
        <v>538</v>
      </c>
      <c r="C420" s="80">
        <v>30463</v>
      </c>
      <c r="D420" s="91">
        <v>29</v>
      </c>
      <c r="E420" s="94">
        <v>45127</v>
      </c>
      <c r="F420" s="89" t="s">
        <v>32</v>
      </c>
      <c r="G420" s="89" t="s">
        <v>50</v>
      </c>
      <c r="H420" s="89" t="s">
        <v>536</v>
      </c>
      <c r="I420" s="89" t="s">
        <v>390</v>
      </c>
      <c r="J420" s="89" t="s">
        <v>35</v>
      </c>
      <c r="K420" s="89" t="s">
        <v>36</v>
      </c>
      <c r="L420" s="89" t="s">
        <v>37</v>
      </c>
      <c r="M420" s="89" t="s">
        <v>38</v>
      </c>
      <c r="N420" s="88"/>
      <c r="O420" s="88">
        <v>50</v>
      </c>
      <c r="P420" s="88">
        <v>50</v>
      </c>
      <c r="Q420" s="53">
        <v>0</v>
      </c>
      <c r="R420" s="35" t="s">
        <v>775</v>
      </c>
      <c r="T420" s="89" t="s">
        <v>53</v>
      </c>
      <c r="U420" s="89" t="s">
        <v>391</v>
      </c>
    </row>
    <row r="421" spans="1:21" s="89" customFormat="1">
      <c r="A421" s="102">
        <v>2023</v>
      </c>
      <c r="B421" s="89" t="s">
        <v>539</v>
      </c>
      <c r="C421" s="80">
        <v>30464</v>
      </c>
      <c r="D421" s="91">
        <v>29</v>
      </c>
      <c r="E421" s="94">
        <v>45127</v>
      </c>
      <c r="F421" s="89" t="s">
        <v>32</v>
      </c>
      <c r="G421" s="89" t="s">
        <v>50</v>
      </c>
      <c r="H421" s="89" t="s">
        <v>536</v>
      </c>
      <c r="I421" s="89" t="s">
        <v>390</v>
      </c>
      <c r="J421" s="89" t="s">
        <v>35</v>
      </c>
      <c r="K421" s="89" t="s">
        <v>36</v>
      </c>
      <c r="L421" s="89" t="s">
        <v>37</v>
      </c>
      <c r="M421" s="89" t="s">
        <v>38</v>
      </c>
      <c r="N421" s="88"/>
      <c r="O421" s="88">
        <v>50</v>
      </c>
      <c r="P421" s="88">
        <v>50</v>
      </c>
      <c r="Q421" s="53">
        <v>0</v>
      </c>
      <c r="R421" s="35" t="s">
        <v>775</v>
      </c>
      <c r="T421" s="89" t="s">
        <v>53</v>
      </c>
      <c r="U421" s="89" t="s">
        <v>391</v>
      </c>
    </row>
    <row r="422" spans="1:21" s="89" customFormat="1">
      <c r="A422" s="102">
        <v>2023</v>
      </c>
      <c r="B422" s="89" t="s">
        <v>540</v>
      </c>
      <c r="C422" s="80">
        <v>30465</v>
      </c>
      <c r="D422" s="91">
        <v>29</v>
      </c>
      <c r="E422" s="94">
        <v>45127</v>
      </c>
      <c r="F422" s="89" t="s">
        <v>32</v>
      </c>
      <c r="G422" s="89" t="s">
        <v>50</v>
      </c>
      <c r="H422" s="89" t="s">
        <v>536</v>
      </c>
      <c r="I422" s="89" t="s">
        <v>390</v>
      </c>
      <c r="J422" s="89" t="s">
        <v>35</v>
      </c>
      <c r="K422" s="89" t="s">
        <v>36</v>
      </c>
      <c r="L422" s="89" t="s">
        <v>37</v>
      </c>
      <c r="M422" s="89" t="s">
        <v>38</v>
      </c>
      <c r="N422" s="88"/>
      <c r="O422" s="88">
        <v>50</v>
      </c>
      <c r="P422" s="88">
        <v>50</v>
      </c>
      <c r="Q422" s="53">
        <v>0</v>
      </c>
      <c r="R422" s="35" t="s">
        <v>775</v>
      </c>
      <c r="T422" s="89" t="s">
        <v>53</v>
      </c>
      <c r="U422" s="89" t="s">
        <v>391</v>
      </c>
    </row>
    <row r="423" spans="1:21" s="72" customFormat="1">
      <c r="A423" s="76">
        <v>2023</v>
      </c>
      <c r="B423" s="72" t="s">
        <v>541</v>
      </c>
      <c r="C423" s="73">
        <v>30466</v>
      </c>
      <c r="D423" s="74">
        <v>29</v>
      </c>
      <c r="E423" s="75">
        <v>45127</v>
      </c>
      <c r="F423" s="72" t="s">
        <v>32</v>
      </c>
      <c r="G423" s="72" t="s">
        <v>50</v>
      </c>
      <c r="H423" s="72" t="s">
        <v>536</v>
      </c>
      <c r="I423" s="72" t="s">
        <v>390</v>
      </c>
      <c r="J423" s="72" t="s">
        <v>35</v>
      </c>
      <c r="K423" s="72" t="s">
        <v>36</v>
      </c>
      <c r="L423" s="72" t="s">
        <v>37</v>
      </c>
      <c r="M423" s="72" t="s">
        <v>38</v>
      </c>
      <c r="N423" s="71"/>
      <c r="O423" s="71">
        <v>50</v>
      </c>
      <c r="P423" s="71">
        <v>50</v>
      </c>
      <c r="Q423" s="74">
        <v>1</v>
      </c>
      <c r="R423" s="72" t="s">
        <v>776</v>
      </c>
      <c r="T423" s="72" t="s">
        <v>53</v>
      </c>
      <c r="U423" s="72" t="s">
        <v>391</v>
      </c>
    </row>
    <row r="424" spans="1:21" s="89" customFormat="1">
      <c r="A424" s="102">
        <v>2023</v>
      </c>
      <c r="B424" s="89" t="s">
        <v>542</v>
      </c>
      <c r="C424" s="80">
        <v>30467</v>
      </c>
      <c r="D424" s="91">
        <v>29</v>
      </c>
      <c r="E424" s="94">
        <v>45127</v>
      </c>
      <c r="F424" s="89" t="s">
        <v>32</v>
      </c>
      <c r="G424" s="89" t="s">
        <v>50</v>
      </c>
      <c r="H424" s="89" t="s">
        <v>536</v>
      </c>
      <c r="I424" s="89" t="s">
        <v>390</v>
      </c>
      <c r="J424" s="89" t="s">
        <v>35</v>
      </c>
      <c r="K424" s="89" t="s">
        <v>36</v>
      </c>
      <c r="L424" s="89" t="s">
        <v>37</v>
      </c>
      <c r="M424" s="89" t="s">
        <v>38</v>
      </c>
      <c r="N424" s="88"/>
      <c r="O424" s="88">
        <v>50</v>
      </c>
      <c r="P424" s="88">
        <v>50</v>
      </c>
      <c r="Q424" s="53">
        <v>0</v>
      </c>
      <c r="R424" s="35" t="s">
        <v>775</v>
      </c>
      <c r="T424" s="89" t="s">
        <v>53</v>
      </c>
      <c r="U424" s="89" t="s">
        <v>391</v>
      </c>
    </row>
    <row r="425" spans="1:21" s="89" customFormat="1">
      <c r="A425" s="102">
        <v>2023</v>
      </c>
      <c r="B425" s="89" t="s">
        <v>543</v>
      </c>
      <c r="C425" s="80">
        <v>30468</v>
      </c>
      <c r="D425" s="91">
        <v>29</v>
      </c>
      <c r="E425" s="94">
        <v>45127</v>
      </c>
      <c r="F425" s="89" t="s">
        <v>32</v>
      </c>
      <c r="G425" s="89" t="s">
        <v>50</v>
      </c>
      <c r="H425" s="89" t="s">
        <v>536</v>
      </c>
      <c r="I425" s="89" t="s">
        <v>390</v>
      </c>
      <c r="J425" s="89" t="s">
        <v>35</v>
      </c>
      <c r="K425" s="89" t="s">
        <v>36</v>
      </c>
      <c r="L425" s="89" t="s">
        <v>37</v>
      </c>
      <c r="M425" s="89" t="s">
        <v>38</v>
      </c>
      <c r="N425" s="88"/>
      <c r="O425" s="88">
        <v>50</v>
      </c>
      <c r="P425" s="88">
        <v>50</v>
      </c>
      <c r="Q425" s="53">
        <v>0</v>
      </c>
      <c r="R425" s="35" t="s">
        <v>775</v>
      </c>
      <c r="T425" s="89" t="s">
        <v>53</v>
      </c>
      <c r="U425" s="89" t="s">
        <v>391</v>
      </c>
    </row>
    <row r="426" spans="1:21" s="89" customFormat="1">
      <c r="A426" s="102">
        <v>2023</v>
      </c>
      <c r="B426" s="89" t="s">
        <v>544</v>
      </c>
      <c r="C426" s="80">
        <v>30469</v>
      </c>
      <c r="D426" s="91">
        <v>29</v>
      </c>
      <c r="E426" s="94">
        <v>45127</v>
      </c>
      <c r="F426" s="89" t="s">
        <v>32</v>
      </c>
      <c r="G426" s="89" t="s">
        <v>50</v>
      </c>
      <c r="H426" s="89" t="s">
        <v>536</v>
      </c>
      <c r="I426" s="89" t="s">
        <v>390</v>
      </c>
      <c r="J426" s="89" t="s">
        <v>35</v>
      </c>
      <c r="K426" s="89" t="s">
        <v>36</v>
      </c>
      <c r="L426" s="89" t="s">
        <v>37</v>
      </c>
      <c r="M426" s="89" t="s">
        <v>38</v>
      </c>
      <c r="N426" s="88"/>
      <c r="O426" s="88">
        <v>50</v>
      </c>
      <c r="P426" s="88">
        <v>50</v>
      </c>
      <c r="Q426" s="53">
        <v>0</v>
      </c>
      <c r="R426" s="35" t="s">
        <v>775</v>
      </c>
      <c r="T426" s="89" t="s">
        <v>53</v>
      </c>
      <c r="U426" s="89" t="s">
        <v>391</v>
      </c>
    </row>
    <row r="427" spans="1:21" s="72" customFormat="1">
      <c r="A427" s="76">
        <v>2023</v>
      </c>
      <c r="B427" s="72" t="s">
        <v>545</v>
      </c>
      <c r="C427" s="73">
        <v>30470</v>
      </c>
      <c r="D427" s="74">
        <v>29</v>
      </c>
      <c r="E427" s="75">
        <v>45127</v>
      </c>
      <c r="F427" s="72" t="s">
        <v>32</v>
      </c>
      <c r="G427" s="72" t="s">
        <v>50</v>
      </c>
      <c r="H427" s="72" t="s">
        <v>536</v>
      </c>
      <c r="I427" s="72" t="s">
        <v>390</v>
      </c>
      <c r="J427" s="72" t="s">
        <v>35</v>
      </c>
      <c r="K427" s="72" t="s">
        <v>36</v>
      </c>
      <c r="L427" s="72" t="s">
        <v>37</v>
      </c>
      <c r="M427" s="72" t="s">
        <v>38</v>
      </c>
      <c r="N427" s="71"/>
      <c r="O427" s="71">
        <v>23</v>
      </c>
      <c r="P427" s="71">
        <v>23</v>
      </c>
      <c r="Q427" s="74">
        <v>1</v>
      </c>
      <c r="R427" s="72" t="s">
        <v>776</v>
      </c>
      <c r="T427" s="72" t="s">
        <v>53</v>
      </c>
      <c r="U427" s="72" t="s">
        <v>391</v>
      </c>
    </row>
    <row r="428" spans="1:21" s="89" customFormat="1">
      <c r="A428" s="102">
        <v>2023</v>
      </c>
      <c r="B428" s="89" t="s">
        <v>546</v>
      </c>
      <c r="C428" s="80">
        <v>30471</v>
      </c>
      <c r="D428" s="91">
        <v>29</v>
      </c>
      <c r="E428" s="94">
        <v>45127</v>
      </c>
      <c r="F428" s="89" t="s">
        <v>32</v>
      </c>
      <c r="G428" s="89" t="s">
        <v>50</v>
      </c>
      <c r="H428" s="89" t="s">
        <v>536</v>
      </c>
      <c r="I428" s="89" t="s">
        <v>390</v>
      </c>
      <c r="J428" s="89" t="s">
        <v>35</v>
      </c>
      <c r="K428" s="89" t="s">
        <v>36</v>
      </c>
      <c r="L428" s="89" t="s">
        <v>47</v>
      </c>
      <c r="M428" s="89" t="s">
        <v>38</v>
      </c>
      <c r="N428" s="88"/>
      <c r="O428" s="88">
        <v>41</v>
      </c>
      <c r="P428" s="88">
        <v>41</v>
      </c>
      <c r="Q428" s="53">
        <v>0</v>
      </c>
      <c r="R428" s="35" t="s">
        <v>775</v>
      </c>
      <c r="T428" s="89" t="s">
        <v>64</v>
      </c>
      <c r="U428" s="89" t="s">
        <v>399</v>
      </c>
    </row>
    <row r="429" spans="1:21" s="72" customFormat="1">
      <c r="A429" s="76">
        <v>2023</v>
      </c>
      <c r="B429" s="72" t="s">
        <v>547</v>
      </c>
      <c r="C429" s="72" t="s">
        <v>548</v>
      </c>
      <c r="D429" s="74">
        <v>29</v>
      </c>
      <c r="E429" s="75">
        <v>45124</v>
      </c>
      <c r="F429" s="72" t="s">
        <v>549</v>
      </c>
      <c r="G429" s="72" t="s">
        <v>549</v>
      </c>
      <c r="H429" s="72" t="s">
        <v>550</v>
      </c>
      <c r="I429" s="72" t="s">
        <v>549</v>
      </c>
      <c r="J429" s="72" t="s">
        <v>35</v>
      </c>
      <c r="K429" s="72" t="s">
        <v>36</v>
      </c>
      <c r="L429" s="72" t="s">
        <v>37</v>
      </c>
      <c r="M429" s="72" t="s">
        <v>38</v>
      </c>
      <c r="N429" s="71">
        <v>0</v>
      </c>
      <c r="O429" s="71">
        <v>49</v>
      </c>
      <c r="P429" s="71">
        <v>49</v>
      </c>
      <c r="Q429" s="74">
        <v>1</v>
      </c>
      <c r="R429" s="72" t="s">
        <v>776</v>
      </c>
      <c r="T429" s="72" t="s">
        <v>735</v>
      </c>
      <c r="U429" s="72" t="s">
        <v>735</v>
      </c>
    </row>
    <row r="430" spans="1:21">
      <c r="A430" s="57">
        <v>2023</v>
      </c>
      <c r="B430" s="35" t="s">
        <v>551</v>
      </c>
      <c r="C430" s="35" t="s">
        <v>548</v>
      </c>
      <c r="D430" s="53">
        <v>29</v>
      </c>
      <c r="E430" s="51">
        <v>45124</v>
      </c>
      <c r="F430" s="35" t="s">
        <v>549</v>
      </c>
      <c r="G430" s="35" t="s">
        <v>549</v>
      </c>
      <c r="H430" s="35" t="s">
        <v>552</v>
      </c>
      <c r="I430" s="35" t="s">
        <v>549</v>
      </c>
      <c r="J430" s="35" t="s">
        <v>35</v>
      </c>
      <c r="K430" s="35" t="s">
        <v>36</v>
      </c>
      <c r="L430" s="35" t="s">
        <v>37</v>
      </c>
      <c r="M430" s="35" t="s">
        <v>38</v>
      </c>
      <c r="N430" s="55">
        <v>0</v>
      </c>
      <c r="O430" s="55">
        <v>49</v>
      </c>
      <c r="P430" s="55">
        <v>49</v>
      </c>
      <c r="Q430" s="53">
        <v>0</v>
      </c>
      <c r="R430" s="35" t="s">
        <v>775</v>
      </c>
      <c r="T430" s="35" t="s">
        <v>735</v>
      </c>
      <c r="U430" s="35" t="s">
        <v>735</v>
      </c>
    </row>
    <row r="431" spans="1:21">
      <c r="A431" s="57">
        <v>2023</v>
      </c>
      <c r="B431" s="35" t="s">
        <v>553</v>
      </c>
      <c r="C431" s="35" t="s">
        <v>548</v>
      </c>
      <c r="D431" s="53">
        <v>29</v>
      </c>
      <c r="E431" s="51">
        <v>45124</v>
      </c>
      <c r="F431" s="35" t="s">
        <v>549</v>
      </c>
      <c r="G431" s="35" t="s">
        <v>549</v>
      </c>
      <c r="H431" s="35" t="s">
        <v>554</v>
      </c>
      <c r="I431" s="35" t="s">
        <v>549</v>
      </c>
      <c r="J431" s="35" t="s">
        <v>35</v>
      </c>
      <c r="K431" s="35" t="s">
        <v>36</v>
      </c>
      <c r="L431" s="35" t="s">
        <v>37</v>
      </c>
      <c r="M431" s="35" t="s">
        <v>38</v>
      </c>
      <c r="N431" s="55">
        <v>0</v>
      </c>
      <c r="O431" s="55">
        <v>49</v>
      </c>
      <c r="P431" s="55">
        <v>49</v>
      </c>
      <c r="Q431" s="53">
        <v>0</v>
      </c>
      <c r="R431" s="35" t="s">
        <v>775</v>
      </c>
      <c r="T431" s="35" t="s">
        <v>735</v>
      </c>
      <c r="U431" s="35" t="s">
        <v>735</v>
      </c>
    </row>
    <row r="432" spans="1:21" s="72" customFormat="1">
      <c r="A432" s="76">
        <v>2023</v>
      </c>
      <c r="B432" s="72" t="s">
        <v>555</v>
      </c>
      <c r="C432" s="72" t="s">
        <v>548</v>
      </c>
      <c r="D432" s="74">
        <v>29</v>
      </c>
      <c r="E432" s="75">
        <v>45124</v>
      </c>
      <c r="F432" s="72" t="s">
        <v>549</v>
      </c>
      <c r="G432" s="72" t="s">
        <v>549</v>
      </c>
      <c r="H432" s="72" t="s">
        <v>556</v>
      </c>
      <c r="I432" s="72" t="s">
        <v>549</v>
      </c>
      <c r="J432" s="72" t="s">
        <v>35</v>
      </c>
      <c r="K432" s="72" t="s">
        <v>36</v>
      </c>
      <c r="L432" s="72" t="s">
        <v>37</v>
      </c>
      <c r="M432" s="72" t="s">
        <v>38</v>
      </c>
      <c r="N432" s="71">
        <v>0</v>
      </c>
      <c r="O432" s="71">
        <v>49</v>
      </c>
      <c r="P432" s="71">
        <v>49</v>
      </c>
      <c r="Q432" s="74">
        <v>1</v>
      </c>
      <c r="R432" s="72" t="s">
        <v>776</v>
      </c>
      <c r="T432" s="72" t="s">
        <v>735</v>
      </c>
      <c r="U432" s="72" t="s">
        <v>735</v>
      </c>
    </row>
    <row r="433" spans="1:21" s="72" customFormat="1">
      <c r="A433" s="76">
        <v>2023</v>
      </c>
      <c r="B433" s="72" t="s">
        <v>557</v>
      </c>
      <c r="C433" s="72" t="s">
        <v>548</v>
      </c>
      <c r="D433" s="74">
        <v>29</v>
      </c>
      <c r="E433" s="75">
        <v>45124</v>
      </c>
      <c r="F433" s="72" t="s">
        <v>549</v>
      </c>
      <c r="G433" s="72" t="s">
        <v>549</v>
      </c>
      <c r="H433" s="72" t="s">
        <v>558</v>
      </c>
      <c r="I433" s="72" t="s">
        <v>549</v>
      </c>
      <c r="J433" s="72" t="s">
        <v>35</v>
      </c>
      <c r="K433" s="72" t="s">
        <v>36</v>
      </c>
      <c r="L433" s="72" t="s">
        <v>37</v>
      </c>
      <c r="M433" s="72" t="s">
        <v>38</v>
      </c>
      <c r="N433" s="71">
        <v>0</v>
      </c>
      <c r="O433" s="71">
        <v>49</v>
      </c>
      <c r="P433" s="71">
        <v>49</v>
      </c>
      <c r="Q433" s="74">
        <v>1</v>
      </c>
      <c r="R433" s="72" t="s">
        <v>776</v>
      </c>
      <c r="T433" s="72" t="s">
        <v>735</v>
      </c>
      <c r="U433" s="72" t="s">
        <v>735</v>
      </c>
    </row>
    <row r="434" spans="1:21">
      <c r="A434" s="57">
        <v>2023</v>
      </c>
      <c r="B434" s="35" t="s">
        <v>559</v>
      </c>
      <c r="C434" s="35" t="s">
        <v>548</v>
      </c>
      <c r="D434" s="53">
        <v>29</v>
      </c>
      <c r="E434" s="51">
        <v>45124</v>
      </c>
      <c r="F434" s="35" t="s">
        <v>549</v>
      </c>
      <c r="G434" s="35" t="s">
        <v>549</v>
      </c>
      <c r="H434" s="35" t="s">
        <v>558</v>
      </c>
      <c r="I434" s="35" t="s">
        <v>549</v>
      </c>
      <c r="J434" s="35" t="s">
        <v>35</v>
      </c>
      <c r="K434" s="35" t="s">
        <v>36</v>
      </c>
      <c r="L434" s="35" t="s">
        <v>47</v>
      </c>
      <c r="M434" s="35" t="s">
        <v>38</v>
      </c>
      <c r="N434" s="55">
        <v>0</v>
      </c>
      <c r="O434" s="55">
        <v>49</v>
      </c>
      <c r="P434" s="55">
        <v>49</v>
      </c>
      <c r="Q434" s="53">
        <v>0</v>
      </c>
      <c r="R434" s="35" t="s">
        <v>775</v>
      </c>
      <c r="T434" s="35" t="s">
        <v>788</v>
      </c>
      <c r="U434" s="35" t="s">
        <v>788</v>
      </c>
    </row>
  </sheetData>
  <sortState xmlns:xlrd2="http://schemas.microsoft.com/office/spreadsheetml/2017/richdata2" ref="A2:U113">
    <sortCondition ref="B2:B11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A61CB-8A0B-4E62-B4F9-C3509C389DDC}">
  <dimension ref="A1:J5"/>
  <sheetViews>
    <sheetView workbookViewId="0">
      <selection activeCell="A2" sqref="A2:B5"/>
    </sheetView>
  </sheetViews>
  <sheetFormatPr defaultRowHeight="1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16</v>
      </c>
      <c r="B1" s="49" t="s">
        <v>733</v>
      </c>
      <c r="C1" s="49" t="s">
        <v>777</v>
      </c>
      <c r="D1" s="49" t="s">
        <v>778</v>
      </c>
      <c r="E1" s="47" t="s">
        <v>779</v>
      </c>
      <c r="F1" s="47" t="s">
        <v>780</v>
      </c>
      <c r="G1" s="47" t="s">
        <v>781</v>
      </c>
      <c r="H1" s="47" t="s">
        <v>782</v>
      </c>
      <c r="I1" s="47" t="s">
        <v>783</v>
      </c>
      <c r="J1" s="47" t="s">
        <v>784</v>
      </c>
    </row>
    <row r="2" spans="1:10">
      <c r="A2" t="s">
        <v>549</v>
      </c>
      <c r="B2" s="30">
        <v>12.403706436356643</v>
      </c>
      <c r="C2" s="30">
        <v>3.445628110804468</v>
      </c>
      <c r="D2" s="30">
        <v>37.257108123367949</v>
      </c>
      <c r="E2" s="64">
        <v>1000</v>
      </c>
      <c r="F2" s="65" t="s">
        <v>786</v>
      </c>
      <c r="G2" s="65" t="s">
        <v>787</v>
      </c>
      <c r="H2">
        <v>6</v>
      </c>
      <c r="I2">
        <v>3</v>
      </c>
      <c r="J2">
        <v>294</v>
      </c>
    </row>
    <row r="3" spans="1:10">
      <c r="A3" t="s">
        <v>369</v>
      </c>
      <c r="B3" s="30">
        <v>2.7504297580346764</v>
      </c>
      <c r="C3" s="30">
        <v>0.49810347490065682</v>
      </c>
      <c r="D3" s="30">
        <v>9.1560067229484865</v>
      </c>
      <c r="E3" s="64">
        <v>1000</v>
      </c>
      <c r="F3" s="65" t="s">
        <v>786</v>
      </c>
      <c r="G3" s="65" t="s">
        <v>787</v>
      </c>
      <c r="H3">
        <v>17</v>
      </c>
      <c r="I3">
        <v>2</v>
      </c>
      <c r="J3">
        <v>753</v>
      </c>
    </row>
    <row r="4" spans="1:10">
      <c r="A4" t="s">
        <v>50</v>
      </c>
      <c r="B4" s="30">
        <v>2.5414585737903881</v>
      </c>
      <c r="C4" s="30">
        <v>1.8523541645680515</v>
      </c>
      <c r="D4" s="30">
        <v>3.4117685655824812</v>
      </c>
      <c r="E4" s="64">
        <v>1000</v>
      </c>
      <c r="F4" s="65" t="s">
        <v>786</v>
      </c>
      <c r="G4" s="65" t="s">
        <v>787</v>
      </c>
      <c r="H4">
        <v>390</v>
      </c>
      <c r="I4">
        <v>41</v>
      </c>
      <c r="J4">
        <v>16977</v>
      </c>
    </row>
    <row r="5" spans="1:10">
      <c r="A5" t="s">
        <v>33</v>
      </c>
      <c r="B5" s="30">
        <v>1.0869074399891705</v>
      </c>
      <c r="C5" s="30">
        <v>6.3161129861753929E-2</v>
      </c>
      <c r="D5" s="30">
        <v>5.3237866003838192</v>
      </c>
      <c r="E5" s="64">
        <v>1000</v>
      </c>
      <c r="F5" s="65" t="s">
        <v>786</v>
      </c>
      <c r="G5" s="65" t="s">
        <v>787</v>
      </c>
      <c r="H5">
        <v>20</v>
      </c>
      <c r="I5">
        <v>1</v>
      </c>
      <c r="J5">
        <v>920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DB316-F370-4694-BB55-3A116E3CDE2E}">
  <dimension ref="A1:J8"/>
  <sheetViews>
    <sheetView workbookViewId="0">
      <selection activeCell="A2" sqref="A2:B8"/>
    </sheetView>
  </sheetViews>
  <sheetFormatPr defaultRowHeight="1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18</v>
      </c>
      <c r="B1" s="49" t="s">
        <v>733</v>
      </c>
      <c r="C1" s="49" t="s">
        <v>777</v>
      </c>
      <c r="D1" s="49" t="s">
        <v>778</v>
      </c>
      <c r="E1" s="47" t="s">
        <v>779</v>
      </c>
      <c r="F1" s="47" t="s">
        <v>780</v>
      </c>
      <c r="G1" s="47" t="s">
        <v>781</v>
      </c>
      <c r="H1" s="47" t="s">
        <v>782</v>
      </c>
      <c r="I1" s="47" t="s">
        <v>783</v>
      </c>
      <c r="J1" s="47" t="s">
        <v>784</v>
      </c>
    </row>
    <row r="2" spans="1:10">
      <c r="A2" t="s">
        <v>549</v>
      </c>
      <c r="B2" s="30">
        <v>12.403706436356643</v>
      </c>
      <c r="C2" s="30">
        <v>3.445628110804468</v>
      </c>
      <c r="D2" s="30">
        <v>37.257108123367949</v>
      </c>
      <c r="E2" s="64">
        <v>1000</v>
      </c>
      <c r="F2" s="65" t="s">
        <v>786</v>
      </c>
      <c r="G2" s="65" t="s">
        <v>787</v>
      </c>
      <c r="H2">
        <v>6</v>
      </c>
      <c r="I2">
        <v>3</v>
      </c>
      <c r="J2">
        <v>294</v>
      </c>
    </row>
    <row r="3" spans="1:10">
      <c r="A3" t="s">
        <v>369</v>
      </c>
      <c r="B3" s="30">
        <v>2.7504297580346764</v>
      </c>
      <c r="C3" s="30">
        <v>0.49810347490065682</v>
      </c>
      <c r="D3" s="30">
        <v>9.1560067229484865</v>
      </c>
      <c r="E3" s="64">
        <v>1000</v>
      </c>
      <c r="F3" s="65" t="s">
        <v>786</v>
      </c>
      <c r="G3" s="65" t="s">
        <v>787</v>
      </c>
      <c r="H3">
        <v>17</v>
      </c>
      <c r="I3">
        <v>2</v>
      </c>
      <c r="J3">
        <v>753</v>
      </c>
    </row>
    <row r="4" spans="1:10">
      <c r="A4" t="s">
        <v>33</v>
      </c>
      <c r="B4" s="30">
        <v>1.0869074399891705</v>
      </c>
      <c r="C4" s="30">
        <v>6.3161129861753929E-2</v>
      </c>
      <c r="D4" s="30">
        <v>5.3237866003838192</v>
      </c>
      <c r="E4" s="64">
        <v>1000</v>
      </c>
      <c r="F4" s="65" t="s">
        <v>786</v>
      </c>
      <c r="G4" s="65" t="s">
        <v>787</v>
      </c>
      <c r="H4">
        <v>20</v>
      </c>
      <c r="I4">
        <v>1</v>
      </c>
      <c r="J4">
        <v>920</v>
      </c>
    </row>
    <row r="5" spans="1:10">
      <c r="A5" t="s">
        <v>52</v>
      </c>
      <c r="B5" s="30">
        <v>2.7855892022369826</v>
      </c>
      <c r="C5" s="30">
        <v>1.5596818580266631</v>
      </c>
      <c r="D5" s="30">
        <v>4.6426446561610479</v>
      </c>
      <c r="E5" s="64">
        <v>1000</v>
      </c>
      <c r="F5" s="65" t="s">
        <v>786</v>
      </c>
      <c r="G5" s="65" t="s">
        <v>787</v>
      </c>
      <c r="H5">
        <v>112</v>
      </c>
      <c r="I5">
        <v>13</v>
      </c>
      <c r="J5">
        <v>4937</v>
      </c>
    </row>
    <row r="6" spans="1:10">
      <c r="A6" t="s">
        <v>89</v>
      </c>
      <c r="B6" s="30">
        <v>3.0436064446202602</v>
      </c>
      <c r="C6" s="30">
        <v>1.3516992741915193</v>
      </c>
      <c r="D6" s="30">
        <v>6.0174333908065698</v>
      </c>
      <c r="E6" s="64">
        <v>1000</v>
      </c>
      <c r="F6" s="65" t="s">
        <v>786</v>
      </c>
      <c r="G6" s="65" t="s">
        <v>787</v>
      </c>
      <c r="H6">
        <v>61</v>
      </c>
      <c r="I6">
        <v>7</v>
      </c>
      <c r="J6">
        <v>2426</v>
      </c>
    </row>
    <row r="7" spans="1:10">
      <c r="A7" t="s">
        <v>203</v>
      </c>
      <c r="B7" s="30">
        <v>2.0729650338949659</v>
      </c>
      <c r="C7" s="30">
        <v>1.1871366256931108</v>
      </c>
      <c r="D7" s="30">
        <v>3.3908046435946737</v>
      </c>
      <c r="E7" s="64">
        <v>1000</v>
      </c>
      <c r="F7" s="65" t="s">
        <v>786</v>
      </c>
      <c r="G7" s="65" t="s">
        <v>787</v>
      </c>
      <c r="H7">
        <v>156</v>
      </c>
      <c r="I7">
        <v>14</v>
      </c>
      <c r="J7">
        <v>7023</v>
      </c>
    </row>
    <row r="8" spans="1:10">
      <c r="A8" t="s">
        <v>390</v>
      </c>
      <c r="B8" s="30">
        <v>2.8193798218065855</v>
      </c>
      <c r="C8" s="30">
        <v>1.2547433628780691</v>
      </c>
      <c r="D8" s="30">
        <v>5.5593537431350217</v>
      </c>
      <c r="E8" s="64">
        <v>1000</v>
      </c>
      <c r="F8" s="65" t="s">
        <v>786</v>
      </c>
      <c r="G8" s="65" t="s">
        <v>787</v>
      </c>
      <c r="H8">
        <v>61</v>
      </c>
      <c r="I8">
        <v>7</v>
      </c>
      <c r="J8">
        <v>2591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B616B-8B40-441A-B967-443ED2957A81}">
  <dimension ref="A1:J9"/>
  <sheetViews>
    <sheetView workbookViewId="0">
      <selection activeCell="A2" sqref="A2:B9"/>
    </sheetView>
  </sheetViews>
  <sheetFormatPr defaultRowHeight="1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30</v>
      </c>
      <c r="B1" s="49" t="s">
        <v>733</v>
      </c>
      <c r="C1" s="49" t="s">
        <v>777</v>
      </c>
      <c r="D1" s="49" t="s">
        <v>778</v>
      </c>
      <c r="E1" s="47" t="s">
        <v>779</v>
      </c>
      <c r="F1" s="47" t="s">
        <v>780</v>
      </c>
      <c r="G1" s="47" t="s">
        <v>781</v>
      </c>
      <c r="H1" s="47" t="s">
        <v>782</v>
      </c>
      <c r="I1" s="47" t="s">
        <v>783</v>
      </c>
      <c r="J1" s="47" t="s">
        <v>784</v>
      </c>
    </row>
    <row r="2" spans="1:10">
      <c r="A2" t="s">
        <v>65</v>
      </c>
      <c r="B2" s="30">
        <v>6.9034842114754227</v>
      </c>
      <c r="C2" s="30">
        <v>1.8930987903329879</v>
      </c>
      <c r="D2" s="30">
        <v>18.880373843455736</v>
      </c>
      <c r="E2" s="64">
        <v>1000</v>
      </c>
      <c r="F2" s="65" t="s">
        <v>786</v>
      </c>
      <c r="G2" s="65" t="s">
        <v>787</v>
      </c>
      <c r="H2">
        <v>17</v>
      </c>
      <c r="I2">
        <v>3</v>
      </c>
      <c r="J2">
        <v>462</v>
      </c>
    </row>
    <row r="3" spans="1:10">
      <c r="A3" t="s">
        <v>54</v>
      </c>
      <c r="B3" s="30">
        <v>2.3510074404271726</v>
      </c>
      <c r="C3" s="30">
        <v>1.2028222030047047</v>
      </c>
      <c r="D3" s="30">
        <v>4.193462373946705</v>
      </c>
      <c r="E3" s="64">
        <v>1000</v>
      </c>
      <c r="F3" s="65" t="s">
        <v>786</v>
      </c>
      <c r="G3" s="65" t="s">
        <v>787</v>
      </c>
      <c r="H3">
        <v>95</v>
      </c>
      <c r="I3">
        <v>10</v>
      </c>
      <c r="J3">
        <v>4475</v>
      </c>
    </row>
    <row r="4" spans="1:10">
      <c r="A4" t="s">
        <v>94</v>
      </c>
      <c r="B4" s="30">
        <v>12.818393604000761</v>
      </c>
      <c r="C4" s="30">
        <v>4.864425650075523</v>
      </c>
      <c r="D4" s="30">
        <v>29.608078933623272</v>
      </c>
      <c r="E4" s="64">
        <v>1000</v>
      </c>
      <c r="F4" s="65" t="s">
        <v>786</v>
      </c>
      <c r="G4" s="65" t="s">
        <v>787</v>
      </c>
      <c r="H4">
        <v>16</v>
      </c>
      <c r="I4">
        <v>5</v>
      </c>
      <c r="J4">
        <v>485</v>
      </c>
    </row>
    <row r="5" spans="1:10">
      <c r="A5" t="s">
        <v>90</v>
      </c>
      <c r="B5" s="30">
        <v>1.0392236454118853</v>
      </c>
      <c r="C5" s="30">
        <v>0.18684743228397874</v>
      </c>
      <c r="D5" s="30">
        <v>3.4071712970078476</v>
      </c>
      <c r="E5" s="64">
        <v>1000</v>
      </c>
      <c r="F5" s="65" t="s">
        <v>786</v>
      </c>
      <c r="G5" s="65" t="s">
        <v>787</v>
      </c>
      <c r="H5">
        <v>45</v>
      </c>
      <c r="I5">
        <v>2</v>
      </c>
      <c r="J5">
        <v>1941</v>
      </c>
    </row>
    <row r="6" spans="1:10">
      <c r="A6" t="s">
        <v>221</v>
      </c>
      <c r="B6" s="30">
        <v>19.393889623538463</v>
      </c>
      <c r="C6" s="30">
        <v>6.8610007960824309</v>
      </c>
      <c r="D6" s="30">
        <v>47.85402675593015</v>
      </c>
      <c r="E6" s="64">
        <v>1000</v>
      </c>
      <c r="F6" s="65" t="s">
        <v>786</v>
      </c>
      <c r="G6" s="65" t="s">
        <v>787</v>
      </c>
      <c r="H6">
        <v>13</v>
      </c>
      <c r="I6">
        <v>4</v>
      </c>
      <c r="J6">
        <v>238</v>
      </c>
    </row>
    <row r="7" spans="1:10">
      <c r="A7" t="s">
        <v>204</v>
      </c>
      <c r="B7" s="30">
        <v>1.5241620230155908</v>
      </c>
      <c r="C7" s="30">
        <v>0.7788179175745864</v>
      </c>
      <c r="D7" s="30">
        <v>2.7164927870450706</v>
      </c>
      <c r="E7" s="64">
        <v>1000</v>
      </c>
      <c r="F7" s="65" t="s">
        <v>786</v>
      </c>
      <c r="G7" s="65" t="s">
        <v>787</v>
      </c>
      <c r="H7">
        <v>143</v>
      </c>
      <c r="I7">
        <v>10</v>
      </c>
      <c r="J7">
        <v>6785</v>
      </c>
    </row>
    <row r="8" spans="1:10">
      <c r="A8" t="s">
        <v>399</v>
      </c>
      <c r="B8" s="30">
        <v>4.8840439652044889</v>
      </c>
      <c r="C8" s="30">
        <v>0.30808275263286311</v>
      </c>
      <c r="D8" s="30">
        <v>23.755221715452713</v>
      </c>
      <c r="E8" s="64">
        <v>1000</v>
      </c>
      <c r="F8" s="65" t="s">
        <v>786</v>
      </c>
      <c r="G8" s="65" t="s">
        <v>787</v>
      </c>
      <c r="H8">
        <v>9</v>
      </c>
      <c r="I8">
        <v>1</v>
      </c>
      <c r="J8">
        <v>193</v>
      </c>
    </row>
    <row r="9" spans="1:10">
      <c r="A9" t="s">
        <v>391</v>
      </c>
      <c r="B9" s="30">
        <v>2.6114953566292285</v>
      </c>
      <c r="C9" s="30">
        <v>1.0783598731029453</v>
      </c>
      <c r="D9" s="30">
        <v>5.4213837150321069</v>
      </c>
      <c r="E9" s="64">
        <v>1000</v>
      </c>
      <c r="F9" s="65" t="s">
        <v>786</v>
      </c>
      <c r="G9" s="65" t="s">
        <v>787</v>
      </c>
      <c r="H9">
        <v>52</v>
      </c>
      <c r="I9">
        <v>6</v>
      </c>
      <c r="J9">
        <v>2398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D596F-02C9-43A5-A166-A063826DD318}">
  <dimension ref="A1:J9"/>
  <sheetViews>
    <sheetView workbookViewId="0">
      <selection activeCell="A2" sqref="A2:B9"/>
    </sheetView>
  </sheetViews>
  <sheetFormatPr defaultRowHeight="1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29</v>
      </c>
      <c r="B1" s="49" t="s">
        <v>733</v>
      </c>
      <c r="C1" s="49" t="s">
        <v>777</v>
      </c>
      <c r="D1" s="49" t="s">
        <v>778</v>
      </c>
      <c r="E1" s="47" t="s">
        <v>779</v>
      </c>
      <c r="F1" s="47" t="s">
        <v>780</v>
      </c>
      <c r="G1" s="47" t="s">
        <v>781</v>
      </c>
      <c r="H1" s="47" t="s">
        <v>782</v>
      </c>
      <c r="I1" s="47" t="s">
        <v>783</v>
      </c>
      <c r="J1" s="47" t="s">
        <v>784</v>
      </c>
    </row>
    <row r="2" spans="1:10">
      <c r="A2" t="s">
        <v>788</v>
      </c>
      <c r="B2" s="30">
        <v>0</v>
      </c>
      <c r="C2" s="30">
        <v>0</v>
      </c>
      <c r="D2" s="30">
        <v>31.675560726339384</v>
      </c>
      <c r="E2" s="64">
        <v>1000</v>
      </c>
      <c r="F2" s="65" t="s">
        <v>732</v>
      </c>
      <c r="G2" s="65" t="s">
        <v>785</v>
      </c>
      <c r="H2">
        <v>1</v>
      </c>
      <c r="I2">
        <v>0</v>
      </c>
      <c r="J2">
        <v>49</v>
      </c>
    </row>
    <row r="3" spans="1:10">
      <c r="A3" t="s">
        <v>735</v>
      </c>
      <c r="B3" s="30">
        <v>15.582857827993763</v>
      </c>
      <c r="C3" s="30">
        <v>4.4160745459219708</v>
      </c>
      <c r="D3" s="30">
        <v>49.945231625223769</v>
      </c>
      <c r="E3" s="64">
        <v>1000</v>
      </c>
      <c r="F3" s="65" t="s">
        <v>786</v>
      </c>
      <c r="G3" s="65" t="s">
        <v>787</v>
      </c>
      <c r="H3">
        <v>5</v>
      </c>
      <c r="I3">
        <v>3</v>
      </c>
      <c r="J3">
        <v>245</v>
      </c>
    </row>
    <row r="4" spans="1:10">
      <c r="A4" t="s">
        <v>375</v>
      </c>
      <c r="B4" s="30">
        <v>0</v>
      </c>
      <c r="C4" s="30">
        <v>0</v>
      </c>
      <c r="D4" s="30">
        <v>55.100295246722915</v>
      </c>
      <c r="E4" s="64">
        <v>1000</v>
      </c>
      <c r="F4" s="65" t="s">
        <v>732</v>
      </c>
      <c r="G4" s="65" t="s">
        <v>785</v>
      </c>
      <c r="H4">
        <v>2</v>
      </c>
      <c r="I4">
        <v>0</v>
      </c>
      <c r="J4">
        <v>31</v>
      </c>
    </row>
    <row r="5" spans="1:10">
      <c r="A5" t="s">
        <v>371</v>
      </c>
      <c r="B5" s="30">
        <v>2.8705888007211171</v>
      </c>
      <c r="C5" s="30">
        <v>0.52096937604703586</v>
      </c>
      <c r="D5" s="30">
        <v>9.5632821962004062</v>
      </c>
      <c r="E5" s="64">
        <v>1000</v>
      </c>
      <c r="F5" s="65" t="s">
        <v>786</v>
      </c>
      <c r="G5" s="65" t="s">
        <v>787</v>
      </c>
      <c r="H5">
        <v>15</v>
      </c>
      <c r="I5">
        <v>2</v>
      </c>
      <c r="J5">
        <v>722</v>
      </c>
    </row>
    <row r="6" spans="1:10">
      <c r="A6" t="s">
        <v>64</v>
      </c>
      <c r="B6" s="30">
        <v>11.033858511898401</v>
      </c>
      <c r="C6" s="30">
        <v>6.2625930100710461</v>
      </c>
      <c r="D6" s="30">
        <v>18.397763087981229</v>
      </c>
      <c r="E6" s="64">
        <v>1000</v>
      </c>
      <c r="F6" s="65" t="s">
        <v>786</v>
      </c>
      <c r="G6" s="65" t="s">
        <v>787</v>
      </c>
      <c r="H6">
        <v>55</v>
      </c>
      <c r="I6">
        <v>13</v>
      </c>
      <c r="J6">
        <v>1378</v>
      </c>
    </row>
    <row r="7" spans="1:10">
      <c r="A7" t="s">
        <v>53</v>
      </c>
      <c r="B7" s="30">
        <v>1.871027353001999</v>
      </c>
      <c r="C7" s="30">
        <v>1.270305009409431</v>
      </c>
      <c r="D7" s="30">
        <v>2.6674920889991349</v>
      </c>
      <c r="E7" s="64">
        <v>1000</v>
      </c>
      <c r="F7" s="65" t="s">
        <v>786</v>
      </c>
      <c r="G7" s="65" t="s">
        <v>787</v>
      </c>
      <c r="H7">
        <v>335</v>
      </c>
      <c r="I7">
        <v>28</v>
      </c>
      <c r="J7">
        <v>15599</v>
      </c>
    </row>
    <row r="8" spans="1:10">
      <c r="A8" t="s">
        <v>48</v>
      </c>
      <c r="B8" s="30">
        <v>0</v>
      </c>
      <c r="C8" s="30">
        <v>0</v>
      </c>
      <c r="D8" s="30">
        <v>88.209483117890827</v>
      </c>
      <c r="E8" s="64">
        <v>1000</v>
      </c>
      <c r="F8" s="65" t="s">
        <v>732</v>
      </c>
      <c r="G8" s="65" t="s">
        <v>785</v>
      </c>
      <c r="H8">
        <v>2</v>
      </c>
      <c r="I8">
        <v>0</v>
      </c>
      <c r="J8">
        <v>20</v>
      </c>
    </row>
    <row r="9" spans="1:10">
      <c r="A9" t="s">
        <v>39</v>
      </c>
      <c r="B9" s="30">
        <v>1.110524921542537</v>
      </c>
      <c r="C9" s="30">
        <v>6.4594337127966958E-2</v>
      </c>
      <c r="D9" s="30">
        <v>5.4411974670547645</v>
      </c>
      <c r="E9" s="64">
        <v>1000</v>
      </c>
      <c r="F9" s="65" t="s">
        <v>786</v>
      </c>
      <c r="G9" s="65" t="s">
        <v>787</v>
      </c>
      <c r="H9">
        <v>18</v>
      </c>
      <c r="I9">
        <v>1</v>
      </c>
      <c r="J9">
        <v>900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32"/>
  <sheetViews>
    <sheetView topLeftCell="A128" zoomScale="70" zoomScaleNormal="70" workbookViewId="0">
      <selection activeCell="L147" sqref="L147"/>
    </sheetView>
  </sheetViews>
  <sheetFormatPr defaultColWidth="8.85546875" defaultRowHeight="15"/>
  <cols>
    <col min="2" max="2" width="14" style="58" bestFit="1" customWidth="1"/>
    <col min="3" max="3" width="12.7109375" customWidth="1"/>
    <col min="4" max="4" width="47.42578125" customWidth="1"/>
    <col min="5" max="5" width="9.42578125" customWidth="1"/>
    <col min="6" max="6" width="17.140625" customWidth="1"/>
    <col min="7" max="7" width="11.42578125" bestFit="1" customWidth="1"/>
    <col min="8" max="8" width="17" bestFit="1" customWidth="1"/>
    <col min="9" max="9" width="14.42578125" customWidth="1"/>
    <col min="10" max="10" width="17.140625" customWidth="1"/>
    <col min="11" max="11" width="16.85546875" customWidth="1"/>
    <col min="16" max="16" width="13.28515625" customWidth="1"/>
    <col min="17" max="17" width="14" customWidth="1"/>
  </cols>
  <sheetData>
    <row r="1" spans="1:28">
      <c r="A1" s="60" t="s">
        <v>13</v>
      </c>
      <c r="B1" s="61" t="s">
        <v>14</v>
      </c>
      <c r="C1" s="39" t="s">
        <v>560</v>
      </c>
      <c r="D1" s="39" t="s">
        <v>561</v>
      </c>
      <c r="E1" s="39" t="s">
        <v>18</v>
      </c>
      <c r="F1" s="39" t="s">
        <v>562</v>
      </c>
      <c r="G1" s="39" t="s">
        <v>563</v>
      </c>
      <c r="H1" s="39" t="s">
        <v>564</v>
      </c>
      <c r="I1" s="39" t="s">
        <v>565</v>
      </c>
      <c r="J1" s="60" t="s">
        <v>566</v>
      </c>
      <c r="K1" s="60" t="s">
        <v>567</v>
      </c>
    </row>
    <row r="2" spans="1:28" s="48" customFormat="1">
      <c r="A2">
        <v>29</v>
      </c>
      <c r="B2" s="63">
        <v>45125</v>
      </c>
      <c r="C2" t="s">
        <v>568</v>
      </c>
      <c r="D2" t="s">
        <v>569</v>
      </c>
      <c r="E2" t="s">
        <v>369</v>
      </c>
      <c r="F2" t="s">
        <v>570</v>
      </c>
      <c r="G2">
        <v>640</v>
      </c>
      <c r="H2" t="s">
        <v>571</v>
      </c>
      <c r="I2" t="s">
        <v>572</v>
      </c>
      <c r="J2">
        <f t="shared" ref="J2:J33" si="0">IF(F2="Culex tarsalis",G2,0)</f>
        <v>640</v>
      </c>
      <c r="K2">
        <f t="shared" ref="K2:K33" si="1">IF(F2="Culex pipiens",G2,0)</f>
        <v>0</v>
      </c>
      <c r="L2"/>
      <c r="M2"/>
      <c r="N2"/>
      <c r="O2"/>
      <c r="P2"/>
      <c r="Q2"/>
      <c r="R2"/>
      <c r="S2"/>
      <c r="T2"/>
      <c r="U2"/>
      <c r="V2"/>
      <c r="W2"/>
      <c r="X2"/>
      <c r="Y2"/>
      <c r="Z2"/>
      <c r="AA2"/>
      <c r="AB2"/>
    </row>
    <row r="3" spans="1:28">
      <c r="A3">
        <v>29</v>
      </c>
      <c r="B3" s="63">
        <v>45125</v>
      </c>
      <c r="C3" t="s">
        <v>568</v>
      </c>
      <c r="D3" t="s">
        <v>569</v>
      </c>
      <c r="E3" t="s">
        <v>369</v>
      </c>
      <c r="F3" t="s">
        <v>573</v>
      </c>
      <c r="G3">
        <v>3</v>
      </c>
      <c r="H3" t="s">
        <v>571</v>
      </c>
      <c r="I3" t="s">
        <v>572</v>
      </c>
      <c r="J3">
        <f t="shared" si="0"/>
        <v>0</v>
      </c>
      <c r="K3">
        <f t="shared" si="1"/>
        <v>3</v>
      </c>
    </row>
    <row r="4" spans="1:28">
      <c r="A4">
        <v>29</v>
      </c>
      <c r="B4" s="63">
        <v>45125</v>
      </c>
      <c r="C4" t="s">
        <v>568</v>
      </c>
      <c r="D4" t="s">
        <v>574</v>
      </c>
      <c r="E4" t="s">
        <v>369</v>
      </c>
      <c r="F4" t="s">
        <v>570</v>
      </c>
      <c r="G4">
        <v>122</v>
      </c>
      <c r="H4" t="s">
        <v>571</v>
      </c>
      <c r="I4" t="s">
        <v>575</v>
      </c>
      <c r="J4">
        <f t="shared" si="0"/>
        <v>122</v>
      </c>
      <c r="K4">
        <f t="shared" si="1"/>
        <v>0</v>
      </c>
    </row>
    <row r="5" spans="1:28">
      <c r="A5">
        <v>29</v>
      </c>
      <c r="B5" s="63">
        <v>45125</v>
      </c>
      <c r="C5" t="s">
        <v>568</v>
      </c>
      <c r="D5" t="s">
        <v>576</v>
      </c>
      <c r="E5" t="s">
        <v>369</v>
      </c>
      <c r="F5" t="s">
        <v>570</v>
      </c>
      <c r="G5">
        <v>1568</v>
      </c>
      <c r="H5" t="s">
        <v>571</v>
      </c>
      <c r="I5" t="s">
        <v>577</v>
      </c>
      <c r="J5">
        <f t="shared" si="0"/>
        <v>1568</v>
      </c>
      <c r="K5">
        <f t="shared" si="1"/>
        <v>0</v>
      </c>
    </row>
    <row r="6" spans="1:28">
      <c r="A6">
        <v>29</v>
      </c>
      <c r="B6" s="63">
        <v>45125</v>
      </c>
      <c r="C6" t="s">
        <v>568</v>
      </c>
      <c r="D6" t="s">
        <v>576</v>
      </c>
      <c r="E6" t="s">
        <v>369</v>
      </c>
      <c r="F6" t="s">
        <v>573</v>
      </c>
      <c r="G6">
        <v>28</v>
      </c>
      <c r="H6" t="s">
        <v>571</v>
      </c>
      <c r="I6" t="s">
        <v>577</v>
      </c>
      <c r="J6">
        <f t="shared" si="0"/>
        <v>0</v>
      </c>
      <c r="K6">
        <f t="shared" si="1"/>
        <v>28</v>
      </c>
    </row>
    <row r="7" spans="1:28">
      <c r="A7">
        <v>29</v>
      </c>
      <c r="B7" s="63">
        <v>45125</v>
      </c>
      <c r="C7" t="s">
        <v>568</v>
      </c>
      <c r="D7" t="s">
        <v>578</v>
      </c>
      <c r="E7" t="s">
        <v>369</v>
      </c>
      <c r="F7" t="s">
        <v>570</v>
      </c>
      <c r="G7">
        <v>768</v>
      </c>
      <c r="H7" t="s">
        <v>571</v>
      </c>
      <c r="I7" t="s">
        <v>579</v>
      </c>
      <c r="J7">
        <f t="shared" si="0"/>
        <v>768</v>
      </c>
      <c r="K7">
        <f t="shared" si="1"/>
        <v>0</v>
      </c>
    </row>
    <row r="8" spans="1:28">
      <c r="A8">
        <v>29</v>
      </c>
      <c r="B8" s="63">
        <v>45125</v>
      </c>
      <c r="C8" t="s">
        <v>568</v>
      </c>
      <c r="D8" t="s">
        <v>580</v>
      </c>
      <c r="E8" t="s">
        <v>369</v>
      </c>
      <c r="F8" t="s">
        <v>570</v>
      </c>
      <c r="G8">
        <v>876</v>
      </c>
      <c r="H8" t="s">
        <v>571</v>
      </c>
      <c r="I8" t="s">
        <v>385</v>
      </c>
      <c r="J8">
        <f t="shared" si="0"/>
        <v>876</v>
      </c>
      <c r="K8">
        <f t="shared" si="1"/>
        <v>0</v>
      </c>
    </row>
    <row r="9" spans="1:28">
      <c r="A9">
        <v>29</v>
      </c>
      <c r="B9" s="63">
        <v>45123</v>
      </c>
      <c r="C9" t="s">
        <v>581</v>
      </c>
      <c r="D9" t="s">
        <v>582</v>
      </c>
      <c r="E9" t="s">
        <v>52</v>
      </c>
      <c r="F9" t="s">
        <v>570</v>
      </c>
      <c r="G9">
        <v>207</v>
      </c>
      <c r="H9" t="s">
        <v>571</v>
      </c>
      <c r="I9" t="s">
        <v>100</v>
      </c>
      <c r="J9">
        <f t="shared" si="0"/>
        <v>207</v>
      </c>
      <c r="K9">
        <f t="shared" si="1"/>
        <v>0</v>
      </c>
    </row>
    <row r="10" spans="1:28" s="48" customFormat="1">
      <c r="A10">
        <v>29</v>
      </c>
      <c r="B10" s="63">
        <v>45123</v>
      </c>
      <c r="C10" t="s">
        <v>581</v>
      </c>
      <c r="D10" t="s">
        <v>582</v>
      </c>
      <c r="E10" t="s">
        <v>52</v>
      </c>
      <c r="F10" t="s">
        <v>573</v>
      </c>
      <c r="G10">
        <v>6</v>
      </c>
      <c r="H10" t="s">
        <v>571</v>
      </c>
      <c r="I10" t="s">
        <v>100</v>
      </c>
      <c r="J10">
        <f t="shared" si="0"/>
        <v>0</v>
      </c>
      <c r="K10">
        <f t="shared" si="1"/>
        <v>6</v>
      </c>
      <c r="L10"/>
      <c r="M10"/>
      <c r="N10"/>
      <c r="O10"/>
      <c r="P10"/>
      <c r="Q10"/>
      <c r="R10"/>
      <c r="S10"/>
      <c r="T10"/>
      <c r="U10"/>
      <c r="V10"/>
      <c r="W10"/>
      <c r="X10"/>
      <c r="Y10"/>
      <c r="Z10"/>
      <c r="AA10"/>
      <c r="AB10"/>
    </row>
    <row r="11" spans="1:28">
      <c r="A11">
        <v>29</v>
      </c>
      <c r="B11" s="63">
        <v>45123</v>
      </c>
      <c r="C11" t="s">
        <v>581</v>
      </c>
      <c r="D11" t="s">
        <v>583</v>
      </c>
      <c r="E11" t="s">
        <v>52</v>
      </c>
      <c r="F11" t="s">
        <v>570</v>
      </c>
      <c r="G11">
        <v>1024</v>
      </c>
      <c r="H11" t="s">
        <v>571</v>
      </c>
      <c r="I11" t="s">
        <v>164</v>
      </c>
      <c r="J11">
        <f t="shared" si="0"/>
        <v>1024</v>
      </c>
      <c r="K11">
        <f t="shared" si="1"/>
        <v>0</v>
      </c>
    </row>
    <row r="12" spans="1:28">
      <c r="A12">
        <v>29</v>
      </c>
      <c r="B12" s="63">
        <v>45123</v>
      </c>
      <c r="C12" t="s">
        <v>581</v>
      </c>
      <c r="D12" t="s">
        <v>583</v>
      </c>
      <c r="E12" t="s">
        <v>52</v>
      </c>
      <c r="F12" t="s">
        <v>573</v>
      </c>
      <c r="G12">
        <v>68</v>
      </c>
      <c r="H12" t="s">
        <v>571</v>
      </c>
      <c r="I12" t="s">
        <v>164</v>
      </c>
      <c r="J12">
        <f t="shared" si="0"/>
        <v>0</v>
      </c>
      <c r="K12">
        <f t="shared" si="1"/>
        <v>68</v>
      </c>
    </row>
    <row r="13" spans="1:28">
      <c r="A13">
        <v>29</v>
      </c>
      <c r="B13" s="63">
        <v>45123</v>
      </c>
      <c r="C13" t="s">
        <v>581</v>
      </c>
      <c r="D13" t="s">
        <v>584</v>
      </c>
      <c r="E13" t="s">
        <v>52</v>
      </c>
      <c r="F13" t="s">
        <v>573</v>
      </c>
      <c r="G13">
        <v>56</v>
      </c>
      <c r="H13" t="s">
        <v>571</v>
      </c>
      <c r="I13" t="s">
        <v>136</v>
      </c>
      <c r="J13">
        <f t="shared" si="0"/>
        <v>0</v>
      </c>
      <c r="K13">
        <f t="shared" si="1"/>
        <v>56</v>
      </c>
    </row>
    <row r="14" spans="1:28" s="48" customFormat="1">
      <c r="A14">
        <v>29</v>
      </c>
      <c r="B14" s="63">
        <v>45123</v>
      </c>
      <c r="C14" t="s">
        <v>581</v>
      </c>
      <c r="D14" t="s">
        <v>584</v>
      </c>
      <c r="E14" t="s">
        <v>52</v>
      </c>
      <c r="F14" t="s">
        <v>570</v>
      </c>
      <c r="G14">
        <v>611</v>
      </c>
      <c r="H14" t="s">
        <v>571</v>
      </c>
      <c r="I14" t="s">
        <v>136</v>
      </c>
      <c r="J14">
        <f t="shared" si="0"/>
        <v>611</v>
      </c>
      <c r="K14">
        <f t="shared" si="1"/>
        <v>0</v>
      </c>
      <c r="L14"/>
      <c r="M14"/>
      <c r="N14"/>
      <c r="O14"/>
      <c r="P14"/>
      <c r="Q14"/>
      <c r="R14"/>
      <c r="S14"/>
      <c r="T14"/>
      <c r="U14"/>
      <c r="V14"/>
      <c r="W14"/>
      <c r="X14"/>
      <c r="Y14"/>
      <c r="Z14"/>
      <c r="AA14"/>
      <c r="AB14"/>
    </row>
    <row r="15" spans="1:28" s="48" customFormat="1">
      <c r="A15">
        <v>29</v>
      </c>
      <c r="B15" s="63">
        <v>45123</v>
      </c>
      <c r="C15" t="s">
        <v>581</v>
      </c>
      <c r="D15" t="s">
        <v>585</v>
      </c>
      <c r="E15" t="s">
        <v>52</v>
      </c>
      <c r="F15" t="s">
        <v>570</v>
      </c>
      <c r="G15">
        <v>148</v>
      </c>
      <c r="H15" t="s">
        <v>571</v>
      </c>
      <c r="I15" t="s">
        <v>51</v>
      </c>
      <c r="J15">
        <f t="shared" si="0"/>
        <v>148</v>
      </c>
      <c r="K15">
        <f t="shared" si="1"/>
        <v>0</v>
      </c>
      <c r="L15"/>
      <c r="M15"/>
      <c r="N15"/>
      <c r="O15"/>
      <c r="P15"/>
      <c r="Q15"/>
      <c r="R15"/>
      <c r="S15"/>
      <c r="T15"/>
      <c r="U15"/>
      <c r="V15"/>
      <c r="W15"/>
      <c r="X15"/>
      <c r="Y15"/>
      <c r="Z15"/>
      <c r="AA15"/>
      <c r="AB15"/>
    </row>
    <row r="16" spans="1:28">
      <c r="A16">
        <v>29</v>
      </c>
      <c r="B16" s="63">
        <v>45123</v>
      </c>
      <c r="C16" t="s">
        <v>581</v>
      </c>
      <c r="D16" t="s">
        <v>586</v>
      </c>
      <c r="E16" t="s">
        <v>89</v>
      </c>
      <c r="F16" t="s">
        <v>573</v>
      </c>
      <c r="G16">
        <v>3</v>
      </c>
      <c r="H16" t="s">
        <v>571</v>
      </c>
      <c r="I16" t="s">
        <v>587</v>
      </c>
      <c r="J16">
        <f t="shared" si="0"/>
        <v>0</v>
      </c>
      <c r="K16">
        <f t="shared" si="1"/>
        <v>3</v>
      </c>
    </row>
    <row r="17" spans="1:25">
      <c r="A17">
        <v>29</v>
      </c>
      <c r="B17" s="63">
        <v>45123</v>
      </c>
      <c r="C17" t="s">
        <v>581</v>
      </c>
      <c r="D17" t="s">
        <v>586</v>
      </c>
      <c r="E17" t="s">
        <v>89</v>
      </c>
      <c r="F17" t="s">
        <v>570</v>
      </c>
      <c r="G17">
        <v>112</v>
      </c>
      <c r="H17" t="s">
        <v>571</v>
      </c>
      <c r="I17" t="s">
        <v>587</v>
      </c>
      <c r="J17">
        <f t="shared" si="0"/>
        <v>112</v>
      </c>
      <c r="K17">
        <f t="shared" si="1"/>
        <v>0</v>
      </c>
    </row>
    <row r="18" spans="1:25">
      <c r="A18">
        <v>29</v>
      </c>
      <c r="B18" s="63">
        <v>45123</v>
      </c>
      <c r="C18" t="s">
        <v>581</v>
      </c>
      <c r="D18" t="s">
        <v>588</v>
      </c>
      <c r="E18" t="s">
        <v>52</v>
      </c>
      <c r="F18" t="s">
        <v>573</v>
      </c>
      <c r="G18">
        <v>10</v>
      </c>
      <c r="H18" t="s">
        <v>571</v>
      </c>
      <c r="I18" t="s">
        <v>67</v>
      </c>
      <c r="J18">
        <f t="shared" si="0"/>
        <v>0</v>
      </c>
      <c r="K18">
        <f t="shared" si="1"/>
        <v>10</v>
      </c>
    </row>
    <row r="19" spans="1:25">
      <c r="A19">
        <v>29</v>
      </c>
      <c r="B19" s="63">
        <v>45123</v>
      </c>
      <c r="C19" t="s">
        <v>581</v>
      </c>
      <c r="D19" t="s">
        <v>588</v>
      </c>
      <c r="E19" t="s">
        <v>52</v>
      </c>
      <c r="F19" t="s">
        <v>570</v>
      </c>
      <c r="G19">
        <v>342</v>
      </c>
      <c r="H19" t="s">
        <v>571</v>
      </c>
      <c r="I19" t="s">
        <v>67</v>
      </c>
      <c r="J19">
        <f t="shared" si="0"/>
        <v>342</v>
      </c>
      <c r="K19">
        <f t="shared" si="1"/>
        <v>0</v>
      </c>
    </row>
    <row r="20" spans="1:25">
      <c r="A20">
        <v>29</v>
      </c>
      <c r="B20" s="63">
        <v>45123</v>
      </c>
      <c r="C20" t="s">
        <v>581</v>
      </c>
      <c r="D20" t="s">
        <v>589</v>
      </c>
      <c r="E20" t="s">
        <v>52</v>
      </c>
      <c r="F20" t="s">
        <v>570</v>
      </c>
      <c r="G20">
        <v>213</v>
      </c>
      <c r="H20" t="s">
        <v>571</v>
      </c>
      <c r="I20" t="s">
        <v>76</v>
      </c>
      <c r="J20">
        <f t="shared" si="0"/>
        <v>213</v>
      </c>
      <c r="K20">
        <f t="shared" si="1"/>
        <v>0</v>
      </c>
    </row>
    <row r="21" spans="1:25">
      <c r="A21">
        <v>29</v>
      </c>
      <c r="B21" s="63">
        <v>45123</v>
      </c>
      <c r="C21" t="s">
        <v>581</v>
      </c>
      <c r="D21" t="s">
        <v>590</v>
      </c>
      <c r="E21" t="s">
        <v>52</v>
      </c>
      <c r="F21" t="s">
        <v>573</v>
      </c>
      <c r="G21">
        <v>90</v>
      </c>
      <c r="H21" t="s">
        <v>571</v>
      </c>
      <c r="I21" t="s">
        <v>152</v>
      </c>
      <c r="J21">
        <f t="shared" si="0"/>
        <v>0</v>
      </c>
      <c r="K21">
        <f t="shared" si="1"/>
        <v>90</v>
      </c>
    </row>
    <row r="22" spans="1:25">
      <c r="A22">
        <v>29</v>
      </c>
      <c r="B22" s="63">
        <v>45123</v>
      </c>
      <c r="C22" t="s">
        <v>581</v>
      </c>
      <c r="D22" t="s">
        <v>590</v>
      </c>
      <c r="E22" t="s">
        <v>52</v>
      </c>
      <c r="F22" t="s">
        <v>570</v>
      </c>
      <c r="G22">
        <v>344</v>
      </c>
      <c r="H22" t="s">
        <v>571</v>
      </c>
      <c r="I22" t="s">
        <v>152</v>
      </c>
      <c r="J22">
        <f t="shared" si="0"/>
        <v>344</v>
      </c>
      <c r="K22">
        <f t="shared" si="1"/>
        <v>0</v>
      </c>
    </row>
    <row r="23" spans="1:25">
      <c r="A23">
        <v>29</v>
      </c>
      <c r="B23" s="63">
        <v>45123</v>
      </c>
      <c r="C23" t="s">
        <v>581</v>
      </c>
      <c r="D23" t="s">
        <v>591</v>
      </c>
      <c r="E23" t="s">
        <v>52</v>
      </c>
      <c r="F23" t="s">
        <v>570</v>
      </c>
      <c r="G23">
        <v>30</v>
      </c>
      <c r="H23" t="s">
        <v>571</v>
      </c>
      <c r="I23" t="s">
        <v>96</v>
      </c>
      <c r="J23">
        <f t="shared" si="0"/>
        <v>30</v>
      </c>
      <c r="K23">
        <f t="shared" si="1"/>
        <v>0</v>
      </c>
    </row>
    <row r="24" spans="1:25">
      <c r="A24">
        <v>29</v>
      </c>
      <c r="B24" s="63">
        <v>45123</v>
      </c>
      <c r="C24" t="s">
        <v>581</v>
      </c>
      <c r="D24" t="s">
        <v>592</v>
      </c>
      <c r="E24" t="s">
        <v>52</v>
      </c>
      <c r="F24" t="s">
        <v>573</v>
      </c>
      <c r="G24">
        <v>3</v>
      </c>
      <c r="H24" t="s">
        <v>571</v>
      </c>
      <c r="I24" t="s">
        <v>58</v>
      </c>
      <c r="J24">
        <f t="shared" si="0"/>
        <v>0</v>
      </c>
      <c r="K24">
        <f t="shared" si="1"/>
        <v>3</v>
      </c>
    </row>
    <row r="25" spans="1:25">
      <c r="A25">
        <v>29</v>
      </c>
      <c r="B25" s="63">
        <v>45123</v>
      </c>
      <c r="C25" t="s">
        <v>581</v>
      </c>
      <c r="D25" t="s">
        <v>592</v>
      </c>
      <c r="E25" t="s">
        <v>52</v>
      </c>
      <c r="F25" t="s">
        <v>570</v>
      </c>
      <c r="G25">
        <v>203</v>
      </c>
      <c r="H25" t="s">
        <v>571</v>
      </c>
      <c r="I25" t="s">
        <v>58</v>
      </c>
      <c r="J25">
        <f t="shared" si="0"/>
        <v>203</v>
      </c>
      <c r="K25">
        <f t="shared" si="1"/>
        <v>0</v>
      </c>
    </row>
    <row r="26" spans="1:25">
      <c r="A26">
        <v>29</v>
      </c>
      <c r="B26" s="63">
        <v>45123</v>
      </c>
      <c r="C26" t="s">
        <v>581</v>
      </c>
      <c r="D26" t="s">
        <v>593</v>
      </c>
      <c r="E26" t="s">
        <v>52</v>
      </c>
      <c r="F26" t="s">
        <v>570</v>
      </c>
      <c r="G26">
        <v>1347</v>
      </c>
      <c r="H26" t="s">
        <v>571</v>
      </c>
      <c r="I26" t="s">
        <v>107</v>
      </c>
      <c r="J26">
        <f t="shared" si="0"/>
        <v>1347</v>
      </c>
      <c r="K26">
        <f t="shared" si="1"/>
        <v>0</v>
      </c>
      <c r="Y26" s="48"/>
    </row>
    <row r="27" spans="1:25">
      <c r="A27">
        <v>29</v>
      </c>
      <c r="B27" s="63">
        <v>45123</v>
      </c>
      <c r="C27" t="s">
        <v>581</v>
      </c>
      <c r="D27" t="s">
        <v>593</v>
      </c>
      <c r="E27" t="s">
        <v>52</v>
      </c>
      <c r="F27" t="s">
        <v>573</v>
      </c>
      <c r="G27">
        <v>32</v>
      </c>
      <c r="H27" t="s">
        <v>571</v>
      </c>
      <c r="I27" t="s">
        <v>107</v>
      </c>
      <c r="J27">
        <f t="shared" si="0"/>
        <v>0</v>
      </c>
      <c r="K27">
        <f t="shared" si="1"/>
        <v>32</v>
      </c>
    </row>
    <row r="28" spans="1:25">
      <c r="A28">
        <v>29</v>
      </c>
      <c r="B28" s="63">
        <v>45124</v>
      </c>
      <c r="C28" t="s">
        <v>581</v>
      </c>
      <c r="D28" t="s">
        <v>594</v>
      </c>
      <c r="E28" t="s">
        <v>203</v>
      </c>
      <c r="F28" t="s">
        <v>570</v>
      </c>
      <c r="G28">
        <v>490</v>
      </c>
      <c r="H28" t="s">
        <v>571</v>
      </c>
      <c r="I28" t="s">
        <v>325</v>
      </c>
      <c r="J28">
        <f t="shared" si="0"/>
        <v>490</v>
      </c>
      <c r="K28">
        <f t="shared" si="1"/>
        <v>0</v>
      </c>
    </row>
    <row r="29" spans="1:25">
      <c r="A29">
        <v>29</v>
      </c>
      <c r="B29" s="63">
        <v>45124</v>
      </c>
      <c r="C29" t="s">
        <v>581</v>
      </c>
      <c r="D29" t="s">
        <v>595</v>
      </c>
      <c r="E29" t="s">
        <v>203</v>
      </c>
      <c r="F29" t="s">
        <v>570</v>
      </c>
      <c r="G29">
        <v>404</v>
      </c>
      <c r="H29" t="s">
        <v>571</v>
      </c>
      <c r="I29" t="s">
        <v>265</v>
      </c>
      <c r="J29">
        <f t="shared" si="0"/>
        <v>404</v>
      </c>
      <c r="K29">
        <f t="shared" si="1"/>
        <v>0</v>
      </c>
    </row>
    <row r="30" spans="1:25">
      <c r="A30">
        <v>29</v>
      </c>
      <c r="B30" s="63">
        <v>45124</v>
      </c>
      <c r="C30" t="s">
        <v>581</v>
      </c>
      <c r="D30" t="s">
        <v>596</v>
      </c>
      <c r="E30" t="s">
        <v>203</v>
      </c>
      <c r="F30" t="s">
        <v>570</v>
      </c>
      <c r="G30">
        <v>95</v>
      </c>
      <c r="H30" t="s">
        <v>571</v>
      </c>
      <c r="I30" t="s">
        <v>277</v>
      </c>
      <c r="J30">
        <f t="shared" si="0"/>
        <v>95</v>
      </c>
      <c r="K30">
        <f t="shared" si="1"/>
        <v>0</v>
      </c>
    </row>
    <row r="31" spans="1:25">
      <c r="A31">
        <v>29</v>
      </c>
      <c r="B31" s="63">
        <v>45124</v>
      </c>
      <c r="C31" t="s">
        <v>581</v>
      </c>
      <c r="D31" t="s">
        <v>597</v>
      </c>
      <c r="E31" t="s">
        <v>203</v>
      </c>
      <c r="F31" t="s">
        <v>570</v>
      </c>
      <c r="G31">
        <v>794</v>
      </c>
      <c r="H31" t="s">
        <v>571</v>
      </c>
      <c r="I31" t="s">
        <v>346</v>
      </c>
      <c r="J31">
        <f t="shared" si="0"/>
        <v>794</v>
      </c>
      <c r="K31">
        <f t="shared" si="1"/>
        <v>0</v>
      </c>
    </row>
    <row r="32" spans="1:25">
      <c r="A32">
        <v>29</v>
      </c>
      <c r="B32" s="63">
        <v>45124</v>
      </c>
      <c r="C32" t="s">
        <v>581</v>
      </c>
      <c r="D32" t="s">
        <v>597</v>
      </c>
      <c r="E32" t="s">
        <v>203</v>
      </c>
      <c r="F32" t="s">
        <v>573</v>
      </c>
      <c r="G32">
        <v>26</v>
      </c>
      <c r="H32" t="s">
        <v>571</v>
      </c>
      <c r="I32" t="s">
        <v>346</v>
      </c>
      <c r="J32">
        <f t="shared" si="0"/>
        <v>0</v>
      </c>
      <c r="K32">
        <f t="shared" si="1"/>
        <v>26</v>
      </c>
    </row>
    <row r="33" spans="1:11">
      <c r="A33">
        <v>29</v>
      </c>
      <c r="B33" s="63">
        <v>45124</v>
      </c>
      <c r="C33" t="s">
        <v>581</v>
      </c>
      <c r="D33" t="s">
        <v>598</v>
      </c>
      <c r="E33" t="s">
        <v>203</v>
      </c>
      <c r="F33" t="s">
        <v>573</v>
      </c>
      <c r="G33">
        <v>43</v>
      </c>
      <c r="H33" t="s">
        <v>571</v>
      </c>
      <c r="I33" t="s">
        <v>292</v>
      </c>
      <c r="J33">
        <f t="shared" si="0"/>
        <v>0</v>
      </c>
      <c r="K33">
        <f t="shared" si="1"/>
        <v>43</v>
      </c>
    </row>
    <row r="34" spans="1:11">
      <c r="A34">
        <v>29</v>
      </c>
      <c r="B34" s="63">
        <v>45124</v>
      </c>
      <c r="C34" t="s">
        <v>581</v>
      </c>
      <c r="D34" t="s">
        <v>598</v>
      </c>
      <c r="E34" t="s">
        <v>203</v>
      </c>
      <c r="F34" t="s">
        <v>570</v>
      </c>
      <c r="G34">
        <v>1502</v>
      </c>
      <c r="H34" t="s">
        <v>571</v>
      </c>
      <c r="I34" t="s">
        <v>292</v>
      </c>
      <c r="J34">
        <f t="shared" ref="J34:J65" si="2">IF(F34="Culex tarsalis",G34,0)</f>
        <v>1502</v>
      </c>
      <c r="K34">
        <f t="shared" ref="K34:K65" si="3">IF(F34="Culex pipiens",G34,0)</f>
        <v>0</v>
      </c>
    </row>
    <row r="35" spans="1:11">
      <c r="A35">
        <v>29</v>
      </c>
      <c r="B35" s="63">
        <v>45124</v>
      </c>
      <c r="C35" t="s">
        <v>581</v>
      </c>
      <c r="D35" t="s">
        <v>599</v>
      </c>
      <c r="E35" t="s">
        <v>203</v>
      </c>
      <c r="F35" t="s">
        <v>570</v>
      </c>
      <c r="G35">
        <v>243</v>
      </c>
      <c r="H35" t="s">
        <v>571</v>
      </c>
      <c r="I35" t="s">
        <v>259</v>
      </c>
      <c r="J35">
        <f t="shared" si="2"/>
        <v>243</v>
      </c>
      <c r="K35">
        <f t="shared" si="3"/>
        <v>0</v>
      </c>
    </row>
    <row r="36" spans="1:11">
      <c r="A36">
        <v>29</v>
      </c>
      <c r="B36" s="63">
        <v>45124</v>
      </c>
      <c r="C36" t="s">
        <v>581</v>
      </c>
      <c r="D36" t="s">
        <v>600</v>
      </c>
      <c r="E36" t="s">
        <v>203</v>
      </c>
      <c r="F36" t="s">
        <v>573</v>
      </c>
      <c r="G36">
        <v>3</v>
      </c>
      <c r="H36" t="s">
        <v>571</v>
      </c>
      <c r="I36" t="s">
        <v>250</v>
      </c>
      <c r="J36">
        <f t="shared" si="2"/>
        <v>0</v>
      </c>
      <c r="K36">
        <f t="shared" si="3"/>
        <v>3</v>
      </c>
    </row>
    <row r="37" spans="1:11">
      <c r="A37">
        <v>29</v>
      </c>
      <c r="B37" s="63">
        <v>45124</v>
      </c>
      <c r="C37" t="s">
        <v>581</v>
      </c>
      <c r="D37" t="s">
        <v>600</v>
      </c>
      <c r="E37" t="s">
        <v>203</v>
      </c>
      <c r="F37" t="s">
        <v>570</v>
      </c>
      <c r="G37">
        <v>307</v>
      </c>
      <c r="H37" t="s">
        <v>571</v>
      </c>
      <c r="I37" t="s">
        <v>250</v>
      </c>
      <c r="J37">
        <f t="shared" si="2"/>
        <v>307</v>
      </c>
      <c r="K37">
        <f t="shared" si="3"/>
        <v>0</v>
      </c>
    </row>
    <row r="38" spans="1:11">
      <c r="A38">
        <v>29</v>
      </c>
      <c r="B38" s="63">
        <v>45124</v>
      </c>
      <c r="C38" t="s">
        <v>581</v>
      </c>
      <c r="D38" t="s">
        <v>601</v>
      </c>
      <c r="E38" t="s">
        <v>203</v>
      </c>
      <c r="F38" t="s">
        <v>570</v>
      </c>
      <c r="G38">
        <v>150</v>
      </c>
      <c r="H38" t="s">
        <v>571</v>
      </c>
      <c r="I38" t="s">
        <v>280</v>
      </c>
      <c r="J38">
        <f t="shared" si="2"/>
        <v>150</v>
      </c>
      <c r="K38">
        <f t="shared" si="3"/>
        <v>0</v>
      </c>
    </row>
    <row r="39" spans="1:11">
      <c r="A39">
        <v>29</v>
      </c>
      <c r="B39" s="63">
        <v>45124</v>
      </c>
      <c r="C39" t="s">
        <v>581</v>
      </c>
      <c r="D39" t="s">
        <v>602</v>
      </c>
      <c r="E39" t="s">
        <v>203</v>
      </c>
      <c r="F39" t="s">
        <v>570</v>
      </c>
      <c r="G39">
        <v>792</v>
      </c>
      <c r="H39" t="s">
        <v>571</v>
      </c>
      <c r="I39" t="s">
        <v>223</v>
      </c>
      <c r="J39">
        <f t="shared" si="2"/>
        <v>792</v>
      </c>
      <c r="K39">
        <f t="shared" si="3"/>
        <v>0</v>
      </c>
    </row>
    <row r="40" spans="1:11">
      <c r="A40">
        <v>29</v>
      </c>
      <c r="B40" s="63">
        <v>45124</v>
      </c>
      <c r="C40" t="s">
        <v>581</v>
      </c>
      <c r="D40" t="s">
        <v>602</v>
      </c>
      <c r="E40" t="s">
        <v>203</v>
      </c>
      <c r="F40" t="s">
        <v>573</v>
      </c>
      <c r="G40">
        <v>2</v>
      </c>
      <c r="H40" t="s">
        <v>571</v>
      </c>
      <c r="I40" t="s">
        <v>223</v>
      </c>
      <c r="J40">
        <f t="shared" si="2"/>
        <v>0</v>
      </c>
      <c r="K40">
        <f t="shared" si="3"/>
        <v>2</v>
      </c>
    </row>
    <row r="41" spans="1:11">
      <c r="A41">
        <v>29</v>
      </c>
      <c r="B41" s="63">
        <v>45124</v>
      </c>
      <c r="C41" t="s">
        <v>581</v>
      </c>
      <c r="D41" t="s">
        <v>603</v>
      </c>
      <c r="E41" t="s">
        <v>203</v>
      </c>
      <c r="F41" t="s">
        <v>570</v>
      </c>
      <c r="G41">
        <v>311</v>
      </c>
      <c r="H41" t="s">
        <v>571</v>
      </c>
      <c r="I41" t="s">
        <v>284</v>
      </c>
      <c r="J41">
        <f t="shared" si="2"/>
        <v>311</v>
      </c>
      <c r="K41">
        <f t="shared" si="3"/>
        <v>0</v>
      </c>
    </row>
    <row r="42" spans="1:11">
      <c r="A42">
        <v>29</v>
      </c>
      <c r="B42" s="63">
        <v>45124</v>
      </c>
      <c r="C42" t="s">
        <v>581</v>
      </c>
      <c r="D42" t="s">
        <v>604</v>
      </c>
      <c r="E42" t="s">
        <v>203</v>
      </c>
      <c r="F42" t="s">
        <v>570</v>
      </c>
      <c r="G42">
        <v>767</v>
      </c>
      <c r="H42" t="s">
        <v>571</v>
      </c>
      <c r="I42" t="s">
        <v>202</v>
      </c>
      <c r="J42">
        <f t="shared" si="2"/>
        <v>767</v>
      </c>
      <c r="K42">
        <f t="shared" si="3"/>
        <v>0</v>
      </c>
    </row>
    <row r="43" spans="1:11">
      <c r="A43">
        <v>29</v>
      </c>
      <c r="B43" s="63">
        <v>45124</v>
      </c>
      <c r="C43" t="s">
        <v>581</v>
      </c>
      <c r="D43" t="s">
        <v>604</v>
      </c>
      <c r="E43" t="s">
        <v>203</v>
      </c>
      <c r="F43" t="s">
        <v>573</v>
      </c>
      <c r="G43">
        <v>35</v>
      </c>
      <c r="H43" t="s">
        <v>571</v>
      </c>
      <c r="I43" t="s">
        <v>202</v>
      </c>
      <c r="J43">
        <f t="shared" si="2"/>
        <v>0</v>
      </c>
      <c r="K43">
        <f t="shared" si="3"/>
        <v>35</v>
      </c>
    </row>
    <row r="44" spans="1:11">
      <c r="A44">
        <v>29</v>
      </c>
      <c r="B44" s="63">
        <v>45124</v>
      </c>
      <c r="C44" t="s">
        <v>581</v>
      </c>
      <c r="D44" t="s">
        <v>605</v>
      </c>
      <c r="E44" t="s">
        <v>203</v>
      </c>
      <c r="F44" t="s">
        <v>570</v>
      </c>
      <c r="G44">
        <v>380</v>
      </c>
      <c r="H44" t="s">
        <v>571</v>
      </c>
      <c r="I44" t="s">
        <v>336</v>
      </c>
      <c r="J44">
        <f t="shared" si="2"/>
        <v>380</v>
      </c>
      <c r="K44">
        <f t="shared" si="3"/>
        <v>0</v>
      </c>
    </row>
    <row r="45" spans="1:11">
      <c r="A45">
        <v>29</v>
      </c>
      <c r="B45" s="63">
        <v>45124</v>
      </c>
      <c r="C45" t="s">
        <v>581</v>
      </c>
      <c r="D45" t="s">
        <v>605</v>
      </c>
      <c r="E45" t="s">
        <v>203</v>
      </c>
      <c r="F45" t="s">
        <v>573</v>
      </c>
      <c r="G45">
        <v>2</v>
      </c>
      <c r="H45" t="s">
        <v>571</v>
      </c>
      <c r="I45" t="s">
        <v>336</v>
      </c>
      <c r="J45">
        <f t="shared" si="2"/>
        <v>0</v>
      </c>
      <c r="K45">
        <f t="shared" si="3"/>
        <v>2</v>
      </c>
    </row>
    <row r="46" spans="1:11">
      <c r="A46">
        <v>29</v>
      </c>
      <c r="B46" s="63">
        <v>45124</v>
      </c>
      <c r="C46" t="s">
        <v>581</v>
      </c>
      <c r="D46" t="s">
        <v>606</v>
      </c>
      <c r="E46" t="s">
        <v>203</v>
      </c>
      <c r="F46" t="s">
        <v>570</v>
      </c>
      <c r="G46">
        <v>138</v>
      </c>
      <c r="H46" t="s">
        <v>571</v>
      </c>
      <c r="I46" t="s">
        <v>241</v>
      </c>
      <c r="J46">
        <f t="shared" si="2"/>
        <v>138</v>
      </c>
      <c r="K46">
        <f t="shared" si="3"/>
        <v>0</v>
      </c>
    </row>
    <row r="47" spans="1:11">
      <c r="A47">
        <v>29</v>
      </c>
      <c r="B47" s="63">
        <v>45124</v>
      </c>
      <c r="C47" t="s">
        <v>581</v>
      </c>
      <c r="D47" t="s">
        <v>606</v>
      </c>
      <c r="E47" t="s">
        <v>203</v>
      </c>
      <c r="F47" t="s">
        <v>573</v>
      </c>
      <c r="G47">
        <v>6</v>
      </c>
      <c r="H47" t="s">
        <v>571</v>
      </c>
      <c r="I47" t="s">
        <v>241</v>
      </c>
      <c r="J47">
        <f t="shared" si="2"/>
        <v>0</v>
      </c>
      <c r="K47">
        <f t="shared" si="3"/>
        <v>6</v>
      </c>
    </row>
    <row r="48" spans="1:11">
      <c r="A48">
        <v>29</v>
      </c>
      <c r="B48" s="63">
        <v>45125</v>
      </c>
      <c r="C48" t="s">
        <v>581</v>
      </c>
      <c r="D48" t="s">
        <v>607</v>
      </c>
      <c r="E48" t="s">
        <v>89</v>
      </c>
      <c r="F48" t="s">
        <v>573</v>
      </c>
      <c r="G48">
        <v>66</v>
      </c>
      <c r="H48" t="s">
        <v>571</v>
      </c>
      <c r="I48" t="s">
        <v>470</v>
      </c>
      <c r="J48">
        <f t="shared" si="2"/>
        <v>0</v>
      </c>
      <c r="K48">
        <f t="shared" si="3"/>
        <v>66</v>
      </c>
    </row>
    <row r="49" spans="1:11">
      <c r="A49">
        <v>29</v>
      </c>
      <c r="B49" s="63">
        <v>45125</v>
      </c>
      <c r="C49" t="s">
        <v>581</v>
      </c>
      <c r="D49" t="s">
        <v>607</v>
      </c>
      <c r="E49" t="s">
        <v>89</v>
      </c>
      <c r="F49" t="s">
        <v>570</v>
      </c>
      <c r="G49">
        <v>217</v>
      </c>
      <c r="H49" t="s">
        <v>571</v>
      </c>
      <c r="I49" t="s">
        <v>470</v>
      </c>
      <c r="J49">
        <f t="shared" si="2"/>
        <v>217</v>
      </c>
      <c r="K49">
        <f t="shared" si="3"/>
        <v>0</v>
      </c>
    </row>
    <row r="50" spans="1:11">
      <c r="A50">
        <v>29</v>
      </c>
      <c r="B50" s="63">
        <v>45125</v>
      </c>
      <c r="C50" t="s">
        <v>581</v>
      </c>
      <c r="D50" t="s">
        <v>608</v>
      </c>
      <c r="E50" t="s">
        <v>89</v>
      </c>
      <c r="F50" t="s">
        <v>573</v>
      </c>
      <c r="G50">
        <v>2</v>
      </c>
      <c r="H50" t="s">
        <v>571</v>
      </c>
      <c r="I50" t="s">
        <v>406</v>
      </c>
      <c r="J50">
        <f t="shared" si="2"/>
        <v>0</v>
      </c>
      <c r="K50">
        <f t="shared" si="3"/>
        <v>2</v>
      </c>
    </row>
    <row r="51" spans="1:11">
      <c r="A51">
        <v>29</v>
      </c>
      <c r="B51" s="63">
        <v>45125</v>
      </c>
      <c r="C51" t="s">
        <v>581</v>
      </c>
      <c r="D51" t="s">
        <v>608</v>
      </c>
      <c r="E51" t="s">
        <v>89</v>
      </c>
      <c r="F51" t="s">
        <v>570</v>
      </c>
      <c r="G51">
        <v>274</v>
      </c>
      <c r="H51" t="s">
        <v>571</v>
      </c>
      <c r="I51" t="s">
        <v>406</v>
      </c>
      <c r="J51">
        <f t="shared" si="2"/>
        <v>274</v>
      </c>
      <c r="K51">
        <f t="shared" si="3"/>
        <v>0</v>
      </c>
    </row>
    <row r="52" spans="1:11">
      <c r="A52">
        <v>29</v>
      </c>
      <c r="B52" s="63">
        <v>45125</v>
      </c>
      <c r="C52" t="s">
        <v>581</v>
      </c>
      <c r="D52" t="s">
        <v>609</v>
      </c>
      <c r="E52" t="s">
        <v>89</v>
      </c>
      <c r="F52" t="s">
        <v>573</v>
      </c>
      <c r="G52">
        <v>12</v>
      </c>
      <c r="H52" t="s">
        <v>571</v>
      </c>
      <c r="I52" t="s">
        <v>438</v>
      </c>
      <c r="J52">
        <f t="shared" si="2"/>
        <v>0</v>
      </c>
      <c r="K52">
        <f t="shared" si="3"/>
        <v>12</v>
      </c>
    </row>
    <row r="53" spans="1:11">
      <c r="A53">
        <v>29</v>
      </c>
      <c r="B53" s="63">
        <v>45125</v>
      </c>
      <c r="C53" t="s">
        <v>581</v>
      </c>
      <c r="D53" t="s">
        <v>609</v>
      </c>
      <c r="E53" t="s">
        <v>89</v>
      </c>
      <c r="F53" t="s">
        <v>570</v>
      </c>
      <c r="G53">
        <v>519</v>
      </c>
      <c r="H53" t="s">
        <v>571</v>
      </c>
      <c r="I53" t="s">
        <v>438</v>
      </c>
      <c r="J53">
        <f t="shared" si="2"/>
        <v>519</v>
      </c>
      <c r="K53">
        <f t="shared" si="3"/>
        <v>0</v>
      </c>
    </row>
    <row r="54" spans="1:11">
      <c r="A54">
        <v>29</v>
      </c>
      <c r="B54" s="63">
        <v>45125</v>
      </c>
      <c r="C54" t="s">
        <v>581</v>
      </c>
      <c r="D54" t="s">
        <v>610</v>
      </c>
      <c r="E54" t="s">
        <v>390</v>
      </c>
      <c r="F54" t="s">
        <v>573</v>
      </c>
      <c r="G54">
        <v>40</v>
      </c>
      <c r="H54" t="s">
        <v>571</v>
      </c>
      <c r="I54" t="s">
        <v>389</v>
      </c>
      <c r="J54">
        <f t="shared" si="2"/>
        <v>0</v>
      </c>
      <c r="K54">
        <f t="shared" si="3"/>
        <v>40</v>
      </c>
    </row>
    <row r="55" spans="1:11">
      <c r="A55">
        <v>29</v>
      </c>
      <c r="B55" s="63">
        <v>45125</v>
      </c>
      <c r="C55" t="s">
        <v>581</v>
      </c>
      <c r="D55" t="s">
        <v>610</v>
      </c>
      <c r="E55" t="s">
        <v>390</v>
      </c>
      <c r="F55" t="s">
        <v>570</v>
      </c>
      <c r="G55">
        <v>339</v>
      </c>
      <c r="H55" t="s">
        <v>571</v>
      </c>
      <c r="I55" t="s">
        <v>389</v>
      </c>
      <c r="J55">
        <f t="shared" si="2"/>
        <v>339</v>
      </c>
      <c r="K55">
        <f t="shared" si="3"/>
        <v>0</v>
      </c>
    </row>
    <row r="56" spans="1:11">
      <c r="A56">
        <v>29</v>
      </c>
      <c r="B56" s="63">
        <v>45125</v>
      </c>
      <c r="C56" t="s">
        <v>581</v>
      </c>
      <c r="D56" t="s">
        <v>611</v>
      </c>
      <c r="E56" t="s">
        <v>390</v>
      </c>
      <c r="F56" t="s">
        <v>570</v>
      </c>
      <c r="G56">
        <v>248</v>
      </c>
      <c r="H56" t="s">
        <v>571</v>
      </c>
      <c r="I56" t="s">
        <v>414</v>
      </c>
      <c r="J56">
        <f t="shared" si="2"/>
        <v>248</v>
      </c>
      <c r="K56">
        <f t="shared" si="3"/>
        <v>0</v>
      </c>
    </row>
    <row r="57" spans="1:11">
      <c r="A57">
        <v>29</v>
      </c>
      <c r="B57" s="63">
        <v>45125</v>
      </c>
      <c r="C57" t="s">
        <v>581</v>
      </c>
      <c r="D57" t="s">
        <v>611</v>
      </c>
      <c r="E57" t="s">
        <v>390</v>
      </c>
      <c r="F57" t="s">
        <v>573</v>
      </c>
      <c r="G57">
        <v>12</v>
      </c>
      <c r="H57" t="s">
        <v>571</v>
      </c>
      <c r="I57" t="s">
        <v>414</v>
      </c>
      <c r="J57">
        <f t="shared" si="2"/>
        <v>0</v>
      </c>
      <c r="K57">
        <f t="shared" si="3"/>
        <v>12</v>
      </c>
    </row>
    <row r="58" spans="1:11">
      <c r="A58">
        <v>29</v>
      </c>
      <c r="B58" s="63">
        <v>45125</v>
      </c>
      <c r="C58" t="s">
        <v>581</v>
      </c>
      <c r="D58" t="s">
        <v>612</v>
      </c>
      <c r="E58" t="s">
        <v>89</v>
      </c>
      <c r="F58" t="s">
        <v>573</v>
      </c>
      <c r="G58">
        <v>10</v>
      </c>
      <c r="H58" t="s">
        <v>571</v>
      </c>
      <c r="I58" t="s">
        <v>457</v>
      </c>
      <c r="J58">
        <f t="shared" si="2"/>
        <v>0</v>
      </c>
      <c r="K58">
        <f t="shared" si="3"/>
        <v>10</v>
      </c>
    </row>
    <row r="59" spans="1:11">
      <c r="A59">
        <v>29</v>
      </c>
      <c r="B59" s="63">
        <v>45125</v>
      </c>
      <c r="C59" t="s">
        <v>581</v>
      </c>
      <c r="D59" t="s">
        <v>612</v>
      </c>
      <c r="E59" t="s">
        <v>89</v>
      </c>
      <c r="F59" t="s">
        <v>570</v>
      </c>
      <c r="G59">
        <v>512</v>
      </c>
      <c r="H59" t="s">
        <v>571</v>
      </c>
      <c r="I59" t="s">
        <v>457</v>
      </c>
      <c r="J59">
        <f t="shared" si="2"/>
        <v>512</v>
      </c>
      <c r="K59">
        <f t="shared" si="3"/>
        <v>0</v>
      </c>
    </row>
    <row r="60" spans="1:11">
      <c r="A60">
        <v>29</v>
      </c>
      <c r="B60" s="63">
        <v>45125</v>
      </c>
      <c r="C60" t="s">
        <v>581</v>
      </c>
      <c r="D60" t="s">
        <v>613</v>
      </c>
      <c r="E60" t="s">
        <v>89</v>
      </c>
      <c r="F60" t="s">
        <v>573</v>
      </c>
      <c r="G60">
        <v>24</v>
      </c>
      <c r="H60" t="s">
        <v>571</v>
      </c>
      <c r="I60" t="s">
        <v>433</v>
      </c>
      <c r="J60">
        <f t="shared" si="2"/>
        <v>0</v>
      </c>
      <c r="K60">
        <f t="shared" si="3"/>
        <v>24</v>
      </c>
    </row>
    <row r="61" spans="1:11">
      <c r="A61">
        <v>29</v>
      </c>
      <c r="B61" s="63">
        <v>45125</v>
      </c>
      <c r="C61" t="s">
        <v>581</v>
      </c>
      <c r="D61" t="s">
        <v>613</v>
      </c>
      <c r="E61" t="s">
        <v>89</v>
      </c>
      <c r="F61" t="s">
        <v>570</v>
      </c>
      <c r="G61">
        <v>132</v>
      </c>
      <c r="H61" t="s">
        <v>571</v>
      </c>
      <c r="I61" t="s">
        <v>433</v>
      </c>
      <c r="J61">
        <f t="shared" si="2"/>
        <v>132</v>
      </c>
      <c r="K61">
        <f t="shared" si="3"/>
        <v>0</v>
      </c>
    </row>
    <row r="62" spans="1:11">
      <c r="A62">
        <v>29</v>
      </c>
      <c r="B62" s="63">
        <v>45125</v>
      </c>
      <c r="C62" t="s">
        <v>581</v>
      </c>
      <c r="D62" t="s">
        <v>614</v>
      </c>
      <c r="E62" t="s">
        <v>89</v>
      </c>
      <c r="F62" t="s">
        <v>573</v>
      </c>
      <c r="G62">
        <v>1</v>
      </c>
      <c r="H62" t="s">
        <v>571</v>
      </c>
      <c r="I62" t="s">
        <v>451</v>
      </c>
      <c r="J62">
        <f t="shared" si="2"/>
        <v>0</v>
      </c>
      <c r="K62">
        <f t="shared" si="3"/>
        <v>1</v>
      </c>
    </row>
    <row r="63" spans="1:11">
      <c r="A63">
        <v>29</v>
      </c>
      <c r="B63" s="63">
        <v>45125</v>
      </c>
      <c r="C63" t="s">
        <v>581</v>
      </c>
      <c r="D63" t="s">
        <v>614</v>
      </c>
      <c r="E63" t="s">
        <v>89</v>
      </c>
      <c r="F63" t="s">
        <v>570</v>
      </c>
      <c r="G63">
        <v>171</v>
      </c>
      <c r="H63" t="s">
        <v>571</v>
      </c>
      <c r="I63" t="s">
        <v>451</v>
      </c>
      <c r="J63">
        <f t="shared" si="2"/>
        <v>171</v>
      </c>
      <c r="K63">
        <f t="shared" si="3"/>
        <v>0</v>
      </c>
    </row>
    <row r="64" spans="1:11">
      <c r="A64">
        <v>29</v>
      </c>
      <c r="B64" s="63">
        <v>45126</v>
      </c>
      <c r="C64" t="s">
        <v>581</v>
      </c>
      <c r="D64" t="s">
        <v>615</v>
      </c>
      <c r="E64" t="s">
        <v>390</v>
      </c>
      <c r="F64" t="s">
        <v>573</v>
      </c>
      <c r="G64">
        <v>15</v>
      </c>
      <c r="H64" t="s">
        <v>571</v>
      </c>
      <c r="I64" t="s">
        <v>478</v>
      </c>
      <c r="J64">
        <f t="shared" si="2"/>
        <v>0</v>
      </c>
      <c r="K64">
        <f t="shared" si="3"/>
        <v>15</v>
      </c>
    </row>
    <row r="65" spans="1:11">
      <c r="A65">
        <v>29</v>
      </c>
      <c r="B65" s="63">
        <v>45126</v>
      </c>
      <c r="C65" t="s">
        <v>581</v>
      </c>
      <c r="D65" t="s">
        <v>615</v>
      </c>
      <c r="E65" t="s">
        <v>390</v>
      </c>
      <c r="F65" t="s">
        <v>570</v>
      </c>
      <c r="G65">
        <v>221</v>
      </c>
      <c r="H65" t="s">
        <v>571</v>
      </c>
      <c r="I65" t="s">
        <v>478</v>
      </c>
      <c r="J65">
        <f t="shared" si="2"/>
        <v>221</v>
      </c>
      <c r="K65">
        <f t="shared" si="3"/>
        <v>0</v>
      </c>
    </row>
    <row r="66" spans="1:11">
      <c r="A66">
        <v>29</v>
      </c>
      <c r="B66" s="63">
        <v>45126</v>
      </c>
      <c r="C66" t="s">
        <v>581</v>
      </c>
      <c r="D66" t="s">
        <v>616</v>
      </c>
      <c r="E66" t="s">
        <v>203</v>
      </c>
      <c r="F66" t="s">
        <v>573</v>
      </c>
      <c r="G66">
        <v>14</v>
      </c>
      <c r="H66" t="s">
        <v>571</v>
      </c>
      <c r="I66" t="s">
        <v>485</v>
      </c>
      <c r="J66">
        <f t="shared" ref="J66:J97" si="4">IF(F66="Culex tarsalis",G66,0)</f>
        <v>0</v>
      </c>
      <c r="K66">
        <f t="shared" ref="K66:K97" si="5">IF(F66="Culex pipiens",G66,0)</f>
        <v>14</v>
      </c>
    </row>
    <row r="67" spans="1:11">
      <c r="A67">
        <v>29</v>
      </c>
      <c r="B67" s="63">
        <v>45126</v>
      </c>
      <c r="C67" t="s">
        <v>581</v>
      </c>
      <c r="D67" t="s">
        <v>616</v>
      </c>
      <c r="E67" t="s">
        <v>203</v>
      </c>
      <c r="F67" t="s">
        <v>570</v>
      </c>
      <c r="G67">
        <v>284</v>
      </c>
      <c r="H67" t="s">
        <v>571</v>
      </c>
      <c r="I67" t="s">
        <v>485</v>
      </c>
      <c r="J67">
        <f t="shared" si="4"/>
        <v>284</v>
      </c>
      <c r="K67">
        <f t="shared" si="5"/>
        <v>0</v>
      </c>
    </row>
    <row r="68" spans="1:11">
      <c r="A68">
        <v>29</v>
      </c>
      <c r="B68" s="63">
        <v>45126</v>
      </c>
      <c r="C68" t="s">
        <v>581</v>
      </c>
      <c r="D68" t="s">
        <v>617</v>
      </c>
      <c r="E68" t="s">
        <v>390</v>
      </c>
      <c r="F68" t="s">
        <v>570</v>
      </c>
      <c r="G68">
        <v>473</v>
      </c>
      <c r="H68" t="s">
        <v>571</v>
      </c>
      <c r="I68" t="s">
        <v>536</v>
      </c>
      <c r="J68">
        <f t="shared" si="4"/>
        <v>473</v>
      </c>
      <c r="K68">
        <f t="shared" si="5"/>
        <v>0</v>
      </c>
    </row>
    <row r="69" spans="1:11">
      <c r="A69">
        <v>29</v>
      </c>
      <c r="B69" s="63">
        <v>45126</v>
      </c>
      <c r="C69" t="s">
        <v>581</v>
      </c>
      <c r="D69" t="s">
        <v>617</v>
      </c>
      <c r="E69" t="s">
        <v>390</v>
      </c>
      <c r="F69" t="s">
        <v>573</v>
      </c>
      <c r="G69">
        <v>41</v>
      </c>
      <c r="H69" t="s">
        <v>571</v>
      </c>
      <c r="I69" t="s">
        <v>536</v>
      </c>
      <c r="J69">
        <f t="shared" si="4"/>
        <v>0</v>
      </c>
      <c r="K69">
        <f t="shared" si="5"/>
        <v>41</v>
      </c>
    </row>
    <row r="70" spans="1:11">
      <c r="A70">
        <v>29</v>
      </c>
      <c r="B70" s="63">
        <v>45126</v>
      </c>
      <c r="C70" t="s">
        <v>581</v>
      </c>
      <c r="D70" t="s">
        <v>618</v>
      </c>
      <c r="E70" t="s">
        <v>203</v>
      </c>
      <c r="F70" t="s">
        <v>573</v>
      </c>
      <c r="G70">
        <v>3</v>
      </c>
      <c r="H70" t="s">
        <v>571</v>
      </c>
      <c r="I70" t="s">
        <v>495</v>
      </c>
      <c r="J70">
        <f t="shared" si="4"/>
        <v>0</v>
      </c>
      <c r="K70">
        <f t="shared" si="5"/>
        <v>3</v>
      </c>
    </row>
    <row r="71" spans="1:11">
      <c r="A71">
        <v>29</v>
      </c>
      <c r="B71" s="63">
        <v>45126</v>
      </c>
      <c r="C71" t="s">
        <v>581</v>
      </c>
      <c r="D71" t="s">
        <v>618</v>
      </c>
      <c r="E71" t="s">
        <v>203</v>
      </c>
      <c r="F71" t="s">
        <v>570</v>
      </c>
      <c r="G71">
        <v>117</v>
      </c>
      <c r="H71" t="s">
        <v>571</v>
      </c>
      <c r="I71" t="s">
        <v>495</v>
      </c>
      <c r="J71">
        <f t="shared" si="4"/>
        <v>117</v>
      </c>
      <c r="K71">
        <f t="shared" si="5"/>
        <v>0</v>
      </c>
    </row>
    <row r="72" spans="1:11">
      <c r="A72">
        <v>29</v>
      </c>
      <c r="B72" s="63">
        <v>45126</v>
      </c>
      <c r="C72" t="s">
        <v>581</v>
      </c>
      <c r="D72" t="s">
        <v>619</v>
      </c>
      <c r="E72" t="s">
        <v>390</v>
      </c>
      <c r="F72" t="s">
        <v>573</v>
      </c>
      <c r="G72">
        <v>16</v>
      </c>
      <c r="H72" t="s">
        <v>571</v>
      </c>
      <c r="I72" t="s">
        <v>528</v>
      </c>
      <c r="J72">
        <f t="shared" si="4"/>
        <v>0</v>
      </c>
      <c r="K72">
        <f t="shared" si="5"/>
        <v>16</v>
      </c>
    </row>
    <row r="73" spans="1:11">
      <c r="A73">
        <v>29</v>
      </c>
      <c r="B73" s="63">
        <v>45126</v>
      </c>
      <c r="C73" t="s">
        <v>581</v>
      </c>
      <c r="D73" t="s">
        <v>619</v>
      </c>
      <c r="E73" t="s">
        <v>390</v>
      </c>
      <c r="F73" t="s">
        <v>570</v>
      </c>
      <c r="G73">
        <v>286</v>
      </c>
      <c r="H73" t="s">
        <v>571</v>
      </c>
      <c r="I73" t="s">
        <v>528</v>
      </c>
      <c r="J73">
        <f t="shared" si="4"/>
        <v>286</v>
      </c>
      <c r="K73">
        <f t="shared" si="5"/>
        <v>0</v>
      </c>
    </row>
    <row r="74" spans="1:11">
      <c r="A74">
        <v>29</v>
      </c>
      <c r="B74" s="63">
        <v>45126</v>
      </c>
      <c r="C74" t="s">
        <v>581</v>
      </c>
      <c r="D74" t="s">
        <v>620</v>
      </c>
      <c r="E74" t="s">
        <v>390</v>
      </c>
      <c r="F74" t="s">
        <v>573</v>
      </c>
      <c r="G74">
        <v>49</v>
      </c>
      <c r="H74" t="s">
        <v>571</v>
      </c>
      <c r="I74" t="s">
        <v>506</v>
      </c>
      <c r="J74">
        <f t="shared" si="4"/>
        <v>0</v>
      </c>
      <c r="K74">
        <f t="shared" si="5"/>
        <v>49</v>
      </c>
    </row>
    <row r="75" spans="1:11">
      <c r="A75">
        <v>29</v>
      </c>
      <c r="B75" s="63">
        <v>45126</v>
      </c>
      <c r="C75" t="s">
        <v>581</v>
      </c>
      <c r="D75" t="s">
        <v>620</v>
      </c>
      <c r="E75" t="s">
        <v>390</v>
      </c>
      <c r="F75" t="s">
        <v>570</v>
      </c>
      <c r="G75">
        <v>319</v>
      </c>
      <c r="H75" t="s">
        <v>571</v>
      </c>
      <c r="I75" t="s">
        <v>506</v>
      </c>
      <c r="J75">
        <f t="shared" si="4"/>
        <v>319</v>
      </c>
      <c r="K75">
        <f t="shared" si="5"/>
        <v>0</v>
      </c>
    </row>
    <row r="76" spans="1:11">
      <c r="A76">
        <v>29</v>
      </c>
      <c r="B76" s="63">
        <v>45126</v>
      </c>
      <c r="C76" t="s">
        <v>581</v>
      </c>
      <c r="D76" t="s">
        <v>621</v>
      </c>
      <c r="E76" t="s">
        <v>390</v>
      </c>
      <c r="F76" t="s">
        <v>570</v>
      </c>
      <c r="G76">
        <v>263</v>
      </c>
      <c r="H76" t="s">
        <v>571</v>
      </c>
      <c r="I76" t="s">
        <v>520</v>
      </c>
      <c r="J76">
        <f t="shared" si="4"/>
        <v>263</v>
      </c>
      <c r="K76">
        <f t="shared" si="5"/>
        <v>0</v>
      </c>
    </row>
    <row r="77" spans="1:11">
      <c r="A77">
        <v>29</v>
      </c>
      <c r="B77" s="63">
        <v>45126</v>
      </c>
      <c r="C77" t="s">
        <v>581</v>
      </c>
      <c r="D77" t="s">
        <v>621</v>
      </c>
      <c r="E77" t="s">
        <v>390</v>
      </c>
      <c r="F77" t="s">
        <v>573</v>
      </c>
      <c r="G77">
        <v>3</v>
      </c>
      <c r="H77" t="s">
        <v>571</v>
      </c>
      <c r="I77" t="s">
        <v>520</v>
      </c>
      <c r="J77">
        <f t="shared" si="4"/>
        <v>0</v>
      </c>
      <c r="K77">
        <f t="shared" si="5"/>
        <v>3</v>
      </c>
    </row>
    <row r="78" spans="1:11">
      <c r="A78">
        <v>29</v>
      </c>
      <c r="B78" s="63">
        <v>45126</v>
      </c>
      <c r="C78" t="s">
        <v>581</v>
      </c>
      <c r="D78" t="s">
        <v>622</v>
      </c>
      <c r="E78" t="s">
        <v>390</v>
      </c>
      <c r="F78" t="s">
        <v>570</v>
      </c>
      <c r="G78">
        <v>127</v>
      </c>
      <c r="H78" t="s">
        <v>571</v>
      </c>
      <c r="I78" t="s">
        <v>502</v>
      </c>
      <c r="J78">
        <f t="shared" si="4"/>
        <v>127</v>
      </c>
      <c r="K78">
        <f t="shared" si="5"/>
        <v>0</v>
      </c>
    </row>
    <row r="79" spans="1:11">
      <c r="A79">
        <v>29</v>
      </c>
      <c r="B79" s="63">
        <v>45126</v>
      </c>
      <c r="C79" t="s">
        <v>581</v>
      </c>
      <c r="D79" t="s">
        <v>623</v>
      </c>
      <c r="E79" t="s">
        <v>390</v>
      </c>
      <c r="F79" t="s">
        <v>570</v>
      </c>
      <c r="G79">
        <v>122</v>
      </c>
      <c r="H79" t="s">
        <v>571</v>
      </c>
      <c r="I79" t="s">
        <v>515</v>
      </c>
      <c r="J79">
        <f t="shared" si="4"/>
        <v>122</v>
      </c>
      <c r="K79">
        <f t="shared" si="5"/>
        <v>0</v>
      </c>
    </row>
    <row r="80" spans="1:11">
      <c r="A80">
        <v>29</v>
      </c>
      <c r="B80" s="63">
        <v>45126</v>
      </c>
      <c r="C80" t="s">
        <v>581</v>
      </c>
      <c r="D80" t="s">
        <v>623</v>
      </c>
      <c r="E80" t="s">
        <v>390</v>
      </c>
      <c r="F80" t="s">
        <v>573</v>
      </c>
      <c r="G80">
        <v>1</v>
      </c>
      <c r="H80" t="s">
        <v>571</v>
      </c>
      <c r="I80" t="s">
        <v>515</v>
      </c>
      <c r="J80">
        <f t="shared" si="4"/>
        <v>0</v>
      </c>
      <c r="K80">
        <f t="shared" si="5"/>
        <v>1</v>
      </c>
    </row>
    <row r="81" spans="1:11">
      <c r="A81">
        <v>29</v>
      </c>
      <c r="B81" s="63">
        <v>45123</v>
      </c>
      <c r="C81" t="s">
        <v>624</v>
      </c>
      <c r="D81" t="s">
        <v>625</v>
      </c>
      <c r="E81" t="s">
        <v>33</v>
      </c>
      <c r="F81" t="s">
        <v>570</v>
      </c>
      <c r="G81">
        <v>3392</v>
      </c>
      <c r="H81" t="s">
        <v>571</v>
      </c>
      <c r="I81" t="s">
        <v>626</v>
      </c>
      <c r="J81">
        <f t="shared" si="4"/>
        <v>3392</v>
      </c>
      <c r="K81">
        <f t="shared" si="5"/>
        <v>0</v>
      </c>
    </row>
    <row r="82" spans="1:11">
      <c r="A82">
        <v>29</v>
      </c>
      <c r="B82" s="63">
        <v>45123</v>
      </c>
      <c r="C82" t="s">
        <v>624</v>
      </c>
      <c r="D82" t="s">
        <v>627</v>
      </c>
      <c r="E82" t="s">
        <v>33</v>
      </c>
      <c r="F82" t="s">
        <v>570</v>
      </c>
      <c r="G82">
        <v>120</v>
      </c>
      <c r="H82" t="s">
        <v>571</v>
      </c>
      <c r="I82" t="s">
        <v>628</v>
      </c>
      <c r="J82">
        <f t="shared" si="4"/>
        <v>120</v>
      </c>
      <c r="K82">
        <f t="shared" si="5"/>
        <v>0</v>
      </c>
    </row>
    <row r="83" spans="1:11">
      <c r="A83">
        <v>29</v>
      </c>
      <c r="B83" s="63">
        <v>45123</v>
      </c>
      <c r="C83" t="s">
        <v>624</v>
      </c>
      <c r="D83" t="s">
        <v>629</v>
      </c>
      <c r="E83" t="s">
        <v>33</v>
      </c>
      <c r="F83" t="s">
        <v>570</v>
      </c>
      <c r="G83">
        <v>364</v>
      </c>
      <c r="H83" t="s">
        <v>571</v>
      </c>
      <c r="I83" t="s">
        <v>34</v>
      </c>
      <c r="J83">
        <f t="shared" si="4"/>
        <v>364</v>
      </c>
      <c r="K83">
        <f t="shared" si="5"/>
        <v>0</v>
      </c>
    </row>
    <row r="84" spans="1:11">
      <c r="A84">
        <v>29</v>
      </c>
      <c r="B84" s="63">
        <v>45123</v>
      </c>
      <c r="C84" t="s">
        <v>624</v>
      </c>
      <c r="D84" t="s">
        <v>630</v>
      </c>
      <c r="E84" t="s">
        <v>33</v>
      </c>
      <c r="F84" t="s">
        <v>570</v>
      </c>
      <c r="G84">
        <v>388</v>
      </c>
      <c r="H84" t="s">
        <v>571</v>
      </c>
      <c r="I84" t="s">
        <v>631</v>
      </c>
      <c r="J84">
        <f t="shared" si="4"/>
        <v>388</v>
      </c>
      <c r="K84">
        <f t="shared" si="5"/>
        <v>0</v>
      </c>
    </row>
    <row r="85" spans="1:11">
      <c r="A85">
        <v>29</v>
      </c>
      <c r="B85" s="63">
        <v>45123</v>
      </c>
      <c r="C85" t="s">
        <v>624</v>
      </c>
      <c r="D85" t="s">
        <v>632</v>
      </c>
      <c r="E85" t="s">
        <v>33</v>
      </c>
      <c r="F85" t="s">
        <v>570</v>
      </c>
      <c r="G85">
        <v>1520</v>
      </c>
      <c r="H85" t="s">
        <v>571</v>
      </c>
      <c r="I85" t="s">
        <v>633</v>
      </c>
      <c r="J85">
        <f t="shared" si="4"/>
        <v>1520</v>
      </c>
      <c r="K85">
        <f t="shared" si="5"/>
        <v>0</v>
      </c>
    </row>
    <row r="86" spans="1:11">
      <c r="A86">
        <v>29</v>
      </c>
      <c r="B86" s="63">
        <v>45123</v>
      </c>
      <c r="C86" t="s">
        <v>624</v>
      </c>
      <c r="D86" t="s">
        <v>634</v>
      </c>
      <c r="E86" t="s">
        <v>33</v>
      </c>
      <c r="F86" t="s">
        <v>570</v>
      </c>
      <c r="G86">
        <v>1968</v>
      </c>
      <c r="H86" t="s">
        <v>571</v>
      </c>
      <c r="I86" t="s">
        <v>635</v>
      </c>
      <c r="J86">
        <f t="shared" si="4"/>
        <v>1968</v>
      </c>
      <c r="K86">
        <f t="shared" si="5"/>
        <v>0</v>
      </c>
    </row>
    <row r="87" spans="1:11">
      <c r="A87">
        <v>29</v>
      </c>
      <c r="B87" s="63">
        <v>45123</v>
      </c>
      <c r="C87" t="s">
        <v>624</v>
      </c>
      <c r="D87" t="s">
        <v>634</v>
      </c>
      <c r="E87" t="s">
        <v>33</v>
      </c>
      <c r="F87" t="s">
        <v>573</v>
      </c>
      <c r="G87">
        <v>208</v>
      </c>
      <c r="H87" t="s">
        <v>571</v>
      </c>
      <c r="I87" t="s">
        <v>635</v>
      </c>
      <c r="J87">
        <f t="shared" si="4"/>
        <v>0</v>
      </c>
      <c r="K87">
        <f t="shared" si="5"/>
        <v>208</v>
      </c>
    </row>
    <row r="88" spans="1:11">
      <c r="A88">
        <v>29</v>
      </c>
      <c r="B88" s="63">
        <v>45123</v>
      </c>
      <c r="C88" t="s">
        <v>624</v>
      </c>
      <c r="D88" t="s">
        <v>636</v>
      </c>
      <c r="E88" t="s">
        <v>33</v>
      </c>
      <c r="F88" t="s">
        <v>573</v>
      </c>
      <c r="G88">
        <v>4</v>
      </c>
      <c r="H88" t="s">
        <v>571</v>
      </c>
      <c r="I88" t="s">
        <v>637</v>
      </c>
      <c r="J88">
        <f t="shared" si="4"/>
        <v>0</v>
      </c>
      <c r="K88">
        <f t="shared" si="5"/>
        <v>4</v>
      </c>
    </row>
    <row r="89" spans="1:11">
      <c r="A89">
        <v>29</v>
      </c>
      <c r="B89" s="63">
        <v>45123</v>
      </c>
      <c r="C89" t="s">
        <v>624</v>
      </c>
      <c r="D89" t="s">
        <v>636</v>
      </c>
      <c r="E89" t="s">
        <v>33</v>
      </c>
      <c r="F89" t="s">
        <v>570</v>
      </c>
      <c r="G89">
        <v>472</v>
      </c>
      <c r="H89" t="s">
        <v>571</v>
      </c>
      <c r="I89" t="s">
        <v>637</v>
      </c>
      <c r="J89">
        <f t="shared" si="4"/>
        <v>472</v>
      </c>
      <c r="K89">
        <f t="shared" si="5"/>
        <v>0</v>
      </c>
    </row>
    <row r="90" spans="1:11">
      <c r="A90">
        <v>29</v>
      </c>
      <c r="B90" s="63">
        <v>45123</v>
      </c>
      <c r="C90" t="s">
        <v>624</v>
      </c>
      <c r="D90" t="s">
        <v>638</v>
      </c>
      <c r="E90" t="s">
        <v>33</v>
      </c>
      <c r="F90" t="s">
        <v>570</v>
      </c>
      <c r="G90">
        <v>880</v>
      </c>
      <c r="H90" t="s">
        <v>571</v>
      </c>
      <c r="I90" t="s">
        <v>43</v>
      </c>
      <c r="J90">
        <f t="shared" si="4"/>
        <v>880</v>
      </c>
      <c r="K90">
        <f t="shared" si="5"/>
        <v>0</v>
      </c>
    </row>
    <row r="91" spans="1:11">
      <c r="A91">
        <v>29</v>
      </c>
      <c r="B91" s="63">
        <v>45123</v>
      </c>
      <c r="C91" t="s">
        <v>624</v>
      </c>
      <c r="D91" t="s">
        <v>638</v>
      </c>
      <c r="E91" t="s">
        <v>33</v>
      </c>
      <c r="F91" t="s">
        <v>573</v>
      </c>
      <c r="G91">
        <v>17</v>
      </c>
      <c r="H91" t="s">
        <v>571</v>
      </c>
      <c r="I91" t="s">
        <v>43</v>
      </c>
      <c r="J91">
        <f t="shared" si="4"/>
        <v>0</v>
      </c>
      <c r="K91">
        <f t="shared" si="5"/>
        <v>17</v>
      </c>
    </row>
    <row r="92" spans="1:11">
      <c r="A92">
        <v>29</v>
      </c>
      <c r="B92" s="63">
        <v>45123</v>
      </c>
      <c r="C92" t="s">
        <v>624</v>
      </c>
      <c r="D92" t="s">
        <v>639</v>
      </c>
      <c r="E92" t="s">
        <v>33</v>
      </c>
      <c r="F92" t="s">
        <v>573</v>
      </c>
      <c r="G92">
        <v>64</v>
      </c>
      <c r="H92" t="s">
        <v>571</v>
      </c>
      <c r="I92" t="s">
        <v>640</v>
      </c>
      <c r="J92">
        <f t="shared" si="4"/>
        <v>0</v>
      </c>
      <c r="K92">
        <f t="shared" si="5"/>
        <v>64</v>
      </c>
    </row>
    <row r="93" spans="1:11">
      <c r="A93">
        <v>29</v>
      </c>
      <c r="B93" s="63">
        <v>45123</v>
      </c>
      <c r="C93" t="s">
        <v>624</v>
      </c>
      <c r="D93" t="s">
        <v>639</v>
      </c>
      <c r="E93" t="s">
        <v>33</v>
      </c>
      <c r="F93" t="s">
        <v>570</v>
      </c>
      <c r="G93">
        <v>240</v>
      </c>
      <c r="H93" t="s">
        <v>571</v>
      </c>
      <c r="I93" t="s">
        <v>640</v>
      </c>
      <c r="J93">
        <f t="shared" si="4"/>
        <v>240</v>
      </c>
      <c r="K93">
        <f t="shared" si="5"/>
        <v>0</v>
      </c>
    </row>
    <row r="94" spans="1:11">
      <c r="A94">
        <v>29</v>
      </c>
      <c r="B94" s="63">
        <v>45124</v>
      </c>
      <c r="C94" t="s">
        <v>624</v>
      </c>
      <c r="D94" t="s">
        <v>641</v>
      </c>
      <c r="E94" t="s">
        <v>33</v>
      </c>
      <c r="F94" t="s">
        <v>570</v>
      </c>
      <c r="G94">
        <v>1312</v>
      </c>
      <c r="H94" t="s">
        <v>571</v>
      </c>
      <c r="I94" t="s">
        <v>642</v>
      </c>
      <c r="J94">
        <f t="shared" si="4"/>
        <v>1312</v>
      </c>
      <c r="K94">
        <f t="shared" si="5"/>
        <v>0</v>
      </c>
    </row>
    <row r="95" spans="1:11">
      <c r="A95">
        <v>29</v>
      </c>
      <c r="B95" s="63">
        <v>45124</v>
      </c>
      <c r="C95" t="s">
        <v>624</v>
      </c>
      <c r="D95" t="s">
        <v>641</v>
      </c>
      <c r="E95" t="s">
        <v>33</v>
      </c>
      <c r="F95" t="s">
        <v>573</v>
      </c>
      <c r="G95">
        <v>96</v>
      </c>
      <c r="H95" t="s">
        <v>571</v>
      </c>
      <c r="I95" t="s">
        <v>642</v>
      </c>
      <c r="J95">
        <f t="shared" si="4"/>
        <v>0</v>
      </c>
      <c r="K95">
        <f t="shared" si="5"/>
        <v>96</v>
      </c>
    </row>
    <row r="96" spans="1:11">
      <c r="A96">
        <v>29</v>
      </c>
      <c r="B96" s="63">
        <v>45124</v>
      </c>
      <c r="C96" t="s">
        <v>624</v>
      </c>
      <c r="D96" t="s">
        <v>643</v>
      </c>
      <c r="E96" t="s">
        <v>33</v>
      </c>
      <c r="F96" t="s">
        <v>570</v>
      </c>
      <c r="G96">
        <v>1136</v>
      </c>
      <c r="H96" t="s">
        <v>571</v>
      </c>
      <c r="I96" t="s">
        <v>644</v>
      </c>
      <c r="J96">
        <f t="shared" si="4"/>
        <v>1136</v>
      </c>
      <c r="K96">
        <f t="shared" si="5"/>
        <v>0</v>
      </c>
    </row>
    <row r="97" spans="1:11">
      <c r="A97">
        <v>29</v>
      </c>
      <c r="B97" s="63">
        <v>45124</v>
      </c>
      <c r="C97" t="s">
        <v>624</v>
      </c>
      <c r="D97" t="s">
        <v>645</v>
      </c>
      <c r="E97" t="s">
        <v>33</v>
      </c>
      <c r="F97" t="s">
        <v>570</v>
      </c>
      <c r="G97">
        <v>1936</v>
      </c>
      <c r="H97" t="s">
        <v>571</v>
      </c>
      <c r="I97" t="s">
        <v>194</v>
      </c>
      <c r="J97">
        <f t="shared" si="4"/>
        <v>1936</v>
      </c>
      <c r="K97">
        <f t="shared" si="5"/>
        <v>0</v>
      </c>
    </row>
    <row r="98" spans="1:11">
      <c r="A98">
        <v>29</v>
      </c>
      <c r="B98" s="63">
        <v>45124</v>
      </c>
      <c r="C98" t="s">
        <v>624</v>
      </c>
      <c r="D98" t="s">
        <v>646</v>
      </c>
      <c r="E98" t="s">
        <v>33</v>
      </c>
      <c r="F98" t="s">
        <v>573</v>
      </c>
      <c r="G98">
        <v>64</v>
      </c>
      <c r="H98" t="s">
        <v>571</v>
      </c>
      <c r="I98" t="s">
        <v>647</v>
      </c>
      <c r="J98">
        <f t="shared" ref="J98:J129" si="6">IF(F98="Culex tarsalis",G98,0)</f>
        <v>0</v>
      </c>
      <c r="K98">
        <f t="shared" ref="K98:K129" si="7">IF(F98="Culex pipiens",G98,0)</f>
        <v>64</v>
      </c>
    </row>
    <row r="99" spans="1:11">
      <c r="A99">
        <v>29</v>
      </c>
      <c r="B99" s="63">
        <v>45124</v>
      </c>
      <c r="C99" t="s">
        <v>624</v>
      </c>
      <c r="D99" t="s">
        <v>646</v>
      </c>
      <c r="E99" t="s">
        <v>33</v>
      </c>
      <c r="F99" t="s">
        <v>570</v>
      </c>
      <c r="G99">
        <v>928</v>
      </c>
      <c r="H99" t="s">
        <v>571</v>
      </c>
      <c r="I99" t="s">
        <v>647</v>
      </c>
      <c r="J99">
        <f t="shared" si="6"/>
        <v>928</v>
      </c>
      <c r="K99">
        <f t="shared" si="7"/>
        <v>0</v>
      </c>
    </row>
    <row r="100" spans="1:11">
      <c r="A100">
        <v>29</v>
      </c>
      <c r="B100" s="63">
        <v>45124</v>
      </c>
      <c r="C100" t="s">
        <v>624</v>
      </c>
      <c r="D100" t="s">
        <v>648</v>
      </c>
      <c r="E100" t="s">
        <v>33</v>
      </c>
      <c r="F100" t="s">
        <v>570</v>
      </c>
      <c r="G100">
        <v>512</v>
      </c>
      <c r="H100" t="s">
        <v>571</v>
      </c>
      <c r="I100" t="s">
        <v>190</v>
      </c>
      <c r="J100">
        <f t="shared" si="6"/>
        <v>512</v>
      </c>
      <c r="K100">
        <f t="shared" si="7"/>
        <v>0</v>
      </c>
    </row>
    <row r="101" spans="1:11">
      <c r="A101">
        <v>29</v>
      </c>
      <c r="B101" s="63">
        <v>45124</v>
      </c>
      <c r="C101" t="s">
        <v>624</v>
      </c>
      <c r="D101" t="s">
        <v>649</v>
      </c>
      <c r="E101" t="s">
        <v>33</v>
      </c>
      <c r="F101" t="s">
        <v>570</v>
      </c>
      <c r="G101">
        <v>832</v>
      </c>
      <c r="H101" t="s">
        <v>571</v>
      </c>
      <c r="I101" t="s">
        <v>198</v>
      </c>
      <c r="J101">
        <f t="shared" si="6"/>
        <v>832</v>
      </c>
      <c r="K101">
        <f t="shared" si="7"/>
        <v>0</v>
      </c>
    </row>
    <row r="102" spans="1:11">
      <c r="A102">
        <v>29</v>
      </c>
      <c r="B102" s="63">
        <v>45124</v>
      </c>
      <c r="C102" t="s">
        <v>624</v>
      </c>
      <c r="D102" t="s">
        <v>650</v>
      </c>
      <c r="E102" t="s">
        <v>33</v>
      </c>
      <c r="F102" t="s">
        <v>570</v>
      </c>
      <c r="G102">
        <v>1136</v>
      </c>
      <c r="H102" t="s">
        <v>571</v>
      </c>
      <c r="I102" t="s">
        <v>651</v>
      </c>
      <c r="J102">
        <f t="shared" si="6"/>
        <v>1136</v>
      </c>
      <c r="K102">
        <f t="shared" si="7"/>
        <v>0</v>
      </c>
    </row>
    <row r="103" spans="1:11">
      <c r="A103">
        <v>29</v>
      </c>
      <c r="B103" s="63">
        <v>45124</v>
      </c>
      <c r="C103" t="s">
        <v>624</v>
      </c>
      <c r="D103" t="s">
        <v>650</v>
      </c>
      <c r="E103" t="s">
        <v>33</v>
      </c>
      <c r="F103" t="s">
        <v>573</v>
      </c>
      <c r="G103">
        <v>32</v>
      </c>
      <c r="H103" t="s">
        <v>571</v>
      </c>
      <c r="I103" t="s">
        <v>651</v>
      </c>
      <c r="J103">
        <f t="shared" si="6"/>
        <v>0</v>
      </c>
      <c r="K103">
        <f t="shared" si="7"/>
        <v>32</v>
      </c>
    </row>
    <row r="104" spans="1:11">
      <c r="A104">
        <v>29</v>
      </c>
      <c r="B104" s="63">
        <v>45124</v>
      </c>
      <c r="C104" t="s">
        <v>624</v>
      </c>
      <c r="D104" t="s">
        <v>652</v>
      </c>
      <c r="E104" t="s">
        <v>33</v>
      </c>
      <c r="F104" t="s">
        <v>570</v>
      </c>
      <c r="G104">
        <v>468</v>
      </c>
      <c r="H104" t="s">
        <v>571</v>
      </c>
      <c r="I104" t="s">
        <v>653</v>
      </c>
      <c r="J104">
        <f t="shared" si="6"/>
        <v>468</v>
      </c>
      <c r="K104">
        <f t="shared" si="7"/>
        <v>0</v>
      </c>
    </row>
    <row r="105" spans="1:11">
      <c r="A105">
        <v>29</v>
      </c>
      <c r="B105" s="63">
        <v>45124</v>
      </c>
      <c r="C105" t="s">
        <v>624</v>
      </c>
      <c r="D105" t="s">
        <v>652</v>
      </c>
      <c r="E105" t="s">
        <v>33</v>
      </c>
      <c r="F105" t="s">
        <v>573</v>
      </c>
      <c r="G105">
        <v>4</v>
      </c>
      <c r="H105" t="s">
        <v>571</v>
      </c>
      <c r="I105" t="s">
        <v>653</v>
      </c>
      <c r="J105">
        <f t="shared" si="6"/>
        <v>0</v>
      </c>
      <c r="K105">
        <f t="shared" si="7"/>
        <v>4</v>
      </c>
    </row>
    <row r="106" spans="1:11">
      <c r="A106">
        <v>29</v>
      </c>
      <c r="B106" s="63">
        <v>45124</v>
      </c>
      <c r="C106" t="s">
        <v>624</v>
      </c>
      <c r="D106" t="s">
        <v>654</v>
      </c>
      <c r="E106" t="s">
        <v>33</v>
      </c>
      <c r="F106" t="s">
        <v>570</v>
      </c>
      <c r="G106">
        <v>976</v>
      </c>
      <c r="H106" t="s">
        <v>571</v>
      </c>
      <c r="I106" t="s">
        <v>655</v>
      </c>
      <c r="J106">
        <f t="shared" si="6"/>
        <v>976</v>
      </c>
      <c r="K106">
        <f t="shared" si="7"/>
        <v>0</v>
      </c>
    </row>
    <row r="107" spans="1:11">
      <c r="A107">
        <v>29</v>
      </c>
      <c r="B107" s="63">
        <v>45124</v>
      </c>
      <c r="C107" t="s">
        <v>624</v>
      </c>
      <c r="D107" t="s">
        <v>656</v>
      </c>
      <c r="E107" t="s">
        <v>33</v>
      </c>
      <c r="F107" t="s">
        <v>570</v>
      </c>
      <c r="G107">
        <v>448</v>
      </c>
      <c r="H107" t="s">
        <v>571</v>
      </c>
      <c r="I107" t="s">
        <v>657</v>
      </c>
      <c r="J107">
        <f t="shared" si="6"/>
        <v>448</v>
      </c>
      <c r="K107">
        <f t="shared" si="7"/>
        <v>0</v>
      </c>
    </row>
    <row r="108" spans="1:11">
      <c r="A108">
        <v>29</v>
      </c>
      <c r="B108" s="63">
        <v>45124</v>
      </c>
      <c r="C108" t="s">
        <v>624</v>
      </c>
      <c r="D108" t="s">
        <v>658</v>
      </c>
      <c r="E108" t="s">
        <v>33</v>
      </c>
      <c r="F108" t="s">
        <v>570</v>
      </c>
      <c r="G108">
        <v>1104</v>
      </c>
      <c r="H108" t="s">
        <v>571</v>
      </c>
      <c r="I108" t="s">
        <v>659</v>
      </c>
      <c r="J108">
        <f t="shared" si="6"/>
        <v>1104</v>
      </c>
      <c r="K108">
        <f t="shared" si="7"/>
        <v>0</v>
      </c>
    </row>
    <row r="109" spans="1:11">
      <c r="A109">
        <v>29</v>
      </c>
      <c r="B109" s="63">
        <v>45125</v>
      </c>
      <c r="C109" t="s">
        <v>624</v>
      </c>
      <c r="D109" t="s">
        <v>660</v>
      </c>
      <c r="E109" t="s">
        <v>33</v>
      </c>
      <c r="F109" t="s">
        <v>570</v>
      </c>
      <c r="G109">
        <v>288</v>
      </c>
      <c r="H109" t="s">
        <v>571</v>
      </c>
      <c r="I109" t="s">
        <v>661</v>
      </c>
      <c r="J109">
        <f t="shared" si="6"/>
        <v>288</v>
      </c>
      <c r="K109">
        <f t="shared" si="7"/>
        <v>0</v>
      </c>
    </row>
    <row r="110" spans="1:11">
      <c r="A110">
        <v>29</v>
      </c>
      <c r="B110" s="63">
        <v>45125</v>
      </c>
      <c r="C110" t="s">
        <v>624</v>
      </c>
      <c r="D110" t="s">
        <v>662</v>
      </c>
      <c r="E110" t="s">
        <v>33</v>
      </c>
      <c r="F110" t="s">
        <v>573</v>
      </c>
      <c r="G110">
        <v>3</v>
      </c>
      <c r="H110" t="s">
        <v>571</v>
      </c>
      <c r="I110" t="s">
        <v>364</v>
      </c>
      <c r="J110">
        <f t="shared" si="6"/>
        <v>0</v>
      </c>
      <c r="K110">
        <f t="shared" si="7"/>
        <v>3</v>
      </c>
    </row>
    <row r="111" spans="1:11">
      <c r="A111">
        <v>29</v>
      </c>
      <c r="B111" s="63">
        <v>45125</v>
      </c>
      <c r="C111" t="s">
        <v>624</v>
      </c>
      <c r="D111" t="s">
        <v>662</v>
      </c>
      <c r="E111" t="s">
        <v>33</v>
      </c>
      <c r="F111" t="s">
        <v>570</v>
      </c>
      <c r="G111">
        <v>1552</v>
      </c>
      <c r="H111" t="s">
        <v>571</v>
      </c>
      <c r="I111" t="s">
        <v>364</v>
      </c>
      <c r="J111">
        <f t="shared" si="6"/>
        <v>1552</v>
      </c>
      <c r="K111">
        <f t="shared" si="7"/>
        <v>0</v>
      </c>
    </row>
    <row r="112" spans="1:11">
      <c r="A112">
        <v>29</v>
      </c>
      <c r="B112" s="63">
        <v>45125</v>
      </c>
      <c r="C112" t="s">
        <v>624</v>
      </c>
      <c r="D112" t="s">
        <v>663</v>
      </c>
      <c r="E112" t="s">
        <v>33</v>
      </c>
      <c r="F112" t="s">
        <v>570</v>
      </c>
      <c r="G112">
        <v>304</v>
      </c>
      <c r="H112" t="s">
        <v>571</v>
      </c>
      <c r="I112" t="s">
        <v>664</v>
      </c>
      <c r="J112">
        <f t="shared" si="6"/>
        <v>304</v>
      </c>
      <c r="K112">
        <f t="shared" si="7"/>
        <v>0</v>
      </c>
    </row>
    <row r="113" spans="1:11">
      <c r="A113">
        <v>29</v>
      </c>
      <c r="B113" s="63">
        <v>45125</v>
      </c>
      <c r="C113" t="s">
        <v>624</v>
      </c>
      <c r="D113" t="s">
        <v>663</v>
      </c>
      <c r="E113" t="s">
        <v>33</v>
      </c>
      <c r="F113" t="s">
        <v>573</v>
      </c>
      <c r="G113">
        <v>32</v>
      </c>
      <c r="H113" t="s">
        <v>571</v>
      </c>
      <c r="I113" t="s">
        <v>664</v>
      </c>
      <c r="J113">
        <f t="shared" si="6"/>
        <v>0</v>
      </c>
      <c r="K113">
        <f t="shared" si="7"/>
        <v>32</v>
      </c>
    </row>
    <row r="114" spans="1:11">
      <c r="A114">
        <v>29</v>
      </c>
      <c r="B114" s="63">
        <v>45125</v>
      </c>
      <c r="C114" t="s">
        <v>624</v>
      </c>
      <c r="D114" t="s">
        <v>665</v>
      </c>
      <c r="E114" t="s">
        <v>33</v>
      </c>
      <c r="F114" t="s">
        <v>570</v>
      </c>
      <c r="G114">
        <v>368</v>
      </c>
      <c r="H114" t="s">
        <v>571</v>
      </c>
      <c r="I114" t="s">
        <v>666</v>
      </c>
      <c r="J114">
        <f t="shared" si="6"/>
        <v>368</v>
      </c>
      <c r="K114">
        <f t="shared" si="7"/>
        <v>0</v>
      </c>
    </row>
    <row r="115" spans="1:11">
      <c r="A115">
        <v>29</v>
      </c>
      <c r="B115" s="63">
        <v>45125</v>
      </c>
      <c r="C115" t="s">
        <v>624</v>
      </c>
      <c r="D115" t="s">
        <v>667</v>
      </c>
      <c r="E115" t="s">
        <v>33</v>
      </c>
      <c r="F115" t="s">
        <v>573</v>
      </c>
      <c r="G115">
        <v>16</v>
      </c>
      <c r="H115" t="s">
        <v>571</v>
      </c>
      <c r="I115" t="s">
        <v>668</v>
      </c>
      <c r="J115">
        <f t="shared" si="6"/>
        <v>0</v>
      </c>
      <c r="K115">
        <f t="shared" si="7"/>
        <v>16</v>
      </c>
    </row>
    <row r="116" spans="1:11">
      <c r="A116">
        <v>29</v>
      </c>
      <c r="B116" s="63">
        <v>45125</v>
      </c>
      <c r="C116" t="s">
        <v>624</v>
      </c>
      <c r="D116" t="s">
        <v>667</v>
      </c>
      <c r="E116" t="s">
        <v>33</v>
      </c>
      <c r="F116" t="s">
        <v>570</v>
      </c>
      <c r="G116">
        <v>848</v>
      </c>
      <c r="H116" t="s">
        <v>571</v>
      </c>
      <c r="I116" t="s">
        <v>668</v>
      </c>
      <c r="J116">
        <f t="shared" si="6"/>
        <v>848</v>
      </c>
      <c r="K116">
        <f t="shared" si="7"/>
        <v>0</v>
      </c>
    </row>
    <row r="117" spans="1:11">
      <c r="A117">
        <v>29</v>
      </c>
      <c r="B117" s="63">
        <v>45125</v>
      </c>
      <c r="C117" t="s">
        <v>624</v>
      </c>
      <c r="D117" t="s">
        <v>669</v>
      </c>
      <c r="E117" t="s">
        <v>33</v>
      </c>
      <c r="F117" t="s">
        <v>570</v>
      </c>
      <c r="G117">
        <v>340</v>
      </c>
      <c r="H117" t="s">
        <v>571</v>
      </c>
      <c r="I117" t="s">
        <v>670</v>
      </c>
      <c r="J117">
        <f t="shared" si="6"/>
        <v>340</v>
      </c>
      <c r="K117">
        <f t="shared" si="7"/>
        <v>0</v>
      </c>
    </row>
    <row r="118" spans="1:11">
      <c r="A118">
        <v>29</v>
      </c>
      <c r="B118" s="70">
        <v>45125</v>
      </c>
      <c r="C118" s="68" t="s">
        <v>624</v>
      </c>
      <c r="D118" s="68" t="s">
        <v>669</v>
      </c>
      <c r="E118" s="68" t="s">
        <v>33</v>
      </c>
      <c r="F118" s="68" t="s">
        <v>573</v>
      </c>
      <c r="G118" s="68">
        <v>4</v>
      </c>
      <c r="H118" s="68" t="s">
        <v>571</v>
      </c>
      <c r="I118" s="68" t="s">
        <v>670</v>
      </c>
      <c r="J118">
        <f t="shared" si="6"/>
        <v>0</v>
      </c>
      <c r="K118">
        <f t="shared" si="7"/>
        <v>4</v>
      </c>
    </row>
    <row r="119" spans="1:11">
      <c r="A119">
        <v>29</v>
      </c>
      <c r="B119" s="70">
        <v>45125</v>
      </c>
      <c r="C119" s="68" t="s">
        <v>624</v>
      </c>
      <c r="D119" s="68" t="s">
        <v>671</v>
      </c>
      <c r="E119" s="68" t="s">
        <v>33</v>
      </c>
      <c r="F119" s="68" t="s">
        <v>570</v>
      </c>
      <c r="G119" s="68">
        <v>672</v>
      </c>
      <c r="H119" s="68" t="s">
        <v>571</v>
      </c>
      <c r="I119" s="68" t="s">
        <v>672</v>
      </c>
      <c r="J119">
        <f t="shared" si="6"/>
        <v>672</v>
      </c>
      <c r="K119">
        <f t="shared" si="7"/>
        <v>0</v>
      </c>
    </row>
    <row r="120" spans="1:11">
      <c r="A120">
        <v>29</v>
      </c>
      <c r="B120" s="70">
        <v>45125</v>
      </c>
      <c r="C120" s="68" t="s">
        <v>624</v>
      </c>
      <c r="D120" s="68" t="s">
        <v>673</v>
      </c>
      <c r="E120" s="68" t="s">
        <v>33</v>
      </c>
      <c r="F120" s="68" t="s">
        <v>573</v>
      </c>
      <c r="G120" s="68">
        <v>32</v>
      </c>
      <c r="H120" s="68" t="s">
        <v>571</v>
      </c>
      <c r="I120" s="68" t="s">
        <v>674</v>
      </c>
      <c r="J120">
        <f t="shared" si="6"/>
        <v>0</v>
      </c>
      <c r="K120">
        <f t="shared" si="7"/>
        <v>32</v>
      </c>
    </row>
    <row r="121" spans="1:11">
      <c r="A121">
        <v>29</v>
      </c>
      <c r="B121" s="70">
        <v>45125</v>
      </c>
      <c r="C121" s="68" t="s">
        <v>624</v>
      </c>
      <c r="D121" s="68" t="s">
        <v>673</v>
      </c>
      <c r="E121" s="68" t="s">
        <v>33</v>
      </c>
      <c r="F121" s="68" t="s">
        <v>570</v>
      </c>
      <c r="G121" s="68">
        <v>512</v>
      </c>
      <c r="H121" s="68" t="s">
        <v>571</v>
      </c>
      <c r="I121" s="68" t="s">
        <v>674</v>
      </c>
      <c r="J121">
        <f t="shared" si="6"/>
        <v>512</v>
      </c>
      <c r="K121">
        <f t="shared" si="7"/>
        <v>0</v>
      </c>
    </row>
    <row r="122" spans="1:11">
      <c r="A122">
        <v>29</v>
      </c>
      <c r="B122" s="70">
        <v>45126</v>
      </c>
      <c r="C122" s="68" t="s">
        <v>624</v>
      </c>
      <c r="D122" s="68" t="s">
        <v>675</v>
      </c>
      <c r="E122" s="68" t="s">
        <v>33</v>
      </c>
      <c r="F122" s="68" t="s">
        <v>570</v>
      </c>
      <c r="G122" s="68">
        <v>24</v>
      </c>
      <c r="H122" s="68" t="s">
        <v>571</v>
      </c>
      <c r="I122" s="68" t="s">
        <v>676</v>
      </c>
      <c r="J122">
        <f t="shared" si="6"/>
        <v>24</v>
      </c>
      <c r="K122">
        <f t="shared" si="7"/>
        <v>0</v>
      </c>
    </row>
    <row r="123" spans="1:11">
      <c r="A123">
        <v>29</v>
      </c>
      <c r="B123" s="70">
        <v>45126</v>
      </c>
      <c r="C123" s="68" t="s">
        <v>624</v>
      </c>
      <c r="D123" s="68" t="s">
        <v>675</v>
      </c>
      <c r="E123" s="68" t="s">
        <v>33</v>
      </c>
      <c r="F123" s="68" t="s">
        <v>573</v>
      </c>
      <c r="G123" s="68">
        <v>1</v>
      </c>
      <c r="H123" s="68" t="s">
        <v>571</v>
      </c>
      <c r="I123" s="68" t="s">
        <v>676</v>
      </c>
      <c r="J123">
        <f t="shared" si="6"/>
        <v>0</v>
      </c>
      <c r="K123">
        <f t="shared" si="7"/>
        <v>1</v>
      </c>
    </row>
    <row r="124" spans="1:11">
      <c r="A124">
        <v>29</v>
      </c>
      <c r="B124" s="70">
        <v>45126</v>
      </c>
      <c r="C124" s="68" t="s">
        <v>624</v>
      </c>
      <c r="D124" s="68" t="s">
        <v>677</v>
      </c>
      <c r="E124" s="68" t="s">
        <v>33</v>
      </c>
      <c r="F124" s="68" t="s">
        <v>570</v>
      </c>
      <c r="G124" s="68">
        <v>156</v>
      </c>
      <c r="H124" s="68" t="s">
        <v>571</v>
      </c>
      <c r="I124" s="68" t="s">
        <v>678</v>
      </c>
      <c r="J124">
        <f t="shared" si="6"/>
        <v>156</v>
      </c>
      <c r="K124">
        <f t="shared" si="7"/>
        <v>0</v>
      </c>
    </row>
    <row r="125" spans="1:11">
      <c r="A125">
        <v>29</v>
      </c>
      <c r="B125" s="70">
        <v>45126</v>
      </c>
      <c r="C125" s="68" t="s">
        <v>624</v>
      </c>
      <c r="D125" s="68" t="s">
        <v>679</v>
      </c>
      <c r="E125" s="68" t="s">
        <v>33</v>
      </c>
      <c r="F125" s="68" t="s">
        <v>573</v>
      </c>
      <c r="G125" s="68">
        <v>8</v>
      </c>
      <c r="H125" s="68" t="s">
        <v>571</v>
      </c>
      <c r="I125" s="68" t="s">
        <v>680</v>
      </c>
      <c r="J125">
        <f t="shared" si="6"/>
        <v>0</v>
      </c>
      <c r="K125">
        <f t="shared" si="7"/>
        <v>8</v>
      </c>
    </row>
    <row r="126" spans="1:11">
      <c r="A126">
        <v>29</v>
      </c>
      <c r="B126" s="70">
        <v>45126</v>
      </c>
      <c r="C126" s="68" t="s">
        <v>624</v>
      </c>
      <c r="D126" s="68" t="s">
        <v>679</v>
      </c>
      <c r="E126" s="68" t="s">
        <v>33</v>
      </c>
      <c r="F126" s="68" t="s">
        <v>570</v>
      </c>
      <c r="G126" s="68">
        <v>72</v>
      </c>
      <c r="H126" s="68" t="s">
        <v>571</v>
      </c>
      <c r="I126" s="68" t="s">
        <v>680</v>
      </c>
      <c r="J126">
        <f t="shared" si="6"/>
        <v>72</v>
      </c>
      <c r="K126">
        <f t="shared" si="7"/>
        <v>0</v>
      </c>
    </row>
    <row r="127" spans="1:11">
      <c r="A127">
        <v>29</v>
      </c>
      <c r="B127" s="70">
        <v>45126</v>
      </c>
      <c r="C127" s="68" t="s">
        <v>624</v>
      </c>
      <c r="D127" s="68" t="s">
        <v>681</v>
      </c>
      <c r="E127" s="68" t="s">
        <v>33</v>
      </c>
      <c r="F127" s="68" t="s">
        <v>570</v>
      </c>
      <c r="G127" s="68">
        <v>42</v>
      </c>
      <c r="H127" s="68" t="s">
        <v>571</v>
      </c>
      <c r="I127" s="68" t="s">
        <v>682</v>
      </c>
      <c r="J127">
        <f t="shared" si="6"/>
        <v>42</v>
      </c>
      <c r="K127">
        <f t="shared" si="7"/>
        <v>0</v>
      </c>
    </row>
    <row r="128" spans="1:11">
      <c r="A128">
        <v>29</v>
      </c>
      <c r="B128" s="63">
        <v>45126</v>
      </c>
      <c r="C128" t="s">
        <v>624</v>
      </c>
      <c r="D128" t="s">
        <v>683</v>
      </c>
      <c r="E128" t="s">
        <v>33</v>
      </c>
      <c r="F128" t="s">
        <v>570</v>
      </c>
      <c r="G128">
        <v>200</v>
      </c>
      <c r="H128" t="s">
        <v>571</v>
      </c>
      <c r="I128" t="s">
        <v>684</v>
      </c>
      <c r="J128">
        <f t="shared" si="6"/>
        <v>200</v>
      </c>
      <c r="K128">
        <f t="shared" si="7"/>
        <v>0</v>
      </c>
    </row>
    <row r="129" spans="1:11">
      <c r="A129">
        <v>29</v>
      </c>
      <c r="B129" s="63">
        <v>45126</v>
      </c>
      <c r="C129" t="s">
        <v>624</v>
      </c>
      <c r="D129" t="s">
        <v>685</v>
      </c>
      <c r="E129" t="s">
        <v>33</v>
      </c>
      <c r="F129" t="s">
        <v>570</v>
      </c>
      <c r="G129">
        <v>80</v>
      </c>
      <c r="H129" t="s">
        <v>571</v>
      </c>
      <c r="I129" t="s">
        <v>686</v>
      </c>
      <c r="J129">
        <f t="shared" si="6"/>
        <v>80</v>
      </c>
      <c r="K129">
        <f t="shared" si="7"/>
        <v>0</v>
      </c>
    </row>
    <row r="130" spans="1:11">
      <c r="A130">
        <v>29</v>
      </c>
      <c r="B130" s="63">
        <v>45126</v>
      </c>
      <c r="C130" t="s">
        <v>624</v>
      </c>
      <c r="D130" t="s">
        <v>687</v>
      </c>
      <c r="E130" t="s">
        <v>33</v>
      </c>
      <c r="F130" t="s">
        <v>570</v>
      </c>
      <c r="G130">
        <v>78</v>
      </c>
      <c r="H130" t="s">
        <v>571</v>
      </c>
      <c r="I130" t="s">
        <v>688</v>
      </c>
      <c r="J130">
        <f t="shared" ref="J130:J148" si="8">IF(F130="Culex tarsalis",G130,0)</f>
        <v>78</v>
      </c>
      <c r="K130">
        <f t="shared" ref="K130:K148" si="9">IF(F130="Culex pipiens",G130,0)</f>
        <v>0</v>
      </c>
    </row>
    <row r="131" spans="1:11">
      <c r="A131">
        <v>29</v>
      </c>
      <c r="B131" s="63">
        <v>45126</v>
      </c>
      <c r="C131" t="s">
        <v>624</v>
      </c>
      <c r="D131" t="s">
        <v>687</v>
      </c>
      <c r="E131" t="s">
        <v>33</v>
      </c>
      <c r="F131" t="s">
        <v>573</v>
      </c>
      <c r="G131">
        <v>5</v>
      </c>
      <c r="H131" t="s">
        <v>571</v>
      </c>
      <c r="I131" t="s">
        <v>688</v>
      </c>
      <c r="J131">
        <f t="shared" si="8"/>
        <v>0</v>
      </c>
      <c r="K131">
        <f t="shared" si="9"/>
        <v>5</v>
      </c>
    </row>
    <row r="132" spans="1:11">
      <c r="A132">
        <v>29</v>
      </c>
      <c r="B132" s="63">
        <v>45126</v>
      </c>
      <c r="C132" t="s">
        <v>624</v>
      </c>
      <c r="D132" t="s">
        <v>689</v>
      </c>
      <c r="E132" t="s">
        <v>33</v>
      </c>
      <c r="F132" t="s">
        <v>573</v>
      </c>
      <c r="G132">
        <v>6</v>
      </c>
      <c r="H132" t="s">
        <v>571</v>
      </c>
      <c r="I132" t="s">
        <v>690</v>
      </c>
      <c r="J132">
        <f t="shared" si="8"/>
        <v>0</v>
      </c>
      <c r="K132">
        <f t="shared" si="9"/>
        <v>6</v>
      </c>
    </row>
    <row r="133" spans="1:11">
      <c r="A133">
        <v>29</v>
      </c>
      <c r="B133" s="63">
        <v>45126</v>
      </c>
      <c r="C133" t="s">
        <v>624</v>
      </c>
      <c r="D133" t="s">
        <v>689</v>
      </c>
      <c r="E133" t="s">
        <v>33</v>
      </c>
      <c r="F133" t="s">
        <v>570</v>
      </c>
      <c r="G133">
        <v>55</v>
      </c>
      <c r="H133" t="s">
        <v>571</v>
      </c>
      <c r="I133" t="s">
        <v>690</v>
      </c>
      <c r="J133">
        <f t="shared" si="8"/>
        <v>55</v>
      </c>
      <c r="K133">
        <f t="shared" si="9"/>
        <v>0</v>
      </c>
    </row>
    <row r="134" spans="1:11">
      <c r="A134">
        <v>29</v>
      </c>
      <c r="B134" s="63">
        <v>45123</v>
      </c>
      <c r="C134" t="s">
        <v>691</v>
      </c>
      <c r="D134" t="s">
        <v>692</v>
      </c>
      <c r="E134" t="s">
        <v>693</v>
      </c>
      <c r="F134" t="s">
        <v>570</v>
      </c>
      <c r="G134">
        <v>57</v>
      </c>
      <c r="H134" t="s">
        <v>571</v>
      </c>
      <c r="I134" t="s">
        <v>694</v>
      </c>
      <c r="J134">
        <f t="shared" si="8"/>
        <v>57</v>
      </c>
      <c r="K134">
        <f t="shared" si="9"/>
        <v>0</v>
      </c>
    </row>
    <row r="135" spans="1:11">
      <c r="A135">
        <v>29</v>
      </c>
      <c r="B135" s="63">
        <v>45123</v>
      </c>
      <c r="C135" t="s">
        <v>691</v>
      </c>
      <c r="D135" t="s">
        <v>695</v>
      </c>
      <c r="E135" t="s">
        <v>693</v>
      </c>
      <c r="F135" t="s">
        <v>570</v>
      </c>
      <c r="G135">
        <v>43</v>
      </c>
      <c r="H135" t="s">
        <v>571</v>
      </c>
      <c r="I135" t="s">
        <v>696</v>
      </c>
      <c r="J135">
        <f t="shared" si="8"/>
        <v>43</v>
      </c>
      <c r="K135">
        <f t="shared" si="9"/>
        <v>0</v>
      </c>
    </row>
    <row r="136" spans="1:11">
      <c r="A136">
        <v>29</v>
      </c>
      <c r="B136" s="63">
        <v>45123</v>
      </c>
      <c r="C136" t="s">
        <v>691</v>
      </c>
      <c r="D136" t="s">
        <v>697</v>
      </c>
      <c r="E136" t="s">
        <v>693</v>
      </c>
      <c r="F136" t="s">
        <v>570</v>
      </c>
      <c r="G136">
        <v>224</v>
      </c>
      <c r="H136" t="s">
        <v>571</v>
      </c>
      <c r="I136" t="s">
        <v>698</v>
      </c>
      <c r="J136">
        <f t="shared" si="8"/>
        <v>224</v>
      </c>
      <c r="K136">
        <f t="shared" si="9"/>
        <v>0</v>
      </c>
    </row>
    <row r="137" spans="1:11">
      <c r="A137">
        <v>29</v>
      </c>
      <c r="B137" s="63">
        <v>45123</v>
      </c>
      <c r="C137" t="s">
        <v>691</v>
      </c>
      <c r="D137" t="s">
        <v>697</v>
      </c>
      <c r="E137" t="s">
        <v>693</v>
      </c>
      <c r="F137" t="s">
        <v>573</v>
      </c>
      <c r="G137">
        <v>8</v>
      </c>
      <c r="H137" t="s">
        <v>571</v>
      </c>
      <c r="I137" t="s">
        <v>698</v>
      </c>
      <c r="J137">
        <f t="shared" si="8"/>
        <v>0</v>
      </c>
      <c r="K137">
        <f t="shared" si="9"/>
        <v>8</v>
      </c>
    </row>
    <row r="138" spans="1:11">
      <c r="A138">
        <v>29</v>
      </c>
      <c r="B138" s="63">
        <v>45123</v>
      </c>
      <c r="C138" t="s">
        <v>691</v>
      </c>
      <c r="D138" t="s">
        <v>699</v>
      </c>
      <c r="E138" t="s">
        <v>693</v>
      </c>
      <c r="F138" t="s">
        <v>570</v>
      </c>
      <c r="G138">
        <v>816</v>
      </c>
      <c r="H138" t="s">
        <v>571</v>
      </c>
      <c r="I138" t="s">
        <v>700</v>
      </c>
      <c r="J138">
        <f t="shared" si="8"/>
        <v>816</v>
      </c>
      <c r="K138">
        <f t="shared" si="9"/>
        <v>0</v>
      </c>
    </row>
    <row r="139" spans="1:11">
      <c r="A139">
        <v>29</v>
      </c>
      <c r="B139" s="63">
        <v>45123</v>
      </c>
      <c r="C139" t="s">
        <v>691</v>
      </c>
      <c r="D139" t="s">
        <v>701</v>
      </c>
      <c r="E139" t="s">
        <v>693</v>
      </c>
      <c r="F139" t="s">
        <v>573</v>
      </c>
      <c r="G139">
        <v>16</v>
      </c>
      <c r="H139" t="s">
        <v>571</v>
      </c>
      <c r="I139" t="s">
        <v>702</v>
      </c>
      <c r="J139">
        <f t="shared" si="8"/>
        <v>0</v>
      </c>
      <c r="K139">
        <f t="shared" si="9"/>
        <v>16</v>
      </c>
    </row>
    <row r="140" spans="1:11">
      <c r="A140">
        <v>29</v>
      </c>
      <c r="B140" s="63">
        <v>45123</v>
      </c>
      <c r="C140" t="s">
        <v>691</v>
      </c>
      <c r="D140" t="s">
        <v>701</v>
      </c>
      <c r="E140" t="s">
        <v>693</v>
      </c>
      <c r="F140" t="s">
        <v>570</v>
      </c>
      <c r="G140">
        <v>1424</v>
      </c>
      <c r="H140" t="s">
        <v>571</v>
      </c>
      <c r="I140" t="s">
        <v>702</v>
      </c>
      <c r="J140">
        <f t="shared" si="8"/>
        <v>1424</v>
      </c>
      <c r="K140">
        <f t="shared" si="9"/>
        <v>0</v>
      </c>
    </row>
    <row r="141" spans="1:11">
      <c r="A141">
        <v>29</v>
      </c>
      <c r="B141" s="63">
        <v>45123</v>
      </c>
      <c r="C141" t="s">
        <v>691</v>
      </c>
      <c r="D141" t="s">
        <v>703</v>
      </c>
      <c r="E141" t="s">
        <v>693</v>
      </c>
      <c r="F141" t="s">
        <v>570</v>
      </c>
      <c r="G141">
        <v>736</v>
      </c>
      <c r="H141" t="s">
        <v>571</v>
      </c>
      <c r="I141" t="s">
        <v>704</v>
      </c>
      <c r="J141">
        <f t="shared" si="8"/>
        <v>736</v>
      </c>
      <c r="K141">
        <f t="shared" si="9"/>
        <v>0</v>
      </c>
    </row>
    <row r="142" spans="1:11">
      <c r="A142">
        <v>29</v>
      </c>
      <c r="B142" s="63">
        <v>45124</v>
      </c>
      <c r="C142" t="s">
        <v>691</v>
      </c>
      <c r="D142" t="s">
        <v>705</v>
      </c>
      <c r="E142" t="s">
        <v>693</v>
      </c>
      <c r="F142" t="s">
        <v>570</v>
      </c>
      <c r="G142">
        <v>1120</v>
      </c>
      <c r="H142" t="s">
        <v>571</v>
      </c>
      <c r="I142" t="s">
        <v>706</v>
      </c>
      <c r="J142">
        <f t="shared" si="8"/>
        <v>1120</v>
      </c>
      <c r="K142">
        <f t="shared" si="9"/>
        <v>0</v>
      </c>
    </row>
    <row r="143" spans="1:11">
      <c r="A143">
        <v>29</v>
      </c>
      <c r="B143" s="63">
        <v>45124</v>
      </c>
      <c r="C143" t="s">
        <v>707</v>
      </c>
      <c r="D143" t="s">
        <v>708</v>
      </c>
      <c r="E143" t="s">
        <v>549</v>
      </c>
      <c r="F143" t="s">
        <v>570</v>
      </c>
      <c r="G143">
        <v>49</v>
      </c>
      <c r="H143" t="s">
        <v>571</v>
      </c>
      <c r="I143" t="s">
        <v>550</v>
      </c>
      <c r="J143">
        <f t="shared" si="8"/>
        <v>49</v>
      </c>
      <c r="K143">
        <f t="shared" si="9"/>
        <v>0</v>
      </c>
    </row>
    <row r="144" spans="1:11">
      <c r="A144">
        <v>29</v>
      </c>
      <c r="B144" s="63">
        <v>45124</v>
      </c>
      <c r="C144" t="s">
        <v>707</v>
      </c>
      <c r="D144" t="s">
        <v>709</v>
      </c>
      <c r="E144" t="s">
        <v>549</v>
      </c>
      <c r="F144" t="s">
        <v>570</v>
      </c>
      <c r="G144">
        <v>49</v>
      </c>
      <c r="H144" t="s">
        <v>571</v>
      </c>
      <c r="I144" t="s">
        <v>552</v>
      </c>
      <c r="J144">
        <f t="shared" si="8"/>
        <v>49</v>
      </c>
      <c r="K144">
        <f t="shared" si="9"/>
        <v>0</v>
      </c>
    </row>
    <row r="145" spans="1:11">
      <c r="A145">
        <v>29</v>
      </c>
      <c r="B145" s="63">
        <v>45124</v>
      </c>
      <c r="C145" t="s">
        <v>707</v>
      </c>
      <c r="D145" t="s">
        <v>710</v>
      </c>
      <c r="E145" t="s">
        <v>549</v>
      </c>
      <c r="F145" t="s">
        <v>570</v>
      </c>
      <c r="G145">
        <v>49</v>
      </c>
      <c r="H145" t="s">
        <v>571</v>
      </c>
      <c r="I145" t="s">
        <v>554</v>
      </c>
      <c r="J145">
        <f t="shared" si="8"/>
        <v>49</v>
      </c>
      <c r="K145">
        <f t="shared" si="9"/>
        <v>0</v>
      </c>
    </row>
    <row r="146" spans="1:11">
      <c r="A146">
        <v>29</v>
      </c>
      <c r="B146" s="63">
        <v>45124</v>
      </c>
      <c r="C146" t="s">
        <v>707</v>
      </c>
      <c r="D146" t="s">
        <v>711</v>
      </c>
      <c r="E146" t="s">
        <v>549</v>
      </c>
      <c r="F146" t="s">
        <v>570</v>
      </c>
      <c r="G146">
        <v>49</v>
      </c>
      <c r="H146" t="s">
        <v>571</v>
      </c>
      <c r="I146" t="s">
        <v>556</v>
      </c>
      <c r="J146">
        <f t="shared" si="8"/>
        <v>49</v>
      </c>
      <c r="K146">
        <f t="shared" si="9"/>
        <v>0</v>
      </c>
    </row>
    <row r="147" spans="1:11">
      <c r="A147">
        <v>29</v>
      </c>
      <c r="B147" s="63">
        <v>45124</v>
      </c>
      <c r="C147" t="s">
        <v>707</v>
      </c>
      <c r="D147" t="s">
        <v>712</v>
      </c>
      <c r="E147" t="s">
        <v>549</v>
      </c>
      <c r="F147" t="s">
        <v>570</v>
      </c>
      <c r="G147">
        <v>49</v>
      </c>
      <c r="H147" t="s">
        <v>571</v>
      </c>
      <c r="I147" t="s">
        <v>558</v>
      </c>
      <c r="J147">
        <f t="shared" si="8"/>
        <v>49</v>
      </c>
      <c r="K147">
        <f t="shared" si="9"/>
        <v>0</v>
      </c>
    </row>
    <row r="148" spans="1:11">
      <c r="A148">
        <v>29</v>
      </c>
      <c r="B148" s="63">
        <v>45124</v>
      </c>
      <c r="C148" t="s">
        <v>707</v>
      </c>
      <c r="D148" t="s">
        <v>712</v>
      </c>
      <c r="E148" t="s">
        <v>549</v>
      </c>
      <c r="F148" t="s">
        <v>573</v>
      </c>
      <c r="G148">
        <v>49</v>
      </c>
      <c r="H148" t="s">
        <v>571</v>
      </c>
      <c r="I148" t="s">
        <v>558</v>
      </c>
      <c r="J148">
        <f t="shared" si="8"/>
        <v>0</v>
      </c>
      <c r="K148">
        <f t="shared" si="9"/>
        <v>49</v>
      </c>
    </row>
    <row r="149" spans="1:11">
      <c r="B149" s="63"/>
    </row>
    <row r="150" spans="1:11">
      <c r="B150" s="63"/>
    </row>
    <row r="151" spans="1:11">
      <c r="B151" s="63"/>
    </row>
    <row r="152" spans="1:11">
      <c r="B152" s="63"/>
    </row>
    <row r="153" spans="1:11">
      <c r="B153" s="63"/>
    </row>
    <row r="154" spans="1:11">
      <c r="B154" s="63"/>
    </row>
    <row r="155" spans="1:11">
      <c r="B155" s="63"/>
    </row>
    <row r="156" spans="1:11">
      <c r="B156" s="63"/>
    </row>
    <row r="157" spans="1:11">
      <c r="B157" s="63"/>
    </row>
    <row r="158" spans="1:11">
      <c r="B158" s="63"/>
    </row>
    <row r="159" spans="1:11">
      <c r="B159" s="63"/>
    </row>
    <row r="160" spans="1:11">
      <c r="B160" s="63"/>
    </row>
    <row r="161" spans="2:9">
      <c r="B161" s="63"/>
    </row>
    <row r="162" spans="2:9">
      <c r="B162" s="63"/>
    </row>
    <row r="163" spans="2:9">
      <c r="B163" s="63"/>
    </row>
    <row r="164" spans="2:9">
      <c r="B164" s="63"/>
    </row>
    <row r="165" spans="2:9">
      <c r="B165" s="63"/>
    </row>
    <row r="166" spans="2:9">
      <c r="B166" s="63"/>
    </row>
    <row r="167" spans="2:9">
      <c r="B167" s="70"/>
      <c r="C167" s="68"/>
      <c r="D167" s="68"/>
      <c r="E167" s="68"/>
      <c r="F167" s="68"/>
      <c r="G167" s="68"/>
      <c r="H167" s="68"/>
      <c r="I167" s="68"/>
    </row>
    <row r="168" spans="2:9">
      <c r="B168" s="63"/>
    </row>
    <row r="169" spans="2:9">
      <c r="B169" s="63"/>
    </row>
    <row r="170" spans="2:9">
      <c r="B170" s="63"/>
    </row>
    <row r="171" spans="2:9">
      <c r="B171" s="63"/>
    </row>
    <row r="172" spans="2:9">
      <c r="B172" s="63"/>
    </row>
    <row r="173" spans="2:9">
      <c r="B173" s="63"/>
    </row>
    <row r="174" spans="2:9">
      <c r="B174" s="63"/>
    </row>
    <row r="175" spans="2:9">
      <c r="B175" s="63"/>
    </row>
    <row r="176" spans="2:9">
      <c r="B176" s="63"/>
    </row>
    <row r="177" spans="2:2">
      <c r="B177" s="63"/>
    </row>
    <row r="178" spans="2:2">
      <c r="B178" s="63"/>
    </row>
    <row r="179" spans="2:2">
      <c r="B179" s="63"/>
    </row>
    <row r="180" spans="2:2">
      <c r="B180" s="63"/>
    </row>
    <row r="181" spans="2:2">
      <c r="B181" s="63"/>
    </row>
    <row r="182" spans="2:2">
      <c r="B182" s="63"/>
    </row>
    <row r="183" spans="2:2">
      <c r="B183" s="63"/>
    </row>
    <row r="184" spans="2:2">
      <c r="B184" s="63"/>
    </row>
    <row r="185" spans="2:2">
      <c r="B185" s="63"/>
    </row>
    <row r="186" spans="2:2">
      <c r="B186" s="63"/>
    </row>
    <row r="187" spans="2:2">
      <c r="B187" s="63"/>
    </row>
    <row r="188" spans="2:2">
      <c r="B188" s="63"/>
    </row>
    <row r="189" spans="2:2">
      <c r="B189" s="63"/>
    </row>
    <row r="190" spans="2:2">
      <c r="B190" s="63"/>
    </row>
    <row r="191" spans="2:2">
      <c r="B191" s="63"/>
    </row>
    <row r="192" spans="2:2">
      <c r="B192" s="63"/>
    </row>
    <row r="193" spans="2:2">
      <c r="B193" s="63"/>
    </row>
    <row r="194" spans="2:2">
      <c r="B194" s="63"/>
    </row>
    <row r="195" spans="2:2">
      <c r="B195" s="63"/>
    </row>
    <row r="196" spans="2:2">
      <c r="B196" s="63"/>
    </row>
    <row r="197" spans="2:2">
      <c r="B197" s="63"/>
    </row>
    <row r="198" spans="2:2">
      <c r="B198" s="63"/>
    </row>
    <row r="199" spans="2:2">
      <c r="B199" s="63"/>
    </row>
    <row r="200" spans="2:2">
      <c r="B200" s="63"/>
    </row>
    <row r="201" spans="2:2">
      <c r="B201" s="63"/>
    </row>
    <row r="202" spans="2:2">
      <c r="B202" s="63"/>
    </row>
    <row r="203" spans="2:2">
      <c r="B203" s="63"/>
    </row>
    <row r="204" spans="2:2">
      <c r="B204" s="63"/>
    </row>
    <row r="205" spans="2:2">
      <c r="B205" s="63"/>
    </row>
    <row r="206" spans="2:2">
      <c r="B206" s="63"/>
    </row>
    <row r="207" spans="2:2">
      <c r="B207" s="63"/>
    </row>
    <row r="208" spans="2:2">
      <c r="B208" s="63"/>
    </row>
    <row r="209" spans="2:2">
      <c r="B209" s="63"/>
    </row>
    <row r="210" spans="2:2">
      <c r="B210" s="63"/>
    </row>
    <row r="211" spans="2:2">
      <c r="B211" s="63"/>
    </row>
    <row r="212" spans="2:2">
      <c r="B212" s="63"/>
    </row>
    <row r="213" spans="2:2">
      <c r="B213" s="63"/>
    </row>
    <row r="214" spans="2:2">
      <c r="B214" s="63"/>
    </row>
    <row r="215" spans="2:2">
      <c r="B215" s="63"/>
    </row>
    <row r="216" spans="2:2">
      <c r="B216" s="63"/>
    </row>
    <row r="217" spans="2:2">
      <c r="B217" s="63"/>
    </row>
    <row r="218" spans="2:2">
      <c r="B218" s="63"/>
    </row>
    <row r="219" spans="2:2">
      <c r="B219" s="63"/>
    </row>
    <row r="220" spans="2:2">
      <c r="B220" s="63"/>
    </row>
    <row r="221" spans="2:2">
      <c r="B221" s="63"/>
    </row>
    <row r="222" spans="2:2">
      <c r="B222" s="63"/>
    </row>
    <row r="223" spans="2:2">
      <c r="B223" s="63"/>
    </row>
    <row r="224" spans="2:2">
      <c r="B224" s="63"/>
    </row>
    <row r="225" spans="2:2">
      <c r="B225" s="63"/>
    </row>
    <row r="227" spans="2:2">
      <c r="B227" s="63"/>
    </row>
    <row r="229" spans="2:2">
      <c r="B229" s="63"/>
    </row>
    <row r="230" spans="2:2">
      <c r="B230" s="63"/>
    </row>
    <row r="231" spans="2:2">
      <c r="B231" s="63"/>
    </row>
    <row r="232" spans="2:2">
      <c r="B232" s="63"/>
    </row>
  </sheetData>
  <sortState xmlns:xlrd2="http://schemas.microsoft.com/office/spreadsheetml/2017/richdata2" ref="A2:K167">
    <sortCondition ref="H2:H167"/>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B12" sqref="B12"/>
    </sheetView>
  </sheetViews>
  <sheetFormatPr defaultColWidth="8.85546875" defaultRowHeight="15"/>
  <cols>
    <col min="1" max="1" width="13.140625" bestFit="1" customWidth="1"/>
    <col min="2" max="2" width="16.85546875" bestFit="1" customWidth="1"/>
    <col min="3" max="3" width="16.5703125" bestFit="1" customWidth="1"/>
    <col min="4" max="4" width="14.85546875" bestFit="1" customWidth="1"/>
    <col min="7" max="8" width="17.42578125" customWidth="1"/>
    <col min="9" max="9" width="16.140625" customWidth="1"/>
    <col min="10" max="10" width="17.42578125" customWidth="1"/>
  </cols>
  <sheetData>
    <row r="1" spans="1:10">
      <c r="A1" s="32" t="s">
        <v>713</v>
      </c>
      <c r="G1" s="32" t="s">
        <v>714</v>
      </c>
    </row>
    <row r="2" spans="1:10">
      <c r="A2" s="2" t="s">
        <v>13</v>
      </c>
      <c r="B2" t="s">
        <v>715</v>
      </c>
    </row>
    <row r="4" spans="1:10">
      <c r="A4" s="2" t="s">
        <v>716</v>
      </c>
      <c r="B4" t="s">
        <v>717</v>
      </c>
      <c r="C4" t="s">
        <v>718</v>
      </c>
      <c r="D4" t="s">
        <v>719</v>
      </c>
      <c r="G4" s="24" t="s">
        <v>716</v>
      </c>
      <c r="H4" s="24" t="s">
        <v>717</v>
      </c>
      <c r="I4" s="24" t="s">
        <v>718</v>
      </c>
      <c r="J4" s="24" t="s">
        <v>719</v>
      </c>
    </row>
    <row r="5" spans="1:10">
      <c r="A5" s="1" t="s">
        <v>52</v>
      </c>
      <c r="B5" s="87">
        <v>265</v>
      </c>
      <c r="C5" s="87">
        <v>4469</v>
      </c>
      <c r="D5" s="87">
        <v>4734</v>
      </c>
      <c r="G5" s="1" t="s">
        <v>33</v>
      </c>
      <c r="H5">
        <f>GETPIVOTDATA("Sum of Cx pipiens",$A$4,"Zone","LV")</f>
        <v>596</v>
      </c>
      <c r="I5">
        <f>GETPIVOTDATA("Sum of Cx tarsalis",$A$4,"Zone","LV")</f>
        <v>25723</v>
      </c>
      <c r="J5">
        <f>GETPIVOTDATA("Sum of Total CX",$A$4,"Zone","LV")</f>
        <v>26319</v>
      </c>
    </row>
    <row r="6" spans="1:10">
      <c r="A6" s="1" t="s">
        <v>89</v>
      </c>
      <c r="B6" s="87">
        <v>118</v>
      </c>
      <c r="C6" s="87">
        <v>1937</v>
      </c>
      <c r="D6" s="87">
        <v>2055</v>
      </c>
      <c r="G6" s="1" t="s">
        <v>52</v>
      </c>
      <c r="H6">
        <f>GETPIVOTDATA("Sum of Cx pipiens",$A$4,"Zone","NE")</f>
        <v>265</v>
      </c>
      <c r="I6">
        <f>GETPIVOTDATA("Sum of Cx tarsalis",$A$4,"Zone","NE")</f>
        <v>4469</v>
      </c>
      <c r="J6">
        <f>GETPIVOTDATA("Sum of Total CX",$A$4,"Zone","NE")</f>
        <v>4734</v>
      </c>
    </row>
    <row r="7" spans="1:10">
      <c r="A7" s="1" t="s">
        <v>203</v>
      </c>
      <c r="B7" s="87">
        <v>134</v>
      </c>
      <c r="C7" s="87">
        <v>6774</v>
      </c>
      <c r="D7" s="87">
        <v>6908</v>
      </c>
      <c r="G7" s="1" t="s">
        <v>89</v>
      </c>
      <c r="H7">
        <f>GETPIVOTDATA("Sum of Cx pipiens",$A$4,"Zone","NW")</f>
        <v>118</v>
      </c>
      <c r="I7">
        <f>GETPIVOTDATA("Sum of Cx tarsalis",$A$4,"Zone","NW")</f>
        <v>1937</v>
      </c>
      <c r="J7">
        <f>GETPIVOTDATA("Sum of Total CX",$A$4,"Zone","NW")</f>
        <v>2055</v>
      </c>
    </row>
    <row r="8" spans="1:10">
      <c r="A8" s="1" t="s">
        <v>390</v>
      </c>
      <c r="B8" s="87">
        <v>177</v>
      </c>
      <c r="C8" s="87">
        <v>2398</v>
      </c>
      <c r="D8" s="87">
        <v>2575</v>
      </c>
      <c r="G8" s="1" t="s">
        <v>203</v>
      </c>
      <c r="H8">
        <f>GETPIVOTDATA("Sum of Cx pipiens",$A$4,"Zone","SE")</f>
        <v>134</v>
      </c>
      <c r="I8">
        <f>GETPIVOTDATA("Sum of Cx tarsalis",$A$4,"Zone","SE")</f>
        <v>6774</v>
      </c>
      <c r="J8">
        <f>GETPIVOTDATA("Sum of Total CX",$A$4,"Zone","SE")</f>
        <v>6908</v>
      </c>
    </row>
    <row r="9" spans="1:10">
      <c r="A9" s="1" t="s">
        <v>33</v>
      </c>
      <c r="B9" s="87">
        <v>596</v>
      </c>
      <c r="C9" s="87">
        <v>25723</v>
      </c>
      <c r="D9" s="87">
        <v>26319</v>
      </c>
      <c r="G9" s="1" t="s">
        <v>390</v>
      </c>
      <c r="H9">
        <f>GETPIVOTDATA("Sum of Cx pipiens",$A$4,"Zone","SW")</f>
        <v>177</v>
      </c>
      <c r="I9">
        <f>GETPIVOTDATA("Sum of Cx tarsalis",$A$4,"Zone","SW")</f>
        <v>2398</v>
      </c>
      <c r="J9">
        <f>GETPIVOTDATA("Sum of Total CX",$A$4,"Zone","SW")</f>
        <v>2575</v>
      </c>
    </row>
    <row r="10" spans="1:10">
      <c r="A10" s="1" t="s">
        <v>693</v>
      </c>
      <c r="B10" s="87">
        <v>24</v>
      </c>
      <c r="C10" s="87">
        <v>4420</v>
      </c>
      <c r="D10" s="87">
        <v>4444</v>
      </c>
      <c r="G10" s="1" t="s">
        <v>369</v>
      </c>
      <c r="H10">
        <f>GETPIVOTDATA("Sum of Cx pipiens",$A$4,"Zone","BE")</f>
        <v>31</v>
      </c>
      <c r="I10">
        <f>GETPIVOTDATA("Sum of Cx tarsalis",$A$4,"Zone","BE")</f>
        <v>3974</v>
      </c>
      <c r="J10">
        <f>GETPIVOTDATA("Sum of Total CX",$A$4,"Zone","BE")</f>
        <v>4005</v>
      </c>
    </row>
    <row r="11" spans="1:10">
      <c r="A11" s="1" t="s">
        <v>369</v>
      </c>
      <c r="B11" s="87">
        <v>31</v>
      </c>
      <c r="C11" s="87">
        <v>3974</v>
      </c>
      <c r="D11" s="87">
        <v>4005</v>
      </c>
      <c r="G11" s="1" t="s">
        <v>549</v>
      </c>
      <c r="H11">
        <f>GETPIVOTDATA("Sum of Cx pipiens",$A$4,"Zone","BC")</f>
        <v>49</v>
      </c>
      <c r="I11">
        <f>GETPIVOTDATA("Sum of Cx tarsalis",$A$4,"Zone","BC")</f>
        <v>245</v>
      </c>
      <c r="J11">
        <f>GETPIVOTDATA("Sum of Total CX",$A$4,"Zone","BC")</f>
        <v>294</v>
      </c>
    </row>
    <row r="12" spans="1:10">
      <c r="A12" s="1" t="s">
        <v>549</v>
      </c>
      <c r="B12" s="87">
        <v>49</v>
      </c>
      <c r="C12" s="87">
        <v>245</v>
      </c>
      <c r="D12" s="87">
        <v>294</v>
      </c>
      <c r="G12" s="1"/>
    </row>
    <row r="13" spans="1:10">
      <c r="A13" s="1" t="s">
        <v>720</v>
      </c>
      <c r="B13" s="87">
        <v>1394</v>
      </c>
      <c r="C13" s="87">
        <v>49940</v>
      </c>
      <c r="D13" s="87">
        <v>51334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B9" sqref="B9"/>
    </sheetView>
  </sheetViews>
  <sheetFormatPr defaultColWidth="8.85546875" defaultRowHeight="15"/>
  <cols>
    <col min="1" max="1" width="13.140625" bestFit="1" customWidth="1"/>
    <col min="2" max="2" width="16.28515625" bestFit="1" customWidth="1"/>
    <col min="3" max="3" width="7.5703125" bestFit="1" customWidth="1"/>
    <col min="4" max="6" width="11.28515625" bestFit="1" customWidth="1"/>
    <col min="8" max="8" width="12" bestFit="1" customWidth="1"/>
  </cols>
  <sheetData>
    <row r="1" spans="1:11">
      <c r="A1" s="103" t="s">
        <v>721</v>
      </c>
      <c r="B1" s="103"/>
      <c r="H1" s="103" t="s">
        <v>722</v>
      </c>
      <c r="I1" s="103"/>
    </row>
    <row r="2" spans="1:11">
      <c r="A2" s="2" t="s">
        <v>13</v>
      </c>
      <c r="B2" t="s">
        <v>715</v>
      </c>
    </row>
    <row r="4" spans="1:11">
      <c r="A4" s="2" t="s">
        <v>723</v>
      </c>
      <c r="B4" s="2" t="s">
        <v>724</v>
      </c>
      <c r="H4" s="23" t="s">
        <v>723</v>
      </c>
      <c r="I4" s="23" t="s">
        <v>724</v>
      </c>
      <c r="J4" s="23"/>
      <c r="K4" s="23"/>
    </row>
    <row r="5" spans="1:11">
      <c r="A5" s="2" t="s">
        <v>716</v>
      </c>
      <c r="B5" t="s">
        <v>37</v>
      </c>
      <c r="C5" t="s">
        <v>47</v>
      </c>
      <c r="D5" t="s">
        <v>720</v>
      </c>
      <c r="H5" s="24" t="s">
        <v>716</v>
      </c>
      <c r="I5" s="24" t="s">
        <v>725</v>
      </c>
      <c r="J5" s="24" t="s">
        <v>726</v>
      </c>
      <c r="K5" s="24" t="s">
        <v>720</v>
      </c>
    </row>
    <row r="6" spans="1:11">
      <c r="A6" s="1" t="s">
        <v>33</v>
      </c>
      <c r="B6" s="87">
        <v>900</v>
      </c>
      <c r="C6" s="87">
        <v>20</v>
      </c>
      <c r="D6" s="87">
        <v>920</v>
      </c>
      <c r="H6" s="1" t="s">
        <v>33</v>
      </c>
      <c r="I6">
        <f>GETPIVOTDATA("Total",$A$4,"Zone","LV","Spp","Pipiens")</f>
        <v>20</v>
      </c>
      <c r="J6">
        <f>GETPIVOTDATA("Total",$A$4,"Zone","LV","Spp","Tarsalis")</f>
        <v>900</v>
      </c>
      <c r="K6">
        <f>GETPIVOTDATA("Total",$A$4,"Zone","LV")</f>
        <v>920</v>
      </c>
    </row>
    <row r="7" spans="1:11">
      <c r="A7" s="1" t="s">
        <v>52</v>
      </c>
      <c r="B7" s="87">
        <v>4475</v>
      </c>
      <c r="C7" s="87">
        <v>462</v>
      </c>
      <c r="D7" s="87">
        <v>4937</v>
      </c>
      <c r="H7" s="1" t="s">
        <v>52</v>
      </c>
      <c r="I7">
        <f>GETPIVOTDATA("Total",$A$4,"Zone","NE","Spp","Pipiens")</f>
        <v>462</v>
      </c>
      <c r="J7">
        <f>GETPIVOTDATA("Total",$A$4,"Zone","NE","Spp","Tarsalis")</f>
        <v>4475</v>
      </c>
      <c r="K7">
        <f>GETPIVOTDATA("Total",$A$4,"Zone","NE")</f>
        <v>4937</v>
      </c>
    </row>
    <row r="8" spans="1:11">
      <c r="A8" s="1" t="s">
        <v>89</v>
      </c>
      <c r="B8" s="87">
        <v>1941</v>
      </c>
      <c r="C8" s="87">
        <v>485</v>
      </c>
      <c r="D8" s="87">
        <v>2426</v>
      </c>
      <c r="H8" s="1" t="s">
        <v>89</v>
      </c>
      <c r="I8">
        <f>GETPIVOTDATA("Total",$A$4,"Zone","NW","Spp","Pipiens")</f>
        <v>485</v>
      </c>
      <c r="J8">
        <f>GETPIVOTDATA("Total",$A$4,"Zone","NW","Spp","Tarsalis")</f>
        <v>1941</v>
      </c>
      <c r="K8">
        <f>GETPIVOTDATA("Total",$A$4,"Zone","NW")</f>
        <v>2426</v>
      </c>
    </row>
    <row r="9" spans="1:11">
      <c r="A9" s="1" t="s">
        <v>203</v>
      </c>
      <c r="B9" s="87">
        <v>6785</v>
      </c>
      <c r="C9" s="87">
        <v>238</v>
      </c>
      <c r="D9" s="87">
        <v>7023</v>
      </c>
      <c r="H9" s="1" t="s">
        <v>203</v>
      </c>
      <c r="I9">
        <f>GETPIVOTDATA("Total",$A$4,"Zone","SE","Spp","Pipiens")</f>
        <v>238</v>
      </c>
      <c r="J9">
        <f>GETPIVOTDATA("Total",$A$4,"Zone","SE","Spp","Tarsalis")</f>
        <v>6785</v>
      </c>
      <c r="K9">
        <f>GETPIVOTDATA("Total",$A$4,"Zone","SE")</f>
        <v>7023</v>
      </c>
    </row>
    <row r="10" spans="1:11">
      <c r="A10" s="1" t="s">
        <v>390</v>
      </c>
      <c r="B10" s="87">
        <v>2398</v>
      </c>
      <c r="C10" s="87">
        <v>193</v>
      </c>
      <c r="D10" s="87">
        <v>2591</v>
      </c>
      <c r="H10" s="1" t="s">
        <v>390</v>
      </c>
      <c r="I10">
        <f>GETPIVOTDATA("Total",$A$4,"Zone","SW","Spp","Pipiens")</f>
        <v>193</v>
      </c>
      <c r="J10">
        <f>GETPIVOTDATA("Total",$A$4,"Zone","SW","Spp","Tarsalis")</f>
        <v>2398</v>
      </c>
      <c r="K10">
        <f>GETPIVOTDATA("Total",$A$4,"Zone","SW")</f>
        <v>2591</v>
      </c>
    </row>
    <row r="11" spans="1:11">
      <c r="A11" s="1" t="s">
        <v>369</v>
      </c>
      <c r="B11" s="87">
        <v>722</v>
      </c>
      <c r="C11" s="87">
        <v>31</v>
      </c>
      <c r="D11" s="87">
        <v>753</v>
      </c>
      <c r="H11" s="1" t="s">
        <v>369</v>
      </c>
      <c r="I11">
        <f>GETPIVOTDATA("Total",$A$4,"Zone","BE","Spp","Pipiens")</f>
        <v>31</v>
      </c>
      <c r="J11">
        <f>GETPIVOTDATA("Total",$A$4,"Zone","BE","Spp","Tarsalis")</f>
        <v>722</v>
      </c>
      <c r="K11">
        <f>GETPIVOTDATA("Total",$A$4,"Zone","BE")</f>
        <v>753</v>
      </c>
    </row>
    <row r="12" spans="1:11">
      <c r="A12" s="1" t="s">
        <v>549</v>
      </c>
      <c r="B12" s="87">
        <v>245</v>
      </c>
      <c r="C12" s="87">
        <v>49</v>
      </c>
      <c r="D12" s="87">
        <v>294</v>
      </c>
      <c r="H12" s="1" t="s">
        <v>549</v>
      </c>
      <c r="I12">
        <f>GETPIVOTDATA("Total",$A$4,"Zone","BC","Spp","Pipiens")</f>
        <v>49</v>
      </c>
      <c r="J12">
        <f>GETPIVOTDATA("Total",$A$4,"Zone","BC","Spp","Tarsalis")</f>
        <v>245</v>
      </c>
      <c r="K12">
        <f>GETPIVOTDATA("Total",$A$4,"Zone","BC")</f>
        <v>294</v>
      </c>
    </row>
    <row r="13" spans="1:11">
      <c r="A13" s="1" t="s">
        <v>720</v>
      </c>
      <c r="B13" s="87">
        <v>17466</v>
      </c>
      <c r="C13" s="87">
        <v>1478</v>
      </c>
      <c r="D13" s="87">
        <v>18944</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7FE3C8-93B2-45EB-831E-15ED3C83B6EC}">
  <ds:schemaRefs>
    <ds:schemaRef ds:uri="http://schemas.microsoft.com/sharepoint/v3/contenttype/forms"/>
  </ds:schemaRefs>
</ds:datastoreItem>
</file>

<file path=customXml/itemProps2.xml><?xml version="1.0" encoding="utf-8"?>
<ds:datastoreItem xmlns:ds="http://schemas.openxmlformats.org/officeDocument/2006/customXml" ds:itemID="{25AB0F6D-8CB6-46CB-9DC6-2D07921FCE0A}">
  <ds:schemaRefs>
    <ds:schemaRef ds:uri="http://www.w3.org/XML/1998/namespace"/>
    <ds:schemaRef ds:uri="68f9834a-47db-4dd9-9f26-213cbb22c8a0"/>
    <ds:schemaRef ds:uri="http://purl.org/dc/terms/"/>
    <ds:schemaRef ds:uri="http://purl.org/dc/dcmitype/"/>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50bf555d-2b28-452c-9b06-416f2f267a7f"/>
    <ds:schemaRef ds:uri="http://schemas.microsoft.com/office/2006/metadata/properties"/>
  </ds:schemaRefs>
</ds:datastoreItem>
</file>

<file path=customXml/itemProps3.xml><?xml version="1.0" encoding="utf-8"?>
<ds:datastoreItem xmlns:ds="http://schemas.openxmlformats.org/officeDocument/2006/customXml" ds:itemID="{4E203243-85B4-461B-ACEF-A6FBCC59A80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Manager/>
  <Company>Hewlett-Packard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Fauver</dc:creator>
  <cp:keywords/>
  <dc:description/>
  <cp:lastModifiedBy>Williams,Landon</cp:lastModifiedBy>
  <cp:revision/>
  <dcterms:created xsi:type="dcterms:W3CDTF">2014-05-12T19:16:27Z</dcterms:created>
  <dcterms:modified xsi:type="dcterms:W3CDTF">2023-07-24T19:32:14Z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1325600</vt:r8>
  </property>
  <property fmtid="{D5CDD505-2E9C-101B-9397-08002B2CF9AE}" pid="4" name="MediaServiceImageTags">
    <vt:lpwstr/>
  </property>
</Properties>
</file>