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tol\My Drive\Teaching\Book\MLIAM\"/>
    </mc:Choice>
  </mc:AlternateContent>
  <xr:revisionPtr revIDLastSave="0" documentId="13_ncr:1_{D2C82982-73FF-4B37-9ED3-5CDA8292EDC7}" xr6:coauthVersionLast="47" xr6:coauthVersionMax="47" xr10:uidLastSave="{00000000-0000-0000-0000-000000000000}"/>
  <bookViews>
    <workbookView xWindow="1280" yWindow="0" windowWidth="16700" windowHeight="11050" activeTab="3" xr2:uid="{00000000-000D-0000-FFFF-FFFF00000000}"/>
  </bookViews>
  <sheets>
    <sheet name="carboncycle" sheetId="7" r:id="rId1"/>
    <sheet name="climate" sheetId="12" r:id="rId2"/>
    <sheet name="economy" sheetId="13" r:id="rId3"/>
    <sheet name="exercises" sheetId="15" r:id="rId4"/>
  </sheets>
  <definedNames>
    <definedName name="solver_adj" localSheetId="1" hidden="1">climate!$L$1:$L$4</definedName>
    <definedName name="solver_adj" localSheetId="2" hidden="1">economy!$BF$1:$BF$3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100</definedName>
    <definedName name="solver_itr" localSheetId="2" hidden="1">100</definedName>
    <definedName name="solver_lhs1" localSheetId="2" hidden="1">economy!$BF$1:$BH$3</definedName>
    <definedName name="solver_lhs2" localSheetId="2" hidden="1">economy!$BF$1:$BH$3</definedName>
    <definedName name="solver_lin" localSheetId="1" hidden="1">2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1" hidden="1">2</definedName>
    <definedName name="solver_neg" localSheetId="2" hidden="1">1</definedName>
    <definedName name="solver_nod" localSheetId="2" hidden="1">2147483647</definedName>
    <definedName name="solver_num" localSheetId="1" hidden="1">0</definedName>
    <definedName name="solver_num" localSheetId="2" hidden="1">2</definedName>
    <definedName name="solver_nwt" localSheetId="1" hidden="1">1</definedName>
    <definedName name="solver_nwt" localSheetId="2" hidden="1">1</definedName>
    <definedName name="solver_opt" localSheetId="1" hidden="1">climate!$M$1</definedName>
    <definedName name="solver_opt" localSheetId="2" hidden="1">economy!$BA$1</definedName>
    <definedName name="solver_pre" localSheetId="1" hidden="1">0.000001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3</definedName>
    <definedName name="solver_rhs1" localSheetId="2" hidden="1">0.99</definedName>
    <definedName name="solver_rhs2" localSheetId="2" hidden="1">0</definedName>
    <definedName name="solver_rlx" localSheetId="2" hidden="1">1</definedName>
    <definedName name="solver_rsd" localSheetId="2" hidden="1">0</definedName>
    <definedName name="solver_scl" localSheetId="1" hidden="1">2</definedName>
    <definedName name="solver_scl" localSheetId="2" hidden="1">2</definedName>
    <definedName name="solver_sho" localSheetId="1" hidden="1">2</definedName>
    <definedName name="solver_sho" localSheetId="2" hidden="1">2</definedName>
    <definedName name="solver_ssz" localSheetId="2" hidden="1">100</definedName>
    <definedName name="solver_tim" localSheetId="1" hidden="1">100</definedName>
    <definedName name="solver_tim" localSheetId="2" hidden="1">100</definedName>
    <definedName name="solver_tol" localSheetId="1" hidden="1">0.05</definedName>
    <definedName name="solver_tol" localSheetId="2" hidden="1">0.05</definedName>
    <definedName name="solver_typ" localSheetId="1" hidden="1">2</definedName>
    <definedName name="solver_typ" localSheetId="2" hidden="1">1</definedName>
    <definedName name="solver_val" localSheetId="1" hidden="1">0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" i="15" l="1"/>
  <c r="G10" i="15"/>
  <c r="F10" i="15"/>
  <c r="H9" i="15"/>
  <c r="G9" i="15"/>
  <c r="F9" i="15"/>
  <c r="H8" i="15"/>
  <c r="G8" i="15"/>
  <c r="F8" i="15"/>
  <c r="G19" i="15" l="1"/>
  <c r="G18" i="15"/>
  <c r="AQ9" i="13"/>
  <c r="AN9" i="13"/>
  <c r="AN10" i="13" s="1"/>
  <c r="AN11" i="13" s="1"/>
  <c r="AN12" i="13" s="1"/>
  <c r="AQ8" i="13"/>
  <c r="AL8" i="13"/>
  <c r="AO8" i="13" s="1"/>
  <c r="AQ7" i="13"/>
  <c r="AN7" i="13"/>
  <c r="AN8" i="13" s="1"/>
  <c r="AM7" i="13"/>
  <c r="AP7" i="13" s="1"/>
  <c r="AL7" i="13"/>
  <c r="AO7" i="13" s="1"/>
  <c r="H25" i="15"/>
  <c r="G25" i="15"/>
  <c r="F25" i="15"/>
  <c r="H24" i="15"/>
  <c r="G24" i="15"/>
  <c r="F24" i="15"/>
  <c r="H23" i="15"/>
  <c r="G23" i="15"/>
  <c r="F23" i="15"/>
  <c r="H20" i="15"/>
  <c r="G20" i="15"/>
  <c r="F20" i="15"/>
  <c r="H19" i="15"/>
  <c r="F19" i="15"/>
  <c r="H18" i="15"/>
  <c r="F18" i="15"/>
  <c r="H22" i="15"/>
  <c r="G22" i="15"/>
  <c r="F22" i="15"/>
  <c r="H17" i="15"/>
  <c r="G17" i="15"/>
  <c r="F17" i="15"/>
  <c r="D5" i="15"/>
  <c r="C5" i="15"/>
  <c r="B5" i="15"/>
  <c r="D4" i="15"/>
  <c r="C4" i="15"/>
  <c r="B4" i="15"/>
  <c r="D3" i="15"/>
  <c r="C3" i="15"/>
  <c r="B3" i="15"/>
  <c r="BG86" i="13"/>
  <c r="BF86" i="13"/>
  <c r="BE86" i="13"/>
  <c r="BG76" i="13"/>
  <c r="BF76" i="13"/>
  <c r="BE76" i="13"/>
  <c r="BG66" i="13"/>
  <c r="BG67" i="13" s="1"/>
  <c r="BG68" i="13" s="1"/>
  <c r="BG69" i="13" s="1"/>
  <c r="BG70" i="13" s="1"/>
  <c r="BG71" i="13" s="1"/>
  <c r="BG72" i="13" s="1"/>
  <c r="BG73" i="13" s="1"/>
  <c r="BG74" i="13" s="1"/>
  <c r="BG75" i="13" s="1"/>
  <c r="BF66" i="13"/>
  <c r="BF67" i="13" s="1"/>
  <c r="BF68" i="13" s="1"/>
  <c r="BF69" i="13" s="1"/>
  <c r="BF70" i="13" s="1"/>
  <c r="BF71" i="13" s="1"/>
  <c r="BF72" i="13" s="1"/>
  <c r="BF73" i="13" s="1"/>
  <c r="BF74" i="13" s="1"/>
  <c r="BF75" i="13" s="1"/>
  <c r="BE66" i="13"/>
  <c r="BE67" i="13" s="1"/>
  <c r="BE68" i="13" s="1"/>
  <c r="BE69" i="13" s="1"/>
  <c r="BE70" i="13" s="1"/>
  <c r="BE71" i="13" s="1"/>
  <c r="BE72" i="13" s="1"/>
  <c r="BE73" i="13" s="1"/>
  <c r="BE74" i="13" s="1"/>
  <c r="BE75" i="13" s="1"/>
  <c r="BR66" i="13"/>
  <c r="BT67" i="13" s="1"/>
  <c r="BR65" i="13"/>
  <c r="BR64" i="13"/>
  <c r="BR63" i="13"/>
  <c r="BR62" i="13"/>
  <c r="BR61" i="13"/>
  <c r="BR60" i="13"/>
  <c r="BR59" i="13"/>
  <c r="BR58" i="13"/>
  <c r="BR57" i="13"/>
  <c r="BR56" i="13"/>
  <c r="BR55" i="13"/>
  <c r="BR54" i="13"/>
  <c r="BR53" i="13"/>
  <c r="BR52" i="13"/>
  <c r="BR51" i="13"/>
  <c r="BR50" i="13"/>
  <c r="BR49" i="13"/>
  <c r="BR48" i="13"/>
  <c r="BR47" i="13"/>
  <c r="BR46" i="13"/>
  <c r="BR45" i="13"/>
  <c r="BR44" i="13"/>
  <c r="BR43" i="13"/>
  <c r="BR42" i="13"/>
  <c r="BR41" i="13"/>
  <c r="BR40" i="13"/>
  <c r="BR39" i="13"/>
  <c r="BR38" i="13"/>
  <c r="BR37" i="13"/>
  <c r="BR36" i="13"/>
  <c r="BR35" i="13"/>
  <c r="BR34" i="13"/>
  <c r="BR33" i="13"/>
  <c r="BR32" i="13"/>
  <c r="BR31" i="13"/>
  <c r="BR30" i="13"/>
  <c r="BR29" i="13"/>
  <c r="BR28" i="13"/>
  <c r="BR27" i="13"/>
  <c r="BR26" i="13"/>
  <c r="BR25" i="13"/>
  <c r="BR24" i="13"/>
  <c r="BR23" i="13"/>
  <c r="BR22" i="13"/>
  <c r="BR21" i="13"/>
  <c r="BR20" i="13"/>
  <c r="BR19" i="13"/>
  <c r="BR18" i="13"/>
  <c r="BR17" i="13"/>
  <c r="BR16" i="13"/>
  <c r="BR15" i="13"/>
  <c r="BR14" i="13"/>
  <c r="BR13" i="13"/>
  <c r="BR12" i="13"/>
  <c r="BR11" i="13"/>
  <c r="BR10" i="13"/>
  <c r="BR9" i="13"/>
  <c r="BR8" i="13"/>
  <c r="BR7" i="13"/>
  <c r="BS67" i="13"/>
  <c r="O163" i="12"/>
  <c r="O162" i="12"/>
  <c r="O161" i="12"/>
  <c r="O160" i="12"/>
  <c r="O159" i="12"/>
  <c r="O158" i="12"/>
  <c r="O157" i="12"/>
  <c r="O156" i="12"/>
  <c r="O155" i="12"/>
  <c r="O154" i="12"/>
  <c r="O153" i="12"/>
  <c r="O152" i="12"/>
  <c r="O151" i="12"/>
  <c r="O150" i="12"/>
  <c r="O149" i="12"/>
  <c r="O148" i="12"/>
  <c r="O147" i="12"/>
  <c r="O146" i="12"/>
  <c r="O145" i="12"/>
  <c r="O144" i="12"/>
  <c r="O143" i="12"/>
  <c r="O142" i="12"/>
  <c r="O141" i="12"/>
  <c r="O140" i="12"/>
  <c r="O139" i="12"/>
  <c r="O138" i="12"/>
  <c r="O137" i="12"/>
  <c r="O136" i="12"/>
  <c r="O135" i="12"/>
  <c r="O134" i="12"/>
  <c r="O133" i="12"/>
  <c r="O132" i="12"/>
  <c r="O131" i="12"/>
  <c r="O130" i="12"/>
  <c r="O129" i="12"/>
  <c r="O128" i="12"/>
  <c r="O127" i="12"/>
  <c r="O126" i="12"/>
  <c r="O125" i="12"/>
  <c r="O124" i="12"/>
  <c r="O123" i="12"/>
  <c r="O122" i="12"/>
  <c r="O121" i="12"/>
  <c r="O120" i="12"/>
  <c r="O119" i="12"/>
  <c r="O118" i="12"/>
  <c r="O117" i="12"/>
  <c r="O116" i="12"/>
  <c r="O115" i="12"/>
  <c r="O114" i="12"/>
  <c r="O113" i="12"/>
  <c r="O112" i="12"/>
  <c r="O111" i="12"/>
  <c r="O110" i="12"/>
  <c r="O109" i="12"/>
  <c r="O108" i="12"/>
  <c r="O107" i="12"/>
  <c r="O106" i="12"/>
  <c r="O105" i="12"/>
  <c r="O104" i="12"/>
  <c r="O103" i="12"/>
  <c r="O102" i="12"/>
  <c r="O101" i="12"/>
  <c r="O100" i="12"/>
  <c r="O99" i="12"/>
  <c r="O98" i="12"/>
  <c r="O97" i="12"/>
  <c r="O96" i="12"/>
  <c r="O95" i="12"/>
  <c r="O94" i="12"/>
  <c r="O93" i="12"/>
  <c r="O92" i="12"/>
  <c r="O91" i="12"/>
  <c r="O90" i="12"/>
  <c r="O89" i="12"/>
  <c r="O88" i="12"/>
  <c r="O87" i="12"/>
  <c r="O86" i="12"/>
  <c r="O85" i="12"/>
  <c r="O84" i="12"/>
  <c r="O83" i="12"/>
  <c r="O82" i="12"/>
  <c r="O81" i="12"/>
  <c r="O80" i="12"/>
  <c r="O79" i="12"/>
  <c r="O78" i="12"/>
  <c r="O77" i="12"/>
  <c r="O76" i="12"/>
  <c r="O75" i="12"/>
  <c r="O74" i="12"/>
  <c r="O73" i="12"/>
  <c r="O72" i="12"/>
  <c r="O71" i="12"/>
  <c r="O70" i="12"/>
  <c r="O69" i="12"/>
  <c r="O68" i="12"/>
  <c r="O67" i="12"/>
  <c r="O66" i="12"/>
  <c r="O65" i="12"/>
  <c r="O64" i="12"/>
  <c r="O63" i="12"/>
  <c r="O62" i="12"/>
  <c r="O61" i="12"/>
  <c r="O60" i="12"/>
  <c r="O59" i="12"/>
  <c r="O58" i="12"/>
  <c r="O57" i="12"/>
  <c r="O56" i="12"/>
  <c r="O55" i="12"/>
  <c r="O54" i="12"/>
  <c r="O53" i="12"/>
  <c r="O52" i="12"/>
  <c r="O51" i="12"/>
  <c r="O50" i="12"/>
  <c r="O49" i="12"/>
  <c r="O48" i="12"/>
  <c r="O47" i="12"/>
  <c r="O46" i="12"/>
  <c r="O45" i="12"/>
  <c r="O44" i="12"/>
  <c r="O43" i="12"/>
  <c r="O42" i="12"/>
  <c r="O41" i="12"/>
  <c r="O40" i="12"/>
  <c r="O39" i="12"/>
  <c r="O38" i="12"/>
  <c r="O37" i="12"/>
  <c r="O36" i="12"/>
  <c r="O35" i="12"/>
  <c r="O34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K163" i="12"/>
  <c r="K162" i="12"/>
  <c r="K161" i="12"/>
  <c r="L161" i="12" s="1"/>
  <c r="K160" i="12"/>
  <c r="K159" i="12"/>
  <c r="K158" i="12"/>
  <c r="K157" i="12"/>
  <c r="K156" i="12"/>
  <c r="K155" i="12"/>
  <c r="K154" i="12"/>
  <c r="K153" i="12"/>
  <c r="L153" i="12" s="1"/>
  <c r="K152" i="12"/>
  <c r="K151" i="12"/>
  <c r="K150" i="12"/>
  <c r="K149" i="12"/>
  <c r="K148" i="12"/>
  <c r="K147" i="12"/>
  <c r="K146" i="12"/>
  <c r="K145" i="12"/>
  <c r="L145" i="12" s="1"/>
  <c r="K144" i="12"/>
  <c r="K143" i="12"/>
  <c r="K142" i="12"/>
  <c r="K141" i="12"/>
  <c r="K140" i="12"/>
  <c r="K139" i="12"/>
  <c r="K138" i="12"/>
  <c r="K137" i="12"/>
  <c r="L137" i="12" s="1"/>
  <c r="K136" i="12"/>
  <c r="K135" i="12"/>
  <c r="K134" i="12"/>
  <c r="K133" i="12"/>
  <c r="K132" i="12"/>
  <c r="K131" i="12"/>
  <c r="K130" i="12"/>
  <c r="K129" i="12"/>
  <c r="L129" i="12" s="1"/>
  <c r="K128" i="12"/>
  <c r="K127" i="12"/>
  <c r="K126" i="12"/>
  <c r="K125" i="12"/>
  <c r="K124" i="12"/>
  <c r="K123" i="12"/>
  <c r="K122" i="12"/>
  <c r="K121" i="12"/>
  <c r="L121" i="12" s="1"/>
  <c r="K120" i="12"/>
  <c r="K119" i="12"/>
  <c r="K118" i="12"/>
  <c r="K117" i="12"/>
  <c r="K116" i="12"/>
  <c r="K115" i="12"/>
  <c r="K114" i="12"/>
  <c r="K113" i="12"/>
  <c r="L113" i="12" s="1"/>
  <c r="K112" i="12"/>
  <c r="K111" i="12"/>
  <c r="K110" i="12"/>
  <c r="K109" i="12"/>
  <c r="K108" i="12"/>
  <c r="K107" i="12"/>
  <c r="K106" i="12"/>
  <c r="K105" i="12"/>
  <c r="L105" i="12" s="1"/>
  <c r="K104" i="12"/>
  <c r="K103" i="12"/>
  <c r="K102" i="12"/>
  <c r="K101" i="12"/>
  <c r="K100" i="12"/>
  <c r="K99" i="12"/>
  <c r="K98" i="12"/>
  <c r="K97" i="12"/>
  <c r="L97" i="12" s="1"/>
  <c r="K96" i="12"/>
  <c r="K95" i="12"/>
  <c r="K94" i="12"/>
  <c r="K93" i="12"/>
  <c r="K92" i="12"/>
  <c r="K91" i="12"/>
  <c r="K90" i="12"/>
  <c r="K89" i="12"/>
  <c r="L89" i="12" s="1"/>
  <c r="K88" i="12"/>
  <c r="K87" i="12"/>
  <c r="K86" i="12"/>
  <c r="K85" i="12"/>
  <c r="K84" i="12"/>
  <c r="K83" i="12"/>
  <c r="K82" i="12"/>
  <c r="K81" i="12"/>
  <c r="L81" i="12" s="1"/>
  <c r="K80" i="12"/>
  <c r="K79" i="12"/>
  <c r="K78" i="12"/>
  <c r="K77" i="12"/>
  <c r="K76" i="12"/>
  <c r="K75" i="12"/>
  <c r="K74" i="12"/>
  <c r="K73" i="12"/>
  <c r="L73" i="12" s="1"/>
  <c r="K72" i="12"/>
  <c r="K71" i="12"/>
  <c r="K70" i="12"/>
  <c r="K69" i="12"/>
  <c r="K68" i="12"/>
  <c r="K67" i="12"/>
  <c r="K66" i="12"/>
  <c r="K65" i="12"/>
  <c r="L65" i="12" s="1"/>
  <c r="K64" i="12"/>
  <c r="K63" i="12"/>
  <c r="K62" i="12"/>
  <c r="K61" i="12"/>
  <c r="K60" i="12"/>
  <c r="K59" i="12"/>
  <c r="K58" i="12"/>
  <c r="K57" i="12"/>
  <c r="L57" i="12" s="1"/>
  <c r="K56" i="12"/>
  <c r="K55" i="12"/>
  <c r="K54" i="12"/>
  <c r="K53" i="12"/>
  <c r="K52" i="12"/>
  <c r="K51" i="12"/>
  <c r="K50" i="12"/>
  <c r="K49" i="12"/>
  <c r="L49" i="12" s="1"/>
  <c r="K48" i="12"/>
  <c r="K47" i="12"/>
  <c r="K46" i="12"/>
  <c r="K45" i="12"/>
  <c r="K44" i="12"/>
  <c r="K43" i="12"/>
  <c r="K42" i="12"/>
  <c r="K41" i="12"/>
  <c r="L41" i="12" s="1"/>
  <c r="K40" i="12"/>
  <c r="K39" i="12"/>
  <c r="K38" i="12"/>
  <c r="K37" i="12"/>
  <c r="K36" i="12"/>
  <c r="K35" i="12"/>
  <c r="K34" i="12"/>
  <c r="K33" i="12"/>
  <c r="L33" i="12" s="1"/>
  <c r="K32" i="12"/>
  <c r="K31" i="12"/>
  <c r="K30" i="12"/>
  <c r="K29" i="12"/>
  <c r="K28" i="12"/>
  <c r="K27" i="12"/>
  <c r="K26" i="12"/>
  <c r="K25" i="12"/>
  <c r="L25" i="12" s="1"/>
  <c r="K24" i="12"/>
  <c r="K23" i="12"/>
  <c r="K22" i="12"/>
  <c r="K21" i="12"/>
  <c r="K20" i="12"/>
  <c r="K19" i="12"/>
  <c r="K18" i="12"/>
  <c r="K17" i="12"/>
  <c r="L17" i="12" s="1"/>
  <c r="K16" i="12"/>
  <c r="K15" i="12"/>
  <c r="K14" i="12"/>
  <c r="K13" i="12"/>
  <c r="K12" i="12"/>
  <c r="K11" i="12"/>
  <c r="K10" i="12"/>
  <c r="K9" i="12"/>
  <c r="L9" i="12" s="1"/>
  <c r="K8" i="12"/>
  <c r="K7" i="12"/>
  <c r="K6" i="12"/>
  <c r="L163" i="12"/>
  <c r="L162" i="12"/>
  <c r="L160" i="12"/>
  <c r="L159" i="12"/>
  <c r="L158" i="12"/>
  <c r="L157" i="12"/>
  <c r="L156" i="12"/>
  <c r="L155" i="12"/>
  <c r="L154" i="12"/>
  <c r="L152" i="12"/>
  <c r="L151" i="12"/>
  <c r="L150" i="12"/>
  <c r="L149" i="12"/>
  <c r="L148" i="12"/>
  <c r="L147" i="12"/>
  <c r="L146" i="12"/>
  <c r="L144" i="12"/>
  <c r="L143" i="12"/>
  <c r="L142" i="12"/>
  <c r="L141" i="12"/>
  <c r="L140" i="12"/>
  <c r="L139" i="12"/>
  <c r="L138" i="12"/>
  <c r="L136" i="12"/>
  <c r="L135" i="12"/>
  <c r="L134" i="12"/>
  <c r="L133" i="12"/>
  <c r="L132" i="12"/>
  <c r="L131" i="12"/>
  <c r="L130" i="12"/>
  <c r="L128" i="12"/>
  <c r="L127" i="12"/>
  <c r="L126" i="12"/>
  <c r="L125" i="12"/>
  <c r="L124" i="12"/>
  <c r="L123" i="12"/>
  <c r="L122" i="12"/>
  <c r="L120" i="12"/>
  <c r="L119" i="12"/>
  <c r="L118" i="12"/>
  <c r="L117" i="12"/>
  <c r="L116" i="12"/>
  <c r="L115" i="12"/>
  <c r="L114" i="12"/>
  <c r="L112" i="12"/>
  <c r="L111" i="12"/>
  <c r="L110" i="12"/>
  <c r="L109" i="12"/>
  <c r="L108" i="12"/>
  <c r="L107" i="12"/>
  <c r="L106" i="12"/>
  <c r="L104" i="12"/>
  <c r="L103" i="12"/>
  <c r="L102" i="12"/>
  <c r="L101" i="12"/>
  <c r="L100" i="12"/>
  <c r="L99" i="12"/>
  <c r="L98" i="12"/>
  <c r="L96" i="12"/>
  <c r="L95" i="12"/>
  <c r="L94" i="12"/>
  <c r="L93" i="12"/>
  <c r="L92" i="12"/>
  <c r="L91" i="12"/>
  <c r="L90" i="12"/>
  <c r="L88" i="12"/>
  <c r="L87" i="12"/>
  <c r="L86" i="12"/>
  <c r="L85" i="12"/>
  <c r="L84" i="12"/>
  <c r="L83" i="12"/>
  <c r="L82" i="12"/>
  <c r="L80" i="12"/>
  <c r="L79" i="12"/>
  <c r="L78" i="12"/>
  <c r="L77" i="12"/>
  <c r="L76" i="12"/>
  <c r="L75" i="12"/>
  <c r="L74" i="12"/>
  <c r="L72" i="12"/>
  <c r="L71" i="12"/>
  <c r="L70" i="12"/>
  <c r="L69" i="12"/>
  <c r="L68" i="12"/>
  <c r="L67" i="12"/>
  <c r="L66" i="12"/>
  <c r="L64" i="12"/>
  <c r="L63" i="12"/>
  <c r="L62" i="12"/>
  <c r="L61" i="12"/>
  <c r="L60" i="12"/>
  <c r="L59" i="12"/>
  <c r="L58" i="12"/>
  <c r="L56" i="12"/>
  <c r="L55" i="12"/>
  <c r="L54" i="12"/>
  <c r="L53" i="12"/>
  <c r="L52" i="12"/>
  <c r="L51" i="12"/>
  <c r="L50" i="12"/>
  <c r="L48" i="12"/>
  <c r="L47" i="12"/>
  <c r="L46" i="12"/>
  <c r="L45" i="12"/>
  <c r="L44" i="12"/>
  <c r="L43" i="12"/>
  <c r="L42" i="12"/>
  <c r="L40" i="12"/>
  <c r="L39" i="12"/>
  <c r="L38" i="12"/>
  <c r="L37" i="12"/>
  <c r="L36" i="12"/>
  <c r="L35" i="12"/>
  <c r="L34" i="12"/>
  <c r="L32" i="12"/>
  <c r="L31" i="12"/>
  <c r="L30" i="12"/>
  <c r="L29" i="12"/>
  <c r="L28" i="12"/>
  <c r="L27" i="12"/>
  <c r="L26" i="12"/>
  <c r="L24" i="12"/>
  <c r="L23" i="12"/>
  <c r="L22" i="12"/>
  <c r="L21" i="12"/>
  <c r="L20" i="12"/>
  <c r="L19" i="12"/>
  <c r="L18" i="12"/>
  <c r="L16" i="12"/>
  <c r="L15" i="12"/>
  <c r="L14" i="12"/>
  <c r="L13" i="12"/>
  <c r="L12" i="12"/>
  <c r="L11" i="12"/>
  <c r="L10" i="12"/>
  <c r="L8" i="12"/>
  <c r="N7" i="12"/>
  <c r="L7" i="12"/>
  <c r="M7" i="12" s="1"/>
  <c r="L6" i="12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P12" i="7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P111" i="7" s="1"/>
  <c r="P112" i="7" s="1"/>
  <c r="P113" i="7" s="1"/>
  <c r="P114" i="7" s="1"/>
  <c r="P115" i="7" s="1"/>
  <c r="P116" i="7" s="1"/>
  <c r="P117" i="7" s="1"/>
  <c r="P118" i="7" s="1"/>
  <c r="P119" i="7" s="1"/>
  <c r="P120" i="7" s="1"/>
  <c r="P121" i="7" s="1"/>
  <c r="P122" i="7" s="1"/>
  <c r="P123" i="7" s="1"/>
  <c r="P124" i="7" s="1"/>
  <c r="P125" i="7" s="1"/>
  <c r="P126" i="7" s="1"/>
  <c r="P127" i="7" s="1"/>
  <c r="P128" i="7" s="1"/>
  <c r="P129" i="7" s="1"/>
  <c r="P130" i="7" s="1"/>
  <c r="P131" i="7" s="1"/>
  <c r="P132" i="7" s="1"/>
  <c r="P133" i="7" s="1"/>
  <c r="P134" i="7" s="1"/>
  <c r="P135" i="7" s="1"/>
  <c r="P136" i="7" s="1"/>
  <c r="P137" i="7" s="1"/>
  <c r="P138" i="7" s="1"/>
  <c r="P139" i="7" s="1"/>
  <c r="P140" i="7" s="1"/>
  <c r="P141" i="7" s="1"/>
  <c r="P142" i="7" s="1"/>
  <c r="P143" i="7" s="1"/>
  <c r="P144" i="7" s="1"/>
  <c r="P145" i="7" s="1"/>
  <c r="P146" i="7" s="1"/>
  <c r="P147" i="7" s="1"/>
  <c r="P148" i="7" s="1"/>
  <c r="P149" i="7" s="1"/>
  <c r="P150" i="7" s="1"/>
  <c r="P151" i="7" s="1"/>
  <c r="P152" i="7" s="1"/>
  <c r="P153" i="7" s="1"/>
  <c r="P154" i="7" s="1"/>
  <c r="P155" i="7" s="1"/>
  <c r="P156" i="7" s="1"/>
  <c r="P157" i="7" s="1"/>
  <c r="P158" i="7" s="1"/>
  <c r="P159" i="7" s="1"/>
  <c r="P160" i="7" s="1"/>
  <c r="P161" i="7" s="1"/>
  <c r="P162" i="7" s="1"/>
  <c r="P163" i="7" s="1"/>
  <c r="P164" i="7" s="1"/>
  <c r="P165" i="7" s="1"/>
  <c r="P166" i="7" s="1"/>
  <c r="P167" i="7" s="1"/>
  <c r="P168" i="7" s="1"/>
  <c r="P169" i="7" s="1"/>
  <c r="P170" i="7" s="1"/>
  <c r="P171" i="7" s="1"/>
  <c r="P172" i="7" s="1"/>
  <c r="P173" i="7" s="1"/>
  <c r="P174" i="7" s="1"/>
  <c r="P175" i="7" s="1"/>
  <c r="P176" i="7" s="1"/>
  <c r="P177" i="7" s="1"/>
  <c r="P178" i="7" s="1"/>
  <c r="P179" i="7" s="1"/>
  <c r="P180" i="7" s="1"/>
  <c r="P181" i="7" s="1"/>
  <c r="P182" i="7" s="1"/>
  <c r="P183" i="7" s="1"/>
  <c r="P184" i="7" s="1"/>
  <c r="P185" i="7" s="1"/>
  <c r="P186" i="7" s="1"/>
  <c r="P187" i="7" s="1"/>
  <c r="P188" i="7" s="1"/>
  <c r="P189" i="7" s="1"/>
  <c r="P190" i="7" s="1"/>
  <c r="P191" i="7" s="1"/>
  <c r="P192" i="7" s="1"/>
  <c r="P193" i="7" s="1"/>
  <c r="P194" i="7" s="1"/>
  <c r="P195" i="7" s="1"/>
  <c r="P196" i="7" s="1"/>
  <c r="P197" i="7" s="1"/>
  <c r="P198" i="7" s="1"/>
  <c r="P199" i="7" s="1"/>
  <c r="P200" i="7" s="1"/>
  <c r="P201" i="7" s="1"/>
  <c r="P202" i="7" s="1"/>
  <c r="P203" i="7" s="1"/>
  <c r="P204" i="7" s="1"/>
  <c r="P205" i="7" s="1"/>
  <c r="P206" i="7" s="1"/>
  <c r="P207" i="7" s="1"/>
  <c r="P208" i="7" s="1"/>
  <c r="P209" i="7" s="1"/>
  <c r="P210" i="7" s="1"/>
  <c r="P211" i="7" s="1"/>
  <c r="P212" i="7" s="1"/>
  <c r="P213" i="7" s="1"/>
  <c r="P214" i="7" s="1"/>
  <c r="P215" i="7" s="1"/>
  <c r="P216" i="7" s="1"/>
  <c r="P217" i="7" s="1"/>
  <c r="P218" i="7" s="1"/>
  <c r="P219" i="7" s="1"/>
  <c r="P220" i="7" s="1"/>
  <c r="P221" i="7" s="1"/>
  <c r="P222" i="7" s="1"/>
  <c r="P223" i="7" s="1"/>
  <c r="P224" i="7" s="1"/>
  <c r="P225" i="7" s="1"/>
  <c r="P226" i="7" s="1"/>
  <c r="P227" i="7" s="1"/>
  <c r="P228" i="7" s="1"/>
  <c r="P229" i="7" s="1"/>
  <c r="P230" i="7" s="1"/>
  <c r="P231" i="7" s="1"/>
  <c r="P232" i="7" s="1"/>
  <c r="P233" i="7" s="1"/>
  <c r="P234" i="7" s="1"/>
  <c r="P235" i="7" s="1"/>
  <c r="P236" i="7" s="1"/>
  <c r="P237" i="7" s="1"/>
  <c r="P238" i="7" s="1"/>
  <c r="P239" i="7" s="1"/>
  <c r="P240" i="7" s="1"/>
  <c r="P241" i="7" s="1"/>
  <c r="P242" i="7" s="1"/>
  <c r="P243" i="7" s="1"/>
  <c r="P244" i="7" s="1"/>
  <c r="P245" i="7" s="1"/>
  <c r="P246" i="7" s="1"/>
  <c r="P247" i="7" s="1"/>
  <c r="P248" i="7" s="1"/>
  <c r="P249" i="7" s="1"/>
  <c r="P250" i="7" s="1"/>
  <c r="P251" i="7" s="1"/>
  <c r="P252" i="7" s="1"/>
  <c r="P253" i="7" s="1"/>
  <c r="P254" i="7" s="1"/>
  <c r="P255" i="7" s="1"/>
  <c r="P256" i="7" s="1"/>
  <c r="P257" i="7" s="1"/>
  <c r="P258" i="7" s="1"/>
  <c r="P259" i="7" s="1"/>
  <c r="P260" i="7" s="1"/>
  <c r="P261" i="7" s="1"/>
  <c r="P262" i="7" s="1"/>
  <c r="P263" i="7" s="1"/>
  <c r="S10" i="7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S102" i="7" s="1"/>
  <c r="S103" i="7" s="1"/>
  <c r="S104" i="7" s="1"/>
  <c r="S105" i="7" s="1"/>
  <c r="S106" i="7" s="1"/>
  <c r="S107" i="7" s="1"/>
  <c r="S108" i="7" s="1"/>
  <c r="S109" i="7" s="1"/>
  <c r="S110" i="7" s="1"/>
  <c r="S111" i="7" s="1"/>
  <c r="S112" i="7" s="1"/>
  <c r="S113" i="7" s="1"/>
  <c r="S114" i="7" s="1"/>
  <c r="S115" i="7" s="1"/>
  <c r="S116" i="7" s="1"/>
  <c r="S117" i="7" s="1"/>
  <c r="S118" i="7" s="1"/>
  <c r="S119" i="7" s="1"/>
  <c r="S120" i="7" s="1"/>
  <c r="S121" i="7" s="1"/>
  <c r="S122" i="7" s="1"/>
  <c r="S123" i="7" s="1"/>
  <c r="S124" i="7" s="1"/>
  <c r="S125" i="7" s="1"/>
  <c r="S126" i="7" s="1"/>
  <c r="S127" i="7" s="1"/>
  <c r="S128" i="7" s="1"/>
  <c r="S129" i="7" s="1"/>
  <c r="S130" i="7" s="1"/>
  <c r="S131" i="7" s="1"/>
  <c r="S132" i="7" s="1"/>
  <c r="S133" i="7" s="1"/>
  <c r="S134" i="7" s="1"/>
  <c r="S135" i="7" s="1"/>
  <c r="S136" i="7" s="1"/>
  <c r="S137" i="7" s="1"/>
  <c r="S138" i="7" s="1"/>
  <c r="S139" i="7" s="1"/>
  <c r="S140" i="7" s="1"/>
  <c r="S141" i="7" s="1"/>
  <c r="S142" i="7" s="1"/>
  <c r="S143" i="7" s="1"/>
  <c r="S144" i="7" s="1"/>
  <c r="S145" i="7" s="1"/>
  <c r="S146" i="7" s="1"/>
  <c r="S147" i="7" s="1"/>
  <c r="S148" i="7" s="1"/>
  <c r="S149" i="7" s="1"/>
  <c r="S150" i="7" s="1"/>
  <c r="S151" i="7" s="1"/>
  <c r="S152" i="7" s="1"/>
  <c r="S153" i="7" s="1"/>
  <c r="S154" i="7" s="1"/>
  <c r="S155" i="7" s="1"/>
  <c r="S156" i="7" s="1"/>
  <c r="S157" i="7" s="1"/>
  <c r="S158" i="7" s="1"/>
  <c r="S159" i="7" s="1"/>
  <c r="S160" i="7" s="1"/>
  <c r="S161" i="7" s="1"/>
  <c r="S162" i="7" s="1"/>
  <c r="S163" i="7" s="1"/>
  <c r="S164" i="7" s="1"/>
  <c r="S165" i="7" s="1"/>
  <c r="S166" i="7" s="1"/>
  <c r="S167" i="7" s="1"/>
  <c r="S168" i="7" s="1"/>
  <c r="S169" i="7" s="1"/>
  <c r="S170" i="7" s="1"/>
  <c r="S171" i="7" s="1"/>
  <c r="S172" i="7" s="1"/>
  <c r="S173" i="7" s="1"/>
  <c r="S174" i="7" s="1"/>
  <c r="S175" i="7" s="1"/>
  <c r="S176" i="7" s="1"/>
  <c r="S177" i="7" s="1"/>
  <c r="S178" i="7" s="1"/>
  <c r="S179" i="7" s="1"/>
  <c r="S180" i="7" s="1"/>
  <c r="S181" i="7" s="1"/>
  <c r="S182" i="7" s="1"/>
  <c r="S183" i="7" s="1"/>
  <c r="S184" i="7" s="1"/>
  <c r="S185" i="7" s="1"/>
  <c r="S186" i="7" s="1"/>
  <c r="S187" i="7" s="1"/>
  <c r="S188" i="7" s="1"/>
  <c r="S189" i="7" s="1"/>
  <c r="S190" i="7" s="1"/>
  <c r="S191" i="7" s="1"/>
  <c r="S192" i="7" s="1"/>
  <c r="S193" i="7" s="1"/>
  <c r="S194" i="7" s="1"/>
  <c r="S195" i="7" s="1"/>
  <c r="S196" i="7" s="1"/>
  <c r="S197" i="7" s="1"/>
  <c r="S198" i="7" s="1"/>
  <c r="S199" i="7" s="1"/>
  <c r="S200" i="7" s="1"/>
  <c r="S201" i="7" s="1"/>
  <c r="S202" i="7" s="1"/>
  <c r="S203" i="7" s="1"/>
  <c r="S204" i="7" s="1"/>
  <c r="S205" i="7" s="1"/>
  <c r="S206" i="7" s="1"/>
  <c r="S207" i="7" s="1"/>
  <c r="S208" i="7" s="1"/>
  <c r="S209" i="7" s="1"/>
  <c r="S210" i="7" s="1"/>
  <c r="S211" i="7" s="1"/>
  <c r="S212" i="7" s="1"/>
  <c r="S213" i="7" s="1"/>
  <c r="S214" i="7" s="1"/>
  <c r="S215" i="7" s="1"/>
  <c r="S216" i="7" s="1"/>
  <c r="S217" i="7" s="1"/>
  <c r="S218" i="7" s="1"/>
  <c r="S219" i="7" s="1"/>
  <c r="S220" i="7" s="1"/>
  <c r="S221" i="7" s="1"/>
  <c r="S222" i="7" s="1"/>
  <c r="S223" i="7" s="1"/>
  <c r="S224" i="7" s="1"/>
  <c r="S225" i="7" s="1"/>
  <c r="S226" i="7" s="1"/>
  <c r="S227" i="7" s="1"/>
  <c r="S228" i="7" s="1"/>
  <c r="S229" i="7" s="1"/>
  <c r="S230" i="7" s="1"/>
  <c r="S231" i="7" s="1"/>
  <c r="S232" i="7" s="1"/>
  <c r="S233" i="7" s="1"/>
  <c r="S234" i="7" s="1"/>
  <c r="S235" i="7" s="1"/>
  <c r="S236" i="7" s="1"/>
  <c r="S237" i="7" s="1"/>
  <c r="S238" i="7" s="1"/>
  <c r="S239" i="7" s="1"/>
  <c r="S240" i="7" s="1"/>
  <c r="S241" i="7" s="1"/>
  <c r="S242" i="7" s="1"/>
  <c r="S243" i="7" s="1"/>
  <c r="S244" i="7" s="1"/>
  <c r="S245" i="7" s="1"/>
  <c r="S246" i="7" s="1"/>
  <c r="S247" i="7" s="1"/>
  <c r="S248" i="7" s="1"/>
  <c r="S249" i="7" s="1"/>
  <c r="S250" i="7" s="1"/>
  <c r="S251" i="7" s="1"/>
  <c r="S252" i="7" s="1"/>
  <c r="S253" i="7" s="1"/>
  <c r="S254" i="7" s="1"/>
  <c r="S255" i="7" s="1"/>
  <c r="S256" i="7" s="1"/>
  <c r="S257" i="7" s="1"/>
  <c r="S258" i="7" s="1"/>
  <c r="S259" i="7" s="1"/>
  <c r="S260" i="7" s="1"/>
  <c r="S261" i="7" s="1"/>
  <c r="S262" i="7" s="1"/>
  <c r="S263" i="7" s="1"/>
  <c r="S9" i="7"/>
  <c r="P9" i="7"/>
  <c r="P10" i="7" s="1"/>
  <c r="P11" i="7" s="1"/>
  <c r="T8" i="7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46" i="7" s="1"/>
  <c r="T47" i="7" s="1"/>
  <c r="T48" i="7" s="1"/>
  <c r="T49" i="7" s="1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84" i="7" s="1"/>
  <c r="T85" i="7" s="1"/>
  <c r="T86" i="7" s="1"/>
  <c r="T87" i="7" s="1"/>
  <c r="T88" i="7" s="1"/>
  <c r="T89" i="7" s="1"/>
  <c r="T90" i="7" s="1"/>
  <c r="T91" i="7" s="1"/>
  <c r="T92" i="7" s="1"/>
  <c r="T93" i="7" s="1"/>
  <c r="T94" i="7" s="1"/>
  <c r="T95" i="7" s="1"/>
  <c r="T96" i="7" s="1"/>
  <c r="T97" i="7" s="1"/>
  <c r="T98" i="7" s="1"/>
  <c r="T99" i="7" s="1"/>
  <c r="T100" i="7" s="1"/>
  <c r="T101" i="7" s="1"/>
  <c r="T102" i="7" s="1"/>
  <c r="T103" i="7" s="1"/>
  <c r="T104" i="7" s="1"/>
  <c r="T105" i="7" s="1"/>
  <c r="T106" i="7" s="1"/>
  <c r="T107" i="7" s="1"/>
  <c r="T108" i="7" s="1"/>
  <c r="T109" i="7" s="1"/>
  <c r="T110" i="7" s="1"/>
  <c r="T111" i="7" s="1"/>
  <c r="T112" i="7" s="1"/>
  <c r="T113" i="7" s="1"/>
  <c r="T114" i="7" s="1"/>
  <c r="T115" i="7" s="1"/>
  <c r="T116" i="7" s="1"/>
  <c r="T117" i="7" s="1"/>
  <c r="T118" i="7" s="1"/>
  <c r="T119" i="7" s="1"/>
  <c r="T120" i="7" s="1"/>
  <c r="T121" i="7" s="1"/>
  <c r="T122" i="7" s="1"/>
  <c r="T123" i="7" s="1"/>
  <c r="T124" i="7" s="1"/>
  <c r="T125" i="7" s="1"/>
  <c r="T126" i="7" s="1"/>
  <c r="T127" i="7" s="1"/>
  <c r="T128" i="7" s="1"/>
  <c r="T129" i="7" s="1"/>
  <c r="T130" i="7" s="1"/>
  <c r="T131" i="7" s="1"/>
  <c r="T132" i="7" s="1"/>
  <c r="T133" i="7" s="1"/>
  <c r="T134" i="7" s="1"/>
  <c r="T135" i="7" s="1"/>
  <c r="T136" i="7" s="1"/>
  <c r="T137" i="7" s="1"/>
  <c r="T138" i="7" s="1"/>
  <c r="T139" i="7" s="1"/>
  <c r="T140" i="7" s="1"/>
  <c r="T141" i="7" s="1"/>
  <c r="T142" i="7" s="1"/>
  <c r="T143" i="7" s="1"/>
  <c r="T144" i="7" s="1"/>
  <c r="T145" i="7" s="1"/>
  <c r="T146" i="7" s="1"/>
  <c r="T147" i="7" s="1"/>
  <c r="T148" i="7" s="1"/>
  <c r="T149" i="7" s="1"/>
  <c r="T150" i="7" s="1"/>
  <c r="T151" i="7" s="1"/>
  <c r="T152" i="7" s="1"/>
  <c r="T153" i="7" s="1"/>
  <c r="T154" i="7" s="1"/>
  <c r="T155" i="7" s="1"/>
  <c r="T156" i="7" s="1"/>
  <c r="T157" i="7" s="1"/>
  <c r="T158" i="7" s="1"/>
  <c r="T159" i="7" s="1"/>
  <c r="T160" i="7" s="1"/>
  <c r="T161" i="7" s="1"/>
  <c r="T162" i="7" s="1"/>
  <c r="T163" i="7" s="1"/>
  <c r="T164" i="7" s="1"/>
  <c r="T165" i="7" s="1"/>
  <c r="T166" i="7" s="1"/>
  <c r="T167" i="7" s="1"/>
  <c r="T168" i="7" s="1"/>
  <c r="T169" i="7" s="1"/>
  <c r="T170" i="7" s="1"/>
  <c r="T171" i="7" s="1"/>
  <c r="T172" i="7" s="1"/>
  <c r="T173" i="7" s="1"/>
  <c r="T174" i="7" s="1"/>
  <c r="T175" i="7" s="1"/>
  <c r="T176" i="7" s="1"/>
  <c r="T177" i="7" s="1"/>
  <c r="T178" i="7" s="1"/>
  <c r="T179" i="7" s="1"/>
  <c r="T180" i="7" s="1"/>
  <c r="T181" i="7" s="1"/>
  <c r="T182" i="7" s="1"/>
  <c r="T183" i="7" s="1"/>
  <c r="T184" i="7" s="1"/>
  <c r="T185" i="7" s="1"/>
  <c r="T186" i="7" s="1"/>
  <c r="T187" i="7" s="1"/>
  <c r="T188" i="7" s="1"/>
  <c r="T189" i="7" s="1"/>
  <c r="T190" i="7" s="1"/>
  <c r="T191" i="7" s="1"/>
  <c r="T192" i="7" s="1"/>
  <c r="T193" i="7" s="1"/>
  <c r="T194" i="7" s="1"/>
  <c r="T195" i="7" s="1"/>
  <c r="T196" i="7" s="1"/>
  <c r="T197" i="7" s="1"/>
  <c r="T198" i="7" s="1"/>
  <c r="T199" i="7" s="1"/>
  <c r="T200" i="7" s="1"/>
  <c r="T201" i="7" s="1"/>
  <c r="T202" i="7" s="1"/>
  <c r="T203" i="7" s="1"/>
  <c r="T204" i="7" s="1"/>
  <c r="T205" i="7" s="1"/>
  <c r="T206" i="7" s="1"/>
  <c r="T207" i="7" s="1"/>
  <c r="T208" i="7" s="1"/>
  <c r="T209" i="7" s="1"/>
  <c r="T210" i="7" s="1"/>
  <c r="T211" i="7" s="1"/>
  <c r="T212" i="7" s="1"/>
  <c r="T213" i="7" s="1"/>
  <c r="T214" i="7" s="1"/>
  <c r="T215" i="7" s="1"/>
  <c r="T216" i="7" s="1"/>
  <c r="T217" i="7" s="1"/>
  <c r="T218" i="7" s="1"/>
  <c r="T219" i="7" s="1"/>
  <c r="T220" i="7" s="1"/>
  <c r="T221" i="7" s="1"/>
  <c r="T222" i="7" s="1"/>
  <c r="T223" i="7" s="1"/>
  <c r="T224" i="7" s="1"/>
  <c r="T225" i="7" s="1"/>
  <c r="T226" i="7" s="1"/>
  <c r="T227" i="7" s="1"/>
  <c r="T228" i="7" s="1"/>
  <c r="T229" i="7" s="1"/>
  <c r="T230" i="7" s="1"/>
  <c r="T231" i="7" s="1"/>
  <c r="T232" i="7" s="1"/>
  <c r="T233" i="7" s="1"/>
  <c r="T234" i="7" s="1"/>
  <c r="T235" i="7" s="1"/>
  <c r="T236" i="7" s="1"/>
  <c r="T237" i="7" s="1"/>
  <c r="T238" i="7" s="1"/>
  <c r="T239" i="7" s="1"/>
  <c r="T240" i="7" s="1"/>
  <c r="T241" i="7" s="1"/>
  <c r="T242" i="7" s="1"/>
  <c r="T243" i="7" s="1"/>
  <c r="T244" i="7" s="1"/>
  <c r="T245" i="7" s="1"/>
  <c r="T246" i="7" s="1"/>
  <c r="T247" i="7" s="1"/>
  <c r="T248" i="7" s="1"/>
  <c r="T249" i="7" s="1"/>
  <c r="T250" i="7" s="1"/>
  <c r="T251" i="7" s="1"/>
  <c r="T252" i="7" s="1"/>
  <c r="T253" i="7" s="1"/>
  <c r="T254" i="7" s="1"/>
  <c r="T255" i="7" s="1"/>
  <c r="T256" i="7" s="1"/>
  <c r="T257" i="7" s="1"/>
  <c r="T258" i="7" s="1"/>
  <c r="T259" i="7" s="1"/>
  <c r="T260" i="7" s="1"/>
  <c r="T261" i="7" s="1"/>
  <c r="T262" i="7" s="1"/>
  <c r="T263" i="7" s="1"/>
  <c r="S8" i="7"/>
  <c r="R8" i="7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R111" i="7" s="1"/>
  <c r="R112" i="7" s="1"/>
  <c r="R113" i="7" s="1"/>
  <c r="R114" i="7" s="1"/>
  <c r="R115" i="7" s="1"/>
  <c r="R116" i="7" s="1"/>
  <c r="R117" i="7" s="1"/>
  <c r="R118" i="7" s="1"/>
  <c r="R119" i="7" s="1"/>
  <c r="R120" i="7" s="1"/>
  <c r="R121" i="7" s="1"/>
  <c r="R122" i="7" s="1"/>
  <c r="R123" i="7" s="1"/>
  <c r="R124" i="7" s="1"/>
  <c r="R125" i="7" s="1"/>
  <c r="R126" i="7" s="1"/>
  <c r="R127" i="7" s="1"/>
  <c r="R128" i="7" s="1"/>
  <c r="R129" i="7" s="1"/>
  <c r="R130" i="7" s="1"/>
  <c r="R131" i="7" s="1"/>
  <c r="R132" i="7" s="1"/>
  <c r="R133" i="7" s="1"/>
  <c r="R134" i="7" s="1"/>
  <c r="R135" i="7" s="1"/>
  <c r="R136" i="7" s="1"/>
  <c r="R137" i="7" s="1"/>
  <c r="R138" i="7" s="1"/>
  <c r="R139" i="7" s="1"/>
  <c r="R140" i="7" s="1"/>
  <c r="R141" i="7" s="1"/>
  <c r="R142" i="7" s="1"/>
  <c r="R143" i="7" s="1"/>
  <c r="R144" i="7" s="1"/>
  <c r="R145" i="7" s="1"/>
  <c r="R146" i="7" s="1"/>
  <c r="R147" i="7" s="1"/>
  <c r="R148" i="7" s="1"/>
  <c r="R149" i="7" s="1"/>
  <c r="R150" i="7" s="1"/>
  <c r="R151" i="7" s="1"/>
  <c r="R152" i="7" s="1"/>
  <c r="R153" i="7" s="1"/>
  <c r="R154" i="7" s="1"/>
  <c r="R155" i="7" s="1"/>
  <c r="R156" i="7" s="1"/>
  <c r="R157" i="7" s="1"/>
  <c r="R158" i="7" s="1"/>
  <c r="R159" i="7" s="1"/>
  <c r="R160" i="7" s="1"/>
  <c r="R161" i="7" s="1"/>
  <c r="R162" i="7" s="1"/>
  <c r="R163" i="7" s="1"/>
  <c r="R164" i="7" s="1"/>
  <c r="R165" i="7" s="1"/>
  <c r="R166" i="7" s="1"/>
  <c r="R167" i="7" s="1"/>
  <c r="R168" i="7" s="1"/>
  <c r="R169" i="7" s="1"/>
  <c r="R170" i="7" s="1"/>
  <c r="R171" i="7" s="1"/>
  <c r="R172" i="7" s="1"/>
  <c r="R173" i="7" s="1"/>
  <c r="R174" i="7" s="1"/>
  <c r="R175" i="7" s="1"/>
  <c r="R176" i="7" s="1"/>
  <c r="R177" i="7" s="1"/>
  <c r="R178" i="7" s="1"/>
  <c r="R179" i="7" s="1"/>
  <c r="R180" i="7" s="1"/>
  <c r="R181" i="7" s="1"/>
  <c r="R182" i="7" s="1"/>
  <c r="R183" i="7" s="1"/>
  <c r="R184" i="7" s="1"/>
  <c r="R185" i="7" s="1"/>
  <c r="R186" i="7" s="1"/>
  <c r="R187" i="7" s="1"/>
  <c r="R188" i="7" s="1"/>
  <c r="R189" i="7" s="1"/>
  <c r="R190" i="7" s="1"/>
  <c r="R191" i="7" s="1"/>
  <c r="R192" i="7" s="1"/>
  <c r="R193" i="7" s="1"/>
  <c r="R194" i="7" s="1"/>
  <c r="R195" i="7" s="1"/>
  <c r="R196" i="7" s="1"/>
  <c r="R197" i="7" s="1"/>
  <c r="R198" i="7" s="1"/>
  <c r="R199" i="7" s="1"/>
  <c r="R200" i="7" s="1"/>
  <c r="R201" i="7" s="1"/>
  <c r="R202" i="7" s="1"/>
  <c r="R203" i="7" s="1"/>
  <c r="R204" i="7" s="1"/>
  <c r="R205" i="7" s="1"/>
  <c r="R206" i="7" s="1"/>
  <c r="R207" i="7" s="1"/>
  <c r="R208" i="7" s="1"/>
  <c r="R209" i="7" s="1"/>
  <c r="R210" i="7" s="1"/>
  <c r="R211" i="7" s="1"/>
  <c r="R212" i="7" s="1"/>
  <c r="R213" i="7" s="1"/>
  <c r="R214" i="7" s="1"/>
  <c r="R215" i="7" s="1"/>
  <c r="R216" i="7" s="1"/>
  <c r="R217" i="7" s="1"/>
  <c r="R218" i="7" s="1"/>
  <c r="R219" i="7" s="1"/>
  <c r="R220" i="7" s="1"/>
  <c r="R221" i="7" s="1"/>
  <c r="R222" i="7" s="1"/>
  <c r="R223" i="7" s="1"/>
  <c r="R224" i="7" s="1"/>
  <c r="R225" i="7" s="1"/>
  <c r="R226" i="7" s="1"/>
  <c r="R227" i="7" s="1"/>
  <c r="R228" i="7" s="1"/>
  <c r="R229" i="7" s="1"/>
  <c r="R230" i="7" s="1"/>
  <c r="R231" i="7" s="1"/>
  <c r="R232" i="7" s="1"/>
  <c r="R233" i="7" s="1"/>
  <c r="R234" i="7" s="1"/>
  <c r="R235" i="7" s="1"/>
  <c r="R236" i="7" s="1"/>
  <c r="R237" i="7" s="1"/>
  <c r="R238" i="7" s="1"/>
  <c r="R239" i="7" s="1"/>
  <c r="R240" i="7" s="1"/>
  <c r="R241" i="7" s="1"/>
  <c r="R242" i="7" s="1"/>
  <c r="R243" i="7" s="1"/>
  <c r="R244" i="7" s="1"/>
  <c r="R245" i="7" s="1"/>
  <c r="R246" i="7" s="1"/>
  <c r="R247" i="7" s="1"/>
  <c r="R248" i="7" s="1"/>
  <c r="R249" i="7" s="1"/>
  <c r="R250" i="7" s="1"/>
  <c r="R251" i="7" s="1"/>
  <c r="R252" i="7" s="1"/>
  <c r="R253" i="7" s="1"/>
  <c r="R254" i="7" s="1"/>
  <c r="R255" i="7" s="1"/>
  <c r="R256" i="7" s="1"/>
  <c r="R257" i="7" s="1"/>
  <c r="R258" i="7" s="1"/>
  <c r="R259" i="7" s="1"/>
  <c r="R260" i="7" s="1"/>
  <c r="R261" i="7" s="1"/>
  <c r="R262" i="7" s="1"/>
  <c r="R263" i="7" s="1"/>
  <c r="Q8" i="7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Q111" i="7" s="1"/>
  <c r="Q112" i="7" s="1"/>
  <c r="Q113" i="7" s="1"/>
  <c r="Q114" i="7" s="1"/>
  <c r="Q115" i="7" s="1"/>
  <c r="Q116" i="7" s="1"/>
  <c r="Q117" i="7" s="1"/>
  <c r="Q118" i="7" s="1"/>
  <c r="Q119" i="7" s="1"/>
  <c r="Q120" i="7" s="1"/>
  <c r="Q121" i="7" s="1"/>
  <c r="Q122" i="7" s="1"/>
  <c r="Q123" i="7" s="1"/>
  <c r="Q124" i="7" s="1"/>
  <c r="Q125" i="7" s="1"/>
  <c r="Q126" i="7" s="1"/>
  <c r="Q127" i="7" s="1"/>
  <c r="Q128" i="7" s="1"/>
  <c r="Q129" i="7" s="1"/>
  <c r="Q130" i="7" s="1"/>
  <c r="Q131" i="7" s="1"/>
  <c r="Q132" i="7" s="1"/>
  <c r="Q133" i="7" s="1"/>
  <c r="Q134" i="7" s="1"/>
  <c r="Q135" i="7" s="1"/>
  <c r="Q136" i="7" s="1"/>
  <c r="Q137" i="7" s="1"/>
  <c r="Q138" i="7" s="1"/>
  <c r="Q139" i="7" s="1"/>
  <c r="Q140" i="7" s="1"/>
  <c r="Q141" i="7" s="1"/>
  <c r="Q142" i="7" s="1"/>
  <c r="Q143" i="7" s="1"/>
  <c r="Q144" i="7" s="1"/>
  <c r="Q145" i="7" s="1"/>
  <c r="Q146" i="7" s="1"/>
  <c r="Q147" i="7" s="1"/>
  <c r="Q148" i="7" s="1"/>
  <c r="Q149" i="7" s="1"/>
  <c r="Q150" i="7" s="1"/>
  <c r="Q151" i="7" s="1"/>
  <c r="Q152" i="7" s="1"/>
  <c r="Q153" i="7" s="1"/>
  <c r="Q154" i="7" s="1"/>
  <c r="Q155" i="7" s="1"/>
  <c r="Q156" i="7" s="1"/>
  <c r="Q157" i="7" s="1"/>
  <c r="Q158" i="7" s="1"/>
  <c r="Q159" i="7" s="1"/>
  <c r="Q160" i="7" s="1"/>
  <c r="Q161" i="7" s="1"/>
  <c r="Q162" i="7" s="1"/>
  <c r="Q163" i="7" s="1"/>
  <c r="Q164" i="7" s="1"/>
  <c r="Q165" i="7" s="1"/>
  <c r="Q166" i="7" s="1"/>
  <c r="Q167" i="7" s="1"/>
  <c r="Q168" i="7" s="1"/>
  <c r="Q169" i="7" s="1"/>
  <c r="Q170" i="7" s="1"/>
  <c r="Q171" i="7" s="1"/>
  <c r="Q172" i="7" s="1"/>
  <c r="Q173" i="7" s="1"/>
  <c r="Q174" i="7" s="1"/>
  <c r="Q175" i="7" s="1"/>
  <c r="Q176" i="7" s="1"/>
  <c r="Q177" i="7" s="1"/>
  <c r="Q178" i="7" s="1"/>
  <c r="Q179" i="7" s="1"/>
  <c r="Q180" i="7" s="1"/>
  <c r="Q181" i="7" s="1"/>
  <c r="Q182" i="7" s="1"/>
  <c r="Q183" i="7" s="1"/>
  <c r="Q184" i="7" s="1"/>
  <c r="Q185" i="7" s="1"/>
  <c r="Q186" i="7" s="1"/>
  <c r="Q187" i="7" s="1"/>
  <c r="Q188" i="7" s="1"/>
  <c r="Q189" i="7" s="1"/>
  <c r="Q190" i="7" s="1"/>
  <c r="Q191" i="7" s="1"/>
  <c r="Q192" i="7" s="1"/>
  <c r="Q193" i="7" s="1"/>
  <c r="Q194" i="7" s="1"/>
  <c r="Q195" i="7" s="1"/>
  <c r="Q196" i="7" s="1"/>
  <c r="Q197" i="7" s="1"/>
  <c r="Q198" i="7" s="1"/>
  <c r="Q199" i="7" s="1"/>
  <c r="Q200" i="7" s="1"/>
  <c r="Q201" i="7" s="1"/>
  <c r="Q202" i="7" s="1"/>
  <c r="Q203" i="7" s="1"/>
  <c r="Q204" i="7" s="1"/>
  <c r="Q205" i="7" s="1"/>
  <c r="Q206" i="7" s="1"/>
  <c r="Q207" i="7" s="1"/>
  <c r="Q208" i="7" s="1"/>
  <c r="Q209" i="7" s="1"/>
  <c r="Q210" i="7" s="1"/>
  <c r="Q211" i="7" s="1"/>
  <c r="Q212" i="7" s="1"/>
  <c r="Q213" i="7" s="1"/>
  <c r="Q214" i="7" s="1"/>
  <c r="Q215" i="7" s="1"/>
  <c r="Q216" i="7" s="1"/>
  <c r="Q217" i="7" s="1"/>
  <c r="Q218" i="7" s="1"/>
  <c r="Q219" i="7" s="1"/>
  <c r="Q220" i="7" s="1"/>
  <c r="Q221" i="7" s="1"/>
  <c r="Q222" i="7" s="1"/>
  <c r="Q223" i="7" s="1"/>
  <c r="Q224" i="7" s="1"/>
  <c r="Q225" i="7" s="1"/>
  <c r="Q226" i="7" s="1"/>
  <c r="Q227" i="7" s="1"/>
  <c r="Q228" i="7" s="1"/>
  <c r="Q229" i="7" s="1"/>
  <c r="Q230" i="7" s="1"/>
  <c r="Q231" i="7" s="1"/>
  <c r="Q232" i="7" s="1"/>
  <c r="Q233" i="7" s="1"/>
  <c r="Q234" i="7" s="1"/>
  <c r="Q235" i="7" s="1"/>
  <c r="Q236" i="7" s="1"/>
  <c r="Q237" i="7" s="1"/>
  <c r="Q238" i="7" s="1"/>
  <c r="Q239" i="7" s="1"/>
  <c r="Q240" i="7" s="1"/>
  <c r="Q241" i="7" s="1"/>
  <c r="Q242" i="7" s="1"/>
  <c r="Q243" i="7" s="1"/>
  <c r="Q244" i="7" s="1"/>
  <c r="Q245" i="7" s="1"/>
  <c r="Q246" i="7" s="1"/>
  <c r="Q247" i="7" s="1"/>
  <c r="Q248" i="7" s="1"/>
  <c r="Q249" i="7" s="1"/>
  <c r="Q250" i="7" s="1"/>
  <c r="Q251" i="7" s="1"/>
  <c r="Q252" i="7" s="1"/>
  <c r="Q253" i="7" s="1"/>
  <c r="Q254" i="7" s="1"/>
  <c r="Q255" i="7" s="1"/>
  <c r="Q256" i="7" s="1"/>
  <c r="Q257" i="7" s="1"/>
  <c r="Q258" i="7" s="1"/>
  <c r="Q259" i="7" s="1"/>
  <c r="Q260" i="7" s="1"/>
  <c r="Q261" i="7" s="1"/>
  <c r="Q262" i="7" s="1"/>
  <c r="Q263" i="7" s="1"/>
  <c r="P8" i="7"/>
  <c r="T7" i="7"/>
  <c r="S7" i="7"/>
  <c r="R7" i="7"/>
  <c r="Q7" i="7"/>
  <c r="P7" i="7"/>
  <c r="U6" i="7"/>
  <c r="O276" i="7"/>
  <c r="O275" i="7"/>
  <c r="O274" i="7"/>
  <c r="O273" i="7"/>
  <c r="O272" i="7"/>
  <c r="O271" i="7"/>
  <c r="O270" i="7"/>
  <c r="O269" i="7"/>
  <c r="O268" i="7"/>
  <c r="O267" i="7"/>
  <c r="O266" i="7"/>
  <c r="O265" i="7"/>
  <c r="O264" i="7"/>
  <c r="O263" i="7"/>
  <c r="O262" i="7"/>
  <c r="O261" i="7"/>
  <c r="O260" i="7"/>
  <c r="O259" i="7"/>
  <c r="O258" i="7"/>
  <c r="O257" i="7"/>
  <c r="O256" i="7"/>
  <c r="O255" i="7"/>
  <c r="O254" i="7"/>
  <c r="O253" i="7"/>
  <c r="O252" i="7"/>
  <c r="O251" i="7"/>
  <c r="O250" i="7"/>
  <c r="O249" i="7"/>
  <c r="O248" i="7"/>
  <c r="O247" i="7"/>
  <c r="O246" i="7"/>
  <c r="O245" i="7"/>
  <c r="O244" i="7"/>
  <c r="O243" i="7"/>
  <c r="O242" i="7"/>
  <c r="O241" i="7"/>
  <c r="O240" i="7"/>
  <c r="O239" i="7"/>
  <c r="O238" i="7"/>
  <c r="O237" i="7"/>
  <c r="O236" i="7"/>
  <c r="O235" i="7"/>
  <c r="O234" i="7"/>
  <c r="O233" i="7"/>
  <c r="O232" i="7"/>
  <c r="O231" i="7"/>
  <c r="O230" i="7"/>
  <c r="O229" i="7"/>
  <c r="O228" i="7"/>
  <c r="O227" i="7"/>
  <c r="O226" i="7"/>
  <c r="O225" i="7"/>
  <c r="O224" i="7"/>
  <c r="O223" i="7"/>
  <c r="O222" i="7"/>
  <c r="O221" i="7"/>
  <c r="O220" i="7"/>
  <c r="O219" i="7"/>
  <c r="O218" i="7"/>
  <c r="O217" i="7"/>
  <c r="O216" i="7"/>
  <c r="O215" i="7"/>
  <c r="O214" i="7"/>
  <c r="O213" i="7"/>
  <c r="O212" i="7"/>
  <c r="O211" i="7"/>
  <c r="O210" i="7"/>
  <c r="O209" i="7"/>
  <c r="O208" i="7"/>
  <c r="O207" i="7"/>
  <c r="O206" i="7"/>
  <c r="O205" i="7"/>
  <c r="O204" i="7"/>
  <c r="O203" i="7"/>
  <c r="O202" i="7"/>
  <c r="O201" i="7"/>
  <c r="O200" i="7"/>
  <c r="O199" i="7"/>
  <c r="O198" i="7"/>
  <c r="O197" i="7"/>
  <c r="O196" i="7"/>
  <c r="O195" i="7"/>
  <c r="O194" i="7"/>
  <c r="O193" i="7"/>
  <c r="O192" i="7"/>
  <c r="O191" i="7"/>
  <c r="O190" i="7"/>
  <c r="O189" i="7"/>
  <c r="O188" i="7"/>
  <c r="O187" i="7"/>
  <c r="O186" i="7"/>
  <c r="O185" i="7"/>
  <c r="O184" i="7"/>
  <c r="O183" i="7"/>
  <c r="O182" i="7"/>
  <c r="O181" i="7"/>
  <c r="O180" i="7"/>
  <c r="O179" i="7"/>
  <c r="O178" i="7"/>
  <c r="O177" i="7"/>
  <c r="O176" i="7"/>
  <c r="O175" i="7"/>
  <c r="O174" i="7"/>
  <c r="O173" i="7"/>
  <c r="O172" i="7"/>
  <c r="O171" i="7"/>
  <c r="O170" i="7"/>
  <c r="O169" i="7"/>
  <c r="O168" i="7"/>
  <c r="O167" i="7"/>
  <c r="O166" i="7"/>
  <c r="O165" i="7"/>
  <c r="O164" i="7"/>
  <c r="O163" i="7"/>
  <c r="O162" i="7"/>
  <c r="O161" i="7"/>
  <c r="O160" i="7"/>
  <c r="O159" i="7"/>
  <c r="O158" i="7"/>
  <c r="O157" i="7"/>
  <c r="O156" i="7"/>
  <c r="O155" i="7"/>
  <c r="O154" i="7"/>
  <c r="O153" i="7"/>
  <c r="O152" i="7"/>
  <c r="O151" i="7"/>
  <c r="O150" i="7"/>
  <c r="O149" i="7"/>
  <c r="O148" i="7"/>
  <c r="O147" i="7"/>
  <c r="O146" i="7"/>
  <c r="O145" i="7"/>
  <c r="O144" i="7"/>
  <c r="O143" i="7"/>
  <c r="O142" i="7"/>
  <c r="O141" i="7"/>
  <c r="O140" i="7"/>
  <c r="O139" i="7"/>
  <c r="O138" i="7"/>
  <c r="O137" i="7"/>
  <c r="O136" i="7"/>
  <c r="O135" i="7"/>
  <c r="O134" i="7"/>
  <c r="O133" i="7"/>
  <c r="O132" i="7"/>
  <c r="O131" i="7"/>
  <c r="O130" i="7"/>
  <c r="O129" i="7"/>
  <c r="O128" i="7"/>
  <c r="O127" i="7"/>
  <c r="O126" i="7"/>
  <c r="O125" i="7"/>
  <c r="O124" i="7"/>
  <c r="O123" i="7"/>
  <c r="O122" i="7"/>
  <c r="O121" i="7"/>
  <c r="O120" i="7"/>
  <c r="O119" i="7"/>
  <c r="O118" i="7"/>
  <c r="O117" i="7"/>
  <c r="O116" i="7"/>
  <c r="O115" i="7"/>
  <c r="O114" i="7"/>
  <c r="O113" i="7"/>
  <c r="O112" i="7"/>
  <c r="O111" i="7"/>
  <c r="O110" i="7"/>
  <c r="O109" i="7"/>
  <c r="O108" i="7"/>
  <c r="O107" i="7"/>
  <c r="O106" i="7"/>
  <c r="O105" i="7"/>
  <c r="O104" i="7"/>
  <c r="O103" i="7"/>
  <c r="O102" i="7"/>
  <c r="O101" i="7"/>
  <c r="O100" i="7"/>
  <c r="O99" i="7"/>
  <c r="O98" i="7"/>
  <c r="O97" i="7"/>
  <c r="O96" i="7"/>
  <c r="O95" i="7"/>
  <c r="O94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AN13" i="13" l="1"/>
  <c r="AQ12" i="13"/>
  <c r="AQ11" i="13"/>
  <c r="AQ10" i="13"/>
  <c r="AL9" i="13"/>
  <c r="AM8" i="13"/>
  <c r="BG77" i="13"/>
  <c r="BG78" i="13" s="1"/>
  <c r="BG79" i="13" s="1"/>
  <c r="BG80" i="13" s="1"/>
  <c r="BG81" i="13" s="1"/>
  <c r="BG82" i="13" s="1"/>
  <c r="BG83" i="13" s="1"/>
  <c r="BG84" i="13" s="1"/>
  <c r="BG85" i="13" s="1"/>
  <c r="BG87" i="13"/>
  <c r="BG88" i="13" s="1"/>
  <c r="BG89" i="13" s="1"/>
  <c r="BG90" i="13" s="1"/>
  <c r="BG91" i="13" s="1"/>
  <c r="BG92" i="13" s="1"/>
  <c r="BG93" i="13" s="1"/>
  <c r="BG94" i="13" s="1"/>
  <c r="BG95" i="13" s="1"/>
  <c r="BG96" i="13" s="1"/>
  <c r="BG97" i="13" s="1"/>
  <c r="BG98" i="13" s="1"/>
  <c r="BG99" i="13" s="1"/>
  <c r="BG100" i="13" s="1"/>
  <c r="BG101" i="13" s="1"/>
  <c r="BG102" i="13" s="1"/>
  <c r="BG103" i="13" s="1"/>
  <c r="BG104" i="13" s="1"/>
  <c r="BG105" i="13" s="1"/>
  <c r="BG106" i="13" s="1"/>
  <c r="BG107" i="13" s="1"/>
  <c r="BG108" i="13" s="1"/>
  <c r="BG109" i="13" s="1"/>
  <c r="BG110" i="13" s="1"/>
  <c r="BG111" i="13" s="1"/>
  <c r="BG112" i="13" s="1"/>
  <c r="BG113" i="13" s="1"/>
  <c r="BG114" i="13" s="1"/>
  <c r="BG115" i="13" s="1"/>
  <c r="BG116" i="13" s="1"/>
  <c r="BG117" i="13" s="1"/>
  <c r="BG118" i="13" s="1"/>
  <c r="BG119" i="13" s="1"/>
  <c r="BG120" i="13" s="1"/>
  <c r="BG121" i="13" s="1"/>
  <c r="BG122" i="13" s="1"/>
  <c r="BG123" i="13" s="1"/>
  <c r="BG124" i="13" s="1"/>
  <c r="BG125" i="13" s="1"/>
  <c r="BG126" i="13" s="1"/>
  <c r="BG127" i="13" s="1"/>
  <c r="BG128" i="13" s="1"/>
  <c r="BG129" i="13" s="1"/>
  <c r="BG130" i="13" s="1"/>
  <c r="BG131" i="13" s="1"/>
  <c r="BG132" i="13" s="1"/>
  <c r="BG133" i="13" s="1"/>
  <c r="BG134" i="13" s="1"/>
  <c r="BG135" i="13" s="1"/>
  <c r="BG136" i="13" s="1"/>
  <c r="BG137" i="13" s="1"/>
  <c r="BG138" i="13" s="1"/>
  <c r="BG139" i="13" s="1"/>
  <c r="BG140" i="13" s="1"/>
  <c r="BG141" i="13" s="1"/>
  <c r="BG142" i="13" s="1"/>
  <c r="BG143" i="13" s="1"/>
  <c r="BG144" i="13" s="1"/>
  <c r="BG145" i="13" s="1"/>
  <c r="BG146" i="13" s="1"/>
  <c r="BG147" i="13" s="1"/>
  <c r="BG148" i="13" s="1"/>
  <c r="BG149" i="13" s="1"/>
  <c r="BG150" i="13" s="1"/>
  <c r="BG151" i="13" s="1"/>
  <c r="BG152" i="13" s="1"/>
  <c r="BG153" i="13" s="1"/>
  <c r="BG154" i="13" s="1"/>
  <c r="BG155" i="13" s="1"/>
  <c r="BG156" i="13" s="1"/>
  <c r="BG157" i="13" s="1"/>
  <c r="BG158" i="13" s="1"/>
  <c r="BG159" i="13" s="1"/>
  <c r="BG160" i="13" s="1"/>
  <c r="BG161" i="13" s="1"/>
  <c r="BG162" i="13" s="1"/>
  <c r="BG163" i="13" s="1"/>
  <c r="BG164" i="13" s="1"/>
  <c r="BG165" i="13" s="1"/>
  <c r="BG166" i="13" s="1"/>
  <c r="BG167" i="13" s="1"/>
  <c r="BG168" i="13" s="1"/>
  <c r="BG169" i="13" s="1"/>
  <c r="BG170" i="13" s="1"/>
  <c r="BG171" i="13" s="1"/>
  <c r="BG172" i="13" s="1"/>
  <c r="BG173" i="13" s="1"/>
  <c r="BG174" i="13" s="1"/>
  <c r="BG175" i="13" s="1"/>
  <c r="BG176" i="13" s="1"/>
  <c r="BG177" i="13" s="1"/>
  <c r="BG178" i="13" s="1"/>
  <c r="BG179" i="13" s="1"/>
  <c r="BG180" i="13" s="1"/>
  <c r="BG181" i="13" s="1"/>
  <c r="BG182" i="13" s="1"/>
  <c r="BG183" i="13" s="1"/>
  <c r="BG184" i="13" s="1"/>
  <c r="BG185" i="13" s="1"/>
  <c r="BG186" i="13" s="1"/>
  <c r="BG187" i="13" s="1"/>
  <c r="BG188" i="13" s="1"/>
  <c r="BG189" i="13" s="1"/>
  <c r="BG190" i="13" s="1"/>
  <c r="BG191" i="13" s="1"/>
  <c r="BG192" i="13" s="1"/>
  <c r="BG193" i="13" s="1"/>
  <c r="BG194" i="13" s="1"/>
  <c r="BG195" i="13" s="1"/>
  <c r="BG196" i="13" s="1"/>
  <c r="BG197" i="13" s="1"/>
  <c r="BG198" i="13" s="1"/>
  <c r="BG199" i="13" s="1"/>
  <c r="BG200" i="13" s="1"/>
  <c r="BG201" i="13" s="1"/>
  <c r="BG202" i="13" s="1"/>
  <c r="BG203" i="13" s="1"/>
  <c r="BG204" i="13" s="1"/>
  <c r="BG205" i="13" s="1"/>
  <c r="BG206" i="13" s="1"/>
  <c r="BG207" i="13" s="1"/>
  <c r="BG208" i="13" s="1"/>
  <c r="BG209" i="13" s="1"/>
  <c r="BG210" i="13" s="1"/>
  <c r="BG211" i="13" s="1"/>
  <c r="BG212" i="13" s="1"/>
  <c r="BG213" i="13" s="1"/>
  <c r="BG214" i="13" s="1"/>
  <c r="BG215" i="13" s="1"/>
  <c r="BG216" i="13" s="1"/>
  <c r="BG217" i="13" s="1"/>
  <c r="BG218" i="13" s="1"/>
  <c r="BG219" i="13" s="1"/>
  <c r="BG220" i="13" s="1"/>
  <c r="BG221" i="13" s="1"/>
  <c r="BG222" i="13" s="1"/>
  <c r="BG223" i="13" s="1"/>
  <c r="BG224" i="13" s="1"/>
  <c r="BG225" i="13" s="1"/>
  <c r="BG226" i="13" s="1"/>
  <c r="BG227" i="13" s="1"/>
  <c r="BG228" i="13" s="1"/>
  <c r="BG229" i="13" s="1"/>
  <c r="BG230" i="13" s="1"/>
  <c r="BG231" i="13" s="1"/>
  <c r="BG232" i="13" s="1"/>
  <c r="BG233" i="13" s="1"/>
  <c r="BG234" i="13" s="1"/>
  <c r="BG235" i="13" s="1"/>
  <c r="BG236" i="13" s="1"/>
  <c r="BG237" i="13" s="1"/>
  <c r="BG238" i="13" s="1"/>
  <c r="BG239" i="13" s="1"/>
  <c r="BG240" i="13" s="1"/>
  <c r="BG241" i="13" s="1"/>
  <c r="BG242" i="13" s="1"/>
  <c r="BG243" i="13" s="1"/>
  <c r="BG244" i="13" s="1"/>
  <c r="BG245" i="13" s="1"/>
  <c r="BG246" i="13" s="1"/>
  <c r="BG247" i="13" s="1"/>
  <c r="BG248" i="13" s="1"/>
  <c r="BG249" i="13" s="1"/>
  <c r="BG250" i="13" s="1"/>
  <c r="BG251" i="13" s="1"/>
  <c r="BG252" i="13" s="1"/>
  <c r="BG253" i="13" s="1"/>
  <c r="BG254" i="13" s="1"/>
  <c r="BG255" i="13" s="1"/>
  <c r="BG256" i="13" s="1"/>
  <c r="BG257" i="13" s="1"/>
  <c r="BG258" i="13" s="1"/>
  <c r="BG259" i="13" s="1"/>
  <c r="BG260" i="13" s="1"/>
  <c r="BG261" i="13" s="1"/>
  <c r="BG262" i="13" s="1"/>
  <c r="BG263" i="13" s="1"/>
  <c r="BG264" i="13" s="1"/>
  <c r="BG265" i="13" s="1"/>
  <c r="BG266" i="13" s="1"/>
  <c r="BG267" i="13" s="1"/>
  <c r="BG268" i="13" s="1"/>
  <c r="BG269" i="13" s="1"/>
  <c r="BG270" i="13" s="1"/>
  <c r="BG271" i="13" s="1"/>
  <c r="BG272" i="13" s="1"/>
  <c r="BG273" i="13" s="1"/>
  <c r="BG274" i="13" s="1"/>
  <c r="BG275" i="13" s="1"/>
  <c r="BG276" i="13" s="1"/>
  <c r="BG277" i="13" s="1"/>
  <c r="BG278" i="13" s="1"/>
  <c r="BG279" i="13" s="1"/>
  <c r="BG280" i="13" s="1"/>
  <c r="BG281" i="13" s="1"/>
  <c r="BG282" i="13" s="1"/>
  <c r="BG283" i="13" s="1"/>
  <c r="BG284" i="13" s="1"/>
  <c r="BG285" i="13" s="1"/>
  <c r="BG286" i="13" s="1"/>
  <c r="BG287" i="13" s="1"/>
  <c r="BG288" i="13" s="1"/>
  <c r="BG289" i="13" s="1"/>
  <c r="BG290" i="13" s="1"/>
  <c r="BG291" i="13" s="1"/>
  <c r="BG292" i="13" s="1"/>
  <c r="BG293" i="13" s="1"/>
  <c r="BG294" i="13" s="1"/>
  <c r="BG295" i="13" s="1"/>
  <c r="BG296" i="13" s="1"/>
  <c r="BG297" i="13" s="1"/>
  <c r="BG298" i="13" s="1"/>
  <c r="BG299" i="13" s="1"/>
  <c r="BG300" i="13" s="1"/>
  <c r="BG301" i="13" s="1"/>
  <c r="BG302" i="13" s="1"/>
  <c r="BG303" i="13" s="1"/>
  <c r="BG304" i="13" s="1"/>
  <c r="BG305" i="13" s="1"/>
  <c r="BG306" i="13" s="1"/>
  <c r="BG307" i="13" s="1"/>
  <c r="BG308" i="13" s="1"/>
  <c r="BG309" i="13" s="1"/>
  <c r="BG310" i="13" s="1"/>
  <c r="BG311" i="13" s="1"/>
  <c r="BG312" i="13" s="1"/>
  <c r="BG313" i="13" s="1"/>
  <c r="BG314" i="13" s="1"/>
  <c r="BG315" i="13" s="1"/>
  <c r="BG316" i="13" s="1"/>
  <c r="BG317" i="13" s="1"/>
  <c r="BG318" i="13" s="1"/>
  <c r="BG319" i="13" s="1"/>
  <c r="BG320" i="13" s="1"/>
  <c r="BG321" i="13" s="1"/>
  <c r="BG322" i="13" s="1"/>
  <c r="BG323" i="13" s="1"/>
  <c r="BG324" i="13" s="1"/>
  <c r="BG325" i="13" s="1"/>
  <c r="BG326" i="13" s="1"/>
  <c r="BG327" i="13" s="1"/>
  <c r="BG328" i="13" s="1"/>
  <c r="BG329" i="13" s="1"/>
  <c r="BG330" i="13" s="1"/>
  <c r="BG331" i="13" s="1"/>
  <c r="BG332" i="13" s="1"/>
  <c r="BG333" i="13" s="1"/>
  <c r="BG334" i="13" s="1"/>
  <c r="BG335" i="13" s="1"/>
  <c r="BG336" i="13" s="1"/>
  <c r="BG337" i="13" s="1"/>
  <c r="BG338" i="13" s="1"/>
  <c r="BG339" i="13" s="1"/>
  <c r="BG340" i="13" s="1"/>
  <c r="BG341" i="13" s="1"/>
  <c r="BG342" i="13" s="1"/>
  <c r="BG343" i="13" s="1"/>
  <c r="BG344" i="13" s="1"/>
  <c r="BG345" i="13" s="1"/>
  <c r="BG346" i="13" s="1"/>
  <c r="BF77" i="13"/>
  <c r="BF78" i="13" s="1"/>
  <c r="BF79" i="13" s="1"/>
  <c r="BF80" i="13" s="1"/>
  <c r="BF81" i="13" s="1"/>
  <c r="BF82" i="13" s="1"/>
  <c r="BF83" i="13" s="1"/>
  <c r="BF84" i="13" s="1"/>
  <c r="BF85" i="13" s="1"/>
  <c r="BF87" i="13" s="1"/>
  <c r="BF88" i="13" s="1"/>
  <c r="BF89" i="13" s="1"/>
  <c r="BF90" i="13" s="1"/>
  <c r="BF91" i="13" s="1"/>
  <c r="BF92" i="13" s="1"/>
  <c r="BF93" i="13" s="1"/>
  <c r="BF94" i="13" s="1"/>
  <c r="BF95" i="13" s="1"/>
  <c r="BF96" i="13" s="1"/>
  <c r="BF97" i="13" s="1"/>
  <c r="BF98" i="13" s="1"/>
  <c r="BF99" i="13" s="1"/>
  <c r="BF100" i="13" s="1"/>
  <c r="BF101" i="13" s="1"/>
  <c r="BF102" i="13" s="1"/>
  <c r="BF103" i="13" s="1"/>
  <c r="BF104" i="13" s="1"/>
  <c r="BF105" i="13" s="1"/>
  <c r="BF106" i="13" s="1"/>
  <c r="BF107" i="13" s="1"/>
  <c r="BF108" i="13" s="1"/>
  <c r="BF109" i="13" s="1"/>
  <c r="BF110" i="13" s="1"/>
  <c r="BF111" i="13" s="1"/>
  <c r="BF112" i="13" s="1"/>
  <c r="BF113" i="13" s="1"/>
  <c r="BF114" i="13" s="1"/>
  <c r="BF115" i="13" s="1"/>
  <c r="BF116" i="13" s="1"/>
  <c r="BF117" i="13" s="1"/>
  <c r="BF118" i="13" s="1"/>
  <c r="BF119" i="13" s="1"/>
  <c r="BF120" i="13" s="1"/>
  <c r="BF121" i="13" s="1"/>
  <c r="BF122" i="13" s="1"/>
  <c r="BF123" i="13" s="1"/>
  <c r="BF124" i="13" s="1"/>
  <c r="BF125" i="13" s="1"/>
  <c r="BF126" i="13" s="1"/>
  <c r="BF127" i="13" s="1"/>
  <c r="BF128" i="13" s="1"/>
  <c r="BF129" i="13" s="1"/>
  <c r="BF130" i="13" s="1"/>
  <c r="BF131" i="13" s="1"/>
  <c r="BF132" i="13" s="1"/>
  <c r="BF133" i="13" s="1"/>
  <c r="BF134" i="13" s="1"/>
  <c r="BF135" i="13" s="1"/>
  <c r="BF136" i="13" s="1"/>
  <c r="BF137" i="13" s="1"/>
  <c r="BF138" i="13" s="1"/>
  <c r="BF139" i="13" s="1"/>
  <c r="BF140" i="13" s="1"/>
  <c r="BF141" i="13" s="1"/>
  <c r="BF142" i="13" s="1"/>
  <c r="BF143" i="13" s="1"/>
  <c r="BF144" i="13" s="1"/>
  <c r="BF145" i="13" s="1"/>
  <c r="BF146" i="13" s="1"/>
  <c r="BF147" i="13" s="1"/>
  <c r="BF148" i="13" s="1"/>
  <c r="BF149" i="13" s="1"/>
  <c r="BF150" i="13" s="1"/>
  <c r="BF151" i="13" s="1"/>
  <c r="BF152" i="13" s="1"/>
  <c r="BF153" i="13" s="1"/>
  <c r="BF154" i="13" s="1"/>
  <c r="BF155" i="13" s="1"/>
  <c r="BF156" i="13" s="1"/>
  <c r="BF157" i="13" s="1"/>
  <c r="BF158" i="13" s="1"/>
  <c r="BF159" i="13" s="1"/>
  <c r="BF160" i="13" s="1"/>
  <c r="BF161" i="13" s="1"/>
  <c r="BF162" i="13" s="1"/>
  <c r="BF163" i="13" s="1"/>
  <c r="BF164" i="13" s="1"/>
  <c r="BF165" i="13" s="1"/>
  <c r="BF166" i="13" s="1"/>
  <c r="BF167" i="13" s="1"/>
  <c r="BF168" i="13" s="1"/>
  <c r="BF169" i="13" s="1"/>
  <c r="BF170" i="13" s="1"/>
  <c r="BF171" i="13" s="1"/>
  <c r="BF172" i="13" s="1"/>
  <c r="BF173" i="13" s="1"/>
  <c r="BF174" i="13" s="1"/>
  <c r="BF175" i="13" s="1"/>
  <c r="BF176" i="13" s="1"/>
  <c r="BF177" i="13" s="1"/>
  <c r="BF178" i="13" s="1"/>
  <c r="BF179" i="13" s="1"/>
  <c r="BF180" i="13" s="1"/>
  <c r="BF181" i="13" s="1"/>
  <c r="BF182" i="13" s="1"/>
  <c r="BF183" i="13" s="1"/>
  <c r="BF184" i="13" s="1"/>
  <c r="BF185" i="13" s="1"/>
  <c r="BF186" i="13" s="1"/>
  <c r="BF187" i="13" s="1"/>
  <c r="BF188" i="13" s="1"/>
  <c r="BF189" i="13" s="1"/>
  <c r="BF190" i="13" s="1"/>
  <c r="BF191" i="13" s="1"/>
  <c r="BF192" i="13" s="1"/>
  <c r="BF193" i="13" s="1"/>
  <c r="BF194" i="13" s="1"/>
  <c r="BF195" i="13" s="1"/>
  <c r="BF196" i="13" s="1"/>
  <c r="BF197" i="13" s="1"/>
  <c r="BF198" i="13" s="1"/>
  <c r="BF199" i="13" s="1"/>
  <c r="BF200" i="13" s="1"/>
  <c r="BF201" i="13" s="1"/>
  <c r="BF202" i="13" s="1"/>
  <c r="BF203" i="13" s="1"/>
  <c r="BF204" i="13" s="1"/>
  <c r="BF205" i="13" s="1"/>
  <c r="BF206" i="13" s="1"/>
  <c r="BF207" i="13" s="1"/>
  <c r="BF208" i="13" s="1"/>
  <c r="BF209" i="13" s="1"/>
  <c r="BF210" i="13" s="1"/>
  <c r="BF211" i="13" s="1"/>
  <c r="BF212" i="13" s="1"/>
  <c r="BF213" i="13" s="1"/>
  <c r="BF214" i="13" s="1"/>
  <c r="BF215" i="13" s="1"/>
  <c r="BF216" i="13" s="1"/>
  <c r="BF217" i="13" s="1"/>
  <c r="BF218" i="13" s="1"/>
  <c r="BF219" i="13" s="1"/>
  <c r="BF220" i="13" s="1"/>
  <c r="BF221" i="13" s="1"/>
  <c r="BF222" i="13" s="1"/>
  <c r="BF223" i="13" s="1"/>
  <c r="BF224" i="13" s="1"/>
  <c r="BF225" i="13" s="1"/>
  <c r="BF226" i="13" s="1"/>
  <c r="BF227" i="13" s="1"/>
  <c r="BF228" i="13" s="1"/>
  <c r="BF229" i="13" s="1"/>
  <c r="BF230" i="13" s="1"/>
  <c r="BF231" i="13" s="1"/>
  <c r="BF232" i="13" s="1"/>
  <c r="BF233" i="13" s="1"/>
  <c r="BF234" i="13" s="1"/>
  <c r="BF235" i="13" s="1"/>
  <c r="BF236" i="13" s="1"/>
  <c r="BF237" i="13" s="1"/>
  <c r="BF238" i="13" s="1"/>
  <c r="BF239" i="13" s="1"/>
  <c r="BF240" i="13" s="1"/>
  <c r="BF241" i="13" s="1"/>
  <c r="BF242" i="13" s="1"/>
  <c r="BF243" i="13" s="1"/>
  <c r="BF244" i="13" s="1"/>
  <c r="BF245" i="13" s="1"/>
  <c r="BF246" i="13" s="1"/>
  <c r="BF247" i="13" s="1"/>
  <c r="BF248" i="13" s="1"/>
  <c r="BF249" i="13" s="1"/>
  <c r="BF250" i="13" s="1"/>
  <c r="BF251" i="13" s="1"/>
  <c r="BF252" i="13" s="1"/>
  <c r="BF253" i="13" s="1"/>
  <c r="BF254" i="13" s="1"/>
  <c r="BF255" i="13" s="1"/>
  <c r="BF256" i="13" s="1"/>
  <c r="BF257" i="13" s="1"/>
  <c r="BF258" i="13" s="1"/>
  <c r="BF259" i="13" s="1"/>
  <c r="BF260" i="13" s="1"/>
  <c r="BF261" i="13" s="1"/>
  <c r="BF262" i="13" s="1"/>
  <c r="BF263" i="13" s="1"/>
  <c r="BF264" i="13" s="1"/>
  <c r="BF265" i="13" s="1"/>
  <c r="BF266" i="13" s="1"/>
  <c r="BF267" i="13" s="1"/>
  <c r="BF268" i="13" s="1"/>
  <c r="BF269" i="13" s="1"/>
  <c r="BF270" i="13" s="1"/>
  <c r="BF271" i="13" s="1"/>
  <c r="BF272" i="13" s="1"/>
  <c r="BF273" i="13" s="1"/>
  <c r="BF274" i="13" s="1"/>
  <c r="BF275" i="13" s="1"/>
  <c r="BF276" i="13" s="1"/>
  <c r="BF277" i="13" s="1"/>
  <c r="BF278" i="13" s="1"/>
  <c r="BF279" i="13" s="1"/>
  <c r="BF280" i="13" s="1"/>
  <c r="BF281" i="13" s="1"/>
  <c r="BF282" i="13" s="1"/>
  <c r="BF283" i="13" s="1"/>
  <c r="BF284" i="13" s="1"/>
  <c r="BF285" i="13" s="1"/>
  <c r="BF286" i="13" s="1"/>
  <c r="BF287" i="13" s="1"/>
  <c r="BF288" i="13" s="1"/>
  <c r="BF289" i="13" s="1"/>
  <c r="BF290" i="13" s="1"/>
  <c r="BF291" i="13" s="1"/>
  <c r="BF292" i="13" s="1"/>
  <c r="BF293" i="13" s="1"/>
  <c r="BF294" i="13" s="1"/>
  <c r="BF295" i="13" s="1"/>
  <c r="BF296" i="13" s="1"/>
  <c r="BF297" i="13" s="1"/>
  <c r="BF298" i="13" s="1"/>
  <c r="BF299" i="13" s="1"/>
  <c r="BF300" i="13" s="1"/>
  <c r="BF301" i="13" s="1"/>
  <c r="BF302" i="13" s="1"/>
  <c r="BF303" i="13" s="1"/>
  <c r="BF304" i="13" s="1"/>
  <c r="BF305" i="13" s="1"/>
  <c r="BF306" i="13" s="1"/>
  <c r="BF307" i="13" s="1"/>
  <c r="BF308" i="13" s="1"/>
  <c r="BF309" i="13" s="1"/>
  <c r="BF310" i="13" s="1"/>
  <c r="BF311" i="13" s="1"/>
  <c r="BF312" i="13" s="1"/>
  <c r="BF313" i="13" s="1"/>
  <c r="BF314" i="13" s="1"/>
  <c r="BF315" i="13" s="1"/>
  <c r="BF316" i="13" s="1"/>
  <c r="BF317" i="13" s="1"/>
  <c r="BF318" i="13" s="1"/>
  <c r="BF319" i="13" s="1"/>
  <c r="BF320" i="13" s="1"/>
  <c r="BF321" i="13" s="1"/>
  <c r="BF322" i="13" s="1"/>
  <c r="BF323" i="13" s="1"/>
  <c r="BF324" i="13" s="1"/>
  <c r="BF325" i="13" s="1"/>
  <c r="BF326" i="13" s="1"/>
  <c r="BF327" i="13" s="1"/>
  <c r="BF328" i="13" s="1"/>
  <c r="BF329" i="13" s="1"/>
  <c r="BF330" i="13" s="1"/>
  <c r="BF331" i="13" s="1"/>
  <c r="BF332" i="13" s="1"/>
  <c r="BF333" i="13" s="1"/>
  <c r="BF334" i="13" s="1"/>
  <c r="BF335" i="13" s="1"/>
  <c r="BF336" i="13" s="1"/>
  <c r="BF337" i="13" s="1"/>
  <c r="BF338" i="13" s="1"/>
  <c r="BF339" i="13" s="1"/>
  <c r="BF340" i="13" s="1"/>
  <c r="BF341" i="13" s="1"/>
  <c r="BF342" i="13" s="1"/>
  <c r="BF343" i="13" s="1"/>
  <c r="BF344" i="13" s="1"/>
  <c r="BF345" i="13" s="1"/>
  <c r="BF346" i="13" s="1"/>
  <c r="BE77" i="13"/>
  <c r="BE78" i="13" s="1"/>
  <c r="BE79" i="13" s="1"/>
  <c r="BE80" i="13" s="1"/>
  <c r="BE81" i="13" s="1"/>
  <c r="BE82" i="13" s="1"/>
  <c r="BE83" i="13" s="1"/>
  <c r="BE84" i="13" s="1"/>
  <c r="BE85" i="13" s="1"/>
  <c r="BE87" i="13" s="1"/>
  <c r="BE88" i="13" s="1"/>
  <c r="BE89" i="13" s="1"/>
  <c r="BE90" i="13" s="1"/>
  <c r="BE91" i="13" s="1"/>
  <c r="BE92" i="13" s="1"/>
  <c r="BE93" i="13" s="1"/>
  <c r="BE94" i="13" s="1"/>
  <c r="BE95" i="13" s="1"/>
  <c r="BE96" i="13" s="1"/>
  <c r="BE97" i="13" s="1"/>
  <c r="BE98" i="13" s="1"/>
  <c r="BE99" i="13" s="1"/>
  <c r="BE100" i="13" s="1"/>
  <c r="BE101" i="13" s="1"/>
  <c r="BE102" i="13" s="1"/>
  <c r="BE103" i="13" s="1"/>
  <c r="BE104" i="13" s="1"/>
  <c r="BE105" i="13" s="1"/>
  <c r="BE106" i="13" s="1"/>
  <c r="BE107" i="13" s="1"/>
  <c r="BE108" i="13" s="1"/>
  <c r="BE109" i="13" s="1"/>
  <c r="BE110" i="13" s="1"/>
  <c r="BE111" i="13" s="1"/>
  <c r="BE112" i="13" s="1"/>
  <c r="BE113" i="13" s="1"/>
  <c r="BE114" i="13" s="1"/>
  <c r="BE115" i="13" s="1"/>
  <c r="BE116" i="13" s="1"/>
  <c r="BE117" i="13" s="1"/>
  <c r="BE118" i="13" s="1"/>
  <c r="BE119" i="13" s="1"/>
  <c r="BE120" i="13" s="1"/>
  <c r="BE121" i="13" s="1"/>
  <c r="BE122" i="13" s="1"/>
  <c r="BE123" i="13" s="1"/>
  <c r="BE124" i="13" s="1"/>
  <c r="BE125" i="13" s="1"/>
  <c r="BE126" i="13" s="1"/>
  <c r="BE127" i="13" s="1"/>
  <c r="BE128" i="13" s="1"/>
  <c r="BE129" i="13" s="1"/>
  <c r="BE130" i="13" s="1"/>
  <c r="BE131" i="13" s="1"/>
  <c r="BE132" i="13" s="1"/>
  <c r="BE133" i="13" s="1"/>
  <c r="BE134" i="13" s="1"/>
  <c r="BE135" i="13" s="1"/>
  <c r="BE136" i="13" s="1"/>
  <c r="BE137" i="13" s="1"/>
  <c r="BE138" i="13" s="1"/>
  <c r="BE139" i="13" s="1"/>
  <c r="BE140" i="13" s="1"/>
  <c r="BE141" i="13" s="1"/>
  <c r="BE142" i="13" s="1"/>
  <c r="BE143" i="13" s="1"/>
  <c r="BE144" i="13" s="1"/>
  <c r="BE145" i="13" s="1"/>
  <c r="BE146" i="13" s="1"/>
  <c r="BE147" i="13" s="1"/>
  <c r="BE148" i="13" s="1"/>
  <c r="BE149" i="13" s="1"/>
  <c r="BE150" i="13" s="1"/>
  <c r="BE151" i="13" s="1"/>
  <c r="BE152" i="13" s="1"/>
  <c r="BE153" i="13" s="1"/>
  <c r="BE154" i="13" s="1"/>
  <c r="BE155" i="13" s="1"/>
  <c r="BE156" i="13" s="1"/>
  <c r="BE157" i="13" s="1"/>
  <c r="BE158" i="13" s="1"/>
  <c r="BE159" i="13" s="1"/>
  <c r="BE160" i="13" s="1"/>
  <c r="BE161" i="13" s="1"/>
  <c r="BE162" i="13" s="1"/>
  <c r="BE163" i="13" s="1"/>
  <c r="BE164" i="13" s="1"/>
  <c r="BE165" i="13" s="1"/>
  <c r="BE166" i="13" s="1"/>
  <c r="BE167" i="13" s="1"/>
  <c r="BE168" i="13" s="1"/>
  <c r="BE169" i="13" s="1"/>
  <c r="BE170" i="13" s="1"/>
  <c r="BE171" i="13" s="1"/>
  <c r="BE172" i="13" s="1"/>
  <c r="BE173" i="13" s="1"/>
  <c r="BE174" i="13" s="1"/>
  <c r="BE175" i="13" s="1"/>
  <c r="BE176" i="13" s="1"/>
  <c r="BE177" i="13" s="1"/>
  <c r="BE178" i="13" s="1"/>
  <c r="BE179" i="13" s="1"/>
  <c r="BE180" i="13" s="1"/>
  <c r="BE181" i="13" s="1"/>
  <c r="BE182" i="13" s="1"/>
  <c r="BE183" i="13" s="1"/>
  <c r="BE184" i="13" s="1"/>
  <c r="BE185" i="13" s="1"/>
  <c r="BE186" i="13" s="1"/>
  <c r="BE187" i="13" s="1"/>
  <c r="BE188" i="13" s="1"/>
  <c r="BE189" i="13" s="1"/>
  <c r="BE190" i="13" s="1"/>
  <c r="BE191" i="13" s="1"/>
  <c r="BE192" i="13" s="1"/>
  <c r="BE193" i="13" s="1"/>
  <c r="BE194" i="13" s="1"/>
  <c r="BE195" i="13" s="1"/>
  <c r="BE196" i="13" s="1"/>
  <c r="BE197" i="13" s="1"/>
  <c r="BE198" i="13" s="1"/>
  <c r="BE199" i="13" s="1"/>
  <c r="BE200" i="13" s="1"/>
  <c r="BE201" i="13" s="1"/>
  <c r="BE202" i="13" s="1"/>
  <c r="BE203" i="13" s="1"/>
  <c r="BE204" i="13" s="1"/>
  <c r="BE205" i="13" s="1"/>
  <c r="BE206" i="13" s="1"/>
  <c r="BE207" i="13" s="1"/>
  <c r="BE208" i="13" s="1"/>
  <c r="BE209" i="13" s="1"/>
  <c r="BE210" i="13" s="1"/>
  <c r="BE211" i="13" s="1"/>
  <c r="BE212" i="13" s="1"/>
  <c r="BE213" i="13" s="1"/>
  <c r="BE214" i="13" s="1"/>
  <c r="BE215" i="13" s="1"/>
  <c r="BE216" i="13" s="1"/>
  <c r="BE217" i="13" s="1"/>
  <c r="BE218" i="13" s="1"/>
  <c r="BE219" i="13" s="1"/>
  <c r="BE220" i="13" s="1"/>
  <c r="BE221" i="13" s="1"/>
  <c r="BE222" i="13" s="1"/>
  <c r="BE223" i="13" s="1"/>
  <c r="BE224" i="13" s="1"/>
  <c r="BE225" i="13" s="1"/>
  <c r="BE226" i="13" s="1"/>
  <c r="BE227" i="13" s="1"/>
  <c r="BE228" i="13" s="1"/>
  <c r="BE229" i="13" s="1"/>
  <c r="BE230" i="13" s="1"/>
  <c r="BE231" i="13" s="1"/>
  <c r="BE232" i="13" s="1"/>
  <c r="BE233" i="13" s="1"/>
  <c r="BE234" i="13" s="1"/>
  <c r="BE235" i="13" s="1"/>
  <c r="BE236" i="13" s="1"/>
  <c r="BE237" i="13" s="1"/>
  <c r="BE238" i="13" s="1"/>
  <c r="BE239" i="13" s="1"/>
  <c r="BE240" i="13" s="1"/>
  <c r="BE241" i="13" s="1"/>
  <c r="BE242" i="13" s="1"/>
  <c r="BE243" i="13" s="1"/>
  <c r="BE244" i="13" s="1"/>
  <c r="BE245" i="13" s="1"/>
  <c r="BE246" i="13" s="1"/>
  <c r="BE247" i="13" s="1"/>
  <c r="BE248" i="13" s="1"/>
  <c r="BE249" i="13" s="1"/>
  <c r="BE250" i="13" s="1"/>
  <c r="BE251" i="13" s="1"/>
  <c r="BE252" i="13" s="1"/>
  <c r="BE253" i="13" s="1"/>
  <c r="BE254" i="13" s="1"/>
  <c r="BE255" i="13" s="1"/>
  <c r="BE256" i="13" s="1"/>
  <c r="BE257" i="13" s="1"/>
  <c r="BE258" i="13" s="1"/>
  <c r="BE259" i="13" s="1"/>
  <c r="BE260" i="13" s="1"/>
  <c r="BE261" i="13" s="1"/>
  <c r="BE262" i="13" s="1"/>
  <c r="BE263" i="13" s="1"/>
  <c r="BE264" i="13" s="1"/>
  <c r="BE265" i="13" s="1"/>
  <c r="BE266" i="13" s="1"/>
  <c r="BE267" i="13" s="1"/>
  <c r="BE268" i="13" s="1"/>
  <c r="BE269" i="13" s="1"/>
  <c r="BE270" i="13" s="1"/>
  <c r="BE271" i="13" s="1"/>
  <c r="BE272" i="13" s="1"/>
  <c r="BE273" i="13" s="1"/>
  <c r="BE274" i="13" s="1"/>
  <c r="BE275" i="13" s="1"/>
  <c r="BE276" i="13" s="1"/>
  <c r="BE277" i="13" s="1"/>
  <c r="BE278" i="13" s="1"/>
  <c r="BE279" i="13" s="1"/>
  <c r="BE280" i="13" s="1"/>
  <c r="BE281" i="13" s="1"/>
  <c r="BE282" i="13" s="1"/>
  <c r="BE283" i="13" s="1"/>
  <c r="BE284" i="13" s="1"/>
  <c r="BE285" i="13" s="1"/>
  <c r="BE286" i="13" s="1"/>
  <c r="BE287" i="13" s="1"/>
  <c r="BE288" i="13" s="1"/>
  <c r="BE289" i="13" s="1"/>
  <c r="BE290" i="13" s="1"/>
  <c r="BE291" i="13" s="1"/>
  <c r="BE292" i="13" s="1"/>
  <c r="BE293" i="13" s="1"/>
  <c r="BE294" i="13" s="1"/>
  <c r="BE295" i="13" s="1"/>
  <c r="BE296" i="13" s="1"/>
  <c r="BE297" i="13" s="1"/>
  <c r="BE298" i="13" s="1"/>
  <c r="BE299" i="13" s="1"/>
  <c r="BE300" i="13" s="1"/>
  <c r="BE301" i="13" s="1"/>
  <c r="BE302" i="13" s="1"/>
  <c r="BE303" i="13" s="1"/>
  <c r="BE304" i="13" s="1"/>
  <c r="BE305" i="13" s="1"/>
  <c r="BE306" i="13" s="1"/>
  <c r="BE307" i="13" s="1"/>
  <c r="BE308" i="13" s="1"/>
  <c r="BE309" i="13" s="1"/>
  <c r="BE310" i="13" s="1"/>
  <c r="BE311" i="13" s="1"/>
  <c r="BE312" i="13" s="1"/>
  <c r="BE313" i="13" s="1"/>
  <c r="BE314" i="13" s="1"/>
  <c r="BE315" i="13" s="1"/>
  <c r="BE316" i="13" s="1"/>
  <c r="BE317" i="13" s="1"/>
  <c r="BE318" i="13" s="1"/>
  <c r="BE319" i="13" s="1"/>
  <c r="BE320" i="13" s="1"/>
  <c r="BE321" i="13" s="1"/>
  <c r="BE322" i="13" s="1"/>
  <c r="BE323" i="13" s="1"/>
  <c r="BE324" i="13" s="1"/>
  <c r="BE325" i="13" s="1"/>
  <c r="BE326" i="13" s="1"/>
  <c r="BE327" i="13" s="1"/>
  <c r="BE328" i="13" s="1"/>
  <c r="BE329" i="13" s="1"/>
  <c r="BE330" i="13" s="1"/>
  <c r="BE331" i="13" s="1"/>
  <c r="BE332" i="13" s="1"/>
  <c r="BE333" i="13" s="1"/>
  <c r="BE334" i="13" s="1"/>
  <c r="BE335" i="13" s="1"/>
  <c r="BE336" i="13" s="1"/>
  <c r="BE337" i="13" s="1"/>
  <c r="BE338" i="13" s="1"/>
  <c r="BE339" i="13" s="1"/>
  <c r="BE340" i="13" s="1"/>
  <c r="BE341" i="13" s="1"/>
  <c r="BE342" i="13" s="1"/>
  <c r="BE343" i="13" s="1"/>
  <c r="BE344" i="13" s="1"/>
  <c r="BE345" i="13" s="1"/>
  <c r="BE346" i="13" s="1"/>
  <c r="BS68" i="13"/>
  <c r="BS69" i="13" s="1"/>
  <c r="BS70" i="13" s="1"/>
  <c r="BS71" i="13" s="1"/>
  <c r="BS72" i="13" s="1"/>
  <c r="BS73" i="13" s="1"/>
  <c r="BS74" i="13" s="1"/>
  <c r="BS75" i="13" s="1"/>
  <c r="BS76" i="13" s="1"/>
  <c r="BS77" i="13" s="1"/>
  <c r="BS78" i="13" s="1"/>
  <c r="BS79" i="13" s="1"/>
  <c r="BS80" i="13" s="1"/>
  <c r="BS81" i="13" s="1"/>
  <c r="BS82" i="13" s="1"/>
  <c r="BS83" i="13" s="1"/>
  <c r="BS84" i="13" s="1"/>
  <c r="BS85" i="13" s="1"/>
  <c r="BS86" i="13" s="1"/>
  <c r="BS87" i="13" s="1"/>
  <c r="BS88" i="13" s="1"/>
  <c r="BS89" i="13" s="1"/>
  <c r="BS90" i="13" s="1"/>
  <c r="BS91" i="13" s="1"/>
  <c r="BS92" i="13" s="1"/>
  <c r="BS93" i="13" s="1"/>
  <c r="BS94" i="13" s="1"/>
  <c r="BS95" i="13" s="1"/>
  <c r="BS96" i="13" s="1"/>
  <c r="BS97" i="13" s="1"/>
  <c r="BS98" i="13" s="1"/>
  <c r="BS99" i="13" s="1"/>
  <c r="BS100" i="13" s="1"/>
  <c r="BS101" i="13" s="1"/>
  <c r="BS102" i="13" s="1"/>
  <c r="BS103" i="13" s="1"/>
  <c r="BS104" i="13" s="1"/>
  <c r="BS105" i="13" s="1"/>
  <c r="BS106" i="13" s="1"/>
  <c r="BS107" i="13" s="1"/>
  <c r="BS108" i="13" s="1"/>
  <c r="BS109" i="13" s="1"/>
  <c r="BS110" i="13" s="1"/>
  <c r="BS111" i="13" s="1"/>
  <c r="BS112" i="13" s="1"/>
  <c r="BS113" i="13" s="1"/>
  <c r="BS114" i="13" s="1"/>
  <c r="BS115" i="13" s="1"/>
  <c r="BS116" i="13" s="1"/>
  <c r="BS117" i="13" s="1"/>
  <c r="BS118" i="13" s="1"/>
  <c r="BS119" i="13" s="1"/>
  <c r="BS120" i="13" s="1"/>
  <c r="BS121" i="13" s="1"/>
  <c r="BS122" i="13" s="1"/>
  <c r="BS123" i="13" s="1"/>
  <c r="BS124" i="13" s="1"/>
  <c r="BS125" i="13" s="1"/>
  <c r="BS126" i="13" s="1"/>
  <c r="BS127" i="13" s="1"/>
  <c r="BS128" i="13" s="1"/>
  <c r="BS129" i="13" s="1"/>
  <c r="BS130" i="13" s="1"/>
  <c r="BS131" i="13" s="1"/>
  <c r="BS132" i="13" s="1"/>
  <c r="BS133" i="13" s="1"/>
  <c r="BS134" i="13" s="1"/>
  <c r="BS135" i="13" s="1"/>
  <c r="BS136" i="13" s="1"/>
  <c r="BS137" i="13" s="1"/>
  <c r="BS138" i="13" s="1"/>
  <c r="BS139" i="13" s="1"/>
  <c r="BS140" i="13" s="1"/>
  <c r="BS141" i="13" s="1"/>
  <c r="BS142" i="13" s="1"/>
  <c r="BS143" i="13" s="1"/>
  <c r="BS144" i="13" s="1"/>
  <c r="BS145" i="13" s="1"/>
  <c r="BS146" i="13" s="1"/>
  <c r="BS147" i="13" s="1"/>
  <c r="BS148" i="13" s="1"/>
  <c r="BS149" i="13" s="1"/>
  <c r="BS150" i="13" s="1"/>
  <c r="BS151" i="13" s="1"/>
  <c r="BS152" i="13" s="1"/>
  <c r="BS153" i="13" s="1"/>
  <c r="BS154" i="13" s="1"/>
  <c r="BS155" i="13" s="1"/>
  <c r="BS156" i="13" s="1"/>
  <c r="BS157" i="13" s="1"/>
  <c r="BS158" i="13" s="1"/>
  <c r="BS159" i="13" s="1"/>
  <c r="BS160" i="13" s="1"/>
  <c r="BS161" i="13" s="1"/>
  <c r="BS162" i="13" s="1"/>
  <c r="BS163" i="13" s="1"/>
  <c r="BS164" i="13" s="1"/>
  <c r="BS165" i="13" s="1"/>
  <c r="BS166" i="13" s="1"/>
  <c r="BS167" i="13" s="1"/>
  <c r="BS168" i="13" s="1"/>
  <c r="BS169" i="13" s="1"/>
  <c r="BS170" i="13" s="1"/>
  <c r="BS171" i="13" s="1"/>
  <c r="BS172" i="13" s="1"/>
  <c r="BS173" i="13" s="1"/>
  <c r="BS174" i="13" s="1"/>
  <c r="BS175" i="13" s="1"/>
  <c r="BS176" i="13" s="1"/>
  <c r="BS177" i="13" s="1"/>
  <c r="BS178" i="13" s="1"/>
  <c r="BS179" i="13" s="1"/>
  <c r="BS180" i="13" s="1"/>
  <c r="BS181" i="13" s="1"/>
  <c r="BS182" i="13" s="1"/>
  <c r="BS183" i="13" s="1"/>
  <c r="BS184" i="13" s="1"/>
  <c r="BS185" i="13" s="1"/>
  <c r="BS186" i="13" s="1"/>
  <c r="BS187" i="13" s="1"/>
  <c r="BS188" i="13" s="1"/>
  <c r="BS189" i="13" s="1"/>
  <c r="BS190" i="13" s="1"/>
  <c r="BS191" i="13" s="1"/>
  <c r="BS192" i="13" s="1"/>
  <c r="BS193" i="13" s="1"/>
  <c r="BS194" i="13" s="1"/>
  <c r="BS195" i="13" s="1"/>
  <c r="BS196" i="13" s="1"/>
  <c r="BS197" i="13" s="1"/>
  <c r="BS198" i="13" s="1"/>
  <c r="BS199" i="13" s="1"/>
  <c r="BS200" i="13" s="1"/>
  <c r="BS201" i="13" s="1"/>
  <c r="BS202" i="13" s="1"/>
  <c r="BS203" i="13" s="1"/>
  <c r="BS204" i="13" s="1"/>
  <c r="BS205" i="13" s="1"/>
  <c r="BS206" i="13" s="1"/>
  <c r="BS207" i="13" s="1"/>
  <c r="BS208" i="13" s="1"/>
  <c r="BS209" i="13" s="1"/>
  <c r="BS210" i="13" s="1"/>
  <c r="BS211" i="13" s="1"/>
  <c r="BS212" i="13" s="1"/>
  <c r="BS213" i="13" s="1"/>
  <c r="BS214" i="13" s="1"/>
  <c r="BS215" i="13" s="1"/>
  <c r="BS216" i="13" s="1"/>
  <c r="BS217" i="13" s="1"/>
  <c r="BS218" i="13" s="1"/>
  <c r="BS219" i="13" s="1"/>
  <c r="BS220" i="13" s="1"/>
  <c r="BS221" i="13" s="1"/>
  <c r="BS222" i="13" s="1"/>
  <c r="BS223" i="13" s="1"/>
  <c r="BS224" i="13" s="1"/>
  <c r="BS225" i="13" s="1"/>
  <c r="BS226" i="13" s="1"/>
  <c r="BS227" i="13" s="1"/>
  <c r="BS228" i="13" s="1"/>
  <c r="BS229" i="13" s="1"/>
  <c r="BS230" i="13" s="1"/>
  <c r="BS231" i="13" s="1"/>
  <c r="BS232" i="13" s="1"/>
  <c r="BS233" i="13" s="1"/>
  <c r="BS234" i="13" s="1"/>
  <c r="BS235" i="13" s="1"/>
  <c r="BS236" i="13" s="1"/>
  <c r="BS237" i="13" s="1"/>
  <c r="BS238" i="13" s="1"/>
  <c r="BS239" i="13" s="1"/>
  <c r="BS240" i="13" s="1"/>
  <c r="BS241" i="13" s="1"/>
  <c r="BS242" i="13" s="1"/>
  <c r="BS243" i="13" s="1"/>
  <c r="BS244" i="13" s="1"/>
  <c r="BS245" i="13" s="1"/>
  <c r="BS246" i="13" s="1"/>
  <c r="BS247" i="13" s="1"/>
  <c r="BS248" i="13" s="1"/>
  <c r="BS249" i="13" s="1"/>
  <c r="BS250" i="13" s="1"/>
  <c r="BS251" i="13" s="1"/>
  <c r="BS252" i="13" s="1"/>
  <c r="BS253" i="13" s="1"/>
  <c r="BS254" i="13" s="1"/>
  <c r="BS255" i="13" s="1"/>
  <c r="BS256" i="13" s="1"/>
  <c r="BS257" i="13" s="1"/>
  <c r="BS258" i="13" s="1"/>
  <c r="BS259" i="13" s="1"/>
  <c r="BS260" i="13" s="1"/>
  <c r="BS261" i="13" s="1"/>
  <c r="BS262" i="13" s="1"/>
  <c r="BS263" i="13" s="1"/>
  <c r="BS264" i="13" s="1"/>
  <c r="BS265" i="13" s="1"/>
  <c r="BS266" i="13" s="1"/>
  <c r="BS267" i="13" s="1"/>
  <c r="BS268" i="13" s="1"/>
  <c r="BS269" i="13" s="1"/>
  <c r="BS270" i="13" s="1"/>
  <c r="BS271" i="13" s="1"/>
  <c r="BS272" i="13" s="1"/>
  <c r="BS273" i="13" s="1"/>
  <c r="BS274" i="13" s="1"/>
  <c r="BS275" i="13" s="1"/>
  <c r="BS276" i="13" s="1"/>
  <c r="BS277" i="13" s="1"/>
  <c r="BS278" i="13" s="1"/>
  <c r="BS279" i="13" s="1"/>
  <c r="BS280" i="13" s="1"/>
  <c r="BS281" i="13" s="1"/>
  <c r="BS282" i="13" s="1"/>
  <c r="BS283" i="13" s="1"/>
  <c r="BS284" i="13" s="1"/>
  <c r="BS285" i="13" s="1"/>
  <c r="BS286" i="13" s="1"/>
  <c r="BS287" i="13" s="1"/>
  <c r="BS288" i="13" s="1"/>
  <c r="BS289" i="13" s="1"/>
  <c r="BS290" i="13" s="1"/>
  <c r="BS291" i="13" s="1"/>
  <c r="BS292" i="13" s="1"/>
  <c r="BS293" i="13" s="1"/>
  <c r="BS294" i="13" s="1"/>
  <c r="BS295" i="13" s="1"/>
  <c r="BS296" i="13" s="1"/>
  <c r="BS297" i="13" s="1"/>
  <c r="BS298" i="13" s="1"/>
  <c r="BS299" i="13" s="1"/>
  <c r="BS300" i="13" s="1"/>
  <c r="BS301" i="13" s="1"/>
  <c r="BS302" i="13" s="1"/>
  <c r="BS303" i="13" s="1"/>
  <c r="BS304" i="13" s="1"/>
  <c r="BS305" i="13" s="1"/>
  <c r="BS306" i="13" s="1"/>
  <c r="BS307" i="13" s="1"/>
  <c r="BS308" i="13" s="1"/>
  <c r="BS309" i="13" s="1"/>
  <c r="BS310" i="13" s="1"/>
  <c r="BS311" i="13" s="1"/>
  <c r="BS312" i="13" s="1"/>
  <c r="BS313" i="13" s="1"/>
  <c r="BS314" i="13" s="1"/>
  <c r="BS315" i="13" s="1"/>
  <c r="BS316" i="13" s="1"/>
  <c r="BS317" i="13" s="1"/>
  <c r="BS318" i="13" s="1"/>
  <c r="BS319" i="13" s="1"/>
  <c r="BS320" i="13" s="1"/>
  <c r="BS321" i="13" s="1"/>
  <c r="BS322" i="13" s="1"/>
  <c r="BS323" i="13" s="1"/>
  <c r="BS324" i="13" s="1"/>
  <c r="BS325" i="13" s="1"/>
  <c r="BS326" i="13" s="1"/>
  <c r="BS327" i="13" s="1"/>
  <c r="BS328" i="13" s="1"/>
  <c r="BS329" i="13" s="1"/>
  <c r="BS330" i="13" s="1"/>
  <c r="BS331" i="13" s="1"/>
  <c r="BS332" i="13" s="1"/>
  <c r="BS333" i="13" s="1"/>
  <c r="BS334" i="13" s="1"/>
  <c r="BS335" i="13" s="1"/>
  <c r="BS336" i="13" s="1"/>
  <c r="BS337" i="13" s="1"/>
  <c r="BS338" i="13" s="1"/>
  <c r="BS339" i="13" s="1"/>
  <c r="BS340" i="13" s="1"/>
  <c r="BS341" i="13" s="1"/>
  <c r="BS342" i="13" s="1"/>
  <c r="BS343" i="13" s="1"/>
  <c r="BS344" i="13" s="1"/>
  <c r="BS345" i="13" s="1"/>
  <c r="BS346" i="13" s="1"/>
  <c r="P264" i="7"/>
  <c r="T264" i="7"/>
  <c r="T265" i="7" s="1"/>
  <c r="T266" i="7" s="1"/>
  <c r="T267" i="7" s="1"/>
  <c r="T268" i="7" s="1"/>
  <c r="T269" i="7" s="1"/>
  <c r="T270" i="7" s="1"/>
  <c r="T271" i="7" s="1"/>
  <c r="T272" i="7" s="1"/>
  <c r="T273" i="7" s="1"/>
  <c r="T274" i="7" s="1"/>
  <c r="T275" i="7" s="1"/>
  <c r="T276" i="7" s="1"/>
  <c r="T277" i="7" s="1"/>
  <c r="S264" i="7"/>
  <c r="S265" i="7" s="1"/>
  <c r="S266" i="7" s="1"/>
  <c r="S267" i="7" s="1"/>
  <c r="S268" i="7" s="1"/>
  <c r="S269" i="7" s="1"/>
  <c r="S270" i="7" s="1"/>
  <c r="S271" i="7" s="1"/>
  <c r="S272" i="7" s="1"/>
  <c r="S273" i="7" s="1"/>
  <c r="S274" i="7" s="1"/>
  <c r="S275" i="7" s="1"/>
  <c r="S276" i="7" s="1"/>
  <c r="S277" i="7" s="1"/>
  <c r="P265" i="7"/>
  <c r="P266" i="7" s="1"/>
  <c r="P267" i="7" s="1"/>
  <c r="P268" i="7" s="1"/>
  <c r="P269" i="7" s="1"/>
  <c r="P270" i="7" s="1"/>
  <c r="P271" i="7" s="1"/>
  <c r="P272" i="7" s="1"/>
  <c r="P273" i="7" s="1"/>
  <c r="P274" i="7" s="1"/>
  <c r="P275" i="7" s="1"/>
  <c r="P276" i="7" s="1"/>
  <c r="P277" i="7" s="1"/>
  <c r="Q264" i="7"/>
  <c r="Q265" i="7" s="1"/>
  <c r="Q266" i="7" s="1"/>
  <c r="Q267" i="7" s="1"/>
  <c r="Q268" i="7" s="1"/>
  <c r="Q269" i="7" s="1"/>
  <c r="Q270" i="7" s="1"/>
  <c r="Q271" i="7" s="1"/>
  <c r="Q272" i="7" s="1"/>
  <c r="Q273" i="7" s="1"/>
  <c r="Q274" i="7" s="1"/>
  <c r="Q275" i="7" s="1"/>
  <c r="Q276" i="7" s="1"/>
  <c r="Q277" i="7" s="1"/>
  <c r="R264" i="7"/>
  <c r="R265" i="7" s="1"/>
  <c r="R266" i="7" s="1"/>
  <c r="R267" i="7" s="1"/>
  <c r="R268" i="7" s="1"/>
  <c r="R269" i="7" s="1"/>
  <c r="R270" i="7" s="1"/>
  <c r="R271" i="7" s="1"/>
  <c r="R272" i="7" s="1"/>
  <c r="R273" i="7" s="1"/>
  <c r="R274" i="7" s="1"/>
  <c r="R275" i="7" s="1"/>
  <c r="R276" i="7" s="1"/>
  <c r="R277" i="7" s="1"/>
  <c r="M8" i="12"/>
  <c r="M9" i="12" s="1"/>
  <c r="N8" i="12"/>
  <c r="U7" i="7"/>
  <c r="AN14" i="13" l="1"/>
  <c r="AQ13" i="13"/>
  <c r="AM9" i="13"/>
  <c r="AP8" i="13"/>
  <c r="AO9" i="13"/>
  <c r="AL10" i="13"/>
  <c r="N9" i="12"/>
  <c r="N10" i="12" s="1"/>
  <c r="U8" i="7"/>
  <c r="AP9" i="13" l="1"/>
  <c r="AM10" i="13"/>
  <c r="AN15" i="13"/>
  <c r="AQ14" i="13"/>
  <c r="AO10" i="13"/>
  <c r="AL11" i="13"/>
  <c r="N11" i="12"/>
  <c r="N12" i="12" s="1"/>
  <c r="M10" i="12"/>
  <c r="M11" i="12" s="1"/>
  <c r="U9" i="7"/>
  <c r="AO11" i="13" l="1"/>
  <c r="AL12" i="13"/>
  <c r="AN16" i="13"/>
  <c r="AQ15" i="13"/>
  <c r="AM11" i="13"/>
  <c r="AP10" i="13"/>
  <c r="N13" i="12"/>
  <c r="N14" i="12" s="1"/>
  <c r="M12" i="12"/>
  <c r="M13" i="12" s="1"/>
  <c r="U10" i="7"/>
  <c r="AN17" i="13" l="1"/>
  <c r="AQ16" i="13"/>
  <c r="AP11" i="13"/>
  <c r="AM12" i="13"/>
  <c r="AO12" i="13"/>
  <c r="AL13" i="13"/>
  <c r="M14" i="12"/>
  <c r="M15" i="12" s="1"/>
  <c r="U11" i="7"/>
  <c r="AO13" i="13" l="1"/>
  <c r="AL14" i="13"/>
  <c r="AM13" i="13"/>
  <c r="AP12" i="13"/>
  <c r="AN18" i="13"/>
  <c r="AQ17" i="13"/>
  <c r="M16" i="12"/>
  <c r="M17" i="12" s="1"/>
  <c r="N15" i="12"/>
  <c r="N16" i="12" s="1"/>
  <c r="U12" i="7"/>
  <c r="AN19" i="13" l="1"/>
  <c r="AQ18" i="13"/>
  <c r="AP13" i="13"/>
  <c r="AM14" i="13"/>
  <c r="AO14" i="13"/>
  <c r="AL15" i="13"/>
  <c r="M18" i="12"/>
  <c r="M19" i="12" s="1"/>
  <c r="N17" i="12"/>
  <c r="N18" i="12" s="1"/>
  <c r="U13" i="7"/>
  <c r="AO15" i="13" l="1"/>
  <c r="AL16" i="13"/>
  <c r="AM15" i="13"/>
  <c r="AP14" i="13"/>
  <c r="AN20" i="13"/>
  <c r="AQ19" i="13"/>
  <c r="M20" i="12"/>
  <c r="M21" i="12" s="1"/>
  <c r="N19" i="12"/>
  <c r="N20" i="12" s="1"/>
  <c r="U14" i="7"/>
  <c r="AN21" i="13" l="1"/>
  <c r="AQ20" i="13"/>
  <c r="AP15" i="13"/>
  <c r="AM16" i="13"/>
  <c r="AO16" i="13"/>
  <c r="AL17" i="13"/>
  <c r="M22" i="12"/>
  <c r="M23" i="12" s="1"/>
  <c r="N21" i="12"/>
  <c r="N22" i="12" s="1"/>
  <c r="U15" i="7"/>
  <c r="AO17" i="13" l="1"/>
  <c r="AL18" i="13"/>
  <c r="AM17" i="13"/>
  <c r="AP16" i="13"/>
  <c r="AN22" i="13"/>
  <c r="AQ21" i="13"/>
  <c r="M24" i="12"/>
  <c r="M25" i="12" s="1"/>
  <c r="N23" i="12"/>
  <c r="N24" i="12" s="1"/>
  <c r="U16" i="7"/>
  <c r="AN23" i="13" l="1"/>
  <c r="AQ22" i="13"/>
  <c r="AP17" i="13"/>
  <c r="AM18" i="13"/>
  <c r="AO18" i="13"/>
  <c r="AL19" i="13"/>
  <c r="M26" i="12"/>
  <c r="M27" i="12" s="1"/>
  <c r="N25" i="12"/>
  <c r="N26" i="12" s="1"/>
  <c r="U17" i="7"/>
  <c r="AO19" i="13" l="1"/>
  <c r="AL20" i="13"/>
  <c r="AM19" i="13"/>
  <c r="AP18" i="13"/>
  <c r="AN24" i="13"/>
  <c r="AQ23" i="13"/>
  <c r="N27" i="12"/>
  <c r="N28" i="12" s="1"/>
  <c r="U18" i="7"/>
  <c r="AN25" i="13" l="1"/>
  <c r="AQ24" i="13"/>
  <c r="AO20" i="13"/>
  <c r="AL21" i="13"/>
  <c r="AP19" i="13"/>
  <c r="AM20" i="13"/>
  <c r="M28" i="12"/>
  <c r="M29" i="12" s="1"/>
  <c r="U19" i="7"/>
  <c r="AM21" i="13" l="1"/>
  <c r="AP20" i="13"/>
  <c r="AO21" i="13"/>
  <c r="AL22" i="13"/>
  <c r="AN26" i="13"/>
  <c r="AQ25" i="13"/>
  <c r="M30" i="12"/>
  <c r="M31" i="12" s="1"/>
  <c r="N29" i="12"/>
  <c r="N30" i="12" s="1"/>
  <c r="U20" i="7"/>
  <c r="AN27" i="13" l="1"/>
  <c r="AQ26" i="13"/>
  <c r="AO22" i="13"/>
  <c r="AL23" i="13"/>
  <c r="AP21" i="13"/>
  <c r="AM22" i="13"/>
  <c r="N31" i="12"/>
  <c r="N32" i="12" s="1"/>
  <c r="U21" i="7"/>
  <c r="AM23" i="13" l="1"/>
  <c r="AP22" i="13"/>
  <c r="AO23" i="13"/>
  <c r="AL24" i="13"/>
  <c r="AN28" i="13"/>
  <c r="AQ27" i="13"/>
  <c r="M32" i="12"/>
  <c r="M33" i="12" s="1"/>
  <c r="U22" i="7"/>
  <c r="AO24" i="13" l="1"/>
  <c r="AL25" i="13"/>
  <c r="AN29" i="13"/>
  <c r="AQ28" i="13"/>
  <c r="AP23" i="13"/>
  <c r="AM24" i="13"/>
  <c r="N33" i="12"/>
  <c r="N34" i="12" s="1"/>
  <c r="U23" i="7"/>
  <c r="AO25" i="13" l="1"/>
  <c r="AL26" i="13"/>
  <c r="AM25" i="13"/>
  <c r="AP24" i="13"/>
  <c r="AN30" i="13"/>
  <c r="AQ29" i="13"/>
  <c r="M34" i="12"/>
  <c r="M35" i="12" s="1"/>
  <c r="U24" i="7"/>
  <c r="AN31" i="13" l="1"/>
  <c r="AQ30" i="13"/>
  <c r="AP25" i="13"/>
  <c r="AM26" i="13"/>
  <c r="AO26" i="13"/>
  <c r="AL27" i="13"/>
  <c r="N35" i="12"/>
  <c r="N36" i="12" s="1"/>
  <c r="U25" i="7"/>
  <c r="AO27" i="13" l="1"/>
  <c r="AL28" i="13"/>
  <c r="AM27" i="13"/>
  <c r="AP26" i="13"/>
  <c r="AN32" i="13"/>
  <c r="AQ31" i="13"/>
  <c r="M36" i="12"/>
  <c r="M37" i="12" s="1"/>
  <c r="U26" i="7"/>
  <c r="AN33" i="13" l="1"/>
  <c r="AQ32" i="13"/>
  <c r="AP27" i="13"/>
  <c r="AM28" i="13"/>
  <c r="AO28" i="13"/>
  <c r="AL29" i="13"/>
  <c r="N37" i="12"/>
  <c r="N38" i="12" s="1"/>
  <c r="U27" i="7"/>
  <c r="AO29" i="13" l="1"/>
  <c r="AL30" i="13"/>
  <c r="AM29" i="13"/>
  <c r="AP28" i="13"/>
  <c r="AN34" i="13"/>
  <c r="AQ33" i="13"/>
  <c r="M38" i="12"/>
  <c r="M39" i="12" s="1"/>
  <c r="N39" i="12"/>
  <c r="N40" i="12" s="1"/>
  <c r="U28" i="7"/>
  <c r="AN35" i="13" l="1"/>
  <c r="AQ34" i="13"/>
  <c r="AP29" i="13"/>
  <c r="AM30" i="13"/>
  <c r="AO30" i="13"/>
  <c r="AL31" i="13"/>
  <c r="M40" i="12"/>
  <c r="M41" i="12" s="1"/>
  <c r="U29" i="7"/>
  <c r="AM31" i="13" l="1"/>
  <c r="AP30" i="13"/>
  <c r="AO31" i="13"/>
  <c r="AL32" i="13"/>
  <c r="AN36" i="13"/>
  <c r="AQ35" i="13"/>
  <c r="N41" i="12"/>
  <c r="N42" i="12" s="1"/>
  <c r="U30" i="7"/>
  <c r="AO32" i="13" l="1"/>
  <c r="AL33" i="13"/>
  <c r="AN37" i="13"/>
  <c r="AQ36" i="13"/>
  <c r="AP31" i="13"/>
  <c r="AM32" i="13"/>
  <c r="M42" i="12"/>
  <c r="M43" i="12" s="1"/>
  <c r="U31" i="7"/>
  <c r="AM33" i="13" l="1"/>
  <c r="AP32" i="13"/>
  <c r="AO33" i="13"/>
  <c r="AL34" i="13"/>
  <c r="AN38" i="13"/>
  <c r="AQ37" i="13"/>
  <c r="N43" i="12"/>
  <c r="N44" i="12" s="1"/>
  <c r="U32" i="7"/>
  <c r="AN39" i="13" l="1"/>
  <c r="AQ38" i="13"/>
  <c r="AO34" i="13"/>
  <c r="AL35" i="13"/>
  <c r="AP33" i="13"/>
  <c r="AM34" i="13"/>
  <c r="M44" i="12"/>
  <c r="M45" i="12" s="1"/>
  <c r="U33" i="7"/>
  <c r="AM35" i="13" l="1"/>
  <c r="AP34" i="13"/>
  <c r="AO35" i="13"/>
  <c r="AL36" i="13"/>
  <c r="AN40" i="13"/>
  <c r="AQ39" i="13"/>
  <c r="N45" i="12"/>
  <c r="N46" i="12" s="1"/>
  <c r="U34" i="7"/>
  <c r="AN41" i="13" l="1"/>
  <c r="AQ40" i="13"/>
  <c r="AO36" i="13"/>
  <c r="AL37" i="13"/>
  <c r="AP35" i="13"/>
  <c r="AM36" i="13"/>
  <c r="M46" i="12"/>
  <c r="M47" i="12" s="1"/>
  <c r="U35" i="7"/>
  <c r="AM37" i="13" l="1"/>
  <c r="AP36" i="13"/>
  <c r="AO37" i="13"/>
  <c r="AL38" i="13"/>
  <c r="AN42" i="13"/>
  <c r="AQ41" i="13"/>
  <c r="N47" i="12"/>
  <c r="N48" i="12" s="1"/>
  <c r="U36" i="7"/>
  <c r="AO38" i="13" l="1"/>
  <c r="AL39" i="13"/>
  <c r="AN43" i="13"/>
  <c r="AQ42" i="13"/>
  <c r="AP37" i="13"/>
  <c r="AM38" i="13"/>
  <c r="M48" i="12"/>
  <c r="M49" i="12" s="1"/>
  <c r="U37" i="7"/>
  <c r="AM39" i="13" l="1"/>
  <c r="AP38" i="13"/>
  <c r="AO39" i="13"/>
  <c r="AL40" i="13"/>
  <c r="AN44" i="13"/>
  <c r="AQ43" i="13"/>
  <c r="N49" i="12"/>
  <c r="N50" i="12" s="1"/>
  <c r="U38" i="7"/>
  <c r="AN45" i="13" l="1"/>
  <c r="AQ44" i="13"/>
  <c r="AO40" i="13"/>
  <c r="AL41" i="13"/>
  <c r="AP39" i="13"/>
  <c r="AM40" i="13"/>
  <c r="M50" i="12"/>
  <c r="M51" i="12" s="1"/>
  <c r="U39" i="7"/>
  <c r="AO41" i="13" l="1"/>
  <c r="AL42" i="13"/>
  <c r="AM41" i="13"/>
  <c r="AP40" i="13"/>
  <c r="AN46" i="13"/>
  <c r="AQ45" i="13"/>
  <c r="N51" i="12"/>
  <c r="N52" i="12" s="1"/>
  <c r="U40" i="7"/>
  <c r="AP41" i="13" l="1"/>
  <c r="AM42" i="13"/>
  <c r="AN47" i="13"/>
  <c r="AQ46" i="13"/>
  <c r="AO42" i="13"/>
  <c r="AL43" i="13"/>
  <c r="M52" i="12"/>
  <c r="M53" i="12" s="1"/>
  <c r="U41" i="7"/>
  <c r="AO43" i="13" l="1"/>
  <c r="AL44" i="13"/>
  <c r="AN48" i="13"/>
  <c r="AQ47" i="13"/>
  <c r="AM43" i="13"/>
  <c r="AP42" i="13"/>
  <c r="N53" i="12"/>
  <c r="N54" i="12" s="1"/>
  <c r="U42" i="7"/>
  <c r="AP43" i="13" l="1"/>
  <c r="AM44" i="13"/>
  <c r="AN49" i="13"/>
  <c r="AQ48" i="13"/>
  <c r="AO44" i="13"/>
  <c r="AL45" i="13"/>
  <c r="M54" i="12"/>
  <c r="M55" i="12" s="1"/>
  <c r="U43" i="7"/>
  <c r="AO45" i="13" l="1"/>
  <c r="AL46" i="13"/>
  <c r="AM45" i="13"/>
  <c r="AP44" i="13"/>
  <c r="AN50" i="13"/>
  <c r="AQ49" i="13"/>
  <c r="N55" i="12"/>
  <c r="N56" i="12" s="1"/>
  <c r="U44" i="7"/>
  <c r="AP45" i="13" l="1"/>
  <c r="AM46" i="13"/>
  <c r="AN51" i="13"/>
  <c r="AQ50" i="13"/>
  <c r="AO46" i="13"/>
  <c r="AL47" i="13"/>
  <c r="M56" i="12"/>
  <c r="M57" i="12" s="1"/>
  <c r="U45" i="7"/>
  <c r="AO47" i="13" l="1"/>
  <c r="AL48" i="13"/>
  <c r="AN52" i="13"/>
  <c r="AQ51" i="13"/>
  <c r="AM47" i="13"/>
  <c r="AP46" i="13"/>
  <c r="N57" i="12"/>
  <c r="N58" i="12" s="1"/>
  <c r="U46" i="7"/>
  <c r="AN53" i="13" l="1"/>
  <c r="AQ52" i="13"/>
  <c r="AP47" i="13"/>
  <c r="AM48" i="13"/>
  <c r="AO48" i="13"/>
  <c r="AL49" i="13"/>
  <c r="M58" i="12"/>
  <c r="M59" i="12" s="1"/>
  <c r="U47" i="7"/>
  <c r="AM49" i="13" l="1"/>
  <c r="AP48" i="13"/>
  <c r="AO49" i="13"/>
  <c r="AL50" i="13"/>
  <c r="AN54" i="13"/>
  <c r="AQ53" i="13"/>
  <c r="N59" i="12"/>
  <c r="N60" i="12" s="1"/>
  <c r="U48" i="7"/>
  <c r="AN55" i="13" l="1"/>
  <c r="AQ54" i="13"/>
  <c r="AO50" i="13"/>
  <c r="AL51" i="13"/>
  <c r="AP49" i="13"/>
  <c r="AM50" i="13"/>
  <c r="M60" i="12"/>
  <c r="M61" i="12" s="1"/>
  <c r="U49" i="7"/>
  <c r="AM51" i="13" l="1"/>
  <c r="AP50" i="13"/>
  <c r="AO51" i="13"/>
  <c r="AL52" i="13"/>
  <c r="AQ55" i="13"/>
  <c r="AN56" i="13"/>
  <c r="N61" i="12"/>
  <c r="N62" i="12" s="1"/>
  <c r="U50" i="7"/>
  <c r="AO52" i="13" l="1"/>
  <c r="AL53" i="13"/>
  <c r="AN57" i="13"/>
  <c r="AN58" i="13" s="1"/>
  <c r="AN59" i="13" s="1"/>
  <c r="AN60" i="13" s="1"/>
  <c r="AN61" i="13" s="1"/>
  <c r="AN62" i="13" s="1"/>
  <c r="AN63" i="13" s="1"/>
  <c r="AN64" i="13" s="1"/>
  <c r="AN65" i="13" s="1"/>
  <c r="AN66" i="13" s="1"/>
  <c r="AQ56" i="13"/>
  <c r="AQ57" i="13" s="1"/>
  <c r="AQ58" i="13" s="1"/>
  <c r="AQ59" i="13" s="1"/>
  <c r="AQ60" i="13" s="1"/>
  <c r="AQ61" i="13" s="1"/>
  <c r="AQ62" i="13" s="1"/>
  <c r="AQ63" i="13" s="1"/>
  <c r="AQ64" i="13" s="1"/>
  <c r="AQ65" i="13" s="1"/>
  <c r="AQ66" i="13" s="1"/>
  <c r="AQ67" i="13" s="1"/>
  <c r="AQ68" i="13" s="1"/>
  <c r="AQ69" i="13" s="1"/>
  <c r="AQ70" i="13" s="1"/>
  <c r="AQ71" i="13" s="1"/>
  <c r="AQ72" i="13" s="1"/>
  <c r="AQ73" i="13" s="1"/>
  <c r="AQ74" i="13" s="1"/>
  <c r="AQ75" i="13" s="1"/>
  <c r="AQ76" i="13" s="1"/>
  <c r="AQ77" i="13" s="1"/>
  <c r="AQ78" i="13" s="1"/>
  <c r="AQ79" i="13" s="1"/>
  <c r="AQ80" i="13" s="1"/>
  <c r="AQ81" i="13" s="1"/>
  <c r="AQ82" i="13" s="1"/>
  <c r="AQ83" i="13" s="1"/>
  <c r="AQ84" i="13" s="1"/>
  <c r="AQ85" i="13" s="1"/>
  <c r="AQ86" i="13" s="1"/>
  <c r="AQ87" i="13" s="1"/>
  <c r="AQ88" i="13" s="1"/>
  <c r="AQ89" i="13" s="1"/>
  <c r="AQ90" i="13" s="1"/>
  <c r="AQ91" i="13" s="1"/>
  <c r="AQ92" i="13" s="1"/>
  <c r="AQ93" i="13" s="1"/>
  <c r="AQ94" i="13" s="1"/>
  <c r="AQ95" i="13" s="1"/>
  <c r="AQ96" i="13" s="1"/>
  <c r="AQ97" i="13" s="1"/>
  <c r="AQ98" i="13" s="1"/>
  <c r="AQ99" i="13" s="1"/>
  <c r="AQ100" i="13" s="1"/>
  <c r="AQ101" i="13" s="1"/>
  <c r="AQ102" i="13" s="1"/>
  <c r="AQ103" i="13" s="1"/>
  <c r="AQ104" i="13" s="1"/>
  <c r="AQ105" i="13" s="1"/>
  <c r="AQ106" i="13" s="1"/>
  <c r="AQ107" i="13" s="1"/>
  <c r="AQ108" i="13" s="1"/>
  <c r="AQ109" i="13" s="1"/>
  <c r="AQ110" i="13" s="1"/>
  <c r="AQ111" i="13" s="1"/>
  <c r="AQ112" i="13" s="1"/>
  <c r="AQ113" i="13" s="1"/>
  <c r="AQ114" i="13" s="1"/>
  <c r="AQ115" i="13" s="1"/>
  <c r="AQ116" i="13" s="1"/>
  <c r="AQ117" i="13" s="1"/>
  <c r="AQ118" i="13" s="1"/>
  <c r="AQ119" i="13" s="1"/>
  <c r="AQ120" i="13" s="1"/>
  <c r="AQ121" i="13" s="1"/>
  <c r="AQ122" i="13" s="1"/>
  <c r="AQ123" i="13" s="1"/>
  <c r="AQ124" i="13" s="1"/>
  <c r="AQ125" i="13" s="1"/>
  <c r="AQ126" i="13" s="1"/>
  <c r="AQ127" i="13" s="1"/>
  <c r="AQ128" i="13" s="1"/>
  <c r="AQ129" i="13" s="1"/>
  <c r="AQ130" i="13" s="1"/>
  <c r="AQ131" i="13" s="1"/>
  <c r="AQ132" i="13" s="1"/>
  <c r="AQ133" i="13" s="1"/>
  <c r="AQ134" i="13" s="1"/>
  <c r="AQ135" i="13" s="1"/>
  <c r="AQ136" i="13" s="1"/>
  <c r="AQ137" i="13" s="1"/>
  <c r="AQ138" i="13" s="1"/>
  <c r="AQ139" i="13" s="1"/>
  <c r="AQ140" i="13" s="1"/>
  <c r="AQ141" i="13" s="1"/>
  <c r="AQ142" i="13" s="1"/>
  <c r="AQ143" i="13" s="1"/>
  <c r="AQ144" i="13" s="1"/>
  <c r="AQ145" i="13" s="1"/>
  <c r="AQ146" i="13" s="1"/>
  <c r="AQ147" i="13" s="1"/>
  <c r="AQ148" i="13" s="1"/>
  <c r="AQ149" i="13" s="1"/>
  <c r="AQ150" i="13" s="1"/>
  <c r="AQ151" i="13" s="1"/>
  <c r="AQ152" i="13" s="1"/>
  <c r="AQ153" i="13" s="1"/>
  <c r="AQ154" i="13" s="1"/>
  <c r="AQ155" i="13" s="1"/>
  <c r="AQ156" i="13" s="1"/>
  <c r="AQ157" i="13" s="1"/>
  <c r="AQ158" i="13" s="1"/>
  <c r="AQ159" i="13" s="1"/>
  <c r="AQ160" i="13" s="1"/>
  <c r="AQ161" i="13" s="1"/>
  <c r="AQ162" i="13" s="1"/>
  <c r="AQ163" i="13" s="1"/>
  <c r="AQ164" i="13" s="1"/>
  <c r="AQ165" i="13" s="1"/>
  <c r="AQ166" i="13" s="1"/>
  <c r="AQ167" i="13" s="1"/>
  <c r="AQ168" i="13" s="1"/>
  <c r="AQ169" i="13" s="1"/>
  <c r="AQ170" i="13" s="1"/>
  <c r="AQ171" i="13" s="1"/>
  <c r="AQ172" i="13" s="1"/>
  <c r="AQ173" i="13" s="1"/>
  <c r="AQ174" i="13" s="1"/>
  <c r="AQ175" i="13" s="1"/>
  <c r="AQ176" i="13" s="1"/>
  <c r="AQ177" i="13" s="1"/>
  <c r="AQ178" i="13" s="1"/>
  <c r="AQ179" i="13" s="1"/>
  <c r="AQ180" i="13" s="1"/>
  <c r="AQ181" i="13" s="1"/>
  <c r="AQ182" i="13" s="1"/>
  <c r="AQ183" i="13" s="1"/>
  <c r="AQ184" i="13" s="1"/>
  <c r="AQ185" i="13" s="1"/>
  <c r="AQ186" i="13" s="1"/>
  <c r="AQ187" i="13" s="1"/>
  <c r="AQ188" i="13" s="1"/>
  <c r="AQ189" i="13" s="1"/>
  <c r="AQ190" i="13" s="1"/>
  <c r="AQ191" i="13" s="1"/>
  <c r="AQ192" i="13" s="1"/>
  <c r="AQ193" i="13" s="1"/>
  <c r="AQ194" i="13" s="1"/>
  <c r="AQ195" i="13" s="1"/>
  <c r="AQ196" i="13" s="1"/>
  <c r="AQ197" i="13" s="1"/>
  <c r="AQ198" i="13" s="1"/>
  <c r="AQ199" i="13" s="1"/>
  <c r="AQ200" i="13" s="1"/>
  <c r="AQ201" i="13" s="1"/>
  <c r="AQ202" i="13" s="1"/>
  <c r="AQ203" i="13" s="1"/>
  <c r="AQ204" i="13" s="1"/>
  <c r="AQ205" i="13" s="1"/>
  <c r="AQ206" i="13" s="1"/>
  <c r="AQ207" i="13" s="1"/>
  <c r="AQ208" i="13" s="1"/>
  <c r="AQ209" i="13" s="1"/>
  <c r="AQ210" i="13" s="1"/>
  <c r="AQ211" i="13" s="1"/>
  <c r="AQ212" i="13" s="1"/>
  <c r="AQ213" i="13" s="1"/>
  <c r="AQ214" i="13" s="1"/>
  <c r="AQ215" i="13" s="1"/>
  <c r="AQ216" i="13" s="1"/>
  <c r="AQ217" i="13" s="1"/>
  <c r="AQ218" i="13" s="1"/>
  <c r="AQ219" i="13" s="1"/>
  <c r="AQ220" i="13" s="1"/>
  <c r="AQ221" i="13" s="1"/>
  <c r="AQ222" i="13" s="1"/>
  <c r="AQ223" i="13" s="1"/>
  <c r="AQ224" i="13" s="1"/>
  <c r="AQ225" i="13" s="1"/>
  <c r="AQ226" i="13" s="1"/>
  <c r="AQ227" i="13" s="1"/>
  <c r="AQ228" i="13" s="1"/>
  <c r="AQ229" i="13" s="1"/>
  <c r="AQ230" i="13" s="1"/>
  <c r="AQ231" i="13" s="1"/>
  <c r="AQ232" i="13" s="1"/>
  <c r="AQ233" i="13" s="1"/>
  <c r="AQ234" i="13" s="1"/>
  <c r="AQ235" i="13" s="1"/>
  <c r="AQ236" i="13" s="1"/>
  <c r="AQ237" i="13" s="1"/>
  <c r="AQ238" i="13" s="1"/>
  <c r="AQ239" i="13" s="1"/>
  <c r="AQ240" i="13" s="1"/>
  <c r="AQ241" i="13" s="1"/>
  <c r="AQ242" i="13" s="1"/>
  <c r="AQ243" i="13" s="1"/>
  <c r="AQ244" i="13" s="1"/>
  <c r="AQ245" i="13" s="1"/>
  <c r="AQ246" i="13" s="1"/>
  <c r="AQ247" i="13" s="1"/>
  <c r="AQ248" i="13" s="1"/>
  <c r="AQ249" i="13" s="1"/>
  <c r="AQ250" i="13" s="1"/>
  <c r="AQ251" i="13" s="1"/>
  <c r="AQ252" i="13" s="1"/>
  <c r="AQ253" i="13" s="1"/>
  <c r="AQ254" i="13" s="1"/>
  <c r="AQ255" i="13" s="1"/>
  <c r="AQ256" i="13" s="1"/>
  <c r="AQ257" i="13" s="1"/>
  <c r="AQ258" i="13" s="1"/>
  <c r="AQ259" i="13" s="1"/>
  <c r="AQ260" i="13" s="1"/>
  <c r="AQ261" i="13" s="1"/>
  <c r="AQ262" i="13" s="1"/>
  <c r="AQ263" i="13" s="1"/>
  <c r="AQ264" i="13" s="1"/>
  <c r="AQ265" i="13" s="1"/>
  <c r="AQ266" i="13" s="1"/>
  <c r="AQ267" i="13" s="1"/>
  <c r="AQ268" i="13" s="1"/>
  <c r="AQ269" i="13" s="1"/>
  <c r="AQ270" i="13" s="1"/>
  <c r="AQ271" i="13" s="1"/>
  <c r="AQ272" i="13" s="1"/>
  <c r="AQ273" i="13" s="1"/>
  <c r="AQ274" i="13" s="1"/>
  <c r="AQ275" i="13" s="1"/>
  <c r="AQ276" i="13" s="1"/>
  <c r="AQ277" i="13" s="1"/>
  <c r="AQ278" i="13" s="1"/>
  <c r="AQ279" i="13" s="1"/>
  <c r="AQ280" i="13" s="1"/>
  <c r="AQ281" i="13" s="1"/>
  <c r="AQ282" i="13" s="1"/>
  <c r="AQ283" i="13" s="1"/>
  <c r="AQ284" i="13" s="1"/>
  <c r="AQ285" i="13" s="1"/>
  <c r="AQ286" i="13" s="1"/>
  <c r="AQ287" i="13" s="1"/>
  <c r="AQ288" i="13" s="1"/>
  <c r="AQ289" i="13" s="1"/>
  <c r="AQ290" i="13" s="1"/>
  <c r="AQ291" i="13" s="1"/>
  <c r="AQ292" i="13" s="1"/>
  <c r="AQ293" i="13" s="1"/>
  <c r="AQ294" i="13" s="1"/>
  <c r="AQ295" i="13" s="1"/>
  <c r="AQ296" i="13" s="1"/>
  <c r="AQ297" i="13" s="1"/>
  <c r="AQ298" i="13" s="1"/>
  <c r="AQ299" i="13" s="1"/>
  <c r="AQ300" i="13" s="1"/>
  <c r="AQ301" i="13" s="1"/>
  <c r="AQ302" i="13" s="1"/>
  <c r="AQ303" i="13" s="1"/>
  <c r="AQ304" i="13" s="1"/>
  <c r="AQ305" i="13" s="1"/>
  <c r="AQ306" i="13" s="1"/>
  <c r="AQ307" i="13" s="1"/>
  <c r="AQ308" i="13" s="1"/>
  <c r="AQ309" i="13" s="1"/>
  <c r="AQ310" i="13" s="1"/>
  <c r="AQ311" i="13" s="1"/>
  <c r="AQ312" i="13" s="1"/>
  <c r="AQ313" i="13" s="1"/>
  <c r="AQ314" i="13" s="1"/>
  <c r="AQ315" i="13" s="1"/>
  <c r="AQ316" i="13" s="1"/>
  <c r="AQ317" i="13" s="1"/>
  <c r="AQ318" i="13" s="1"/>
  <c r="AQ319" i="13" s="1"/>
  <c r="AQ320" i="13" s="1"/>
  <c r="AQ321" i="13" s="1"/>
  <c r="AQ322" i="13" s="1"/>
  <c r="AQ323" i="13" s="1"/>
  <c r="AQ324" i="13" s="1"/>
  <c r="AQ325" i="13" s="1"/>
  <c r="AQ326" i="13" s="1"/>
  <c r="AQ327" i="13" s="1"/>
  <c r="AQ328" i="13" s="1"/>
  <c r="AQ329" i="13" s="1"/>
  <c r="AQ330" i="13" s="1"/>
  <c r="AQ331" i="13" s="1"/>
  <c r="AQ332" i="13" s="1"/>
  <c r="AQ333" i="13" s="1"/>
  <c r="AQ334" i="13" s="1"/>
  <c r="AQ335" i="13" s="1"/>
  <c r="AQ336" i="13" s="1"/>
  <c r="AQ337" i="13" s="1"/>
  <c r="AQ338" i="13" s="1"/>
  <c r="AQ339" i="13" s="1"/>
  <c r="AQ340" i="13" s="1"/>
  <c r="AQ341" i="13" s="1"/>
  <c r="AQ342" i="13" s="1"/>
  <c r="AQ343" i="13" s="1"/>
  <c r="AQ344" i="13" s="1"/>
  <c r="AQ345" i="13" s="1"/>
  <c r="AQ346" i="13" s="1"/>
  <c r="AQ347" i="13" s="1"/>
  <c r="AP51" i="13"/>
  <c r="AM52" i="13"/>
  <c r="M62" i="12"/>
  <c r="M63" i="12" s="1"/>
  <c r="U51" i="7"/>
  <c r="AM53" i="13" l="1"/>
  <c r="AP52" i="13"/>
  <c r="AO53" i="13"/>
  <c r="AL54" i="13"/>
  <c r="AN67" i="13"/>
  <c r="AN68" i="13" s="1"/>
  <c r="AN69" i="13" s="1"/>
  <c r="AN70" i="13" s="1"/>
  <c r="AN71" i="13" s="1"/>
  <c r="AN72" i="13" s="1"/>
  <c r="AN73" i="13" s="1"/>
  <c r="AN74" i="13" s="1"/>
  <c r="AN75" i="13" s="1"/>
  <c r="AN76" i="13" s="1"/>
  <c r="AN77" i="13" s="1"/>
  <c r="AN78" i="13" s="1"/>
  <c r="AN79" i="13" s="1"/>
  <c r="AN80" i="13" s="1"/>
  <c r="AN81" i="13" s="1"/>
  <c r="AN82" i="13" s="1"/>
  <c r="AN83" i="13" s="1"/>
  <c r="AN84" i="13" s="1"/>
  <c r="AN85" i="13" s="1"/>
  <c r="AN86" i="13" s="1"/>
  <c r="AN87" i="13" s="1"/>
  <c r="AN88" i="13" s="1"/>
  <c r="AN89" i="13" s="1"/>
  <c r="AN90" i="13" s="1"/>
  <c r="AN91" i="13" s="1"/>
  <c r="AN92" i="13" s="1"/>
  <c r="AN93" i="13" s="1"/>
  <c r="AN94" i="13" s="1"/>
  <c r="AN95" i="13" s="1"/>
  <c r="AN96" i="13" s="1"/>
  <c r="AN97" i="13" s="1"/>
  <c r="AN98" i="13" s="1"/>
  <c r="AN99" i="13" s="1"/>
  <c r="AN100" i="13" s="1"/>
  <c r="AN101" i="13" s="1"/>
  <c r="AN102" i="13" s="1"/>
  <c r="AN103" i="13" s="1"/>
  <c r="AN104" i="13" s="1"/>
  <c r="AN105" i="13" s="1"/>
  <c r="AN106" i="13" s="1"/>
  <c r="AN107" i="13" s="1"/>
  <c r="AN108" i="13" s="1"/>
  <c r="AN109" i="13" s="1"/>
  <c r="AN110" i="13" s="1"/>
  <c r="AN111" i="13" s="1"/>
  <c r="AN112" i="13" s="1"/>
  <c r="AN113" i="13" s="1"/>
  <c r="AN114" i="13" s="1"/>
  <c r="AN115" i="13" s="1"/>
  <c r="AN116" i="13" s="1"/>
  <c r="AN117" i="13" s="1"/>
  <c r="AN118" i="13" s="1"/>
  <c r="AN119" i="13" s="1"/>
  <c r="AN120" i="13" s="1"/>
  <c r="AN121" i="13" s="1"/>
  <c r="AN122" i="13" s="1"/>
  <c r="AN123" i="13" s="1"/>
  <c r="AN124" i="13" s="1"/>
  <c r="AN125" i="13" s="1"/>
  <c r="AN126" i="13" s="1"/>
  <c r="AN127" i="13" s="1"/>
  <c r="AN128" i="13" s="1"/>
  <c r="AN129" i="13" s="1"/>
  <c r="AN130" i="13" s="1"/>
  <c r="AN131" i="13" s="1"/>
  <c r="AN132" i="13" s="1"/>
  <c r="AN133" i="13" s="1"/>
  <c r="AN134" i="13" s="1"/>
  <c r="AN135" i="13" s="1"/>
  <c r="AN136" i="13" s="1"/>
  <c r="AN137" i="13" s="1"/>
  <c r="AN138" i="13" s="1"/>
  <c r="AN139" i="13" s="1"/>
  <c r="AN140" i="13" s="1"/>
  <c r="AN141" i="13" s="1"/>
  <c r="AN142" i="13" s="1"/>
  <c r="AN143" i="13" s="1"/>
  <c r="AN144" i="13" s="1"/>
  <c r="AN145" i="13" s="1"/>
  <c r="AN146" i="13" s="1"/>
  <c r="AN147" i="13" s="1"/>
  <c r="AN148" i="13" s="1"/>
  <c r="AN149" i="13" s="1"/>
  <c r="AN150" i="13" s="1"/>
  <c r="AN151" i="13" s="1"/>
  <c r="AN152" i="13" s="1"/>
  <c r="AN153" i="13" s="1"/>
  <c r="AN154" i="13" s="1"/>
  <c r="AN155" i="13" s="1"/>
  <c r="AN156" i="13" s="1"/>
  <c r="AN157" i="13" s="1"/>
  <c r="AN158" i="13" s="1"/>
  <c r="AN159" i="13" s="1"/>
  <c r="AN160" i="13" s="1"/>
  <c r="AN161" i="13" s="1"/>
  <c r="AN162" i="13" s="1"/>
  <c r="AN163" i="13" s="1"/>
  <c r="AN164" i="13" s="1"/>
  <c r="AN165" i="13" s="1"/>
  <c r="AN166" i="13" s="1"/>
  <c r="AN167" i="13" s="1"/>
  <c r="AN168" i="13" s="1"/>
  <c r="AN169" i="13" s="1"/>
  <c r="AN170" i="13" s="1"/>
  <c r="AN171" i="13" s="1"/>
  <c r="AN172" i="13" s="1"/>
  <c r="AN173" i="13" s="1"/>
  <c r="AN174" i="13" s="1"/>
  <c r="AN175" i="13" s="1"/>
  <c r="AN176" i="13" s="1"/>
  <c r="AN177" i="13" s="1"/>
  <c r="AN178" i="13" s="1"/>
  <c r="AN179" i="13" s="1"/>
  <c r="AN180" i="13" s="1"/>
  <c r="AN181" i="13" s="1"/>
  <c r="AN182" i="13" s="1"/>
  <c r="AN183" i="13" s="1"/>
  <c r="AN184" i="13" s="1"/>
  <c r="AN185" i="13" s="1"/>
  <c r="AN186" i="13" s="1"/>
  <c r="AN187" i="13" s="1"/>
  <c r="AN188" i="13" s="1"/>
  <c r="AN189" i="13" s="1"/>
  <c r="AN190" i="13" s="1"/>
  <c r="AN191" i="13" s="1"/>
  <c r="AN192" i="13" s="1"/>
  <c r="AN193" i="13" s="1"/>
  <c r="AN194" i="13" s="1"/>
  <c r="AN195" i="13" s="1"/>
  <c r="AN196" i="13" s="1"/>
  <c r="AN197" i="13" s="1"/>
  <c r="AN198" i="13" s="1"/>
  <c r="AN199" i="13" s="1"/>
  <c r="AN200" i="13" s="1"/>
  <c r="AN201" i="13" s="1"/>
  <c r="AN202" i="13" s="1"/>
  <c r="AN203" i="13" s="1"/>
  <c r="AN204" i="13" s="1"/>
  <c r="AN205" i="13" s="1"/>
  <c r="AN206" i="13" s="1"/>
  <c r="AN207" i="13" s="1"/>
  <c r="AN208" i="13" s="1"/>
  <c r="AN209" i="13" s="1"/>
  <c r="AN210" i="13" s="1"/>
  <c r="AN211" i="13" s="1"/>
  <c r="AN212" i="13" s="1"/>
  <c r="AN213" i="13" s="1"/>
  <c r="AN214" i="13" s="1"/>
  <c r="AN215" i="13" s="1"/>
  <c r="AN216" i="13" s="1"/>
  <c r="AN217" i="13" s="1"/>
  <c r="AN218" i="13" s="1"/>
  <c r="AN219" i="13" s="1"/>
  <c r="AN220" i="13" s="1"/>
  <c r="AN221" i="13" s="1"/>
  <c r="AN222" i="13" s="1"/>
  <c r="AN223" i="13" s="1"/>
  <c r="AN224" i="13" s="1"/>
  <c r="AN225" i="13" s="1"/>
  <c r="AN226" i="13" s="1"/>
  <c r="AN227" i="13" s="1"/>
  <c r="AN228" i="13" s="1"/>
  <c r="AN229" i="13" s="1"/>
  <c r="AN230" i="13" s="1"/>
  <c r="AN231" i="13" s="1"/>
  <c r="AN232" i="13" s="1"/>
  <c r="AN233" i="13" s="1"/>
  <c r="AN234" i="13" s="1"/>
  <c r="AN235" i="13" s="1"/>
  <c r="AN236" i="13" s="1"/>
  <c r="AN237" i="13" s="1"/>
  <c r="AN238" i="13" s="1"/>
  <c r="AN239" i="13" s="1"/>
  <c r="AN240" i="13" s="1"/>
  <c r="AN241" i="13" s="1"/>
  <c r="AN242" i="13" s="1"/>
  <c r="AN243" i="13" s="1"/>
  <c r="AN244" i="13" s="1"/>
  <c r="AN245" i="13" s="1"/>
  <c r="AN246" i="13" s="1"/>
  <c r="AN247" i="13" s="1"/>
  <c r="AN248" i="13" s="1"/>
  <c r="AN249" i="13" s="1"/>
  <c r="AN250" i="13" s="1"/>
  <c r="AN251" i="13" s="1"/>
  <c r="AN252" i="13" s="1"/>
  <c r="AN253" i="13" s="1"/>
  <c r="AN254" i="13" s="1"/>
  <c r="AN255" i="13" s="1"/>
  <c r="AN256" i="13" s="1"/>
  <c r="AN257" i="13" s="1"/>
  <c r="AN258" i="13" s="1"/>
  <c r="AN259" i="13" s="1"/>
  <c r="AN260" i="13" s="1"/>
  <c r="AN261" i="13" s="1"/>
  <c r="AN262" i="13" s="1"/>
  <c r="AN263" i="13" s="1"/>
  <c r="AN264" i="13" s="1"/>
  <c r="AN265" i="13" s="1"/>
  <c r="AN266" i="13" s="1"/>
  <c r="AN267" i="13" s="1"/>
  <c r="AN268" i="13" s="1"/>
  <c r="AN269" i="13" s="1"/>
  <c r="AN270" i="13" s="1"/>
  <c r="AN271" i="13" s="1"/>
  <c r="AN272" i="13" s="1"/>
  <c r="AN273" i="13" s="1"/>
  <c r="AN274" i="13" s="1"/>
  <c r="AN275" i="13" s="1"/>
  <c r="AN276" i="13" s="1"/>
  <c r="AN277" i="13" s="1"/>
  <c r="AN278" i="13" s="1"/>
  <c r="AN279" i="13" s="1"/>
  <c r="AN280" i="13" s="1"/>
  <c r="AN281" i="13" s="1"/>
  <c r="AN282" i="13" s="1"/>
  <c r="AN283" i="13" s="1"/>
  <c r="AN284" i="13" s="1"/>
  <c r="AN285" i="13" s="1"/>
  <c r="AN286" i="13" s="1"/>
  <c r="AN287" i="13" s="1"/>
  <c r="AN288" i="13" s="1"/>
  <c r="AN289" i="13" s="1"/>
  <c r="AN290" i="13" s="1"/>
  <c r="AN291" i="13" s="1"/>
  <c r="AN292" i="13" s="1"/>
  <c r="AN293" i="13" s="1"/>
  <c r="AN294" i="13" s="1"/>
  <c r="AN295" i="13" s="1"/>
  <c r="AN296" i="13" s="1"/>
  <c r="AN297" i="13" s="1"/>
  <c r="AN298" i="13" s="1"/>
  <c r="AN299" i="13" s="1"/>
  <c r="AN300" i="13" s="1"/>
  <c r="AN301" i="13" s="1"/>
  <c r="AN302" i="13" s="1"/>
  <c r="AN303" i="13" s="1"/>
  <c r="AN304" i="13" s="1"/>
  <c r="AN305" i="13" s="1"/>
  <c r="AN306" i="13" s="1"/>
  <c r="AN307" i="13" s="1"/>
  <c r="AN308" i="13" s="1"/>
  <c r="AN309" i="13" s="1"/>
  <c r="AN310" i="13" s="1"/>
  <c r="AN311" i="13" s="1"/>
  <c r="AN312" i="13" s="1"/>
  <c r="AN313" i="13" s="1"/>
  <c r="AN314" i="13" s="1"/>
  <c r="AN315" i="13" s="1"/>
  <c r="AN316" i="13" s="1"/>
  <c r="AN317" i="13" s="1"/>
  <c r="AN318" i="13" s="1"/>
  <c r="AN319" i="13" s="1"/>
  <c r="AN320" i="13" s="1"/>
  <c r="AN321" i="13" s="1"/>
  <c r="AN322" i="13" s="1"/>
  <c r="AN323" i="13" s="1"/>
  <c r="AN324" i="13" s="1"/>
  <c r="AN325" i="13" s="1"/>
  <c r="AN326" i="13" s="1"/>
  <c r="AN327" i="13" s="1"/>
  <c r="AN328" i="13" s="1"/>
  <c r="AN329" i="13" s="1"/>
  <c r="AN330" i="13" s="1"/>
  <c r="AN331" i="13" s="1"/>
  <c r="AN332" i="13" s="1"/>
  <c r="AN333" i="13" s="1"/>
  <c r="AN334" i="13" s="1"/>
  <c r="AN335" i="13" s="1"/>
  <c r="AN336" i="13" s="1"/>
  <c r="AN337" i="13" s="1"/>
  <c r="AN338" i="13" s="1"/>
  <c r="AN339" i="13" s="1"/>
  <c r="AN340" i="13" s="1"/>
  <c r="AN341" i="13" s="1"/>
  <c r="AN342" i="13" s="1"/>
  <c r="AN343" i="13" s="1"/>
  <c r="AN344" i="13" s="1"/>
  <c r="AN345" i="13" s="1"/>
  <c r="AN346" i="13" s="1"/>
  <c r="AN347" i="13" s="1"/>
  <c r="N63" i="12"/>
  <c r="N64" i="12" s="1"/>
  <c r="U52" i="7"/>
  <c r="AL55" i="13" l="1"/>
  <c r="AO54" i="13"/>
  <c r="AP53" i="13"/>
  <c r="AM54" i="13"/>
  <c r="M64" i="12"/>
  <c r="M65" i="12" s="1"/>
  <c r="U53" i="7"/>
  <c r="AM55" i="13" l="1"/>
  <c r="AP54" i="13"/>
  <c r="AO55" i="13"/>
  <c r="AL56" i="13"/>
  <c r="N65" i="12"/>
  <c r="N66" i="12" s="1"/>
  <c r="U54" i="7"/>
  <c r="AL57" i="13" l="1"/>
  <c r="AL58" i="13" s="1"/>
  <c r="AL59" i="13" s="1"/>
  <c r="AL60" i="13" s="1"/>
  <c r="AL61" i="13" s="1"/>
  <c r="AL62" i="13" s="1"/>
  <c r="AL63" i="13" s="1"/>
  <c r="AL64" i="13" s="1"/>
  <c r="AL65" i="13" s="1"/>
  <c r="AL66" i="13" s="1"/>
  <c r="AO56" i="13"/>
  <c r="AO57" i="13" s="1"/>
  <c r="AO58" i="13" s="1"/>
  <c r="AO59" i="13" s="1"/>
  <c r="AO60" i="13" s="1"/>
  <c r="AO61" i="13" s="1"/>
  <c r="AO62" i="13" s="1"/>
  <c r="AO63" i="13" s="1"/>
  <c r="AO64" i="13" s="1"/>
  <c r="AO65" i="13" s="1"/>
  <c r="AO66" i="13" s="1"/>
  <c r="AO67" i="13" s="1"/>
  <c r="AO68" i="13" s="1"/>
  <c r="AO69" i="13" s="1"/>
  <c r="AO70" i="13" s="1"/>
  <c r="AO71" i="13" s="1"/>
  <c r="AO72" i="13" s="1"/>
  <c r="AO73" i="13" s="1"/>
  <c r="AO74" i="13" s="1"/>
  <c r="AO75" i="13" s="1"/>
  <c r="AO76" i="13" s="1"/>
  <c r="AO77" i="13" s="1"/>
  <c r="AO78" i="13" s="1"/>
  <c r="AO79" i="13" s="1"/>
  <c r="AO80" i="13" s="1"/>
  <c r="AO81" i="13" s="1"/>
  <c r="AO82" i="13" s="1"/>
  <c r="AO83" i="13" s="1"/>
  <c r="AO84" i="13" s="1"/>
  <c r="AO85" i="13" s="1"/>
  <c r="AO86" i="13" s="1"/>
  <c r="AO87" i="13" s="1"/>
  <c r="AO88" i="13" s="1"/>
  <c r="AO89" i="13" s="1"/>
  <c r="AO90" i="13" s="1"/>
  <c r="AO91" i="13" s="1"/>
  <c r="AO92" i="13" s="1"/>
  <c r="AO93" i="13" s="1"/>
  <c r="AO94" i="13" s="1"/>
  <c r="AO95" i="13" s="1"/>
  <c r="AO96" i="13" s="1"/>
  <c r="AO97" i="13" s="1"/>
  <c r="AO98" i="13" s="1"/>
  <c r="AO99" i="13" s="1"/>
  <c r="AO100" i="13" s="1"/>
  <c r="AO101" i="13" s="1"/>
  <c r="AO102" i="13" s="1"/>
  <c r="AO103" i="13" s="1"/>
  <c r="AO104" i="13" s="1"/>
  <c r="AO105" i="13" s="1"/>
  <c r="AO106" i="13" s="1"/>
  <c r="AO107" i="13" s="1"/>
  <c r="AO108" i="13" s="1"/>
  <c r="AO109" i="13" s="1"/>
  <c r="AO110" i="13" s="1"/>
  <c r="AO111" i="13" s="1"/>
  <c r="AO112" i="13" s="1"/>
  <c r="AO113" i="13" s="1"/>
  <c r="AO114" i="13" s="1"/>
  <c r="AO115" i="13" s="1"/>
  <c r="AO116" i="13" s="1"/>
  <c r="AO117" i="13" s="1"/>
  <c r="AO118" i="13" s="1"/>
  <c r="AO119" i="13" s="1"/>
  <c r="AO120" i="13" s="1"/>
  <c r="AO121" i="13" s="1"/>
  <c r="AO122" i="13" s="1"/>
  <c r="AO123" i="13" s="1"/>
  <c r="AO124" i="13" s="1"/>
  <c r="AO125" i="13" s="1"/>
  <c r="AO126" i="13" s="1"/>
  <c r="AO127" i="13" s="1"/>
  <c r="AO128" i="13" s="1"/>
  <c r="AO129" i="13" s="1"/>
  <c r="AO130" i="13" s="1"/>
  <c r="AO131" i="13" s="1"/>
  <c r="AO132" i="13" s="1"/>
  <c r="AO133" i="13" s="1"/>
  <c r="AO134" i="13" s="1"/>
  <c r="AO135" i="13" s="1"/>
  <c r="AO136" i="13" s="1"/>
  <c r="AO137" i="13" s="1"/>
  <c r="AO138" i="13" s="1"/>
  <c r="AO139" i="13" s="1"/>
  <c r="AO140" i="13" s="1"/>
  <c r="AO141" i="13" s="1"/>
  <c r="AO142" i="13" s="1"/>
  <c r="AO143" i="13" s="1"/>
  <c r="AO144" i="13" s="1"/>
  <c r="AO145" i="13" s="1"/>
  <c r="AO146" i="13" s="1"/>
  <c r="AO147" i="13" s="1"/>
  <c r="AO148" i="13" s="1"/>
  <c r="AO149" i="13" s="1"/>
  <c r="AO150" i="13" s="1"/>
  <c r="AO151" i="13" s="1"/>
  <c r="AO152" i="13" s="1"/>
  <c r="AO153" i="13" s="1"/>
  <c r="AO154" i="13" s="1"/>
  <c r="AO155" i="13" s="1"/>
  <c r="AO156" i="13" s="1"/>
  <c r="AO157" i="13" s="1"/>
  <c r="AO158" i="13" s="1"/>
  <c r="AO159" i="13" s="1"/>
  <c r="AO160" i="13" s="1"/>
  <c r="AO161" i="13" s="1"/>
  <c r="AO162" i="13" s="1"/>
  <c r="AO163" i="13" s="1"/>
  <c r="AO164" i="13" s="1"/>
  <c r="AO165" i="13" s="1"/>
  <c r="AO166" i="13" s="1"/>
  <c r="AO167" i="13" s="1"/>
  <c r="AO168" i="13" s="1"/>
  <c r="AO169" i="13" s="1"/>
  <c r="AO170" i="13" s="1"/>
  <c r="AO171" i="13" s="1"/>
  <c r="AO172" i="13" s="1"/>
  <c r="AO173" i="13" s="1"/>
  <c r="AO174" i="13" s="1"/>
  <c r="AO175" i="13" s="1"/>
  <c r="AO176" i="13" s="1"/>
  <c r="AO177" i="13" s="1"/>
  <c r="AO178" i="13" s="1"/>
  <c r="AO179" i="13" s="1"/>
  <c r="AO180" i="13" s="1"/>
  <c r="AO181" i="13" s="1"/>
  <c r="AO182" i="13" s="1"/>
  <c r="AO183" i="13" s="1"/>
  <c r="AO184" i="13" s="1"/>
  <c r="AO185" i="13" s="1"/>
  <c r="AO186" i="13" s="1"/>
  <c r="AO187" i="13" s="1"/>
  <c r="AO188" i="13" s="1"/>
  <c r="AO189" i="13" s="1"/>
  <c r="AO190" i="13" s="1"/>
  <c r="AO191" i="13" s="1"/>
  <c r="AO192" i="13" s="1"/>
  <c r="AO193" i="13" s="1"/>
  <c r="AO194" i="13" s="1"/>
  <c r="AO195" i="13" s="1"/>
  <c r="AO196" i="13" s="1"/>
  <c r="AO197" i="13" s="1"/>
  <c r="AO198" i="13" s="1"/>
  <c r="AO199" i="13" s="1"/>
  <c r="AO200" i="13" s="1"/>
  <c r="AO201" i="13" s="1"/>
  <c r="AO202" i="13" s="1"/>
  <c r="AO203" i="13" s="1"/>
  <c r="AO204" i="13" s="1"/>
  <c r="AO205" i="13" s="1"/>
  <c r="AO206" i="13" s="1"/>
  <c r="AO207" i="13" s="1"/>
  <c r="AO208" i="13" s="1"/>
  <c r="AO209" i="13" s="1"/>
  <c r="AO210" i="13" s="1"/>
  <c r="AO211" i="13" s="1"/>
  <c r="AO212" i="13" s="1"/>
  <c r="AO213" i="13" s="1"/>
  <c r="AO214" i="13" s="1"/>
  <c r="AO215" i="13" s="1"/>
  <c r="AO216" i="13" s="1"/>
  <c r="AO217" i="13" s="1"/>
  <c r="AO218" i="13" s="1"/>
  <c r="AO219" i="13" s="1"/>
  <c r="AO220" i="13" s="1"/>
  <c r="AO221" i="13" s="1"/>
  <c r="AO222" i="13" s="1"/>
  <c r="AO223" i="13" s="1"/>
  <c r="AO224" i="13" s="1"/>
  <c r="AO225" i="13" s="1"/>
  <c r="AO226" i="13" s="1"/>
  <c r="AO227" i="13" s="1"/>
  <c r="AO228" i="13" s="1"/>
  <c r="AO229" i="13" s="1"/>
  <c r="AO230" i="13" s="1"/>
  <c r="AO231" i="13" s="1"/>
  <c r="AO232" i="13" s="1"/>
  <c r="AO233" i="13" s="1"/>
  <c r="AO234" i="13" s="1"/>
  <c r="AO235" i="13" s="1"/>
  <c r="AO236" i="13" s="1"/>
  <c r="AO237" i="13" s="1"/>
  <c r="AO238" i="13" s="1"/>
  <c r="AO239" i="13" s="1"/>
  <c r="AO240" i="13" s="1"/>
  <c r="AO241" i="13" s="1"/>
  <c r="AO242" i="13" s="1"/>
  <c r="AO243" i="13" s="1"/>
  <c r="AO244" i="13" s="1"/>
  <c r="AO245" i="13" s="1"/>
  <c r="AO246" i="13" s="1"/>
  <c r="AO247" i="13" s="1"/>
  <c r="AO248" i="13" s="1"/>
  <c r="AO249" i="13" s="1"/>
  <c r="AO250" i="13" s="1"/>
  <c r="AO251" i="13" s="1"/>
  <c r="AO252" i="13" s="1"/>
  <c r="AO253" i="13" s="1"/>
  <c r="AO254" i="13" s="1"/>
  <c r="AO255" i="13" s="1"/>
  <c r="AO256" i="13" s="1"/>
  <c r="AO257" i="13" s="1"/>
  <c r="AO258" i="13" s="1"/>
  <c r="AO259" i="13" s="1"/>
  <c r="AO260" i="13" s="1"/>
  <c r="AO261" i="13" s="1"/>
  <c r="AO262" i="13" s="1"/>
  <c r="AO263" i="13" s="1"/>
  <c r="AO264" i="13" s="1"/>
  <c r="AO265" i="13" s="1"/>
  <c r="AO266" i="13" s="1"/>
  <c r="AO267" i="13" s="1"/>
  <c r="AO268" i="13" s="1"/>
  <c r="AO269" i="13" s="1"/>
  <c r="AO270" i="13" s="1"/>
  <c r="AO271" i="13" s="1"/>
  <c r="AO272" i="13" s="1"/>
  <c r="AO273" i="13" s="1"/>
  <c r="AO274" i="13" s="1"/>
  <c r="AO275" i="13" s="1"/>
  <c r="AO276" i="13" s="1"/>
  <c r="AO277" i="13" s="1"/>
  <c r="AO278" i="13" s="1"/>
  <c r="AO279" i="13" s="1"/>
  <c r="AO280" i="13" s="1"/>
  <c r="AO281" i="13" s="1"/>
  <c r="AO282" i="13" s="1"/>
  <c r="AO283" i="13" s="1"/>
  <c r="AO284" i="13" s="1"/>
  <c r="AO285" i="13" s="1"/>
  <c r="AO286" i="13" s="1"/>
  <c r="AO287" i="13" s="1"/>
  <c r="AO288" i="13" s="1"/>
  <c r="AO289" i="13" s="1"/>
  <c r="AO290" i="13" s="1"/>
  <c r="AO291" i="13" s="1"/>
  <c r="AO292" i="13" s="1"/>
  <c r="AO293" i="13" s="1"/>
  <c r="AO294" i="13" s="1"/>
  <c r="AO295" i="13" s="1"/>
  <c r="AO296" i="13" s="1"/>
  <c r="AO297" i="13" s="1"/>
  <c r="AO298" i="13" s="1"/>
  <c r="AO299" i="13" s="1"/>
  <c r="AO300" i="13" s="1"/>
  <c r="AO301" i="13" s="1"/>
  <c r="AO302" i="13" s="1"/>
  <c r="AO303" i="13" s="1"/>
  <c r="AO304" i="13" s="1"/>
  <c r="AO305" i="13" s="1"/>
  <c r="AO306" i="13" s="1"/>
  <c r="AO307" i="13" s="1"/>
  <c r="AO308" i="13" s="1"/>
  <c r="AO309" i="13" s="1"/>
  <c r="AO310" i="13" s="1"/>
  <c r="AO311" i="13" s="1"/>
  <c r="AO312" i="13" s="1"/>
  <c r="AO313" i="13" s="1"/>
  <c r="AO314" i="13" s="1"/>
  <c r="AO315" i="13" s="1"/>
  <c r="AO316" i="13" s="1"/>
  <c r="AO317" i="13" s="1"/>
  <c r="AO318" i="13" s="1"/>
  <c r="AO319" i="13" s="1"/>
  <c r="AO320" i="13" s="1"/>
  <c r="AO321" i="13" s="1"/>
  <c r="AO322" i="13" s="1"/>
  <c r="AO323" i="13" s="1"/>
  <c r="AO324" i="13" s="1"/>
  <c r="AO325" i="13" s="1"/>
  <c r="AO326" i="13" s="1"/>
  <c r="AO327" i="13" s="1"/>
  <c r="AO328" i="13" s="1"/>
  <c r="AO329" i="13" s="1"/>
  <c r="AO330" i="13" s="1"/>
  <c r="AO331" i="13" s="1"/>
  <c r="AO332" i="13" s="1"/>
  <c r="AO333" i="13" s="1"/>
  <c r="AO334" i="13" s="1"/>
  <c r="AO335" i="13" s="1"/>
  <c r="AO336" i="13" s="1"/>
  <c r="AO337" i="13" s="1"/>
  <c r="AO338" i="13" s="1"/>
  <c r="AO339" i="13" s="1"/>
  <c r="AO340" i="13" s="1"/>
  <c r="AO341" i="13" s="1"/>
  <c r="AO342" i="13" s="1"/>
  <c r="AO343" i="13" s="1"/>
  <c r="AO344" i="13" s="1"/>
  <c r="AO345" i="13" s="1"/>
  <c r="AO346" i="13" s="1"/>
  <c r="AO347" i="13" s="1"/>
  <c r="AP55" i="13"/>
  <c r="AM56" i="13"/>
  <c r="M66" i="12"/>
  <c r="M67" i="12" s="1"/>
  <c r="U55" i="7"/>
  <c r="AP56" i="13" l="1"/>
  <c r="AP57" i="13" s="1"/>
  <c r="AP58" i="13" s="1"/>
  <c r="AP59" i="13" s="1"/>
  <c r="AP60" i="13" s="1"/>
  <c r="AP61" i="13" s="1"/>
  <c r="AP62" i="13" s="1"/>
  <c r="AP63" i="13" s="1"/>
  <c r="AP64" i="13" s="1"/>
  <c r="AP65" i="13" s="1"/>
  <c r="AP66" i="13" s="1"/>
  <c r="AP67" i="13" s="1"/>
  <c r="AP68" i="13" s="1"/>
  <c r="AP69" i="13" s="1"/>
  <c r="AP70" i="13" s="1"/>
  <c r="AP71" i="13" s="1"/>
  <c r="AP72" i="13" s="1"/>
  <c r="AP73" i="13" s="1"/>
  <c r="AP74" i="13" s="1"/>
  <c r="AP75" i="13" s="1"/>
  <c r="AP76" i="13" s="1"/>
  <c r="AP77" i="13" s="1"/>
  <c r="AP78" i="13" s="1"/>
  <c r="AP79" i="13" s="1"/>
  <c r="AP80" i="13" s="1"/>
  <c r="AP81" i="13" s="1"/>
  <c r="AP82" i="13" s="1"/>
  <c r="AP83" i="13" s="1"/>
  <c r="AP84" i="13" s="1"/>
  <c r="AP85" i="13" s="1"/>
  <c r="AP86" i="13" s="1"/>
  <c r="AP87" i="13" s="1"/>
  <c r="AP88" i="13" s="1"/>
  <c r="AP89" i="13" s="1"/>
  <c r="AP90" i="13" s="1"/>
  <c r="AP91" i="13" s="1"/>
  <c r="AP92" i="13" s="1"/>
  <c r="AP93" i="13" s="1"/>
  <c r="AP94" i="13" s="1"/>
  <c r="AP95" i="13" s="1"/>
  <c r="AP96" i="13" s="1"/>
  <c r="AP97" i="13" s="1"/>
  <c r="AP98" i="13" s="1"/>
  <c r="AP99" i="13" s="1"/>
  <c r="AP100" i="13" s="1"/>
  <c r="AP101" i="13" s="1"/>
  <c r="AP102" i="13" s="1"/>
  <c r="AP103" i="13" s="1"/>
  <c r="AP104" i="13" s="1"/>
  <c r="AP105" i="13" s="1"/>
  <c r="AP106" i="13" s="1"/>
  <c r="AP107" i="13" s="1"/>
  <c r="AP108" i="13" s="1"/>
  <c r="AP109" i="13" s="1"/>
  <c r="AP110" i="13" s="1"/>
  <c r="AP111" i="13" s="1"/>
  <c r="AP112" i="13" s="1"/>
  <c r="AP113" i="13" s="1"/>
  <c r="AP114" i="13" s="1"/>
  <c r="AP115" i="13" s="1"/>
  <c r="AP116" i="13" s="1"/>
  <c r="AP117" i="13" s="1"/>
  <c r="AP118" i="13" s="1"/>
  <c r="AP119" i="13" s="1"/>
  <c r="AP120" i="13" s="1"/>
  <c r="AP121" i="13" s="1"/>
  <c r="AP122" i="13" s="1"/>
  <c r="AP123" i="13" s="1"/>
  <c r="AP124" i="13" s="1"/>
  <c r="AP125" i="13" s="1"/>
  <c r="AP126" i="13" s="1"/>
  <c r="AP127" i="13" s="1"/>
  <c r="AP128" i="13" s="1"/>
  <c r="AP129" i="13" s="1"/>
  <c r="AP130" i="13" s="1"/>
  <c r="AP131" i="13" s="1"/>
  <c r="AP132" i="13" s="1"/>
  <c r="AP133" i="13" s="1"/>
  <c r="AP134" i="13" s="1"/>
  <c r="AP135" i="13" s="1"/>
  <c r="AP136" i="13" s="1"/>
  <c r="AP137" i="13" s="1"/>
  <c r="AP138" i="13" s="1"/>
  <c r="AP139" i="13" s="1"/>
  <c r="AP140" i="13" s="1"/>
  <c r="AP141" i="13" s="1"/>
  <c r="AP142" i="13" s="1"/>
  <c r="AP143" i="13" s="1"/>
  <c r="AP144" i="13" s="1"/>
  <c r="AP145" i="13" s="1"/>
  <c r="AP146" i="13" s="1"/>
  <c r="AP147" i="13" s="1"/>
  <c r="AP148" i="13" s="1"/>
  <c r="AP149" i="13" s="1"/>
  <c r="AP150" i="13" s="1"/>
  <c r="AP151" i="13" s="1"/>
  <c r="AP152" i="13" s="1"/>
  <c r="AP153" i="13" s="1"/>
  <c r="AP154" i="13" s="1"/>
  <c r="AP155" i="13" s="1"/>
  <c r="AP156" i="13" s="1"/>
  <c r="AP157" i="13" s="1"/>
  <c r="AP158" i="13" s="1"/>
  <c r="AP159" i="13" s="1"/>
  <c r="AP160" i="13" s="1"/>
  <c r="AP161" i="13" s="1"/>
  <c r="AP162" i="13" s="1"/>
  <c r="AP163" i="13" s="1"/>
  <c r="AP164" i="13" s="1"/>
  <c r="AP165" i="13" s="1"/>
  <c r="AP166" i="13" s="1"/>
  <c r="AP167" i="13" s="1"/>
  <c r="AP168" i="13" s="1"/>
  <c r="AP169" i="13" s="1"/>
  <c r="AP170" i="13" s="1"/>
  <c r="AP171" i="13" s="1"/>
  <c r="AP172" i="13" s="1"/>
  <c r="AP173" i="13" s="1"/>
  <c r="AP174" i="13" s="1"/>
  <c r="AP175" i="13" s="1"/>
  <c r="AP176" i="13" s="1"/>
  <c r="AP177" i="13" s="1"/>
  <c r="AP178" i="13" s="1"/>
  <c r="AP179" i="13" s="1"/>
  <c r="AP180" i="13" s="1"/>
  <c r="AP181" i="13" s="1"/>
  <c r="AP182" i="13" s="1"/>
  <c r="AP183" i="13" s="1"/>
  <c r="AP184" i="13" s="1"/>
  <c r="AP185" i="13" s="1"/>
  <c r="AP186" i="13" s="1"/>
  <c r="AP187" i="13" s="1"/>
  <c r="AP188" i="13" s="1"/>
  <c r="AP189" i="13" s="1"/>
  <c r="AP190" i="13" s="1"/>
  <c r="AP191" i="13" s="1"/>
  <c r="AP192" i="13" s="1"/>
  <c r="AP193" i="13" s="1"/>
  <c r="AP194" i="13" s="1"/>
  <c r="AP195" i="13" s="1"/>
  <c r="AP196" i="13" s="1"/>
  <c r="AP197" i="13" s="1"/>
  <c r="AP198" i="13" s="1"/>
  <c r="AP199" i="13" s="1"/>
  <c r="AP200" i="13" s="1"/>
  <c r="AP201" i="13" s="1"/>
  <c r="AP202" i="13" s="1"/>
  <c r="AP203" i="13" s="1"/>
  <c r="AP204" i="13" s="1"/>
  <c r="AP205" i="13" s="1"/>
  <c r="AP206" i="13" s="1"/>
  <c r="AP207" i="13" s="1"/>
  <c r="AP208" i="13" s="1"/>
  <c r="AP209" i="13" s="1"/>
  <c r="AP210" i="13" s="1"/>
  <c r="AP211" i="13" s="1"/>
  <c r="AP212" i="13" s="1"/>
  <c r="AP213" i="13" s="1"/>
  <c r="AP214" i="13" s="1"/>
  <c r="AP215" i="13" s="1"/>
  <c r="AP216" i="13" s="1"/>
  <c r="AP217" i="13" s="1"/>
  <c r="AP218" i="13" s="1"/>
  <c r="AP219" i="13" s="1"/>
  <c r="AP220" i="13" s="1"/>
  <c r="AP221" i="13" s="1"/>
  <c r="AP222" i="13" s="1"/>
  <c r="AP223" i="13" s="1"/>
  <c r="AP224" i="13" s="1"/>
  <c r="AP225" i="13" s="1"/>
  <c r="AP226" i="13" s="1"/>
  <c r="AP227" i="13" s="1"/>
  <c r="AP228" i="13" s="1"/>
  <c r="AP229" i="13" s="1"/>
  <c r="AP230" i="13" s="1"/>
  <c r="AP231" i="13" s="1"/>
  <c r="AP232" i="13" s="1"/>
  <c r="AP233" i="13" s="1"/>
  <c r="AP234" i="13" s="1"/>
  <c r="AP235" i="13" s="1"/>
  <c r="AP236" i="13" s="1"/>
  <c r="AP237" i="13" s="1"/>
  <c r="AP238" i="13" s="1"/>
  <c r="AP239" i="13" s="1"/>
  <c r="AP240" i="13" s="1"/>
  <c r="AP241" i="13" s="1"/>
  <c r="AP242" i="13" s="1"/>
  <c r="AP243" i="13" s="1"/>
  <c r="AP244" i="13" s="1"/>
  <c r="AP245" i="13" s="1"/>
  <c r="AP246" i="13" s="1"/>
  <c r="AP247" i="13" s="1"/>
  <c r="AP248" i="13" s="1"/>
  <c r="AP249" i="13" s="1"/>
  <c r="AP250" i="13" s="1"/>
  <c r="AP251" i="13" s="1"/>
  <c r="AP252" i="13" s="1"/>
  <c r="AP253" i="13" s="1"/>
  <c r="AP254" i="13" s="1"/>
  <c r="AP255" i="13" s="1"/>
  <c r="AP256" i="13" s="1"/>
  <c r="AP257" i="13" s="1"/>
  <c r="AP258" i="13" s="1"/>
  <c r="AP259" i="13" s="1"/>
  <c r="AP260" i="13" s="1"/>
  <c r="AP261" i="13" s="1"/>
  <c r="AP262" i="13" s="1"/>
  <c r="AP263" i="13" s="1"/>
  <c r="AP264" i="13" s="1"/>
  <c r="AP265" i="13" s="1"/>
  <c r="AP266" i="13" s="1"/>
  <c r="AP267" i="13" s="1"/>
  <c r="AP268" i="13" s="1"/>
  <c r="AP269" i="13" s="1"/>
  <c r="AP270" i="13" s="1"/>
  <c r="AP271" i="13" s="1"/>
  <c r="AP272" i="13" s="1"/>
  <c r="AP273" i="13" s="1"/>
  <c r="AP274" i="13" s="1"/>
  <c r="AP275" i="13" s="1"/>
  <c r="AP276" i="13" s="1"/>
  <c r="AP277" i="13" s="1"/>
  <c r="AP278" i="13" s="1"/>
  <c r="AP279" i="13" s="1"/>
  <c r="AP280" i="13" s="1"/>
  <c r="AP281" i="13" s="1"/>
  <c r="AP282" i="13" s="1"/>
  <c r="AP283" i="13" s="1"/>
  <c r="AP284" i="13" s="1"/>
  <c r="AP285" i="13" s="1"/>
  <c r="AP286" i="13" s="1"/>
  <c r="AP287" i="13" s="1"/>
  <c r="AP288" i="13" s="1"/>
  <c r="AP289" i="13" s="1"/>
  <c r="AP290" i="13" s="1"/>
  <c r="AP291" i="13" s="1"/>
  <c r="AP292" i="13" s="1"/>
  <c r="AP293" i="13" s="1"/>
  <c r="AP294" i="13" s="1"/>
  <c r="AP295" i="13" s="1"/>
  <c r="AP296" i="13" s="1"/>
  <c r="AP297" i="13" s="1"/>
  <c r="AP298" i="13" s="1"/>
  <c r="AP299" i="13" s="1"/>
  <c r="AP300" i="13" s="1"/>
  <c r="AP301" i="13" s="1"/>
  <c r="AP302" i="13" s="1"/>
  <c r="AP303" i="13" s="1"/>
  <c r="AP304" i="13" s="1"/>
  <c r="AP305" i="13" s="1"/>
  <c r="AP306" i="13" s="1"/>
  <c r="AP307" i="13" s="1"/>
  <c r="AP308" i="13" s="1"/>
  <c r="AP309" i="13" s="1"/>
  <c r="AP310" i="13" s="1"/>
  <c r="AP311" i="13" s="1"/>
  <c r="AP312" i="13" s="1"/>
  <c r="AP313" i="13" s="1"/>
  <c r="AP314" i="13" s="1"/>
  <c r="AP315" i="13" s="1"/>
  <c r="AP316" i="13" s="1"/>
  <c r="AP317" i="13" s="1"/>
  <c r="AP318" i="13" s="1"/>
  <c r="AP319" i="13" s="1"/>
  <c r="AP320" i="13" s="1"/>
  <c r="AP321" i="13" s="1"/>
  <c r="AP322" i="13" s="1"/>
  <c r="AP323" i="13" s="1"/>
  <c r="AP324" i="13" s="1"/>
  <c r="AP325" i="13" s="1"/>
  <c r="AP326" i="13" s="1"/>
  <c r="AP327" i="13" s="1"/>
  <c r="AP328" i="13" s="1"/>
  <c r="AP329" i="13" s="1"/>
  <c r="AP330" i="13" s="1"/>
  <c r="AP331" i="13" s="1"/>
  <c r="AP332" i="13" s="1"/>
  <c r="AP333" i="13" s="1"/>
  <c r="AP334" i="13" s="1"/>
  <c r="AP335" i="13" s="1"/>
  <c r="AP336" i="13" s="1"/>
  <c r="AP337" i="13" s="1"/>
  <c r="AP338" i="13" s="1"/>
  <c r="AP339" i="13" s="1"/>
  <c r="AP340" i="13" s="1"/>
  <c r="AP341" i="13" s="1"/>
  <c r="AP342" i="13" s="1"/>
  <c r="AP343" i="13" s="1"/>
  <c r="AP344" i="13" s="1"/>
  <c r="AP345" i="13" s="1"/>
  <c r="AP346" i="13" s="1"/>
  <c r="AP347" i="13" s="1"/>
  <c r="AM57" i="13"/>
  <c r="AM58" i="13" s="1"/>
  <c r="AM59" i="13" s="1"/>
  <c r="AM60" i="13" s="1"/>
  <c r="AM61" i="13" s="1"/>
  <c r="AM62" i="13" s="1"/>
  <c r="AM63" i="13" s="1"/>
  <c r="AM64" i="13" s="1"/>
  <c r="AM65" i="13" s="1"/>
  <c r="AM66" i="13" s="1"/>
  <c r="AM67" i="13" s="1"/>
  <c r="AM68" i="13" s="1"/>
  <c r="AM69" i="13" s="1"/>
  <c r="AM70" i="13" s="1"/>
  <c r="AM71" i="13" s="1"/>
  <c r="AM72" i="13" s="1"/>
  <c r="AM73" i="13" s="1"/>
  <c r="AM74" i="13" s="1"/>
  <c r="AM75" i="13" s="1"/>
  <c r="AM76" i="13" s="1"/>
  <c r="AM77" i="13" s="1"/>
  <c r="AM78" i="13" s="1"/>
  <c r="AM79" i="13" s="1"/>
  <c r="AM80" i="13" s="1"/>
  <c r="AM81" i="13" s="1"/>
  <c r="AM82" i="13" s="1"/>
  <c r="AM83" i="13" s="1"/>
  <c r="AM84" i="13" s="1"/>
  <c r="AM85" i="13" s="1"/>
  <c r="AM86" i="13" s="1"/>
  <c r="AM87" i="13" s="1"/>
  <c r="AM88" i="13" s="1"/>
  <c r="AM89" i="13" s="1"/>
  <c r="AM90" i="13" s="1"/>
  <c r="AM91" i="13" s="1"/>
  <c r="AM92" i="13" s="1"/>
  <c r="AM93" i="13" s="1"/>
  <c r="AM94" i="13" s="1"/>
  <c r="AM95" i="13" s="1"/>
  <c r="AM96" i="13" s="1"/>
  <c r="AM97" i="13" s="1"/>
  <c r="AM98" i="13" s="1"/>
  <c r="AM99" i="13" s="1"/>
  <c r="AM100" i="13" s="1"/>
  <c r="AM101" i="13" s="1"/>
  <c r="AM102" i="13" s="1"/>
  <c r="AM103" i="13" s="1"/>
  <c r="AM104" i="13" s="1"/>
  <c r="AM105" i="13" s="1"/>
  <c r="AM106" i="13" s="1"/>
  <c r="AM107" i="13" s="1"/>
  <c r="AM108" i="13" s="1"/>
  <c r="AM109" i="13" s="1"/>
  <c r="AM110" i="13" s="1"/>
  <c r="AM111" i="13" s="1"/>
  <c r="AM112" i="13" s="1"/>
  <c r="AM113" i="13" s="1"/>
  <c r="AM114" i="13" s="1"/>
  <c r="AM115" i="13" s="1"/>
  <c r="AM116" i="13" s="1"/>
  <c r="AM117" i="13" s="1"/>
  <c r="AM118" i="13" s="1"/>
  <c r="AM119" i="13" s="1"/>
  <c r="AM120" i="13" s="1"/>
  <c r="AM121" i="13" s="1"/>
  <c r="AM122" i="13" s="1"/>
  <c r="AM123" i="13" s="1"/>
  <c r="AM124" i="13" s="1"/>
  <c r="AM125" i="13" s="1"/>
  <c r="AM126" i="13" s="1"/>
  <c r="AM127" i="13" s="1"/>
  <c r="AM128" i="13" s="1"/>
  <c r="AM129" i="13" s="1"/>
  <c r="AM130" i="13" s="1"/>
  <c r="AM131" i="13" s="1"/>
  <c r="AM132" i="13" s="1"/>
  <c r="AM133" i="13" s="1"/>
  <c r="AM134" i="13" s="1"/>
  <c r="AM135" i="13" s="1"/>
  <c r="AM136" i="13" s="1"/>
  <c r="AM137" i="13" s="1"/>
  <c r="AM138" i="13" s="1"/>
  <c r="AM139" i="13" s="1"/>
  <c r="AM140" i="13" s="1"/>
  <c r="AM141" i="13" s="1"/>
  <c r="AM142" i="13" s="1"/>
  <c r="AM143" i="13" s="1"/>
  <c r="AM144" i="13" s="1"/>
  <c r="AM145" i="13" s="1"/>
  <c r="AM146" i="13" s="1"/>
  <c r="AM147" i="13" s="1"/>
  <c r="AM148" i="13" s="1"/>
  <c r="AM149" i="13" s="1"/>
  <c r="AM150" i="13" s="1"/>
  <c r="AM151" i="13" s="1"/>
  <c r="AM152" i="13" s="1"/>
  <c r="AM153" i="13" s="1"/>
  <c r="AM154" i="13" s="1"/>
  <c r="AM155" i="13" s="1"/>
  <c r="AM156" i="13" s="1"/>
  <c r="AM157" i="13" s="1"/>
  <c r="AM158" i="13" s="1"/>
  <c r="AM159" i="13" s="1"/>
  <c r="AM160" i="13" s="1"/>
  <c r="AM161" i="13" s="1"/>
  <c r="AM162" i="13" s="1"/>
  <c r="AM163" i="13" s="1"/>
  <c r="AM164" i="13" s="1"/>
  <c r="AM165" i="13" s="1"/>
  <c r="AM166" i="13" s="1"/>
  <c r="AM167" i="13" s="1"/>
  <c r="AM168" i="13" s="1"/>
  <c r="AM169" i="13" s="1"/>
  <c r="AM170" i="13" s="1"/>
  <c r="AM171" i="13" s="1"/>
  <c r="AM172" i="13" s="1"/>
  <c r="AM173" i="13" s="1"/>
  <c r="AM174" i="13" s="1"/>
  <c r="AM175" i="13" s="1"/>
  <c r="AM176" i="13" s="1"/>
  <c r="AM177" i="13" s="1"/>
  <c r="AM178" i="13" s="1"/>
  <c r="AM179" i="13" s="1"/>
  <c r="AM180" i="13" s="1"/>
  <c r="AM181" i="13" s="1"/>
  <c r="AM182" i="13" s="1"/>
  <c r="AM183" i="13" s="1"/>
  <c r="AM184" i="13" s="1"/>
  <c r="AM185" i="13" s="1"/>
  <c r="AM186" i="13" s="1"/>
  <c r="AM187" i="13" s="1"/>
  <c r="AM188" i="13" s="1"/>
  <c r="AM189" i="13" s="1"/>
  <c r="AM190" i="13" s="1"/>
  <c r="AM191" i="13" s="1"/>
  <c r="AM192" i="13" s="1"/>
  <c r="AM193" i="13" s="1"/>
  <c r="AM194" i="13" s="1"/>
  <c r="AM195" i="13" s="1"/>
  <c r="AM196" i="13" s="1"/>
  <c r="AM197" i="13" s="1"/>
  <c r="AM198" i="13" s="1"/>
  <c r="AM199" i="13" s="1"/>
  <c r="AM200" i="13" s="1"/>
  <c r="AM201" i="13" s="1"/>
  <c r="AM202" i="13" s="1"/>
  <c r="AM203" i="13" s="1"/>
  <c r="AM204" i="13" s="1"/>
  <c r="AM205" i="13" s="1"/>
  <c r="AM206" i="13" s="1"/>
  <c r="AM207" i="13" s="1"/>
  <c r="AM208" i="13" s="1"/>
  <c r="AM209" i="13" s="1"/>
  <c r="AM210" i="13" s="1"/>
  <c r="AM211" i="13" s="1"/>
  <c r="AM212" i="13" s="1"/>
  <c r="AM213" i="13" s="1"/>
  <c r="AM214" i="13" s="1"/>
  <c r="AM215" i="13" s="1"/>
  <c r="AM216" i="13" s="1"/>
  <c r="AM217" i="13" s="1"/>
  <c r="AM218" i="13" s="1"/>
  <c r="AM219" i="13" s="1"/>
  <c r="AM220" i="13" s="1"/>
  <c r="AM221" i="13" s="1"/>
  <c r="AM222" i="13" s="1"/>
  <c r="AM223" i="13" s="1"/>
  <c r="AM224" i="13" s="1"/>
  <c r="AM225" i="13" s="1"/>
  <c r="AM226" i="13" s="1"/>
  <c r="AM227" i="13" s="1"/>
  <c r="AM228" i="13" s="1"/>
  <c r="AM229" i="13" s="1"/>
  <c r="AM230" i="13" s="1"/>
  <c r="AM231" i="13" s="1"/>
  <c r="AM232" i="13" s="1"/>
  <c r="AM233" i="13" s="1"/>
  <c r="AM234" i="13" s="1"/>
  <c r="AM235" i="13" s="1"/>
  <c r="AM236" i="13" s="1"/>
  <c r="AM237" i="13" s="1"/>
  <c r="AM238" i="13" s="1"/>
  <c r="AM239" i="13" s="1"/>
  <c r="AM240" i="13" s="1"/>
  <c r="AM241" i="13" s="1"/>
  <c r="AM242" i="13" s="1"/>
  <c r="AM243" i="13" s="1"/>
  <c r="AM244" i="13" s="1"/>
  <c r="AM245" i="13" s="1"/>
  <c r="AM246" i="13" s="1"/>
  <c r="AM247" i="13" s="1"/>
  <c r="AM248" i="13" s="1"/>
  <c r="AM249" i="13" s="1"/>
  <c r="AM250" i="13" s="1"/>
  <c r="AM251" i="13" s="1"/>
  <c r="AM252" i="13" s="1"/>
  <c r="AM253" i="13" s="1"/>
  <c r="AM254" i="13" s="1"/>
  <c r="AM255" i="13" s="1"/>
  <c r="AM256" i="13" s="1"/>
  <c r="AM257" i="13" s="1"/>
  <c r="AM258" i="13" s="1"/>
  <c r="AM259" i="13" s="1"/>
  <c r="AM260" i="13" s="1"/>
  <c r="AM261" i="13" s="1"/>
  <c r="AM262" i="13" s="1"/>
  <c r="AM263" i="13" s="1"/>
  <c r="AM264" i="13" s="1"/>
  <c r="AM265" i="13" s="1"/>
  <c r="AM266" i="13" s="1"/>
  <c r="AM267" i="13" s="1"/>
  <c r="AM268" i="13" s="1"/>
  <c r="AM269" i="13" s="1"/>
  <c r="AM270" i="13" s="1"/>
  <c r="AM271" i="13" s="1"/>
  <c r="AM272" i="13" s="1"/>
  <c r="AM273" i="13" s="1"/>
  <c r="AM274" i="13" s="1"/>
  <c r="AM275" i="13" s="1"/>
  <c r="AM276" i="13" s="1"/>
  <c r="AM277" i="13" s="1"/>
  <c r="AM278" i="13" s="1"/>
  <c r="AM279" i="13" s="1"/>
  <c r="AM280" i="13" s="1"/>
  <c r="AM281" i="13" s="1"/>
  <c r="AM282" i="13" s="1"/>
  <c r="AM283" i="13" s="1"/>
  <c r="AM284" i="13" s="1"/>
  <c r="AM285" i="13" s="1"/>
  <c r="AM286" i="13" s="1"/>
  <c r="AM287" i="13" s="1"/>
  <c r="AM288" i="13" s="1"/>
  <c r="AM289" i="13" s="1"/>
  <c r="AM290" i="13" s="1"/>
  <c r="AM291" i="13" s="1"/>
  <c r="AM292" i="13" s="1"/>
  <c r="AM293" i="13" s="1"/>
  <c r="AM294" i="13" s="1"/>
  <c r="AM295" i="13" s="1"/>
  <c r="AM296" i="13" s="1"/>
  <c r="AM297" i="13" s="1"/>
  <c r="AM298" i="13" s="1"/>
  <c r="AM299" i="13" s="1"/>
  <c r="AM300" i="13" s="1"/>
  <c r="AM301" i="13" s="1"/>
  <c r="AM302" i="13" s="1"/>
  <c r="AM303" i="13" s="1"/>
  <c r="AM304" i="13" s="1"/>
  <c r="AM305" i="13" s="1"/>
  <c r="AM306" i="13" s="1"/>
  <c r="AM307" i="13" s="1"/>
  <c r="AM308" i="13" s="1"/>
  <c r="AM309" i="13" s="1"/>
  <c r="AM310" i="13" s="1"/>
  <c r="AM311" i="13" s="1"/>
  <c r="AM312" i="13" s="1"/>
  <c r="AM313" i="13" s="1"/>
  <c r="AM314" i="13" s="1"/>
  <c r="AM315" i="13" s="1"/>
  <c r="AM316" i="13" s="1"/>
  <c r="AM317" i="13" s="1"/>
  <c r="AM318" i="13" s="1"/>
  <c r="AM319" i="13" s="1"/>
  <c r="AM320" i="13" s="1"/>
  <c r="AM321" i="13" s="1"/>
  <c r="AM322" i="13" s="1"/>
  <c r="AM323" i="13" s="1"/>
  <c r="AM324" i="13" s="1"/>
  <c r="AM325" i="13" s="1"/>
  <c r="AM326" i="13" s="1"/>
  <c r="AM327" i="13" s="1"/>
  <c r="AM328" i="13" s="1"/>
  <c r="AM329" i="13" s="1"/>
  <c r="AM330" i="13" s="1"/>
  <c r="AM331" i="13" s="1"/>
  <c r="AM332" i="13" s="1"/>
  <c r="AM333" i="13" s="1"/>
  <c r="AM334" i="13" s="1"/>
  <c r="AM335" i="13" s="1"/>
  <c r="AM336" i="13" s="1"/>
  <c r="AM337" i="13" s="1"/>
  <c r="AM338" i="13" s="1"/>
  <c r="AM339" i="13" s="1"/>
  <c r="AM340" i="13" s="1"/>
  <c r="AM341" i="13" s="1"/>
  <c r="AM342" i="13" s="1"/>
  <c r="AM343" i="13" s="1"/>
  <c r="AM344" i="13" s="1"/>
  <c r="AM345" i="13" s="1"/>
  <c r="AM346" i="13" s="1"/>
  <c r="AM347" i="13" s="1"/>
  <c r="AL67" i="13"/>
  <c r="AL68" i="13" s="1"/>
  <c r="AL69" i="13" s="1"/>
  <c r="AL70" i="13" s="1"/>
  <c r="AL71" i="13" s="1"/>
  <c r="AL72" i="13" s="1"/>
  <c r="AL73" i="13" s="1"/>
  <c r="AL74" i="13" s="1"/>
  <c r="AL75" i="13" s="1"/>
  <c r="AL76" i="13" s="1"/>
  <c r="AL77" i="13" s="1"/>
  <c r="AL78" i="13" s="1"/>
  <c r="AL79" i="13" s="1"/>
  <c r="AL80" i="13" s="1"/>
  <c r="AL81" i="13" s="1"/>
  <c r="AL82" i="13" s="1"/>
  <c r="AL83" i="13" s="1"/>
  <c r="AL84" i="13" s="1"/>
  <c r="AL85" i="13" s="1"/>
  <c r="AL86" i="13" s="1"/>
  <c r="AL87" i="13" s="1"/>
  <c r="AL88" i="13" s="1"/>
  <c r="AL89" i="13" s="1"/>
  <c r="AL90" i="13" s="1"/>
  <c r="AL91" i="13" s="1"/>
  <c r="AL92" i="13" s="1"/>
  <c r="AL93" i="13" s="1"/>
  <c r="AL94" i="13" s="1"/>
  <c r="AL95" i="13" s="1"/>
  <c r="AL96" i="13" s="1"/>
  <c r="AL97" i="13" s="1"/>
  <c r="AL98" i="13" s="1"/>
  <c r="AL99" i="13" s="1"/>
  <c r="AL100" i="13" s="1"/>
  <c r="AL101" i="13" s="1"/>
  <c r="AL102" i="13" s="1"/>
  <c r="AL103" i="13" s="1"/>
  <c r="AL104" i="13" s="1"/>
  <c r="AL105" i="13" s="1"/>
  <c r="AL106" i="13" s="1"/>
  <c r="AL107" i="13" s="1"/>
  <c r="AL108" i="13" s="1"/>
  <c r="AL109" i="13" s="1"/>
  <c r="AL110" i="13" s="1"/>
  <c r="AL111" i="13" s="1"/>
  <c r="AL112" i="13" s="1"/>
  <c r="AL113" i="13" s="1"/>
  <c r="AL114" i="13" s="1"/>
  <c r="AL115" i="13" s="1"/>
  <c r="AL116" i="13" s="1"/>
  <c r="AL117" i="13" s="1"/>
  <c r="AL118" i="13" s="1"/>
  <c r="AL119" i="13" s="1"/>
  <c r="AL120" i="13" s="1"/>
  <c r="AL121" i="13" s="1"/>
  <c r="AL122" i="13" s="1"/>
  <c r="AL123" i="13" s="1"/>
  <c r="AL124" i="13" s="1"/>
  <c r="AL125" i="13" s="1"/>
  <c r="AL126" i="13" s="1"/>
  <c r="AL127" i="13" s="1"/>
  <c r="AL128" i="13" s="1"/>
  <c r="AL129" i="13" s="1"/>
  <c r="AL130" i="13" s="1"/>
  <c r="AL131" i="13" s="1"/>
  <c r="AL132" i="13" s="1"/>
  <c r="AL133" i="13" s="1"/>
  <c r="AL134" i="13" s="1"/>
  <c r="AL135" i="13" s="1"/>
  <c r="AL136" i="13" s="1"/>
  <c r="AL137" i="13" s="1"/>
  <c r="AL138" i="13" s="1"/>
  <c r="AL139" i="13" s="1"/>
  <c r="AL140" i="13" s="1"/>
  <c r="AL141" i="13" s="1"/>
  <c r="AL142" i="13" s="1"/>
  <c r="AL143" i="13" s="1"/>
  <c r="AL144" i="13" s="1"/>
  <c r="AL145" i="13" s="1"/>
  <c r="AL146" i="13" s="1"/>
  <c r="AL147" i="13" s="1"/>
  <c r="AL148" i="13" s="1"/>
  <c r="AL149" i="13" s="1"/>
  <c r="AL150" i="13" s="1"/>
  <c r="AL151" i="13" s="1"/>
  <c r="AL152" i="13" s="1"/>
  <c r="AL153" i="13" s="1"/>
  <c r="AL154" i="13" s="1"/>
  <c r="AL155" i="13" s="1"/>
  <c r="AL156" i="13" s="1"/>
  <c r="AL157" i="13" s="1"/>
  <c r="AL158" i="13" s="1"/>
  <c r="AL159" i="13" s="1"/>
  <c r="AL160" i="13" s="1"/>
  <c r="AL161" i="13" s="1"/>
  <c r="AL162" i="13" s="1"/>
  <c r="AL163" i="13" s="1"/>
  <c r="AL164" i="13" s="1"/>
  <c r="AL165" i="13" s="1"/>
  <c r="AL166" i="13" s="1"/>
  <c r="AL167" i="13" s="1"/>
  <c r="AL168" i="13" s="1"/>
  <c r="AL169" i="13" s="1"/>
  <c r="AL170" i="13" s="1"/>
  <c r="AL171" i="13" s="1"/>
  <c r="AL172" i="13" s="1"/>
  <c r="AL173" i="13" s="1"/>
  <c r="AL174" i="13" s="1"/>
  <c r="AL175" i="13" s="1"/>
  <c r="AL176" i="13" s="1"/>
  <c r="AL177" i="13" s="1"/>
  <c r="AL178" i="13" s="1"/>
  <c r="AL179" i="13" s="1"/>
  <c r="AL180" i="13" s="1"/>
  <c r="AL181" i="13" s="1"/>
  <c r="AL182" i="13" s="1"/>
  <c r="AL183" i="13" s="1"/>
  <c r="AL184" i="13" s="1"/>
  <c r="AL185" i="13" s="1"/>
  <c r="AL186" i="13" s="1"/>
  <c r="AL187" i="13" s="1"/>
  <c r="AL188" i="13" s="1"/>
  <c r="AL189" i="13" s="1"/>
  <c r="AL190" i="13" s="1"/>
  <c r="AL191" i="13" s="1"/>
  <c r="AL192" i="13" s="1"/>
  <c r="AL193" i="13" s="1"/>
  <c r="AL194" i="13" s="1"/>
  <c r="AL195" i="13" s="1"/>
  <c r="AL196" i="13" s="1"/>
  <c r="AL197" i="13" s="1"/>
  <c r="AL198" i="13" s="1"/>
  <c r="AL199" i="13" s="1"/>
  <c r="AL200" i="13" s="1"/>
  <c r="AL201" i="13" s="1"/>
  <c r="AL202" i="13" s="1"/>
  <c r="AL203" i="13" s="1"/>
  <c r="AL204" i="13" s="1"/>
  <c r="AL205" i="13" s="1"/>
  <c r="AL206" i="13" s="1"/>
  <c r="AL207" i="13" s="1"/>
  <c r="AL208" i="13" s="1"/>
  <c r="AL209" i="13" s="1"/>
  <c r="AL210" i="13" s="1"/>
  <c r="AL211" i="13" s="1"/>
  <c r="AL212" i="13" s="1"/>
  <c r="AL213" i="13" s="1"/>
  <c r="AL214" i="13" s="1"/>
  <c r="AL215" i="13" s="1"/>
  <c r="AL216" i="13" s="1"/>
  <c r="AL217" i="13" s="1"/>
  <c r="AL218" i="13" s="1"/>
  <c r="AL219" i="13" s="1"/>
  <c r="AL220" i="13" s="1"/>
  <c r="AL221" i="13" s="1"/>
  <c r="AL222" i="13" s="1"/>
  <c r="AL223" i="13" s="1"/>
  <c r="AL224" i="13" s="1"/>
  <c r="AL225" i="13" s="1"/>
  <c r="AL226" i="13" s="1"/>
  <c r="AL227" i="13" s="1"/>
  <c r="AL228" i="13" s="1"/>
  <c r="AL229" i="13" s="1"/>
  <c r="AL230" i="13" s="1"/>
  <c r="AL231" i="13" s="1"/>
  <c r="AL232" i="13" s="1"/>
  <c r="AL233" i="13" s="1"/>
  <c r="AL234" i="13" s="1"/>
  <c r="AL235" i="13" s="1"/>
  <c r="AL236" i="13" s="1"/>
  <c r="AL237" i="13" s="1"/>
  <c r="AL238" i="13" s="1"/>
  <c r="AL239" i="13" s="1"/>
  <c r="AL240" i="13" s="1"/>
  <c r="AL241" i="13" s="1"/>
  <c r="AL242" i="13" s="1"/>
  <c r="AL243" i="13" s="1"/>
  <c r="AL244" i="13" s="1"/>
  <c r="AL245" i="13" s="1"/>
  <c r="AL246" i="13" s="1"/>
  <c r="AL247" i="13" s="1"/>
  <c r="AL248" i="13" s="1"/>
  <c r="AL249" i="13" s="1"/>
  <c r="AL250" i="13" s="1"/>
  <c r="AL251" i="13" s="1"/>
  <c r="AL252" i="13" s="1"/>
  <c r="AL253" i="13" s="1"/>
  <c r="AL254" i="13" s="1"/>
  <c r="AL255" i="13" s="1"/>
  <c r="AL256" i="13" s="1"/>
  <c r="AL257" i="13" s="1"/>
  <c r="AL258" i="13" s="1"/>
  <c r="AL259" i="13" s="1"/>
  <c r="AL260" i="13" s="1"/>
  <c r="AL261" i="13" s="1"/>
  <c r="AL262" i="13" s="1"/>
  <c r="AL263" i="13" s="1"/>
  <c r="AL264" i="13" s="1"/>
  <c r="AL265" i="13" s="1"/>
  <c r="AL266" i="13" s="1"/>
  <c r="AL267" i="13" s="1"/>
  <c r="AL268" i="13" s="1"/>
  <c r="AL269" i="13" s="1"/>
  <c r="AL270" i="13" s="1"/>
  <c r="AL271" i="13" s="1"/>
  <c r="AL272" i="13" s="1"/>
  <c r="AL273" i="13" s="1"/>
  <c r="AL274" i="13" s="1"/>
  <c r="AL275" i="13" s="1"/>
  <c r="AL276" i="13" s="1"/>
  <c r="AL277" i="13" s="1"/>
  <c r="AL278" i="13" s="1"/>
  <c r="AL279" i="13" s="1"/>
  <c r="AL280" i="13" s="1"/>
  <c r="AL281" i="13" s="1"/>
  <c r="AL282" i="13" s="1"/>
  <c r="AL283" i="13" s="1"/>
  <c r="AL284" i="13" s="1"/>
  <c r="AL285" i="13" s="1"/>
  <c r="AL286" i="13" s="1"/>
  <c r="AL287" i="13" s="1"/>
  <c r="AL288" i="13" s="1"/>
  <c r="AL289" i="13" s="1"/>
  <c r="AL290" i="13" s="1"/>
  <c r="AL291" i="13" s="1"/>
  <c r="AL292" i="13" s="1"/>
  <c r="AL293" i="13" s="1"/>
  <c r="AL294" i="13" s="1"/>
  <c r="AL295" i="13" s="1"/>
  <c r="AL296" i="13" s="1"/>
  <c r="AL297" i="13" s="1"/>
  <c r="AL298" i="13" s="1"/>
  <c r="AL299" i="13" s="1"/>
  <c r="AL300" i="13" s="1"/>
  <c r="AL301" i="13" s="1"/>
  <c r="AL302" i="13" s="1"/>
  <c r="AL303" i="13" s="1"/>
  <c r="AL304" i="13" s="1"/>
  <c r="AL305" i="13" s="1"/>
  <c r="AL306" i="13" s="1"/>
  <c r="AL307" i="13" s="1"/>
  <c r="AL308" i="13" s="1"/>
  <c r="AL309" i="13" s="1"/>
  <c r="AL310" i="13" s="1"/>
  <c r="AL311" i="13" s="1"/>
  <c r="AL312" i="13" s="1"/>
  <c r="AL313" i="13" s="1"/>
  <c r="AL314" i="13" s="1"/>
  <c r="AL315" i="13" s="1"/>
  <c r="AL316" i="13" s="1"/>
  <c r="AL317" i="13" s="1"/>
  <c r="AL318" i="13" s="1"/>
  <c r="AL319" i="13" s="1"/>
  <c r="AL320" i="13" s="1"/>
  <c r="AL321" i="13" s="1"/>
  <c r="AL322" i="13" s="1"/>
  <c r="AL323" i="13" s="1"/>
  <c r="AL324" i="13" s="1"/>
  <c r="AL325" i="13" s="1"/>
  <c r="AL326" i="13" s="1"/>
  <c r="AL327" i="13" s="1"/>
  <c r="AL328" i="13" s="1"/>
  <c r="AL329" i="13" s="1"/>
  <c r="AL330" i="13" s="1"/>
  <c r="AL331" i="13" s="1"/>
  <c r="AL332" i="13" s="1"/>
  <c r="AL333" i="13" s="1"/>
  <c r="AL334" i="13" s="1"/>
  <c r="AL335" i="13" s="1"/>
  <c r="AL336" i="13" s="1"/>
  <c r="AL337" i="13" s="1"/>
  <c r="AL338" i="13" s="1"/>
  <c r="AL339" i="13" s="1"/>
  <c r="AL340" i="13" s="1"/>
  <c r="AL341" i="13" s="1"/>
  <c r="AL342" i="13" s="1"/>
  <c r="AL343" i="13" s="1"/>
  <c r="AL344" i="13" s="1"/>
  <c r="AL345" i="13" s="1"/>
  <c r="AL346" i="13" s="1"/>
  <c r="AL347" i="13" s="1"/>
  <c r="N67" i="12"/>
  <c r="N68" i="12" s="1"/>
  <c r="U56" i="7"/>
  <c r="M68" i="12" l="1"/>
  <c r="M69" i="12" s="1"/>
  <c r="U57" i="7"/>
  <c r="N69" i="12" l="1"/>
  <c r="N70" i="12" s="1"/>
  <c r="U58" i="7"/>
  <c r="M70" i="12" l="1"/>
  <c r="M71" i="12" s="1"/>
  <c r="U59" i="7"/>
  <c r="N71" i="12" l="1"/>
  <c r="N72" i="12" s="1"/>
  <c r="U60" i="7"/>
  <c r="M72" i="12" l="1"/>
  <c r="M73" i="12" s="1"/>
  <c r="N73" i="12"/>
  <c r="N74" i="12" s="1"/>
  <c r="U61" i="7"/>
  <c r="M74" i="12" l="1"/>
  <c r="M75" i="12" s="1"/>
  <c r="U62" i="7"/>
  <c r="N75" i="12" l="1"/>
  <c r="N76" i="12" s="1"/>
  <c r="U63" i="7"/>
  <c r="M76" i="12" l="1"/>
  <c r="M77" i="12" s="1"/>
  <c r="U64" i="7"/>
  <c r="N77" i="12" l="1"/>
  <c r="N78" i="12" s="1"/>
  <c r="U65" i="7"/>
  <c r="M78" i="12" l="1"/>
  <c r="M79" i="12" s="1"/>
  <c r="U66" i="7"/>
  <c r="N79" i="12" l="1"/>
  <c r="N80" i="12" s="1"/>
  <c r="U67" i="7"/>
  <c r="M80" i="12" l="1"/>
  <c r="M81" i="12" s="1"/>
  <c r="U68" i="7"/>
  <c r="N81" i="12" l="1"/>
  <c r="N82" i="12" s="1"/>
  <c r="U69" i="7"/>
  <c r="M82" i="12" l="1"/>
  <c r="M83" i="12" s="1"/>
  <c r="U70" i="7"/>
  <c r="N83" i="12" l="1"/>
  <c r="N84" i="12" s="1"/>
  <c r="U71" i="7"/>
  <c r="M84" i="12" l="1"/>
  <c r="M85" i="12" s="1"/>
  <c r="U72" i="7"/>
  <c r="N85" i="12" l="1"/>
  <c r="N86" i="12" s="1"/>
  <c r="U73" i="7"/>
  <c r="M86" i="12" l="1"/>
  <c r="M87" i="12" s="1"/>
  <c r="U74" i="7"/>
  <c r="N87" i="12" l="1"/>
  <c r="N88" i="12" s="1"/>
  <c r="U75" i="7"/>
  <c r="M88" i="12" l="1"/>
  <c r="M89" i="12" s="1"/>
  <c r="U76" i="7"/>
  <c r="N89" i="12" l="1"/>
  <c r="N90" i="12" s="1"/>
  <c r="U77" i="7"/>
  <c r="M90" i="12" l="1"/>
  <c r="M91" i="12" s="1"/>
  <c r="U78" i="7"/>
  <c r="N91" i="12" l="1"/>
  <c r="N92" i="12" s="1"/>
  <c r="U79" i="7"/>
  <c r="M92" i="12" l="1"/>
  <c r="M93" i="12" s="1"/>
  <c r="U80" i="7"/>
  <c r="N93" i="12" l="1"/>
  <c r="N94" i="12" s="1"/>
  <c r="U81" i="7"/>
  <c r="M94" i="12" l="1"/>
  <c r="M95" i="12" s="1"/>
  <c r="U82" i="7"/>
  <c r="N95" i="12" l="1"/>
  <c r="N96" i="12" s="1"/>
  <c r="U83" i="7"/>
  <c r="M96" i="12" l="1"/>
  <c r="M97" i="12" s="1"/>
  <c r="U84" i="7"/>
  <c r="N97" i="12" l="1"/>
  <c r="N98" i="12" s="1"/>
  <c r="U85" i="7"/>
  <c r="M98" i="12" l="1"/>
  <c r="M99" i="12" s="1"/>
  <c r="U86" i="7"/>
  <c r="N99" i="12" l="1"/>
  <c r="N100" i="12" s="1"/>
  <c r="U87" i="7"/>
  <c r="M100" i="12" l="1"/>
  <c r="M101" i="12" s="1"/>
  <c r="U88" i="7"/>
  <c r="N101" i="12" l="1"/>
  <c r="N102" i="12" s="1"/>
  <c r="U89" i="7"/>
  <c r="M102" i="12" l="1"/>
  <c r="M103" i="12" s="1"/>
  <c r="U90" i="7"/>
  <c r="N103" i="12" l="1"/>
  <c r="N104" i="12" s="1"/>
  <c r="U91" i="7"/>
  <c r="M104" i="12" l="1"/>
  <c r="M105" i="12" s="1"/>
  <c r="U92" i="7"/>
  <c r="N105" i="12" l="1"/>
  <c r="N106" i="12" s="1"/>
  <c r="U93" i="7"/>
  <c r="M106" i="12" l="1"/>
  <c r="M107" i="12" s="1"/>
  <c r="U94" i="7"/>
  <c r="N107" i="12" l="1"/>
  <c r="N108" i="12" s="1"/>
  <c r="U95" i="7"/>
  <c r="M108" i="12" l="1"/>
  <c r="M109" i="12" s="1"/>
  <c r="U96" i="7"/>
  <c r="N109" i="12" l="1"/>
  <c r="N110" i="12" s="1"/>
  <c r="U97" i="7"/>
  <c r="M110" i="12" l="1"/>
  <c r="M111" i="12" s="1"/>
  <c r="U98" i="7"/>
  <c r="N111" i="12" l="1"/>
  <c r="N112" i="12" s="1"/>
  <c r="U99" i="7"/>
  <c r="M112" i="12" l="1"/>
  <c r="M113" i="12" s="1"/>
  <c r="U100" i="7"/>
  <c r="N113" i="12" l="1"/>
  <c r="N114" i="12" s="1"/>
  <c r="U101" i="7"/>
  <c r="M114" i="12" l="1"/>
  <c r="M115" i="12" s="1"/>
  <c r="U102" i="7"/>
  <c r="N115" i="12" l="1"/>
  <c r="N116" i="12" s="1"/>
  <c r="U103" i="7"/>
  <c r="M116" i="12" l="1"/>
  <c r="M117" i="12" s="1"/>
  <c r="U104" i="7"/>
  <c r="N117" i="12" l="1"/>
  <c r="N118" i="12" s="1"/>
  <c r="U105" i="7"/>
  <c r="M118" i="12" l="1"/>
  <c r="M119" i="12" s="1"/>
  <c r="U106" i="7"/>
  <c r="N119" i="12" l="1"/>
  <c r="N120" i="12" s="1"/>
  <c r="U107" i="7"/>
  <c r="M120" i="12" l="1"/>
  <c r="M121" i="12" s="1"/>
  <c r="U108" i="7"/>
  <c r="N121" i="12" l="1"/>
  <c r="N122" i="12" s="1"/>
  <c r="U109" i="7"/>
  <c r="M122" i="12" l="1"/>
  <c r="M123" i="12" s="1"/>
  <c r="U110" i="7"/>
  <c r="N123" i="12" l="1"/>
  <c r="N124" i="12" s="1"/>
  <c r="U111" i="7"/>
  <c r="M124" i="12" l="1"/>
  <c r="M125" i="12" s="1"/>
  <c r="U112" i="7"/>
  <c r="N125" i="12" l="1"/>
  <c r="N126" i="12" s="1"/>
  <c r="U113" i="7"/>
  <c r="M126" i="12" l="1"/>
  <c r="M127" i="12" s="1"/>
  <c r="U114" i="7"/>
  <c r="N127" i="12" l="1"/>
  <c r="N128" i="12" s="1"/>
  <c r="U115" i="7"/>
  <c r="M128" i="12" l="1"/>
  <c r="M129" i="12" s="1"/>
  <c r="U116" i="7"/>
  <c r="N129" i="12" l="1"/>
  <c r="N130" i="12" s="1"/>
  <c r="U117" i="7"/>
  <c r="M130" i="12" l="1"/>
  <c r="M131" i="12" s="1"/>
  <c r="U118" i="7"/>
  <c r="N131" i="12" l="1"/>
  <c r="N132" i="12" s="1"/>
  <c r="U119" i="7"/>
  <c r="M132" i="12" l="1"/>
  <c r="M133" i="12" s="1"/>
  <c r="U120" i="7"/>
  <c r="N133" i="12" l="1"/>
  <c r="N134" i="12" s="1"/>
  <c r="U121" i="7"/>
  <c r="M134" i="12" l="1"/>
  <c r="M135" i="12" s="1"/>
  <c r="U122" i="7"/>
  <c r="N135" i="12" l="1"/>
  <c r="N136" i="12" s="1"/>
  <c r="U123" i="7"/>
  <c r="M136" i="12" l="1"/>
  <c r="M137" i="12" s="1"/>
  <c r="U124" i="7"/>
  <c r="N137" i="12" l="1"/>
  <c r="N138" i="12" s="1"/>
  <c r="U125" i="7"/>
  <c r="M138" i="12" l="1"/>
  <c r="M139" i="12" s="1"/>
  <c r="U126" i="7"/>
  <c r="N139" i="12" l="1"/>
  <c r="N140" i="12" s="1"/>
  <c r="U127" i="7"/>
  <c r="M140" i="12" l="1"/>
  <c r="M141" i="12" s="1"/>
  <c r="U128" i="7"/>
  <c r="N141" i="12" l="1"/>
  <c r="N142" i="12" s="1"/>
  <c r="U129" i="7"/>
  <c r="M142" i="12" l="1"/>
  <c r="M143" i="12" s="1"/>
  <c r="U130" i="7"/>
  <c r="N143" i="12" l="1"/>
  <c r="N144" i="12" s="1"/>
  <c r="U131" i="7"/>
  <c r="M144" i="12" l="1"/>
  <c r="M145" i="12" s="1"/>
  <c r="U132" i="7"/>
  <c r="N145" i="12" l="1"/>
  <c r="N146" i="12" s="1"/>
  <c r="U133" i="7"/>
  <c r="M146" i="12" l="1"/>
  <c r="M147" i="12" s="1"/>
  <c r="U134" i="7"/>
  <c r="N147" i="12" l="1"/>
  <c r="N148" i="12" s="1"/>
  <c r="U135" i="7"/>
  <c r="M148" i="12" l="1"/>
  <c r="M149" i="12" s="1"/>
  <c r="U136" i="7"/>
  <c r="M150" i="12" l="1"/>
  <c r="M151" i="12" s="1"/>
  <c r="N149" i="12"/>
  <c r="N150" i="12" s="1"/>
  <c r="U137" i="7"/>
  <c r="N151" i="12" l="1"/>
  <c r="N152" i="12" s="1"/>
  <c r="M152" i="12"/>
  <c r="M153" i="12" s="1"/>
  <c r="U138" i="7"/>
  <c r="N153" i="12" l="1"/>
  <c r="N154" i="12" s="1"/>
  <c r="U139" i="7"/>
  <c r="M154" i="12" l="1"/>
  <c r="M155" i="12" s="1"/>
  <c r="U140" i="7"/>
  <c r="N155" i="12" l="1"/>
  <c r="N156" i="12" s="1"/>
  <c r="U141" i="7"/>
  <c r="M156" i="12" l="1"/>
  <c r="M157" i="12" s="1"/>
  <c r="U142" i="7"/>
  <c r="N157" i="12" l="1"/>
  <c r="N158" i="12" s="1"/>
  <c r="U143" i="7"/>
  <c r="M158" i="12" l="1"/>
  <c r="M159" i="12" s="1"/>
  <c r="U144" i="7"/>
  <c r="N159" i="12" l="1"/>
  <c r="N160" i="12" s="1"/>
  <c r="U145" i="7"/>
  <c r="M160" i="12" l="1"/>
  <c r="M161" i="12" s="1"/>
  <c r="U146" i="7"/>
  <c r="N161" i="12" l="1"/>
  <c r="N162" i="12" s="1"/>
  <c r="U147" i="7"/>
  <c r="M162" i="12" l="1"/>
  <c r="M163" i="12" s="1"/>
  <c r="U148" i="7"/>
  <c r="N163" i="12" l="1"/>
  <c r="N164" i="12" s="1"/>
  <c r="U149" i="7"/>
  <c r="U150" i="7" l="1"/>
  <c r="U151" i="7" l="1"/>
  <c r="U152" i="7" l="1"/>
  <c r="U153" i="7" l="1"/>
  <c r="U154" i="7" l="1"/>
  <c r="U155" i="7" l="1"/>
  <c r="U156" i="7" l="1"/>
  <c r="U157" i="7" l="1"/>
  <c r="U158" i="7" l="1"/>
  <c r="U159" i="7" l="1"/>
  <c r="U160" i="7" l="1"/>
  <c r="U161" i="7" l="1"/>
  <c r="U162" i="7" l="1"/>
  <c r="U163" i="7" l="1"/>
  <c r="U164" i="7" l="1"/>
  <c r="U165" i="7" l="1"/>
  <c r="U166" i="7" l="1"/>
  <c r="U167" i="7" l="1"/>
  <c r="U168" i="7" l="1"/>
  <c r="U169" i="7" l="1"/>
  <c r="U170" i="7" l="1"/>
  <c r="U171" i="7" l="1"/>
  <c r="U172" i="7" l="1"/>
  <c r="U173" i="7" l="1"/>
  <c r="U174" i="7" l="1"/>
  <c r="U175" i="7" l="1"/>
  <c r="U176" i="7" l="1"/>
  <c r="U177" i="7" l="1"/>
  <c r="U178" i="7" l="1"/>
  <c r="U179" i="7" l="1"/>
  <c r="U180" i="7" l="1"/>
  <c r="U181" i="7" l="1"/>
  <c r="U182" i="7" l="1"/>
  <c r="U183" i="7" l="1"/>
  <c r="U184" i="7" l="1"/>
  <c r="U185" i="7" l="1"/>
  <c r="U186" i="7" l="1"/>
  <c r="U187" i="7" l="1"/>
  <c r="U188" i="7" l="1"/>
  <c r="U189" i="7" l="1"/>
  <c r="U190" i="7" l="1"/>
  <c r="U191" i="7" l="1"/>
  <c r="U192" i="7" l="1"/>
  <c r="U193" i="7" l="1"/>
  <c r="U194" i="7" l="1"/>
  <c r="U195" i="7" l="1"/>
  <c r="U196" i="7" l="1"/>
  <c r="U197" i="7" l="1"/>
  <c r="U198" i="7" l="1"/>
  <c r="U199" i="7" l="1"/>
  <c r="U200" i="7" l="1"/>
  <c r="U201" i="7" l="1"/>
  <c r="U202" i="7" l="1"/>
  <c r="U203" i="7" l="1"/>
  <c r="U204" i="7" l="1"/>
  <c r="U205" i="7" l="1"/>
  <c r="U206" i="7" l="1"/>
  <c r="U207" i="7" l="1"/>
  <c r="U208" i="7" l="1"/>
  <c r="U209" i="7" l="1"/>
  <c r="U210" i="7" l="1"/>
  <c r="U211" i="7" l="1"/>
  <c r="U212" i="7" l="1"/>
  <c r="U213" i="7" l="1"/>
  <c r="U214" i="7" l="1"/>
  <c r="U215" i="7" l="1"/>
  <c r="U216" i="7" l="1"/>
  <c r="U217" i="7" l="1"/>
  <c r="U218" i="7" l="1"/>
  <c r="U219" i="7" l="1"/>
  <c r="U220" i="7" l="1"/>
  <c r="U221" i="7" l="1"/>
  <c r="U222" i="7" l="1"/>
  <c r="U223" i="7" l="1"/>
  <c r="U224" i="7" l="1"/>
  <c r="U225" i="7" l="1"/>
  <c r="U226" i="7" l="1"/>
  <c r="U227" i="7" l="1"/>
  <c r="U228" i="7" l="1"/>
  <c r="U229" i="7" l="1"/>
  <c r="U230" i="7" l="1"/>
  <c r="U231" i="7" l="1"/>
  <c r="U232" i="7" l="1"/>
  <c r="U233" i="7" l="1"/>
  <c r="U234" i="7" l="1"/>
  <c r="U235" i="7" l="1"/>
  <c r="U236" i="7" l="1"/>
  <c r="U237" i="7" l="1"/>
  <c r="U238" i="7" l="1"/>
  <c r="U239" i="7" l="1"/>
  <c r="U240" i="7" l="1"/>
  <c r="U241" i="7" l="1"/>
  <c r="U242" i="7" l="1"/>
  <c r="U243" i="7" l="1"/>
  <c r="U244" i="7" l="1"/>
  <c r="U245" i="7" l="1"/>
  <c r="U246" i="7" l="1"/>
  <c r="U247" i="7" l="1"/>
  <c r="U248" i="7" l="1"/>
  <c r="U249" i="7" l="1"/>
  <c r="U250" i="7" l="1"/>
  <c r="U251" i="7" l="1"/>
  <c r="U252" i="7" l="1"/>
  <c r="U253" i="7" l="1"/>
  <c r="U254" i="7" l="1"/>
  <c r="U255" i="7" l="1"/>
  <c r="U256" i="7" l="1"/>
  <c r="U257" i="7" l="1"/>
  <c r="U258" i="7" l="1"/>
  <c r="U259" i="7" l="1"/>
  <c r="U260" i="7" l="1"/>
  <c r="U261" i="7" l="1"/>
  <c r="U262" i="7" l="1"/>
  <c r="U263" i="7" l="1"/>
  <c r="U264" i="7" l="1"/>
  <c r="K164" i="12" l="1"/>
  <c r="L164" i="12" s="1"/>
  <c r="M164" i="12" s="1"/>
  <c r="V264" i="7"/>
  <c r="U265" i="7"/>
  <c r="V265" i="7" l="1"/>
  <c r="K165" i="12"/>
  <c r="L165" i="12" s="1"/>
  <c r="M165" i="12" s="1"/>
  <c r="O164" i="12"/>
  <c r="N165" i="12"/>
  <c r="U266" i="7"/>
  <c r="O165" i="12" l="1"/>
  <c r="V266" i="7"/>
  <c r="K166" i="12"/>
  <c r="L166" i="12" s="1"/>
  <c r="M166" i="12" s="1"/>
  <c r="N166" i="12"/>
  <c r="U267" i="7"/>
  <c r="O166" i="12" l="1"/>
  <c r="V267" i="7"/>
  <c r="K167" i="12"/>
  <c r="L167" i="12" s="1"/>
  <c r="M167" i="12" s="1"/>
  <c r="N167" i="12"/>
  <c r="U268" i="7"/>
  <c r="O167" i="12" l="1"/>
  <c r="V268" i="7"/>
  <c r="K168" i="12"/>
  <c r="L168" i="12" s="1"/>
  <c r="M168" i="12" s="1"/>
  <c r="N168" i="12"/>
  <c r="U269" i="7"/>
  <c r="O168" i="12" l="1"/>
  <c r="N169" i="12"/>
  <c r="K169" i="12"/>
  <c r="L169" i="12" s="1"/>
  <c r="M169" i="12" s="1"/>
  <c r="V269" i="7"/>
  <c r="U270" i="7"/>
  <c r="O169" i="12" l="1"/>
  <c r="N170" i="12"/>
  <c r="V270" i="7"/>
  <c r="K170" i="12"/>
  <c r="L170" i="12" s="1"/>
  <c r="M170" i="12" s="1"/>
  <c r="U271" i="7"/>
  <c r="O170" i="12" l="1"/>
  <c r="V271" i="7"/>
  <c r="K171" i="12"/>
  <c r="L171" i="12" s="1"/>
  <c r="M171" i="12" s="1"/>
  <c r="N171" i="12"/>
  <c r="U272" i="7"/>
  <c r="O171" i="12" l="1"/>
  <c r="N172" i="12"/>
  <c r="K172" i="12"/>
  <c r="L172" i="12" s="1"/>
  <c r="M172" i="12" s="1"/>
  <c r="V272" i="7"/>
  <c r="U273" i="7"/>
  <c r="O172" i="12" l="1"/>
  <c r="K173" i="12"/>
  <c r="L173" i="12" s="1"/>
  <c r="M173" i="12" s="1"/>
  <c r="V273" i="7"/>
  <c r="N173" i="12"/>
  <c r="U274" i="7"/>
  <c r="O173" i="12" l="1"/>
  <c r="K174" i="12"/>
  <c r="L174" i="12" s="1"/>
  <c r="M174" i="12" s="1"/>
  <c r="V274" i="7"/>
  <c r="N174" i="12"/>
  <c r="U275" i="7"/>
  <c r="O174" i="12" l="1"/>
  <c r="N175" i="12"/>
  <c r="K175" i="12"/>
  <c r="L175" i="12" s="1"/>
  <c r="M175" i="12" s="1"/>
  <c r="V275" i="7"/>
  <c r="U276" i="7"/>
  <c r="O175" i="12" l="1"/>
  <c r="V276" i="7"/>
  <c r="K176" i="12"/>
  <c r="L176" i="12" s="1"/>
  <c r="M176" i="12" s="1"/>
  <c r="N176" i="12"/>
  <c r="U277" i="7"/>
  <c r="O176" i="12" l="1"/>
  <c r="N177" i="12"/>
  <c r="K177" i="12"/>
  <c r="L177" i="12" s="1"/>
  <c r="M177" i="12" s="1"/>
  <c r="V277" i="7"/>
  <c r="O177" i="12" l="1"/>
  <c r="N178" i="12"/>
  <c r="N5" i="12" l="1"/>
  <c r="M5" i="12"/>
  <c r="N4" i="12"/>
  <c r="M4" i="12"/>
  <c r="N3" i="12"/>
  <c r="M3" i="12"/>
  <c r="L3" i="12"/>
  <c r="G3" i="12"/>
  <c r="K3" i="12" s="1"/>
  <c r="U5" i="7"/>
  <c r="T4" i="7"/>
  <c r="S4" i="7"/>
  <c r="R4" i="7"/>
  <c r="Q4" i="7"/>
  <c r="P4" i="7"/>
  <c r="CI5" i="13"/>
  <c r="CH5" i="13"/>
  <c r="CG5" i="13"/>
  <c r="CI4" i="13"/>
  <c r="CH4" i="13"/>
  <c r="CG4" i="13"/>
  <c r="CI3" i="13"/>
  <c r="CH3" i="13"/>
  <c r="CG3" i="13"/>
  <c r="BZ5" i="13"/>
  <c r="BY5" i="13"/>
  <c r="BX5" i="13"/>
  <c r="BZ4" i="13"/>
  <c r="BY4" i="13"/>
  <c r="BX4" i="13"/>
  <c r="BZ3" i="13"/>
  <c r="BY3" i="13"/>
  <c r="BX3" i="13"/>
  <c r="AT348" i="13"/>
  <c r="AS348" i="13"/>
  <c r="AR348" i="13"/>
  <c r="CH58" i="13" l="1"/>
  <c r="BX60" i="13"/>
  <c r="BX64" i="13"/>
  <c r="CG65" i="13"/>
  <c r="CG57" i="13"/>
  <c r="CG61" i="13"/>
  <c r="CI60" i="13"/>
  <c r="CI63" i="13"/>
  <c r="CI62" i="13"/>
  <c r="BY66" i="13"/>
  <c r="BY62" i="13"/>
  <c r="BY58" i="13"/>
  <c r="BY64" i="13"/>
  <c r="BZ63" i="13"/>
  <c r="BZ59" i="13"/>
  <c r="BI61" i="13"/>
  <c r="BK60" i="13"/>
  <c r="BJ60" i="13"/>
  <c r="BI60" i="13"/>
  <c r="BH60" i="13"/>
  <c r="BK59" i="13"/>
  <c r="BJ59" i="13"/>
  <c r="BI59" i="13"/>
  <c r="BH59" i="13"/>
  <c r="BK58" i="13"/>
  <c r="BJ58" i="13"/>
  <c r="BI58" i="13"/>
  <c r="BH58" i="13"/>
  <c r="BK57" i="13"/>
  <c r="BJ57" i="13"/>
  <c r="BI57" i="13"/>
  <c r="BH57" i="13"/>
  <c r="BK56" i="13"/>
  <c r="BJ56" i="13"/>
  <c r="BI56" i="13"/>
  <c r="BH56" i="13"/>
  <c r="BK55" i="13"/>
  <c r="BJ55" i="13"/>
  <c r="BI55" i="13"/>
  <c r="BH55" i="13"/>
  <c r="BK54" i="13"/>
  <c r="BJ54" i="13"/>
  <c r="BI54" i="13"/>
  <c r="BH54" i="13"/>
  <c r="BK53" i="13"/>
  <c r="BJ53" i="13"/>
  <c r="BI53" i="13"/>
  <c r="BH53" i="13"/>
  <c r="BK52" i="13"/>
  <c r="BJ52" i="13"/>
  <c r="BI52" i="13"/>
  <c r="BH52" i="13"/>
  <c r="BK51" i="13"/>
  <c r="BJ51" i="13"/>
  <c r="BI51" i="13"/>
  <c r="BH51" i="13"/>
  <c r="BK50" i="13"/>
  <c r="BJ50" i="13"/>
  <c r="BI50" i="13"/>
  <c r="BH50" i="13"/>
  <c r="BK49" i="13"/>
  <c r="BJ49" i="13"/>
  <c r="BI49" i="13"/>
  <c r="BH49" i="13"/>
  <c r="BK48" i="13"/>
  <c r="BJ48" i="13"/>
  <c r="BI48" i="13"/>
  <c r="BH48" i="13"/>
  <c r="BK47" i="13"/>
  <c r="BJ47" i="13"/>
  <c r="BI47" i="13"/>
  <c r="BH47" i="13"/>
  <c r="BK46" i="13"/>
  <c r="BJ46" i="13"/>
  <c r="BI46" i="13"/>
  <c r="BH46" i="13"/>
  <c r="BK45" i="13"/>
  <c r="BJ45" i="13"/>
  <c r="BI45" i="13"/>
  <c r="BH45" i="13"/>
  <c r="BK44" i="13"/>
  <c r="BJ44" i="13"/>
  <c r="BI44" i="13"/>
  <c r="BH44" i="13"/>
  <c r="BK43" i="13"/>
  <c r="BJ43" i="13"/>
  <c r="BI43" i="13"/>
  <c r="BH43" i="13"/>
  <c r="BK42" i="13"/>
  <c r="BJ42" i="13"/>
  <c r="BI42" i="13"/>
  <c r="BH42" i="13"/>
  <c r="BK41" i="13"/>
  <c r="BJ41" i="13"/>
  <c r="BI41" i="13"/>
  <c r="BH41" i="13"/>
  <c r="BK40" i="13"/>
  <c r="BJ40" i="13"/>
  <c r="BI40" i="13"/>
  <c r="BH40" i="13"/>
  <c r="BK39" i="13"/>
  <c r="BJ39" i="13"/>
  <c r="BI39" i="13"/>
  <c r="BH39" i="13"/>
  <c r="BK38" i="13"/>
  <c r="BJ38" i="13"/>
  <c r="BI38" i="13"/>
  <c r="BH38" i="13"/>
  <c r="BK37" i="13"/>
  <c r="BJ37" i="13"/>
  <c r="BI37" i="13"/>
  <c r="BH37" i="13"/>
  <c r="BK36" i="13"/>
  <c r="BJ36" i="13"/>
  <c r="BI36" i="13"/>
  <c r="BH36" i="13"/>
  <c r="BK35" i="13"/>
  <c r="BJ35" i="13"/>
  <c r="BI35" i="13"/>
  <c r="BH35" i="13"/>
  <c r="BK34" i="13"/>
  <c r="BJ34" i="13"/>
  <c r="BI34" i="13"/>
  <c r="BH34" i="13"/>
  <c r="BK33" i="13"/>
  <c r="BJ33" i="13"/>
  <c r="BI33" i="13"/>
  <c r="BH33" i="13"/>
  <c r="BK32" i="13"/>
  <c r="BJ32" i="13"/>
  <c r="BI32" i="13"/>
  <c r="BH32" i="13"/>
  <c r="BK31" i="13"/>
  <c r="BJ31" i="13"/>
  <c r="BI31" i="13"/>
  <c r="BH31" i="13"/>
  <c r="BK30" i="13"/>
  <c r="BJ30" i="13"/>
  <c r="BI30" i="13"/>
  <c r="BH30" i="13"/>
  <c r="BK29" i="13"/>
  <c r="BJ29" i="13"/>
  <c r="BI29" i="13"/>
  <c r="BH29" i="13"/>
  <c r="BK28" i="13"/>
  <c r="BJ28" i="13"/>
  <c r="BI28" i="13"/>
  <c r="BH28" i="13"/>
  <c r="BK27" i="13"/>
  <c r="BJ27" i="13"/>
  <c r="BI27" i="13"/>
  <c r="BH27" i="13"/>
  <c r="BK26" i="13"/>
  <c r="BJ26" i="13"/>
  <c r="BI26" i="13"/>
  <c r="BH26" i="13"/>
  <c r="BK25" i="13"/>
  <c r="BJ25" i="13"/>
  <c r="BI25" i="13"/>
  <c r="BH25" i="13"/>
  <c r="BK24" i="13"/>
  <c r="BJ24" i="13"/>
  <c r="BI24" i="13"/>
  <c r="BH24" i="13"/>
  <c r="BK23" i="13"/>
  <c r="BJ23" i="13"/>
  <c r="BI23" i="13"/>
  <c r="BH23" i="13"/>
  <c r="BK22" i="13"/>
  <c r="BJ22" i="13"/>
  <c r="BI22" i="13"/>
  <c r="BH22" i="13"/>
  <c r="BK21" i="13"/>
  <c r="BJ21" i="13"/>
  <c r="BI21" i="13"/>
  <c r="BH21" i="13"/>
  <c r="BK20" i="13"/>
  <c r="BJ20" i="13"/>
  <c r="BI20" i="13"/>
  <c r="BH20" i="13"/>
  <c r="BK19" i="13"/>
  <c r="BJ19" i="13"/>
  <c r="BI19" i="13"/>
  <c r="BH19" i="13"/>
  <c r="BK18" i="13"/>
  <c r="BJ18" i="13"/>
  <c r="BI18" i="13"/>
  <c r="BH18" i="13"/>
  <c r="BK17" i="13"/>
  <c r="BJ17" i="13"/>
  <c r="BI17" i="13"/>
  <c r="BH17" i="13"/>
  <c r="BK16" i="13"/>
  <c r="BJ16" i="13"/>
  <c r="BI16" i="13"/>
  <c r="BH16" i="13"/>
  <c r="BK15" i="13"/>
  <c r="BJ15" i="13"/>
  <c r="BI15" i="13"/>
  <c r="BH15" i="13"/>
  <c r="BK14" i="13"/>
  <c r="BJ14" i="13"/>
  <c r="BI14" i="13"/>
  <c r="BH14" i="13"/>
  <c r="BK13" i="13"/>
  <c r="BJ13" i="13"/>
  <c r="BI13" i="13"/>
  <c r="BH13" i="13"/>
  <c r="BK12" i="13"/>
  <c r="BJ12" i="13"/>
  <c r="BI12" i="13"/>
  <c r="BH12" i="13"/>
  <c r="BK11" i="13"/>
  <c r="BJ11" i="13"/>
  <c r="BI11" i="13"/>
  <c r="BH11" i="13"/>
  <c r="BK10" i="13"/>
  <c r="BJ10" i="13"/>
  <c r="BI10" i="13"/>
  <c r="BH10" i="13"/>
  <c r="BK9" i="13"/>
  <c r="BJ9" i="13"/>
  <c r="BI9" i="13"/>
  <c r="BH9" i="13"/>
  <c r="BK8" i="13"/>
  <c r="BJ8" i="13"/>
  <c r="BI8" i="13"/>
  <c r="BH8" i="13"/>
  <c r="BK7" i="13"/>
  <c r="BJ7" i="13"/>
  <c r="BI7" i="13"/>
  <c r="BH7" i="13"/>
  <c r="BK6" i="13"/>
  <c r="BJ6" i="13"/>
  <c r="BI6" i="13"/>
  <c r="BH6" i="13"/>
  <c r="AC66" i="13"/>
  <c r="AE65" i="13"/>
  <c r="AD65" i="13"/>
  <c r="AC65" i="13"/>
  <c r="AE64" i="13"/>
  <c r="AD64" i="13"/>
  <c r="AC64" i="13"/>
  <c r="AE63" i="13"/>
  <c r="AD63" i="13"/>
  <c r="AC63" i="13"/>
  <c r="AE62" i="13"/>
  <c r="AD62" i="13"/>
  <c r="AC62" i="13"/>
  <c r="AE61" i="13"/>
  <c r="AD61" i="13"/>
  <c r="AC61" i="13"/>
  <c r="AE60" i="13"/>
  <c r="AD60" i="13"/>
  <c r="AC60" i="13"/>
  <c r="AE59" i="13"/>
  <c r="AD59" i="13"/>
  <c r="AC59" i="13"/>
  <c r="AE58" i="13"/>
  <c r="AD58" i="13"/>
  <c r="AC58" i="13"/>
  <c r="AE57" i="13"/>
  <c r="AD57" i="13"/>
  <c r="AC57" i="13"/>
  <c r="AE56" i="13"/>
  <c r="AD56" i="13"/>
  <c r="AC56" i="13"/>
  <c r="AE55" i="13"/>
  <c r="AD55" i="13"/>
  <c r="AC55" i="13"/>
  <c r="AE54" i="13"/>
  <c r="AD54" i="13"/>
  <c r="AC54" i="13"/>
  <c r="T66" i="13"/>
  <c r="V65" i="13"/>
  <c r="U65" i="13"/>
  <c r="T65" i="13"/>
  <c r="V64" i="13"/>
  <c r="U64" i="13"/>
  <c r="T64" i="13"/>
  <c r="V63" i="13"/>
  <c r="U63" i="13"/>
  <c r="T63" i="13"/>
  <c r="V62" i="13"/>
  <c r="U62" i="13"/>
  <c r="T62" i="13"/>
  <c r="V61" i="13"/>
  <c r="U61" i="13"/>
  <c r="T61" i="13"/>
  <c r="V60" i="13"/>
  <c r="U60" i="13"/>
  <c r="T60" i="13"/>
  <c r="V59" i="13"/>
  <c r="U59" i="13"/>
  <c r="T59" i="13"/>
  <c r="V58" i="13"/>
  <c r="U58" i="13"/>
  <c r="T58" i="13"/>
  <c r="V57" i="13"/>
  <c r="U57" i="13"/>
  <c r="T57" i="13"/>
  <c r="V56" i="13"/>
  <c r="U56" i="13"/>
  <c r="T56" i="13"/>
  <c r="V55" i="13"/>
  <c r="U55" i="13"/>
  <c r="T55" i="13"/>
  <c r="M66" i="13"/>
  <c r="BZ66" i="13" s="1"/>
  <c r="L66" i="13"/>
  <c r="K66" i="13"/>
  <c r="BX66" i="13" s="1"/>
  <c r="M65" i="13"/>
  <c r="CI65" i="13" s="1"/>
  <c r="L65" i="13"/>
  <c r="K65" i="13"/>
  <c r="BX65" i="13" s="1"/>
  <c r="M64" i="13"/>
  <c r="BZ64" i="13" s="1"/>
  <c r="L64" i="13"/>
  <c r="K64" i="13"/>
  <c r="M63" i="13"/>
  <c r="L63" i="13"/>
  <c r="CH63" i="13" s="1"/>
  <c r="K63" i="13"/>
  <c r="CG63" i="13" s="1"/>
  <c r="M62" i="13"/>
  <c r="L62" i="13"/>
  <c r="K62" i="13"/>
  <c r="BX62" i="13" s="1"/>
  <c r="M61" i="13"/>
  <c r="BZ61" i="13" s="1"/>
  <c r="L61" i="13"/>
  <c r="CH61" i="13" s="1"/>
  <c r="K61" i="13"/>
  <c r="M60" i="13"/>
  <c r="BZ60" i="13" s="1"/>
  <c r="L60" i="13"/>
  <c r="BY60" i="13" s="1"/>
  <c r="K60" i="13"/>
  <c r="M59" i="13"/>
  <c r="CI59" i="13" s="1"/>
  <c r="L59" i="13"/>
  <c r="CH59" i="13" s="1"/>
  <c r="K59" i="13"/>
  <c r="CG59" i="13" s="1"/>
  <c r="M58" i="13"/>
  <c r="L58" i="13"/>
  <c r="K58" i="13"/>
  <c r="CG58" i="13" s="1"/>
  <c r="M57" i="13"/>
  <c r="CI57" i="13" s="1"/>
  <c r="L57" i="13"/>
  <c r="CH57" i="13" s="1"/>
  <c r="K57" i="13"/>
  <c r="G66" i="13"/>
  <c r="F66" i="13"/>
  <c r="E66" i="13"/>
  <c r="G65" i="13"/>
  <c r="F65" i="13"/>
  <c r="E65" i="13"/>
  <c r="G64" i="13"/>
  <c r="F64" i="13"/>
  <c r="E64" i="13"/>
  <c r="G63" i="13"/>
  <c r="F63" i="13"/>
  <c r="E63" i="13"/>
  <c r="G62" i="13"/>
  <c r="F62" i="13"/>
  <c r="E62" i="13"/>
  <c r="G61" i="13"/>
  <c r="F61" i="13"/>
  <c r="E61" i="13"/>
  <c r="G60" i="13"/>
  <c r="F60" i="13"/>
  <c r="E60" i="13"/>
  <c r="G59" i="13"/>
  <c r="F59" i="13"/>
  <c r="E59" i="13"/>
  <c r="G58" i="13"/>
  <c r="F58" i="13"/>
  <c r="E58" i="13"/>
  <c r="G57" i="13"/>
  <c r="F57" i="13"/>
  <c r="E57" i="13"/>
  <c r="A178" i="12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C166" i="12"/>
  <c r="C160" i="12"/>
  <c r="C144" i="12"/>
  <c r="C136" i="12"/>
  <c r="C128" i="12"/>
  <c r="C120" i="12"/>
  <c r="C112" i="12"/>
  <c r="C104" i="12"/>
  <c r="C96" i="12"/>
  <c r="C88" i="12"/>
  <c r="C80" i="12"/>
  <c r="C72" i="12"/>
  <c r="C64" i="12"/>
  <c r="C56" i="12"/>
  <c r="C12" i="12"/>
  <c r="J7" i="12"/>
  <c r="J5" i="12"/>
  <c r="J4" i="12"/>
  <c r="C4" i="12"/>
  <c r="C138" i="12" s="1"/>
  <c r="M276" i="7"/>
  <c r="M214" i="7"/>
  <c r="M108" i="7"/>
  <c r="M106" i="7"/>
  <c r="E8" i="7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E194" i="7" s="1"/>
  <c r="E195" i="7" s="1"/>
  <c r="E196" i="7" s="1"/>
  <c r="E197" i="7" s="1"/>
  <c r="E198" i="7" s="1"/>
  <c r="E199" i="7" s="1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211" i="7" s="1"/>
  <c r="E212" i="7" s="1"/>
  <c r="E213" i="7" s="1"/>
  <c r="E214" i="7" s="1"/>
  <c r="E215" i="7" s="1"/>
  <c r="E216" i="7" s="1"/>
  <c r="E217" i="7" s="1"/>
  <c r="E218" i="7" s="1"/>
  <c r="E219" i="7" s="1"/>
  <c r="E220" i="7" s="1"/>
  <c r="E221" i="7" s="1"/>
  <c r="E222" i="7" s="1"/>
  <c r="E223" i="7" s="1"/>
  <c r="E224" i="7" s="1"/>
  <c r="E225" i="7" s="1"/>
  <c r="E226" i="7" s="1"/>
  <c r="E227" i="7" s="1"/>
  <c r="E228" i="7" s="1"/>
  <c r="E229" i="7" s="1"/>
  <c r="E230" i="7" s="1"/>
  <c r="E231" i="7" s="1"/>
  <c r="E232" i="7" s="1"/>
  <c r="E233" i="7" s="1"/>
  <c r="E234" i="7" s="1"/>
  <c r="E235" i="7" s="1"/>
  <c r="E236" i="7" s="1"/>
  <c r="E237" i="7" s="1"/>
  <c r="E238" i="7" s="1"/>
  <c r="E239" i="7" s="1"/>
  <c r="E240" i="7" s="1"/>
  <c r="E241" i="7" s="1"/>
  <c r="E242" i="7" s="1"/>
  <c r="E243" i="7" s="1"/>
  <c r="E244" i="7" s="1"/>
  <c r="E245" i="7" s="1"/>
  <c r="E246" i="7" s="1"/>
  <c r="E247" i="7" s="1"/>
  <c r="E248" i="7" s="1"/>
  <c r="E249" i="7" s="1"/>
  <c r="E250" i="7" s="1"/>
  <c r="E251" i="7" s="1"/>
  <c r="E252" i="7" s="1"/>
  <c r="E253" i="7" s="1"/>
  <c r="E254" i="7" s="1"/>
  <c r="E255" i="7" s="1"/>
  <c r="E256" i="7" s="1"/>
  <c r="E257" i="7" s="1"/>
  <c r="E258" i="7" s="1"/>
  <c r="E259" i="7" s="1"/>
  <c r="E260" i="7" s="1"/>
  <c r="E261" i="7" s="1"/>
  <c r="E262" i="7" s="1"/>
  <c r="E263" i="7" s="1"/>
  <c r="E264" i="7" s="1"/>
  <c r="E265" i="7" s="1"/>
  <c r="E266" i="7" s="1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92" i="7" s="1"/>
  <c r="E293" i="7" s="1"/>
  <c r="E294" i="7" s="1"/>
  <c r="E295" i="7" s="1"/>
  <c r="E296" i="7" s="1"/>
  <c r="E297" i="7" s="1"/>
  <c r="E298" i="7" s="1"/>
  <c r="E299" i="7" s="1"/>
  <c r="E300" i="7" s="1"/>
  <c r="E301" i="7" s="1"/>
  <c r="E302" i="7" s="1"/>
  <c r="E303" i="7" s="1"/>
  <c r="E304" i="7" s="1"/>
  <c r="E305" i="7" s="1"/>
  <c r="E306" i="7" s="1"/>
  <c r="E307" i="7" s="1"/>
  <c r="E308" i="7" s="1"/>
  <c r="E309" i="7" s="1"/>
  <c r="E310" i="7" s="1"/>
  <c r="E311" i="7" s="1"/>
  <c r="E312" i="7" s="1"/>
  <c r="E313" i="7" s="1"/>
  <c r="E314" i="7" s="1"/>
  <c r="E315" i="7" s="1"/>
  <c r="E316" i="7" s="1"/>
  <c r="E317" i="7" s="1"/>
  <c r="E318" i="7" s="1"/>
  <c r="E319" i="7" s="1"/>
  <c r="E320" i="7" s="1"/>
  <c r="E321" i="7" s="1"/>
  <c r="E322" i="7" s="1"/>
  <c r="E323" i="7" s="1"/>
  <c r="E324" i="7" s="1"/>
  <c r="E325" i="7" s="1"/>
  <c r="E326" i="7" s="1"/>
  <c r="E327" i="7" s="1"/>
  <c r="E328" i="7" s="1"/>
  <c r="E329" i="7" s="1"/>
  <c r="E330" i="7" s="1"/>
  <c r="E331" i="7" s="1"/>
  <c r="E332" i="7" s="1"/>
  <c r="E333" i="7" s="1"/>
  <c r="E334" i="7" s="1"/>
  <c r="E335" i="7" s="1"/>
  <c r="E336" i="7" s="1"/>
  <c r="E337" i="7" s="1"/>
  <c r="E338" i="7" s="1"/>
  <c r="E339" i="7" s="1"/>
  <c r="E340" i="7" s="1"/>
  <c r="E341" i="7" s="1"/>
  <c r="E342" i="7" s="1"/>
  <c r="E343" i="7" s="1"/>
  <c r="E344" i="7" s="1"/>
  <c r="E345" i="7" s="1"/>
  <c r="E346" i="7" s="1"/>
  <c r="E347" i="7" s="1"/>
  <c r="E348" i="7" s="1"/>
  <c r="E349" i="7" s="1"/>
  <c r="E350" i="7" s="1"/>
  <c r="E351" i="7" s="1"/>
  <c r="E352" i="7" s="1"/>
  <c r="E353" i="7" s="1"/>
  <c r="E354" i="7" s="1"/>
  <c r="E355" i="7" s="1"/>
  <c r="E356" i="7" s="1"/>
  <c r="E357" i="7" s="1"/>
  <c r="E358" i="7" s="1"/>
  <c r="E359" i="7" s="1"/>
  <c r="E360" i="7" s="1"/>
  <c r="E361" i="7" s="1"/>
  <c r="E362" i="7" s="1"/>
  <c r="E363" i="7" s="1"/>
  <c r="E364" i="7" s="1"/>
  <c r="E365" i="7" s="1"/>
  <c r="E366" i="7" s="1"/>
  <c r="E367" i="7" s="1"/>
  <c r="E368" i="7" s="1"/>
  <c r="E369" i="7" s="1"/>
  <c r="E370" i="7" s="1"/>
  <c r="E371" i="7" s="1"/>
  <c r="E372" i="7" s="1"/>
  <c r="E373" i="7" s="1"/>
  <c r="E374" i="7" s="1"/>
  <c r="E375" i="7" s="1"/>
  <c r="E376" i="7" s="1"/>
  <c r="E377" i="7" s="1"/>
  <c r="E378" i="7" s="1"/>
  <c r="E379" i="7" s="1"/>
  <c r="E380" i="7" s="1"/>
  <c r="E381" i="7" s="1"/>
  <c r="E382" i="7" s="1"/>
  <c r="E383" i="7" s="1"/>
  <c r="E384" i="7" s="1"/>
  <c r="E385" i="7" s="1"/>
  <c r="E386" i="7" s="1"/>
  <c r="E387" i="7" s="1"/>
  <c r="E388" i="7" s="1"/>
  <c r="E389" i="7" s="1"/>
  <c r="E390" i="7" s="1"/>
  <c r="E391" i="7" s="1"/>
  <c r="E392" i="7" s="1"/>
  <c r="E393" i="7" s="1"/>
  <c r="E394" i="7" s="1"/>
  <c r="E395" i="7" s="1"/>
  <c r="E396" i="7" s="1"/>
  <c r="E397" i="7" s="1"/>
  <c r="E398" i="7" s="1"/>
  <c r="E399" i="7" s="1"/>
  <c r="E400" i="7" s="1"/>
  <c r="E401" i="7" s="1"/>
  <c r="E402" i="7" s="1"/>
  <c r="E403" i="7" s="1"/>
  <c r="E404" i="7" s="1"/>
  <c r="E405" i="7" s="1"/>
  <c r="E406" i="7" s="1"/>
  <c r="E407" i="7" s="1"/>
  <c r="E408" i="7" s="1"/>
  <c r="E409" i="7" s="1"/>
  <c r="E410" i="7" s="1"/>
  <c r="E411" i="7" s="1"/>
  <c r="E412" i="7" s="1"/>
  <c r="E413" i="7" s="1"/>
  <c r="E414" i="7" s="1"/>
  <c r="E415" i="7" s="1"/>
  <c r="E416" i="7" s="1"/>
  <c r="E417" i="7" s="1"/>
  <c r="E418" i="7" s="1"/>
  <c r="E419" i="7" s="1"/>
  <c r="E420" i="7" s="1"/>
  <c r="E421" i="7" s="1"/>
  <c r="E422" i="7" s="1"/>
  <c r="E423" i="7" s="1"/>
  <c r="E424" i="7" s="1"/>
  <c r="E425" i="7" s="1"/>
  <c r="E426" i="7" s="1"/>
  <c r="E427" i="7" s="1"/>
  <c r="E428" i="7" s="1"/>
  <c r="E429" i="7" s="1"/>
  <c r="E430" i="7" s="1"/>
  <c r="E431" i="7" s="1"/>
  <c r="E432" i="7" s="1"/>
  <c r="E433" i="7" s="1"/>
  <c r="E434" i="7" s="1"/>
  <c r="E435" i="7" s="1"/>
  <c r="E436" i="7" s="1"/>
  <c r="E437" i="7" s="1"/>
  <c r="E438" i="7" s="1"/>
  <c r="E439" i="7" s="1"/>
  <c r="E440" i="7" s="1"/>
  <c r="E441" i="7" s="1"/>
  <c r="E442" i="7" s="1"/>
  <c r="E443" i="7" s="1"/>
  <c r="E444" i="7" s="1"/>
  <c r="E445" i="7" s="1"/>
  <c r="E446" i="7" s="1"/>
  <c r="E447" i="7" s="1"/>
  <c r="E448" i="7" s="1"/>
  <c r="E449" i="7" s="1"/>
  <c r="E450" i="7" s="1"/>
  <c r="E451" i="7" s="1"/>
  <c r="E452" i="7" s="1"/>
  <c r="E453" i="7" s="1"/>
  <c r="E454" i="7" s="1"/>
  <c r="E455" i="7" s="1"/>
  <c r="E456" i="7" s="1"/>
  <c r="E457" i="7" s="1"/>
  <c r="E458" i="7" s="1"/>
  <c r="E459" i="7" s="1"/>
  <c r="E460" i="7" s="1"/>
  <c r="E461" i="7" s="1"/>
  <c r="E462" i="7" s="1"/>
  <c r="E463" i="7" s="1"/>
  <c r="E464" i="7" s="1"/>
  <c r="E465" i="7" s="1"/>
  <c r="E466" i="7" s="1"/>
  <c r="E467" i="7" s="1"/>
  <c r="E468" i="7" s="1"/>
  <c r="E469" i="7" s="1"/>
  <c r="E470" i="7" s="1"/>
  <c r="E471" i="7" s="1"/>
  <c r="E472" i="7" s="1"/>
  <c r="E473" i="7" s="1"/>
  <c r="E474" i="7" s="1"/>
  <c r="E475" i="7" s="1"/>
  <c r="E476" i="7" s="1"/>
  <c r="E477" i="7" s="1"/>
  <c r="E478" i="7" s="1"/>
  <c r="E479" i="7" s="1"/>
  <c r="E480" i="7" s="1"/>
  <c r="E481" i="7" s="1"/>
  <c r="E482" i="7" s="1"/>
  <c r="E483" i="7" s="1"/>
  <c r="E484" i="7" s="1"/>
  <c r="E485" i="7" s="1"/>
  <c r="E486" i="7" s="1"/>
  <c r="E487" i="7" s="1"/>
  <c r="E488" i="7" s="1"/>
  <c r="E489" i="7" s="1"/>
  <c r="E490" i="7" s="1"/>
  <c r="E491" i="7" s="1"/>
  <c r="E492" i="7" s="1"/>
  <c r="E493" i="7" s="1"/>
  <c r="E494" i="7" s="1"/>
  <c r="E495" i="7" s="1"/>
  <c r="E496" i="7" s="1"/>
  <c r="E497" i="7" s="1"/>
  <c r="E498" i="7" s="1"/>
  <c r="E499" i="7" s="1"/>
  <c r="E500" i="7" s="1"/>
  <c r="E501" i="7" s="1"/>
  <c r="E502" i="7" s="1"/>
  <c r="E503" i="7" s="1"/>
  <c r="E504" i="7" s="1"/>
  <c r="E505" i="7" s="1"/>
  <c r="E506" i="7" s="1"/>
  <c r="E507" i="7" s="1"/>
  <c r="E508" i="7" s="1"/>
  <c r="E509" i="7" s="1"/>
  <c r="E510" i="7" s="1"/>
  <c r="E511" i="7" s="1"/>
  <c r="E512" i="7" s="1"/>
  <c r="E513" i="7" s="1"/>
  <c r="E514" i="7" s="1"/>
  <c r="E515" i="7" s="1"/>
  <c r="E516" i="7" s="1"/>
  <c r="E517" i="7" s="1"/>
  <c r="E518" i="7" s="1"/>
  <c r="E519" i="7" s="1"/>
  <c r="E520" i="7" s="1"/>
  <c r="E521" i="7" s="1"/>
  <c r="E522" i="7" s="1"/>
  <c r="E523" i="7" s="1"/>
  <c r="E524" i="7" s="1"/>
  <c r="E525" i="7" s="1"/>
  <c r="E526" i="7" s="1"/>
  <c r="E527" i="7" s="1"/>
  <c r="E528" i="7" s="1"/>
  <c r="E529" i="7" s="1"/>
  <c r="E530" i="7" s="1"/>
  <c r="E531" i="7" s="1"/>
  <c r="E532" i="7" s="1"/>
  <c r="E533" i="7" s="1"/>
  <c r="E534" i="7" s="1"/>
  <c r="E535" i="7" s="1"/>
  <c r="E536" i="7" s="1"/>
  <c r="E537" i="7" s="1"/>
  <c r="E538" i="7" s="1"/>
  <c r="E539" i="7" s="1"/>
  <c r="E540" i="7" s="1"/>
  <c r="E541" i="7" s="1"/>
  <c r="E542" i="7" s="1"/>
  <c r="E543" i="7" s="1"/>
  <c r="E544" i="7" s="1"/>
  <c r="E545" i="7" s="1"/>
  <c r="E546" i="7" s="1"/>
  <c r="E547" i="7" s="1"/>
  <c r="E548" i="7" s="1"/>
  <c r="E549" i="7" s="1"/>
  <c r="E550" i="7" s="1"/>
  <c r="E551" i="7" s="1"/>
  <c r="E552" i="7" s="1"/>
  <c r="E553" i="7" s="1"/>
  <c r="E554" i="7" s="1"/>
  <c r="E555" i="7" s="1"/>
  <c r="E556" i="7" s="1"/>
  <c r="E7" i="7"/>
  <c r="L6" i="7"/>
  <c r="M5" i="7"/>
  <c r="K5" i="7"/>
  <c r="T5" i="7" s="1"/>
  <c r="J5" i="7"/>
  <c r="S5" i="7" s="1"/>
  <c r="I5" i="7"/>
  <c r="R5" i="7" s="1"/>
  <c r="H5" i="7"/>
  <c r="Q5" i="7" s="1"/>
  <c r="L4" i="7"/>
  <c r="BV58" i="13" l="1"/>
  <c r="CE58" i="13"/>
  <c r="BV62" i="13"/>
  <c r="CE62" i="13"/>
  <c r="BV66" i="13"/>
  <c r="CE66" i="13"/>
  <c r="BZ57" i="13"/>
  <c r="BY61" i="13"/>
  <c r="BW58" i="13"/>
  <c r="CF58" i="13"/>
  <c r="BW62" i="13"/>
  <c r="CF62" i="13"/>
  <c r="BW66" i="13"/>
  <c r="CF66" i="13"/>
  <c r="BZ65" i="13"/>
  <c r="CH62" i="13"/>
  <c r="BU60" i="13"/>
  <c r="CD60" i="13"/>
  <c r="CD64" i="13"/>
  <c r="BU64" i="13"/>
  <c r="CI64" i="13"/>
  <c r="CH66" i="13"/>
  <c r="BV60" i="13"/>
  <c r="CE60" i="13"/>
  <c r="CE64" i="13"/>
  <c r="BV64" i="13"/>
  <c r="BY59" i="13"/>
  <c r="CF60" i="13"/>
  <c r="BW60" i="13"/>
  <c r="CF64" i="13"/>
  <c r="BW64" i="13"/>
  <c r="BY63" i="13"/>
  <c r="CI61" i="13"/>
  <c r="BW59" i="13"/>
  <c r="CF59" i="13"/>
  <c r="CD57" i="13"/>
  <c r="BU57" i="13"/>
  <c r="CD61" i="13"/>
  <c r="BU61" i="13"/>
  <c r="CD65" i="13"/>
  <c r="BU65" i="13"/>
  <c r="CG60" i="13"/>
  <c r="BX58" i="13"/>
  <c r="CD59" i="13"/>
  <c r="CJ59" i="13" s="1"/>
  <c r="BU59" i="13"/>
  <c r="CE57" i="13"/>
  <c r="BV57" i="13"/>
  <c r="CE61" i="13"/>
  <c r="BV61" i="13"/>
  <c r="CE65" i="13"/>
  <c r="BV65" i="13"/>
  <c r="BY57" i="13"/>
  <c r="CG64" i="13"/>
  <c r="BX59" i="13"/>
  <c r="CH65" i="13"/>
  <c r="CD63" i="13"/>
  <c r="CJ63" i="13" s="1"/>
  <c r="BU63" i="13"/>
  <c r="BV59" i="13"/>
  <c r="CE59" i="13"/>
  <c r="CF57" i="13"/>
  <c r="BW57" i="13"/>
  <c r="CF61" i="13"/>
  <c r="BW61" i="13"/>
  <c r="CF65" i="13"/>
  <c r="BW65" i="13"/>
  <c r="AG61" i="13"/>
  <c r="BZ58" i="13"/>
  <c r="BY65" i="13"/>
  <c r="CI58" i="13"/>
  <c r="BX63" i="13"/>
  <c r="CH60" i="13"/>
  <c r="CE63" i="13"/>
  <c r="BV63" i="13"/>
  <c r="BW63" i="13"/>
  <c r="CF63" i="13"/>
  <c r="CD58" i="13"/>
  <c r="BU58" i="13"/>
  <c r="CD62" i="13"/>
  <c r="BU62" i="13"/>
  <c r="CD66" i="13"/>
  <c r="BU66" i="13"/>
  <c r="BZ62" i="13"/>
  <c r="CI66" i="13"/>
  <c r="CG62" i="13"/>
  <c r="CG66" i="13"/>
  <c r="BX57" i="13"/>
  <c r="BX61" i="13"/>
  <c r="CH64" i="13"/>
  <c r="X65" i="13"/>
  <c r="W61" i="13"/>
  <c r="Y63" i="13"/>
  <c r="W65" i="13"/>
  <c r="W63" i="13"/>
  <c r="G7" i="7"/>
  <c r="U4" i="7"/>
  <c r="X56" i="13"/>
  <c r="AF56" i="13"/>
  <c r="P66" i="13"/>
  <c r="Y65" i="13"/>
  <c r="Y60" i="13"/>
  <c r="X63" i="13"/>
  <c r="AH63" i="13"/>
  <c r="P60" i="13"/>
  <c r="P63" i="13"/>
  <c r="Y58" i="13"/>
  <c r="X62" i="13"/>
  <c r="AH56" i="13"/>
  <c r="AG59" i="13"/>
  <c r="AG65" i="13"/>
  <c r="N64" i="13"/>
  <c r="Y56" i="13"/>
  <c r="W59" i="13"/>
  <c r="Y61" i="13"/>
  <c r="AF57" i="13"/>
  <c r="AH59" i="13"/>
  <c r="AF62" i="13"/>
  <c r="AH64" i="13"/>
  <c r="N59" i="13"/>
  <c r="P62" i="13"/>
  <c r="P58" i="13"/>
  <c r="X59" i="13"/>
  <c r="AG57" i="13"/>
  <c r="AG62" i="13"/>
  <c r="AF65" i="13"/>
  <c r="O59" i="13"/>
  <c r="N63" i="13"/>
  <c r="P65" i="13"/>
  <c r="W57" i="13"/>
  <c r="N58" i="13"/>
  <c r="P59" i="13"/>
  <c r="O62" i="13"/>
  <c r="N66" i="13"/>
  <c r="X58" i="13"/>
  <c r="BJ61" i="13"/>
  <c r="O58" i="13"/>
  <c r="N61" i="13"/>
  <c r="O66" i="13"/>
  <c r="Y57" i="13"/>
  <c r="Y59" i="13"/>
  <c r="X61" i="13"/>
  <c r="W64" i="13"/>
  <c r="W66" i="13"/>
  <c r="AG55" i="13"/>
  <c r="AH62" i="13"/>
  <c r="O61" i="13"/>
  <c r="P61" i="13"/>
  <c r="X57" i="13"/>
  <c r="W60" i="13"/>
  <c r="W62" i="13"/>
  <c r="AH55" i="13"/>
  <c r="AF58" i="13"/>
  <c r="AH60" i="13"/>
  <c r="AF63" i="13"/>
  <c r="O64" i="13"/>
  <c r="W56" i="13"/>
  <c r="W58" i="13"/>
  <c r="Y64" i="13"/>
  <c r="AG58" i="13"/>
  <c r="AF61" i="13"/>
  <c r="AG63" i="13"/>
  <c r="Y62" i="13"/>
  <c r="X64" i="13"/>
  <c r="AH58" i="13"/>
  <c r="AF66" i="13"/>
  <c r="P64" i="13"/>
  <c r="X60" i="13"/>
  <c r="AF60" i="13"/>
  <c r="AH57" i="13"/>
  <c r="AH61" i="13"/>
  <c r="AF64" i="13"/>
  <c r="AH65" i="13"/>
  <c r="AG56" i="13"/>
  <c r="AG60" i="13"/>
  <c r="AG64" i="13"/>
  <c r="AF55" i="13"/>
  <c r="AF59" i="13"/>
  <c r="N60" i="13"/>
  <c r="O60" i="13"/>
  <c r="N65" i="13"/>
  <c r="O63" i="13"/>
  <c r="N62" i="13"/>
  <c r="O65" i="13"/>
  <c r="C14" i="12"/>
  <c r="C19" i="12"/>
  <c r="C25" i="12"/>
  <c r="C27" i="12"/>
  <c r="C33" i="12"/>
  <c r="C35" i="12"/>
  <c r="C41" i="12"/>
  <c r="C43" i="12"/>
  <c r="C49" i="12"/>
  <c r="C54" i="12"/>
  <c r="C62" i="12"/>
  <c r="C70" i="12"/>
  <c r="C78" i="12"/>
  <c r="C86" i="12"/>
  <c r="C94" i="12"/>
  <c r="C102" i="12"/>
  <c r="C110" i="12"/>
  <c r="C118" i="12"/>
  <c r="C126" i="12"/>
  <c r="C134" i="12"/>
  <c r="C142" i="12"/>
  <c r="C154" i="12"/>
  <c r="C167" i="12"/>
  <c r="C9" i="12"/>
  <c r="C39" i="12"/>
  <c r="C47" i="12"/>
  <c r="C11" i="12"/>
  <c r="C145" i="12"/>
  <c r="C23" i="12"/>
  <c r="C6" i="12"/>
  <c r="C8" i="12"/>
  <c r="C16" i="12"/>
  <c r="C52" i="12"/>
  <c r="C60" i="12"/>
  <c r="C68" i="12"/>
  <c r="C76" i="12"/>
  <c r="C84" i="12"/>
  <c r="C92" i="12"/>
  <c r="C100" i="12"/>
  <c r="C108" i="12"/>
  <c r="C116" i="12"/>
  <c r="C124" i="12"/>
  <c r="C132" i="12"/>
  <c r="C140" i="12"/>
  <c r="C149" i="12"/>
  <c r="C161" i="12"/>
  <c r="C31" i="12"/>
  <c r="C170" i="12"/>
  <c r="C13" i="12"/>
  <c r="C24" i="12"/>
  <c r="C32" i="12"/>
  <c r="C40" i="12"/>
  <c r="C48" i="12"/>
  <c r="C168" i="12"/>
  <c r="C17" i="12"/>
  <c r="C10" i="12"/>
  <c r="C18" i="12"/>
  <c r="C20" i="12"/>
  <c r="C26" i="12"/>
  <c r="C28" i="12"/>
  <c r="C34" i="12"/>
  <c r="C36" i="12"/>
  <c r="C42" i="12"/>
  <c r="C44" i="12"/>
  <c r="C50" i="12"/>
  <c r="C58" i="12"/>
  <c r="C66" i="12"/>
  <c r="C74" i="12"/>
  <c r="C82" i="12"/>
  <c r="C90" i="12"/>
  <c r="C98" i="12"/>
  <c r="C106" i="12"/>
  <c r="C114" i="12"/>
  <c r="C122" i="12"/>
  <c r="C130" i="12"/>
  <c r="C171" i="12"/>
  <c r="C163" i="12"/>
  <c r="C155" i="12"/>
  <c r="C174" i="12"/>
  <c r="C172" i="12"/>
  <c r="C164" i="12"/>
  <c r="C157" i="12"/>
  <c r="C147" i="12"/>
  <c r="C139" i="12"/>
  <c r="C131" i="12"/>
  <c r="C123" i="12"/>
  <c r="C115" i="12"/>
  <c r="C107" i="12"/>
  <c r="C99" i="12"/>
  <c r="C91" i="12"/>
  <c r="C83" i="12"/>
  <c r="C75" i="12"/>
  <c r="C67" i="12"/>
  <c r="C59" i="12"/>
  <c r="C51" i="12"/>
  <c r="C173" i="12"/>
  <c r="C158" i="12"/>
  <c r="C148" i="12"/>
  <c r="C175" i="12"/>
  <c r="C165" i="12"/>
  <c r="C156" i="12"/>
  <c r="C151" i="12"/>
  <c r="C143" i="12"/>
  <c r="C135" i="12"/>
  <c r="C127" i="12"/>
  <c r="C119" i="12"/>
  <c r="C111" i="12"/>
  <c r="C103" i="12"/>
  <c r="C95" i="12"/>
  <c r="C87" i="12"/>
  <c r="C79" i="12"/>
  <c r="C71" i="12"/>
  <c r="C63" i="12"/>
  <c r="C55" i="12"/>
  <c r="C177" i="12"/>
  <c r="C153" i="12"/>
  <c r="C146" i="12"/>
  <c r="C45" i="12"/>
  <c r="C37" i="12"/>
  <c r="C29" i="12"/>
  <c r="C21" i="12"/>
  <c r="C162" i="12"/>
  <c r="C176" i="12"/>
  <c r="C159" i="12"/>
  <c r="C152" i="12"/>
  <c r="C150" i="12"/>
  <c r="C141" i="12"/>
  <c r="C137" i="12"/>
  <c r="C133" i="12"/>
  <c r="C129" i="12"/>
  <c r="C125" i="12"/>
  <c r="C121" i="12"/>
  <c r="C117" i="12"/>
  <c r="C113" i="12"/>
  <c r="C109" i="12"/>
  <c r="C105" i="12"/>
  <c r="C101" i="12"/>
  <c r="C97" i="12"/>
  <c r="C93" i="12"/>
  <c r="C89" i="12"/>
  <c r="C85" i="12"/>
  <c r="C81" i="12"/>
  <c r="C77" i="12"/>
  <c r="C73" i="12"/>
  <c r="C69" i="12"/>
  <c r="C65" i="12"/>
  <c r="C61" i="12"/>
  <c r="C57" i="12"/>
  <c r="C53" i="12"/>
  <c r="C46" i="12"/>
  <c r="C38" i="12"/>
  <c r="C30" i="12"/>
  <c r="C22" i="12"/>
  <c r="C7" i="12"/>
  <c r="C15" i="12"/>
  <c r="C169" i="12"/>
  <c r="G8" i="7"/>
  <c r="H7" i="7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H265" i="7" s="1"/>
  <c r="H266" i="7" s="1"/>
  <c r="H267" i="7" s="1"/>
  <c r="H268" i="7" s="1"/>
  <c r="H269" i="7" s="1"/>
  <c r="H270" i="7" s="1"/>
  <c r="H271" i="7" s="1"/>
  <c r="H272" i="7" s="1"/>
  <c r="H273" i="7" s="1"/>
  <c r="H274" i="7" s="1"/>
  <c r="H275" i="7" s="1"/>
  <c r="H276" i="7" s="1"/>
  <c r="H277" i="7" s="1"/>
  <c r="I7" i="7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93" i="7" s="1"/>
  <c r="I194" i="7" s="1"/>
  <c r="I195" i="7" s="1"/>
  <c r="I196" i="7" s="1"/>
  <c r="I197" i="7" s="1"/>
  <c r="I198" i="7" s="1"/>
  <c r="I199" i="7" s="1"/>
  <c r="I200" i="7" s="1"/>
  <c r="I201" i="7" s="1"/>
  <c r="I202" i="7" s="1"/>
  <c r="I203" i="7" s="1"/>
  <c r="I204" i="7" s="1"/>
  <c r="I205" i="7" s="1"/>
  <c r="I206" i="7" s="1"/>
  <c r="I207" i="7" s="1"/>
  <c r="I208" i="7" s="1"/>
  <c r="I209" i="7" s="1"/>
  <c r="I210" i="7" s="1"/>
  <c r="I211" i="7" s="1"/>
  <c r="I212" i="7" s="1"/>
  <c r="I213" i="7" s="1"/>
  <c r="I214" i="7" s="1"/>
  <c r="I215" i="7" s="1"/>
  <c r="I216" i="7" s="1"/>
  <c r="I217" i="7" s="1"/>
  <c r="I218" i="7" s="1"/>
  <c r="I219" i="7" s="1"/>
  <c r="I220" i="7" s="1"/>
  <c r="I221" i="7" s="1"/>
  <c r="I222" i="7" s="1"/>
  <c r="I223" i="7" s="1"/>
  <c r="I224" i="7" s="1"/>
  <c r="I225" i="7" s="1"/>
  <c r="I226" i="7" s="1"/>
  <c r="I227" i="7" s="1"/>
  <c r="I228" i="7" s="1"/>
  <c r="I229" i="7" s="1"/>
  <c r="I230" i="7" s="1"/>
  <c r="I231" i="7" s="1"/>
  <c r="I232" i="7" s="1"/>
  <c r="I233" i="7" s="1"/>
  <c r="I234" i="7" s="1"/>
  <c r="I235" i="7" s="1"/>
  <c r="I236" i="7" s="1"/>
  <c r="I237" i="7" s="1"/>
  <c r="I238" i="7" s="1"/>
  <c r="I239" i="7" s="1"/>
  <c r="I240" i="7" s="1"/>
  <c r="I241" i="7" s="1"/>
  <c r="I242" i="7" s="1"/>
  <c r="I243" i="7" s="1"/>
  <c r="I244" i="7" s="1"/>
  <c r="I245" i="7" s="1"/>
  <c r="I246" i="7" s="1"/>
  <c r="I247" i="7" s="1"/>
  <c r="I248" i="7" s="1"/>
  <c r="I249" i="7" s="1"/>
  <c r="I250" i="7" s="1"/>
  <c r="I251" i="7" s="1"/>
  <c r="I252" i="7" s="1"/>
  <c r="I253" i="7" s="1"/>
  <c r="I254" i="7" s="1"/>
  <c r="I255" i="7" s="1"/>
  <c r="I256" i="7" s="1"/>
  <c r="I257" i="7" s="1"/>
  <c r="I258" i="7" s="1"/>
  <c r="I259" i="7" s="1"/>
  <c r="I260" i="7" s="1"/>
  <c r="I261" i="7" s="1"/>
  <c r="I262" i="7" s="1"/>
  <c r="I263" i="7" s="1"/>
  <c r="I264" i="7" s="1"/>
  <c r="I265" i="7" s="1"/>
  <c r="I266" i="7" s="1"/>
  <c r="I267" i="7" s="1"/>
  <c r="I268" i="7" s="1"/>
  <c r="I269" i="7" s="1"/>
  <c r="I270" i="7" s="1"/>
  <c r="I271" i="7" s="1"/>
  <c r="I272" i="7" s="1"/>
  <c r="I273" i="7" s="1"/>
  <c r="I274" i="7" s="1"/>
  <c r="I275" i="7" s="1"/>
  <c r="I276" i="7" s="1"/>
  <c r="I277" i="7" s="1"/>
  <c r="J7" i="7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J266" i="7" s="1"/>
  <c r="J267" i="7" s="1"/>
  <c r="J268" i="7" s="1"/>
  <c r="J269" i="7" s="1"/>
  <c r="J270" i="7" s="1"/>
  <c r="J271" i="7" s="1"/>
  <c r="J272" i="7" s="1"/>
  <c r="J273" i="7" s="1"/>
  <c r="J274" i="7" s="1"/>
  <c r="J275" i="7" s="1"/>
  <c r="J276" i="7" s="1"/>
  <c r="J277" i="7" s="1"/>
  <c r="K7" i="7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K131" i="7" s="1"/>
  <c r="K132" i="7" s="1"/>
  <c r="K133" i="7" s="1"/>
  <c r="K134" i="7" s="1"/>
  <c r="K135" i="7" s="1"/>
  <c r="K136" i="7" s="1"/>
  <c r="K137" i="7" s="1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K154" i="7" s="1"/>
  <c r="K155" i="7" s="1"/>
  <c r="K156" i="7" s="1"/>
  <c r="K157" i="7" s="1"/>
  <c r="K158" i="7" s="1"/>
  <c r="K159" i="7" s="1"/>
  <c r="K160" i="7" s="1"/>
  <c r="K161" i="7" s="1"/>
  <c r="K162" i="7" s="1"/>
  <c r="K163" i="7" s="1"/>
  <c r="K164" i="7" s="1"/>
  <c r="K165" i="7" s="1"/>
  <c r="K166" i="7" s="1"/>
  <c r="K167" i="7" s="1"/>
  <c r="K168" i="7" s="1"/>
  <c r="K169" i="7" s="1"/>
  <c r="K170" i="7" s="1"/>
  <c r="K171" i="7" s="1"/>
  <c r="K172" i="7" s="1"/>
  <c r="K173" i="7" s="1"/>
  <c r="K174" i="7" s="1"/>
  <c r="K175" i="7" s="1"/>
  <c r="K176" i="7" s="1"/>
  <c r="K177" i="7" s="1"/>
  <c r="K178" i="7" s="1"/>
  <c r="K179" i="7" s="1"/>
  <c r="K180" i="7" s="1"/>
  <c r="K181" i="7" s="1"/>
  <c r="K182" i="7" s="1"/>
  <c r="K183" i="7" s="1"/>
  <c r="K184" i="7" s="1"/>
  <c r="K185" i="7" s="1"/>
  <c r="K186" i="7" s="1"/>
  <c r="K187" i="7" s="1"/>
  <c r="K188" i="7" s="1"/>
  <c r="K189" i="7" s="1"/>
  <c r="K190" i="7" s="1"/>
  <c r="K191" i="7" s="1"/>
  <c r="K192" i="7" s="1"/>
  <c r="K193" i="7" s="1"/>
  <c r="K194" i="7" s="1"/>
  <c r="K195" i="7" s="1"/>
  <c r="K196" i="7" s="1"/>
  <c r="K197" i="7" s="1"/>
  <c r="K198" i="7" s="1"/>
  <c r="K199" i="7" s="1"/>
  <c r="K200" i="7" s="1"/>
  <c r="K201" i="7" s="1"/>
  <c r="K202" i="7" s="1"/>
  <c r="K203" i="7" s="1"/>
  <c r="K204" i="7" s="1"/>
  <c r="K205" i="7" s="1"/>
  <c r="K206" i="7" s="1"/>
  <c r="K207" i="7" s="1"/>
  <c r="K208" i="7" s="1"/>
  <c r="K209" i="7" s="1"/>
  <c r="K210" i="7" s="1"/>
  <c r="K211" i="7" s="1"/>
  <c r="K212" i="7" s="1"/>
  <c r="K213" i="7" s="1"/>
  <c r="K214" i="7" s="1"/>
  <c r="K215" i="7" s="1"/>
  <c r="K216" i="7" s="1"/>
  <c r="K217" i="7" s="1"/>
  <c r="K218" i="7" s="1"/>
  <c r="K219" i="7" s="1"/>
  <c r="K220" i="7" s="1"/>
  <c r="K221" i="7" s="1"/>
  <c r="K222" i="7" s="1"/>
  <c r="K223" i="7" s="1"/>
  <c r="K224" i="7" s="1"/>
  <c r="K225" i="7" s="1"/>
  <c r="K226" i="7" s="1"/>
  <c r="K227" i="7" s="1"/>
  <c r="K228" i="7" s="1"/>
  <c r="K229" i="7" s="1"/>
  <c r="K230" i="7" s="1"/>
  <c r="K231" i="7" s="1"/>
  <c r="K232" i="7" s="1"/>
  <c r="K233" i="7" s="1"/>
  <c r="K234" i="7" s="1"/>
  <c r="K235" i="7" s="1"/>
  <c r="K236" i="7" s="1"/>
  <c r="K237" i="7" s="1"/>
  <c r="K238" i="7" s="1"/>
  <c r="K239" i="7" s="1"/>
  <c r="K240" i="7" s="1"/>
  <c r="K241" i="7" s="1"/>
  <c r="K242" i="7" s="1"/>
  <c r="K243" i="7" s="1"/>
  <c r="K244" i="7" s="1"/>
  <c r="K245" i="7" s="1"/>
  <c r="K246" i="7" s="1"/>
  <c r="K247" i="7" s="1"/>
  <c r="K248" i="7" s="1"/>
  <c r="K249" i="7" s="1"/>
  <c r="K250" i="7" s="1"/>
  <c r="K251" i="7" s="1"/>
  <c r="K252" i="7" s="1"/>
  <c r="K253" i="7" s="1"/>
  <c r="K254" i="7" s="1"/>
  <c r="K255" i="7" s="1"/>
  <c r="K256" i="7" s="1"/>
  <c r="K257" i="7" s="1"/>
  <c r="K258" i="7" s="1"/>
  <c r="K259" i="7" s="1"/>
  <c r="K260" i="7" s="1"/>
  <c r="K261" i="7" s="1"/>
  <c r="K262" i="7" s="1"/>
  <c r="K263" i="7" s="1"/>
  <c r="K264" i="7" s="1"/>
  <c r="K265" i="7" s="1"/>
  <c r="K266" i="7" s="1"/>
  <c r="K267" i="7" s="1"/>
  <c r="K268" i="7" s="1"/>
  <c r="K269" i="7" s="1"/>
  <c r="K270" i="7" s="1"/>
  <c r="K271" i="7" s="1"/>
  <c r="K272" i="7" s="1"/>
  <c r="K273" i="7" s="1"/>
  <c r="K274" i="7" s="1"/>
  <c r="K275" i="7" s="1"/>
  <c r="K276" i="7" s="1"/>
  <c r="K277" i="7" s="1"/>
  <c r="V54" i="13"/>
  <c r="Y55" i="13" s="1"/>
  <c r="U54" i="13"/>
  <c r="X55" i="13" s="1"/>
  <c r="V53" i="13"/>
  <c r="U53" i="13"/>
  <c r="V52" i="13"/>
  <c r="U52" i="13"/>
  <c r="V51" i="13"/>
  <c r="U51" i="13"/>
  <c r="V50" i="13"/>
  <c r="U50" i="13"/>
  <c r="V49" i="13"/>
  <c r="U49" i="13"/>
  <c r="V48" i="13"/>
  <c r="U48" i="13"/>
  <c r="V47" i="13"/>
  <c r="U47" i="13"/>
  <c r="V46" i="13"/>
  <c r="U46" i="13"/>
  <c r="V45" i="13"/>
  <c r="U45" i="13"/>
  <c r="V44" i="13"/>
  <c r="U44" i="13"/>
  <c r="V43" i="13"/>
  <c r="U43" i="13"/>
  <c r="V42" i="13"/>
  <c r="U42" i="13"/>
  <c r="V41" i="13"/>
  <c r="U41" i="13"/>
  <c r="V40" i="13"/>
  <c r="U40" i="13"/>
  <c r="V39" i="13"/>
  <c r="U39" i="13"/>
  <c r="V38" i="13"/>
  <c r="U38" i="13"/>
  <c r="V37" i="13"/>
  <c r="U37" i="13"/>
  <c r="V36" i="13"/>
  <c r="U36" i="13"/>
  <c r="V35" i="13"/>
  <c r="U35" i="13"/>
  <c r="V34" i="13"/>
  <c r="U34" i="13"/>
  <c r="V33" i="13"/>
  <c r="U33" i="13"/>
  <c r="V32" i="13"/>
  <c r="U32" i="13"/>
  <c r="V31" i="13"/>
  <c r="U31" i="13"/>
  <c r="V30" i="13"/>
  <c r="U30" i="13"/>
  <c r="V29" i="13"/>
  <c r="U29" i="13"/>
  <c r="V28" i="13"/>
  <c r="U28" i="13"/>
  <c r="V27" i="13"/>
  <c r="U27" i="13"/>
  <c r="V26" i="13"/>
  <c r="U26" i="13"/>
  <c r="V25" i="13"/>
  <c r="U25" i="13"/>
  <c r="V24" i="13"/>
  <c r="U24" i="13"/>
  <c r="V23" i="13"/>
  <c r="U23" i="13"/>
  <c r="V22" i="13"/>
  <c r="U22" i="13"/>
  <c r="V21" i="13"/>
  <c r="U21" i="13"/>
  <c r="V20" i="13"/>
  <c r="U20" i="13"/>
  <c r="V19" i="13"/>
  <c r="U19" i="13"/>
  <c r="V18" i="13"/>
  <c r="U18" i="13"/>
  <c r="V17" i="13"/>
  <c r="V5" i="13" s="1"/>
  <c r="U17" i="13"/>
  <c r="U5" i="13" s="1"/>
  <c r="T54" i="13"/>
  <c r="W55" i="13" s="1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T5" i="13" s="1"/>
  <c r="AK6" i="13"/>
  <c r="AT6" i="13" s="1"/>
  <c r="AJ6" i="13"/>
  <c r="AS6" i="13" s="1"/>
  <c r="AI6" i="13"/>
  <c r="AR6" i="13" s="1"/>
  <c r="BO6" i="13" l="1"/>
  <c r="AY6" i="13"/>
  <c r="BB6" i="13" s="1"/>
  <c r="CJ57" i="13"/>
  <c r="CK63" i="13"/>
  <c r="CL63" i="13"/>
  <c r="CJ64" i="13"/>
  <c r="CJ62" i="13"/>
  <c r="CJ60" i="13"/>
  <c r="CL59" i="13"/>
  <c r="CK59" i="13"/>
  <c r="CJ58" i="13"/>
  <c r="CJ65" i="13"/>
  <c r="CJ61" i="13"/>
  <c r="BM6" i="13"/>
  <c r="BP6" i="13"/>
  <c r="BN6" i="13"/>
  <c r="BQ6" i="13"/>
  <c r="BL6" i="13"/>
  <c r="BH61" i="13"/>
  <c r="BK61" i="13"/>
  <c r="AU6" i="13"/>
  <c r="AI7" i="13" s="1"/>
  <c r="AW6" i="13"/>
  <c r="AK7" i="13" s="1"/>
  <c r="AT7" i="13" s="1"/>
  <c r="AV6" i="13"/>
  <c r="AJ7" i="13" s="1"/>
  <c r="AS7" i="13" s="1"/>
  <c r="L7" i="7"/>
  <c r="G9" i="7"/>
  <c r="L8" i="7"/>
  <c r="V66" i="13"/>
  <c r="U66" i="13"/>
  <c r="AX6" i="13" l="1"/>
  <c r="BA6" i="13" s="1"/>
  <c r="BD6" i="13" s="1"/>
  <c r="AZ6" i="13"/>
  <c r="BC6" i="13" s="1"/>
  <c r="CL58" i="13"/>
  <c r="CK58" i="13"/>
  <c r="CL64" i="13"/>
  <c r="CK64" i="13"/>
  <c r="CL61" i="13"/>
  <c r="CK61" i="13"/>
  <c r="CL62" i="13"/>
  <c r="CK62" i="13"/>
  <c r="CK65" i="13"/>
  <c r="CL65" i="13"/>
  <c r="CL60" i="13"/>
  <c r="CK60" i="13"/>
  <c r="CK57" i="13"/>
  <c r="CL57" i="13"/>
  <c r="BP7" i="13"/>
  <c r="BM7" i="13"/>
  <c r="BN7" i="13"/>
  <c r="BQ7" i="13"/>
  <c r="BI63" i="13"/>
  <c r="AW7" i="13"/>
  <c r="AK8" i="13" s="1"/>
  <c r="AT8" i="13" s="1"/>
  <c r="AV7" i="13"/>
  <c r="AJ8" i="13" s="1"/>
  <c r="AS8" i="13" s="1"/>
  <c r="Y66" i="13"/>
  <c r="S66" i="13"/>
  <c r="AE66" i="13" s="1"/>
  <c r="X66" i="13"/>
  <c r="R66" i="13"/>
  <c r="G10" i="7"/>
  <c r="L9" i="7"/>
  <c r="X346" i="13"/>
  <c r="X342" i="13"/>
  <c r="X338" i="13"/>
  <c r="X334" i="13"/>
  <c r="X330" i="13"/>
  <c r="X326" i="13"/>
  <c r="X322" i="13"/>
  <c r="X318" i="13"/>
  <c r="X314" i="13"/>
  <c r="X310" i="13"/>
  <c r="X306" i="13"/>
  <c r="X302" i="13"/>
  <c r="X298" i="13"/>
  <c r="X294" i="13"/>
  <c r="X290" i="13"/>
  <c r="X286" i="13"/>
  <c r="X282" i="13"/>
  <c r="X278" i="13"/>
  <c r="X274" i="13"/>
  <c r="X270" i="13"/>
  <c r="X266" i="13"/>
  <c r="X262" i="13"/>
  <c r="X343" i="13"/>
  <c r="X339" i="13"/>
  <c r="X335" i="13"/>
  <c r="X331" i="13"/>
  <c r="X327" i="13"/>
  <c r="X323" i="13"/>
  <c r="X319" i="13"/>
  <c r="X315" i="13"/>
  <c r="X311" i="13"/>
  <c r="X307" i="13"/>
  <c r="X303" i="13"/>
  <c r="X299" i="13"/>
  <c r="X295" i="13"/>
  <c r="X291" i="13"/>
  <c r="X287" i="13"/>
  <c r="X283" i="13"/>
  <c r="X279" i="13"/>
  <c r="X275" i="13"/>
  <c r="X271" i="13"/>
  <c r="X267" i="13"/>
  <c r="X263" i="13"/>
  <c r="X345" i="13"/>
  <c r="X341" i="13"/>
  <c r="X337" i="13"/>
  <c r="X333" i="13"/>
  <c r="X329" i="13"/>
  <c r="X325" i="13"/>
  <c r="X321" i="13"/>
  <c r="X317" i="13"/>
  <c r="X313" i="13"/>
  <c r="X309" i="13"/>
  <c r="X305" i="13"/>
  <c r="X301" i="13"/>
  <c r="X297" i="13"/>
  <c r="X293" i="13"/>
  <c r="X289" i="13"/>
  <c r="X285" i="13"/>
  <c r="X281" i="13"/>
  <c r="X277" i="13"/>
  <c r="X273" i="13"/>
  <c r="X269" i="13"/>
  <c r="X265" i="13"/>
  <c r="X261" i="13"/>
  <c r="X320" i="13"/>
  <c r="X288" i="13"/>
  <c r="X260" i="13"/>
  <c r="X256" i="13"/>
  <c r="X252" i="13"/>
  <c r="X248" i="13"/>
  <c r="X244" i="13"/>
  <c r="X240" i="13"/>
  <c r="X236" i="13"/>
  <c r="X232" i="13"/>
  <c r="X228" i="13"/>
  <c r="X224" i="13"/>
  <c r="X220" i="13"/>
  <c r="X216" i="13"/>
  <c r="X212" i="13"/>
  <c r="X208" i="13"/>
  <c r="X204" i="13"/>
  <c r="X200" i="13"/>
  <c r="X196" i="13"/>
  <c r="X192" i="13"/>
  <c r="X188" i="13"/>
  <c r="X184" i="13"/>
  <c r="X180" i="13"/>
  <c r="X176" i="13"/>
  <c r="X172" i="13"/>
  <c r="X168" i="13"/>
  <c r="X164" i="13"/>
  <c r="X160" i="13"/>
  <c r="X156" i="13"/>
  <c r="X152" i="13"/>
  <c r="X148" i="13"/>
  <c r="X144" i="13"/>
  <c r="X140" i="13"/>
  <c r="X136" i="13"/>
  <c r="X132" i="13"/>
  <c r="X128" i="13"/>
  <c r="X124" i="13"/>
  <c r="X120" i="13"/>
  <c r="X116" i="13"/>
  <c r="X112" i="13"/>
  <c r="X108" i="13"/>
  <c r="X104" i="13"/>
  <c r="X100" i="13"/>
  <c r="X96" i="13"/>
  <c r="X92" i="13"/>
  <c r="X88" i="13"/>
  <c r="X84" i="13"/>
  <c r="X80" i="13"/>
  <c r="X316" i="13"/>
  <c r="X284" i="13"/>
  <c r="X344" i="13"/>
  <c r="X312" i="13"/>
  <c r="X280" i="13"/>
  <c r="X257" i="13"/>
  <c r="X253" i="13"/>
  <c r="X249" i="13"/>
  <c r="X245" i="13"/>
  <c r="X241" i="13"/>
  <c r="X237" i="13"/>
  <c r="X233" i="13"/>
  <c r="X229" i="13"/>
  <c r="X225" i="13"/>
  <c r="X221" i="13"/>
  <c r="X217" i="13"/>
  <c r="X213" i="13"/>
  <c r="X209" i="13"/>
  <c r="X205" i="13"/>
  <c r="X201" i="13"/>
  <c r="X197" i="13"/>
  <c r="X193" i="13"/>
  <c r="X189" i="13"/>
  <c r="X185" i="13"/>
  <c r="X181" i="13"/>
  <c r="X177" i="13"/>
  <c r="X173" i="13"/>
  <c r="X169" i="13"/>
  <c r="X165" i="13"/>
  <c r="X161" i="13"/>
  <c r="X157" i="13"/>
  <c r="X153" i="13"/>
  <c r="X149" i="13"/>
  <c r="X145" i="13"/>
  <c r="X141" i="13"/>
  <c r="X137" i="13"/>
  <c r="X133" i="13"/>
  <c r="X129" i="13"/>
  <c r="X125" i="13"/>
  <c r="X121" i="13"/>
  <c r="X117" i="13"/>
  <c r="X113" i="13"/>
  <c r="X109" i="13"/>
  <c r="X105" i="13"/>
  <c r="X101" i="13"/>
  <c r="X97" i="13"/>
  <c r="X93" i="13"/>
  <c r="X89" i="13"/>
  <c r="X85" i="13"/>
  <c r="X81" i="13"/>
  <c r="X77" i="13"/>
  <c r="X340" i="13"/>
  <c r="X308" i="13"/>
  <c r="X276" i="13"/>
  <c r="X328" i="13"/>
  <c r="X296" i="13"/>
  <c r="X264" i="13"/>
  <c r="X259" i="13"/>
  <c r="X255" i="13"/>
  <c r="X251" i="13"/>
  <c r="X247" i="13"/>
  <c r="X243" i="13"/>
  <c r="X239" i="13"/>
  <c r="X235" i="13"/>
  <c r="X231" i="13"/>
  <c r="X227" i="13"/>
  <c r="X223" i="13"/>
  <c r="X219" i="13"/>
  <c r="X215" i="13"/>
  <c r="X211" i="13"/>
  <c r="X207" i="13"/>
  <c r="X203" i="13"/>
  <c r="X199" i="13"/>
  <c r="X195" i="13"/>
  <c r="X191" i="13"/>
  <c r="X187" i="13"/>
  <c r="X183" i="13"/>
  <c r="X179" i="13"/>
  <c r="X175" i="13"/>
  <c r="X171" i="13"/>
  <c r="X167" i="13"/>
  <c r="X163" i="13"/>
  <c r="X159" i="13"/>
  <c r="X155" i="13"/>
  <c r="X151" i="13"/>
  <c r="X147" i="13"/>
  <c r="X143" i="13"/>
  <c r="X139" i="13"/>
  <c r="X135" i="13"/>
  <c r="X131" i="13"/>
  <c r="X127" i="13"/>
  <c r="X123" i="13"/>
  <c r="X119" i="13"/>
  <c r="X115" i="13"/>
  <c r="X111" i="13"/>
  <c r="X107" i="13"/>
  <c r="X103" i="13"/>
  <c r="X99" i="13"/>
  <c r="X95" i="13"/>
  <c r="X91" i="13"/>
  <c r="X87" i="13"/>
  <c r="X83" i="13"/>
  <c r="X79" i="13"/>
  <c r="X268" i="13"/>
  <c r="X238" i="13"/>
  <c r="X206" i="13"/>
  <c r="X174" i="13"/>
  <c r="X142" i="13"/>
  <c r="X110" i="13"/>
  <c r="X75" i="13"/>
  <c r="X71" i="13"/>
  <c r="X67" i="13"/>
  <c r="U67" i="13" s="1"/>
  <c r="X134" i="13"/>
  <c r="X72" i="13"/>
  <c r="X300" i="13"/>
  <c r="X250" i="13"/>
  <c r="X90" i="13"/>
  <c r="X324" i="13"/>
  <c r="X304" i="13"/>
  <c r="X234" i="13"/>
  <c r="X202" i="13"/>
  <c r="X170" i="13"/>
  <c r="X138" i="13"/>
  <c r="X106" i="13"/>
  <c r="X230" i="13"/>
  <c r="X198" i="13"/>
  <c r="X166" i="13"/>
  <c r="X102" i="13"/>
  <c r="X76" i="13"/>
  <c r="X68" i="13"/>
  <c r="X186" i="13"/>
  <c r="X154" i="13"/>
  <c r="X332" i="13"/>
  <c r="X258" i="13"/>
  <c r="X226" i="13"/>
  <c r="X194" i="13"/>
  <c r="X162" i="13"/>
  <c r="X130" i="13"/>
  <c r="X98" i="13"/>
  <c r="X78" i="13"/>
  <c r="X292" i="13"/>
  <c r="X272" i="13"/>
  <c r="X254" i="13"/>
  <c r="X222" i="13"/>
  <c r="X190" i="13"/>
  <c r="X158" i="13"/>
  <c r="X126" i="13"/>
  <c r="X94" i="13"/>
  <c r="X73" i="13"/>
  <c r="X69" i="13"/>
  <c r="X218" i="13"/>
  <c r="X122" i="13"/>
  <c r="X336" i="13"/>
  <c r="X246" i="13"/>
  <c r="X214" i="13"/>
  <c r="X182" i="13"/>
  <c r="X150" i="13"/>
  <c r="X118" i="13"/>
  <c r="X86" i="13"/>
  <c r="X74" i="13"/>
  <c r="X70" i="13"/>
  <c r="X242" i="13"/>
  <c r="X210" i="13"/>
  <c r="X178" i="13"/>
  <c r="X146" i="13"/>
  <c r="X114" i="13"/>
  <c r="X82" i="13"/>
  <c r="Y343" i="13"/>
  <c r="Y339" i="13"/>
  <c r="Y335" i="13"/>
  <c r="Y331" i="13"/>
  <c r="Y327" i="13"/>
  <c r="Y323" i="13"/>
  <c r="Y319" i="13"/>
  <c r="Y315" i="13"/>
  <c r="Y311" i="13"/>
  <c r="Y307" i="13"/>
  <c r="Y303" i="13"/>
  <c r="Y299" i="13"/>
  <c r="Y295" i="13"/>
  <c r="Y291" i="13"/>
  <c r="Y287" i="13"/>
  <c r="Y283" i="13"/>
  <c r="Y279" i="13"/>
  <c r="Y275" i="13"/>
  <c r="Y271" i="13"/>
  <c r="Y267" i="13"/>
  <c r="Y263" i="13"/>
  <c r="Y344" i="13"/>
  <c r="Y340" i="13"/>
  <c r="Y336" i="13"/>
  <c r="Y332" i="13"/>
  <c r="Y328" i="13"/>
  <c r="Y324" i="13"/>
  <c r="Y320" i="13"/>
  <c r="Y316" i="13"/>
  <c r="Y312" i="13"/>
  <c r="Y308" i="13"/>
  <c r="Y304" i="13"/>
  <c r="Y300" i="13"/>
  <c r="Y296" i="13"/>
  <c r="Y292" i="13"/>
  <c r="Y288" i="13"/>
  <c r="Y284" i="13"/>
  <c r="Y280" i="13"/>
  <c r="Y276" i="13"/>
  <c r="Y272" i="13"/>
  <c r="Y268" i="13"/>
  <c r="Y264" i="13"/>
  <c r="Y345" i="13"/>
  <c r="Y338" i="13"/>
  <c r="Y313" i="13"/>
  <c r="Y306" i="13"/>
  <c r="Y281" i="13"/>
  <c r="Y274" i="13"/>
  <c r="Y341" i="13"/>
  <c r="Y334" i="13"/>
  <c r="Y309" i="13"/>
  <c r="Y302" i="13"/>
  <c r="Y277" i="13"/>
  <c r="Y270" i="13"/>
  <c r="Y257" i="13"/>
  <c r="Y253" i="13"/>
  <c r="Y249" i="13"/>
  <c r="Y245" i="13"/>
  <c r="Y241" i="13"/>
  <c r="Y237" i="13"/>
  <c r="Y233" i="13"/>
  <c r="Y229" i="13"/>
  <c r="Y225" i="13"/>
  <c r="Y221" i="13"/>
  <c r="Y217" i="13"/>
  <c r="Y213" i="13"/>
  <c r="Y209" i="13"/>
  <c r="Y205" i="13"/>
  <c r="Y201" i="13"/>
  <c r="Y197" i="13"/>
  <c r="Y193" i="13"/>
  <c r="Y189" i="13"/>
  <c r="Y185" i="13"/>
  <c r="Y181" i="13"/>
  <c r="Y177" i="13"/>
  <c r="Y173" i="13"/>
  <c r="Y169" i="13"/>
  <c r="Y165" i="13"/>
  <c r="Y161" i="13"/>
  <c r="Y157" i="13"/>
  <c r="Y153" i="13"/>
  <c r="Y149" i="13"/>
  <c r="Y145" i="13"/>
  <c r="Y141" i="13"/>
  <c r="Y137" i="13"/>
  <c r="Y133" i="13"/>
  <c r="Y129" i="13"/>
  <c r="Y125" i="13"/>
  <c r="Y121" i="13"/>
  <c r="Y117" i="13"/>
  <c r="Y113" i="13"/>
  <c r="Y109" i="13"/>
  <c r="Y105" i="13"/>
  <c r="Y101" i="13"/>
  <c r="Y97" i="13"/>
  <c r="Y93" i="13"/>
  <c r="Y89" i="13"/>
  <c r="Y85" i="13"/>
  <c r="Y337" i="13"/>
  <c r="Y330" i="13"/>
  <c r="Y305" i="13"/>
  <c r="Y298" i="13"/>
  <c r="Y273" i="13"/>
  <c r="Y266" i="13"/>
  <c r="Y333" i="13"/>
  <c r="Y326" i="13"/>
  <c r="Y301" i="13"/>
  <c r="Y294" i="13"/>
  <c r="Y269" i="13"/>
  <c r="Y262" i="13"/>
  <c r="Y258" i="13"/>
  <c r="Y254" i="13"/>
  <c r="Y250" i="13"/>
  <c r="Y246" i="13"/>
  <c r="Y242" i="13"/>
  <c r="Y238" i="13"/>
  <c r="Y234" i="13"/>
  <c r="Y230" i="13"/>
  <c r="Y226" i="13"/>
  <c r="Y222" i="13"/>
  <c r="Y218" i="13"/>
  <c r="Y214" i="13"/>
  <c r="Y210" i="13"/>
  <c r="Y206" i="13"/>
  <c r="Y202" i="13"/>
  <c r="Y198" i="13"/>
  <c r="Y194" i="13"/>
  <c r="Y190" i="13"/>
  <c r="Y186" i="13"/>
  <c r="Y182" i="13"/>
  <c r="Y178" i="13"/>
  <c r="Y174" i="13"/>
  <c r="Y170" i="13"/>
  <c r="Y166" i="13"/>
  <c r="Y162" i="13"/>
  <c r="Y158" i="13"/>
  <c r="Y154" i="13"/>
  <c r="Y150" i="13"/>
  <c r="Y146" i="13"/>
  <c r="Y142" i="13"/>
  <c r="Y138" i="13"/>
  <c r="Y134" i="13"/>
  <c r="Y130" i="13"/>
  <c r="Y126" i="13"/>
  <c r="Y122" i="13"/>
  <c r="Y118" i="13"/>
  <c r="Y114" i="13"/>
  <c r="Y110" i="13"/>
  <c r="Y106" i="13"/>
  <c r="Y102" i="13"/>
  <c r="Y98" i="13"/>
  <c r="Y94" i="13"/>
  <c r="Y90" i="13"/>
  <c r="Y86" i="13"/>
  <c r="Y82" i="13"/>
  <c r="Y78" i="13"/>
  <c r="Y346" i="13"/>
  <c r="Y321" i="13"/>
  <c r="Y314" i="13"/>
  <c r="Y289" i="13"/>
  <c r="Y282" i="13"/>
  <c r="Y325" i="13"/>
  <c r="Y278" i="13"/>
  <c r="Y256" i="13"/>
  <c r="Y231" i="13"/>
  <c r="Y224" i="13"/>
  <c r="Y199" i="13"/>
  <c r="Y192" i="13"/>
  <c r="Y167" i="13"/>
  <c r="Y160" i="13"/>
  <c r="Y135" i="13"/>
  <c r="Y128" i="13"/>
  <c r="Y103" i="13"/>
  <c r="Y96" i="13"/>
  <c r="Y79" i="13"/>
  <c r="Y285" i="13"/>
  <c r="Y265" i="13"/>
  <c r="Y255" i="13"/>
  <c r="Y248" i="13"/>
  <c r="Y127" i="13"/>
  <c r="Y120" i="13"/>
  <c r="Y310" i="13"/>
  <c r="Y243" i="13"/>
  <c r="Y236" i="13"/>
  <c r="Y211" i="13"/>
  <c r="Y204" i="13"/>
  <c r="Y179" i="13"/>
  <c r="Y172" i="13"/>
  <c r="Y147" i="13"/>
  <c r="Y140" i="13"/>
  <c r="Y115" i="13"/>
  <c r="Y108" i="13"/>
  <c r="Y83" i="13"/>
  <c r="Y74" i="13"/>
  <c r="Y70" i="13"/>
  <c r="Y286" i="13"/>
  <c r="Y259" i="13"/>
  <c r="Y252" i="13"/>
  <c r="Y227" i="13"/>
  <c r="Y220" i="13"/>
  <c r="Y195" i="13"/>
  <c r="Y188" i="13"/>
  <c r="Y163" i="13"/>
  <c r="Y156" i="13"/>
  <c r="Y131" i="13"/>
  <c r="Y124" i="13"/>
  <c r="Y99" i="13"/>
  <c r="Y92" i="13"/>
  <c r="Y76" i="13"/>
  <c r="Y72" i="13"/>
  <c r="Y68" i="13"/>
  <c r="Y322" i="13"/>
  <c r="Y223" i="13"/>
  <c r="Y216" i="13"/>
  <c r="Y191" i="13"/>
  <c r="Y159" i="13"/>
  <c r="Y152" i="13"/>
  <c r="Y95" i="13"/>
  <c r="Y88" i="13"/>
  <c r="Y81" i="13"/>
  <c r="Y290" i="13"/>
  <c r="Y80" i="13"/>
  <c r="Y342" i="13"/>
  <c r="Y184" i="13"/>
  <c r="Y293" i="13"/>
  <c r="Y251" i="13"/>
  <c r="Y244" i="13"/>
  <c r="Y219" i="13"/>
  <c r="Y212" i="13"/>
  <c r="Y187" i="13"/>
  <c r="Y180" i="13"/>
  <c r="Y155" i="13"/>
  <c r="Y148" i="13"/>
  <c r="Y123" i="13"/>
  <c r="Y116" i="13"/>
  <c r="Y91" i="13"/>
  <c r="Y84" i="13"/>
  <c r="Y73" i="13"/>
  <c r="Y69" i="13"/>
  <c r="Y329" i="13"/>
  <c r="Y247" i="13"/>
  <c r="Y240" i="13"/>
  <c r="Y215" i="13"/>
  <c r="Y208" i="13"/>
  <c r="Y183" i="13"/>
  <c r="Y176" i="13"/>
  <c r="Y151" i="13"/>
  <c r="Y144" i="13"/>
  <c r="Y119" i="13"/>
  <c r="Y112" i="13"/>
  <c r="Y87" i="13"/>
  <c r="Y318" i="13"/>
  <c r="Y261" i="13"/>
  <c r="Y239" i="13"/>
  <c r="Y232" i="13"/>
  <c r="Y207" i="13"/>
  <c r="Y200" i="13"/>
  <c r="Y175" i="13"/>
  <c r="Y168" i="13"/>
  <c r="Y143" i="13"/>
  <c r="Y136" i="13"/>
  <c r="Y111" i="13"/>
  <c r="Y104" i="13"/>
  <c r="Y77" i="13"/>
  <c r="Y317" i="13"/>
  <c r="Y297" i="13"/>
  <c r="Y260" i="13"/>
  <c r="Y235" i="13"/>
  <c r="Y228" i="13"/>
  <c r="Y203" i="13"/>
  <c r="Y196" i="13"/>
  <c r="Y171" i="13"/>
  <c r="Y164" i="13"/>
  <c r="Y139" i="13"/>
  <c r="Y132" i="13"/>
  <c r="Y107" i="13"/>
  <c r="Y100" i="13"/>
  <c r="Y75" i="13"/>
  <c r="Y71" i="13"/>
  <c r="Y67" i="13"/>
  <c r="V67" i="13" s="1"/>
  <c r="W346" i="13"/>
  <c r="W342" i="13"/>
  <c r="W338" i="13"/>
  <c r="W334" i="13"/>
  <c r="W330" i="13"/>
  <c r="W326" i="13"/>
  <c r="W322" i="13"/>
  <c r="W318" i="13"/>
  <c r="W314" i="13"/>
  <c r="W310" i="13"/>
  <c r="W306" i="13"/>
  <c r="W302" i="13"/>
  <c r="W298" i="13"/>
  <c r="W294" i="13"/>
  <c r="W290" i="13"/>
  <c r="W286" i="13"/>
  <c r="W282" i="13"/>
  <c r="W278" i="13"/>
  <c r="W274" i="13"/>
  <c r="W270" i="13"/>
  <c r="W266" i="13"/>
  <c r="W262" i="13"/>
  <c r="W343" i="13"/>
  <c r="W339" i="13"/>
  <c r="W335" i="13"/>
  <c r="W331" i="13"/>
  <c r="W327" i="13"/>
  <c r="W323" i="13"/>
  <c r="W319" i="13"/>
  <c r="W315" i="13"/>
  <c r="W311" i="13"/>
  <c r="W307" i="13"/>
  <c r="W303" i="13"/>
  <c r="W299" i="13"/>
  <c r="W295" i="13"/>
  <c r="W291" i="13"/>
  <c r="W287" i="13"/>
  <c r="W283" i="13"/>
  <c r="W279" i="13"/>
  <c r="W275" i="13"/>
  <c r="W271" i="13"/>
  <c r="W267" i="13"/>
  <c r="W263" i="13"/>
  <c r="W324" i="13"/>
  <c r="W317" i="13"/>
  <c r="W292" i="13"/>
  <c r="W285" i="13"/>
  <c r="W345" i="13"/>
  <c r="W320" i="13"/>
  <c r="W313" i="13"/>
  <c r="W288" i="13"/>
  <c r="W281" i="13"/>
  <c r="W260" i="13"/>
  <c r="W256" i="13"/>
  <c r="W252" i="13"/>
  <c r="W248" i="13"/>
  <c r="W244" i="13"/>
  <c r="W240" i="13"/>
  <c r="W236" i="13"/>
  <c r="W232" i="13"/>
  <c r="W228" i="13"/>
  <c r="W224" i="13"/>
  <c r="W220" i="13"/>
  <c r="W216" i="13"/>
  <c r="W212" i="13"/>
  <c r="W208" i="13"/>
  <c r="W204" i="13"/>
  <c r="W200" i="13"/>
  <c r="W196" i="13"/>
  <c r="W192" i="13"/>
  <c r="W188" i="13"/>
  <c r="W184" i="13"/>
  <c r="W180" i="13"/>
  <c r="W176" i="13"/>
  <c r="W172" i="13"/>
  <c r="W168" i="13"/>
  <c r="W164" i="13"/>
  <c r="W160" i="13"/>
  <c r="W156" i="13"/>
  <c r="W152" i="13"/>
  <c r="W148" i="13"/>
  <c r="W144" i="13"/>
  <c r="W140" i="13"/>
  <c r="W136" i="13"/>
  <c r="W132" i="13"/>
  <c r="W128" i="13"/>
  <c r="W124" i="13"/>
  <c r="W120" i="13"/>
  <c r="W116" i="13"/>
  <c r="W112" i="13"/>
  <c r="W108" i="13"/>
  <c r="W104" i="13"/>
  <c r="W100" i="13"/>
  <c r="W96" i="13"/>
  <c r="W92" i="13"/>
  <c r="W88" i="13"/>
  <c r="W84" i="13"/>
  <c r="W341" i="13"/>
  <c r="W316" i="13"/>
  <c r="W309" i="13"/>
  <c r="W284" i="13"/>
  <c r="W277" i="13"/>
  <c r="W344" i="13"/>
  <c r="W337" i="13"/>
  <c r="W312" i="13"/>
  <c r="W305" i="13"/>
  <c r="W280" i="13"/>
  <c r="W273" i="13"/>
  <c r="W257" i="13"/>
  <c r="W253" i="13"/>
  <c r="W249" i="13"/>
  <c r="W245" i="13"/>
  <c r="W241" i="13"/>
  <c r="W237" i="13"/>
  <c r="W233" i="13"/>
  <c r="W229" i="13"/>
  <c r="W225" i="13"/>
  <c r="W221" i="13"/>
  <c r="W217" i="13"/>
  <c r="W213" i="13"/>
  <c r="W209" i="13"/>
  <c r="W205" i="13"/>
  <c r="W201" i="13"/>
  <c r="W197" i="13"/>
  <c r="W193" i="13"/>
  <c r="W189" i="13"/>
  <c r="W185" i="13"/>
  <c r="W181" i="13"/>
  <c r="W177" i="13"/>
  <c r="W173" i="13"/>
  <c r="W169" i="13"/>
  <c r="W165" i="13"/>
  <c r="W161" i="13"/>
  <c r="W157" i="13"/>
  <c r="W153" i="13"/>
  <c r="W149" i="13"/>
  <c r="W145" i="13"/>
  <c r="W141" i="13"/>
  <c r="W137" i="13"/>
  <c r="W133" i="13"/>
  <c r="W129" i="13"/>
  <c r="W125" i="13"/>
  <c r="W121" i="13"/>
  <c r="W117" i="13"/>
  <c r="W113" i="13"/>
  <c r="W109" i="13"/>
  <c r="W105" i="13"/>
  <c r="W101" i="13"/>
  <c r="W97" i="13"/>
  <c r="W93" i="13"/>
  <c r="W89" i="13"/>
  <c r="W85" i="13"/>
  <c r="W81" i="13"/>
  <c r="W77" i="13"/>
  <c r="W332" i="13"/>
  <c r="W325" i="13"/>
  <c r="W300" i="13"/>
  <c r="W293" i="13"/>
  <c r="W268" i="13"/>
  <c r="W261" i="13"/>
  <c r="W297" i="13"/>
  <c r="W242" i="13"/>
  <c r="W235" i="13"/>
  <c r="W210" i="13"/>
  <c r="W203" i="13"/>
  <c r="W178" i="13"/>
  <c r="W171" i="13"/>
  <c r="W146" i="13"/>
  <c r="W139" i="13"/>
  <c r="W114" i="13"/>
  <c r="W107" i="13"/>
  <c r="W82" i="13"/>
  <c r="W304" i="13"/>
  <c r="W234" i="13"/>
  <c r="W227" i="13"/>
  <c r="W195" i="13"/>
  <c r="W170" i="13"/>
  <c r="W163" i="13"/>
  <c r="W106" i="13"/>
  <c r="W99" i="13"/>
  <c r="W329" i="13"/>
  <c r="W222" i="13"/>
  <c r="W190" i="13"/>
  <c r="W158" i="13"/>
  <c r="W126" i="13"/>
  <c r="W333" i="13"/>
  <c r="W296" i="13"/>
  <c r="W276" i="13"/>
  <c r="W238" i="13"/>
  <c r="W231" i="13"/>
  <c r="W206" i="13"/>
  <c r="W199" i="13"/>
  <c r="W174" i="13"/>
  <c r="W167" i="13"/>
  <c r="W142" i="13"/>
  <c r="W135" i="13"/>
  <c r="W110" i="13"/>
  <c r="W103" i="13"/>
  <c r="W79" i="13"/>
  <c r="W75" i="13"/>
  <c r="W71" i="13"/>
  <c r="W67" i="13"/>
  <c r="T67" i="13" s="1"/>
  <c r="W259" i="13"/>
  <c r="W202" i="13"/>
  <c r="W138" i="13"/>
  <c r="W131" i="13"/>
  <c r="W272" i="13"/>
  <c r="W254" i="13"/>
  <c r="W247" i="13"/>
  <c r="W215" i="13"/>
  <c r="W119" i="13"/>
  <c r="W87" i="13"/>
  <c r="W69" i="13"/>
  <c r="W340" i="13"/>
  <c r="W265" i="13"/>
  <c r="W255" i="13"/>
  <c r="W230" i="13"/>
  <c r="W223" i="13"/>
  <c r="W198" i="13"/>
  <c r="W191" i="13"/>
  <c r="W166" i="13"/>
  <c r="W159" i="13"/>
  <c r="W134" i="13"/>
  <c r="W127" i="13"/>
  <c r="W102" i="13"/>
  <c r="W95" i="13"/>
  <c r="W76" i="13"/>
  <c r="W72" i="13"/>
  <c r="W68" i="13"/>
  <c r="W321" i="13"/>
  <c r="W301" i="13"/>
  <c r="W264" i="13"/>
  <c r="W258" i="13"/>
  <c r="W251" i="13"/>
  <c r="W226" i="13"/>
  <c r="W219" i="13"/>
  <c r="W194" i="13"/>
  <c r="W187" i="13"/>
  <c r="W162" i="13"/>
  <c r="W155" i="13"/>
  <c r="W130" i="13"/>
  <c r="W123" i="13"/>
  <c r="W98" i="13"/>
  <c r="W91" i="13"/>
  <c r="W78" i="13"/>
  <c r="W183" i="13"/>
  <c r="W151" i="13"/>
  <c r="W94" i="13"/>
  <c r="W73" i="13"/>
  <c r="W328" i="13"/>
  <c r="W308" i="13"/>
  <c r="W250" i="13"/>
  <c r="W243" i="13"/>
  <c r="W218" i="13"/>
  <c r="W211" i="13"/>
  <c r="W186" i="13"/>
  <c r="W179" i="13"/>
  <c r="W154" i="13"/>
  <c r="W147" i="13"/>
  <c r="W122" i="13"/>
  <c r="W115" i="13"/>
  <c r="W90" i="13"/>
  <c r="W83" i="13"/>
  <c r="W80" i="13"/>
  <c r="W336" i="13"/>
  <c r="W289" i="13"/>
  <c r="W269" i="13"/>
  <c r="W246" i="13"/>
  <c r="W239" i="13"/>
  <c r="W214" i="13"/>
  <c r="W207" i="13"/>
  <c r="W182" i="13"/>
  <c r="W175" i="13"/>
  <c r="W150" i="13"/>
  <c r="W143" i="13"/>
  <c r="W118" i="13"/>
  <c r="W111" i="13"/>
  <c r="W86" i="13"/>
  <c r="W74" i="13"/>
  <c r="W70" i="13"/>
  <c r="AY7" i="13" l="1"/>
  <c r="BB7" i="13" s="1"/>
  <c r="AZ7" i="13"/>
  <c r="BC7" i="13" s="1"/>
  <c r="AY8" i="13"/>
  <c r="BB8" i="13" s="1"/>
  <c r="AD66" i="13"/>
  <c r="CJ66" i="13"/>
  <c r="V68" i="13"/>
  <c r="V69" i="13" s="1"/>
  <c r="V70" i="13" s="1"/>
  <c r="V71" i="13" s="1"/>
  <c r="V72" i="13" s="1"/>
  <c r="V73" i="13" s="1"/>
  <c r="V74" i="13" s="1"/>
  <c r="V75" i="13" s="1"/>
  <c r="V76" i="13" s="1"/>
  <c r="V77" i="13" s="1"/>
  <c r="V78" i="13" s="1"/>
  <c r="V79" i="13" s="1"/>
  <c r="V80" i="13" s="1"/>
  <c r="V81" i="13" s="1"/>
  <c r="V82" i="13" s="1"/>
  <c r="V83" i="13" s="1"/>
  <c r="V84" i="13" s="1"/>
  <c r="V85" i="13" s="1"/>
  <c r="V86" i="13" s="1"/>
  <c r="V87" i="13" s="1"/>
  <c r="V88" i="13" s="1"/>
  <c r="V89" i="13" s="1"/>
  <c r="V90" i="13" s="1"/>
  <c r="V91" i="13" s="1"/>
  <c r="V92" i="13" s="1"/>
  <c r="V93" i="13" s="1"/>
  <c r="V94" i="13" s="1"/>
  <c r="V95" i="13" s="1"/>
  <c r="V96" i="13" s="1"/>
  <c r="V97" i="13" s="1"/>
  <c r="V98" i="13" s="1"/>
  <c r="V99" i="13" s="1"/>
  <c r="V100" i="13" s="1"/>
  <c r="V101" i="13" s="1"/>
  <c r="V102" i="13" s="1"/>
  <c r="V103" i="13" s="1"/>
  <c r="V104" i="13" s="1"/>
  <c r="V105" i="13" s="1"/>
  <c r="V106" i="13" s="1"/>
  <c r="V107" i="13" s="1"/>
  <c r="V108" i="13" s="1"/>
  <c r="V109" i="13" s="1"/>
  <c r="V110" i="13" s="1"/>
  <c r="V111" i="13" s="1"/>
  <c r="V112" i="13" s="1"/>
  <c r="V113" i="13" s="1"/>
  <c r="V114" i="13" s="1"/>
  <c r="V115" i="13" s="1"/>
  <c r="V116" i="13" s="1"/>
  <c r="V117" i="13" s="1"/>
  <c r="V118" i="13" s="1"/>
  <c r="V119" i="13" s="1"/>
  <c r="V120" i="13" s="1"/>
  <c r="V121" i="13" s="1"/>
  <c r="V122" i="13" s="1"/>
  <c r="V123" i="13" s="1"/>
  <c r="V124" i="13" s="1"/>
  <c r="V125" i="13" s="1"/>
  <c r="V126" i="13" s="1"/>
  <c r="V127" i="13" s="1"/>
  <c r="V128" i="13" s="1"/>
  <c r="V129" i="13" s="1"/>
  <c r="V130" i="13" s="1"/>
  <c r="V131" i="13" s="1"/>
  <c r="V132" i="13" s="1"/>
  <c r="V133" i="13" s="1"/>
  <c r="V134" i="13" s="1"/>
  <c r="V135" i="13" s="1"/>
  <c r="V136" i="13" s="1"/>
  <c r="V137" i="13" s="1"/>
  <c r="V138" i="13" s="1"/>
  <c r="V139" i="13" s="1"/>
  <c r="V140" i="13" s="1"/>
  <c r="V141" i="13" s="1"/>
  <c r="V142" i="13" s="1"/>
  <c r="V143" i="13" s="1"/>
  <c r="V144" i="13" s="1"/>
  <c r="V145" i="13" s="1"/>
  <c r="V146" i="13" s="1"/>
  <c r="V147" i="13" s="1"/>
  <c r="V148" i="13" s="1"/>
  <c r="V149" i="13" s="1"/>
  <c r="V150" i="13" s="1"/>
  <c r="V151" i="13" s="1"/>
  <c r="V152" i="13" s="1"/>
  <c r="V153" i="13" s="1"/>
  <c r="V154" i="13" s="1"/>
  <c r="V155" i="13" s="1"/>
  <c r="V156" i="13" s="1"/>
  <c r="V157" i="13" s="1"/>
  <c r="V158" i="13" s="1"/>
  <c r="V159" i="13" s="1"/>
  <c r="V160" i="13" s="1"/>
  <c r="V161" i="13" s="1"/>
  <c r="V162" i="13" s="1"/>
  <c r="V163" i="13" s="1"/>
  <c r="V164" i="13" s="1"/>
  <c r="V165" i="13" s="1"/>
  <c r="V166" i="13" s="1"/>
  <c r="V167" i="13" s="1"/>
  <c r="V168" i="13" s="1"/>
  <c r="V169" i="13" s="1"/>
  <c r="V170" i="13" s="1"/>
  <c r="V171" i="13" s="1"/>
  <c r="V172" i="13" s="1"/>
  <c r="V173" i="13" s="1"/>
  <c r="V174" i="13" s="1"/>
  <c r="V175" i="13" s="1"/>
  <c r="V176" i="13" s="1"/>
  <c r="V177" i="13" s="1"/>
  <c r="V178" i="13" s="1"/>
  <c r="V179" i="13" s="1"/>
  <c r="V180" i="13" s="1"/>
  <c r="V181" i="13" s="1"/>
  <c r="V182" i="13" s="1"/>
  <c r="V183" i="13" s="1"/>
  <c r="V184" i="13" s="1"/>
  <c r="V185" i="13" s="1"/>
  <c r="V186" i="13" s="1"/>
  <c r="V187" i="13" s="1"/>
  <c r="V188" i="13" s="1"/>
  <c r="V189" i="13" s="1"/>
  <c r="V190" i="13" s="1"/>
  <c r="V191" i="13" s="1"/>
  <c r="V192" i="13" s="1"/>
  <c r="V193" i="13" s="1"/>
  <c r="V194" i="13" s="1"/>
  <c r="V195" i="13" s="1"/>
  <c r="V196" i="13" s="1"/>
  <c r="V197" i="13" s="1"/>
  <c r="V198" i="13" s="1"/>
  <c r="V199" i="13" s="1"/>
  <c r="V200" i="13" s="1"/>
  <c r="V201" i="13" s="1"/>
  <c r="V202" i="13" s="1"/>
  <c r="V203" i="13" s="1"/>
  <c r="V204" i="13" s="1"/>
  <c r="V205" i="13" s="1"/>
  <c r="V206" i="13" s="1"/>
  <c r="V207" i="13" s="1"/>
  <c r="V208" i="13" s="1"/>
  <c r="V209" i="13" s="1"/>
  <c r="V210" i="13" s="1"/>
  <c r="V211" i="13" s="1"/>
  <c r="V212" i="13" s="1"/>
  <c r="V213" i="13" s="1"/>
  <c r="V214" i="13" s="1"/>
  <c r="V215" i="13" s="1"/>
  <c r="V216" i="13" s="1"/>
  <c r="V217" i="13" s="1"/>
  <c r="V218" i="13" s="1"/>
  <c r="V219" i="13" s="1"/>
  <c r="V220" i="13" s="1"/>
  <c r="V221" i="13" s="1"/>
  <c r="V222" i="13" s="1"/>
  <c r="V223" i="13" s="1"/>
  <c r="V224" i="13" s="1"/>
  <c r="V225" i="13" s="1"/>
  <c r="V226" i="13" s="1"/>
  <c r="V227" i="13" s="1"/>
  <c r="V228" i="13" s="1"/>
  <c r="V229" i="13" s="1"/>
  <c r="V230" i="13" s="1"/>
  <c r="V231" i="13" s="1"/>
  <c r="V232" i="13" s="1"/>
  <c r="V233" i="13" s="1"/>
  <c r="V234" i="13" s="1"/>
  <c r="V235" i="13" s="1"/>
  <c r="V236" i="13" s="1"/>
  <c r="V237" i="13" s="1"/>
  <c r="V238" i="13" s="1"/>
  <c r="V239" i="13" s="1"/>
  <c r="V240" i="13" s="1"/>
  <c r="V241" i="13" s="1"/>
  <c r="V242" i="13" s="1"/>
  <c r="V243" i="13" s="1"/>
  <c r="V244" i="13" s="1"/>
  <c r="V245" i="13" s="1"/>
  <c r="V246" i="13" s="1"/>
  <c r="V247" i="13" s="1"/>
  <c r="V248" i="13" s="1"/>
  <c r="V249" i="13" s="1"/>
  <c r="V250" i="13" s="1"/>
  <c r="V251" i="13" s="1"/>
  <c r="V252" i="13" s="1"/>
  <c r="V253" i="13" s="1"/>
  <c r="V254" i="13" s="1"/>
  <c r="V255" i="13" s="1"/>
  <c r="V256" i="13" s="1"/>
  <c r="V257" i="13" s="1"/>
  <c r="V258" i="13" s="1"/>
  <c r="V259" i="13" s="1"/>
  <c r="V260" i="13" s="1"/>
  <c r="V261" i="13" s="1"/>
  <c r="V262" i="13" s="1"/>
  <c r="V263" i="13" s="1"/>
  <c r="V264" i="13" s="1"/>
  <c r="V265" i="13" s="1"/>
  <c r="V266" i="13" s="1"/>
  <c r="V267" i="13" s="1"/>
  <c r="V268" i="13" s="1"/>
  <c r="V269" i="13" s="1"/>
  <c r="V270" i="13" s="1"/>
  <c r="V271" i="13" s="1"/>
  <c r="V272" i="13" s="1"/>
  <c r="V273" i="13" s="1"/>
  <c r="V274" i="13" s="1"/>
  <c r="V275" i="13" s="1"/>
  <c r="V276" i="13" s="1"/>
  <c r="V277" i="13" s="1"/>
  <c r="V278" i="13" s="1"/>
  <c r="V279" i="13" s="1"/>
  <c r="V280" i="13" s="1"/>
  <c r="V281" i="13" s="1"/>
  <c r="V282" i="13" s="1"/>
  <c r="V283" i="13" s="1"/>
  <c r="V284" i="13" s="1"/>
  <c r="V285" i="13" s="1"/>
  <c r="V286" i="13" s="1"/>
  <c r="V287" i="13" s="1"/>
  <c r="V288" i="13" s="1"/>
  <c r="V289" i="13" s="1"/>
  <c r="V290" i="13" s="1"/>
  <c r="V291" i="13" s="1"/>
  <c r="V292" i="13" s="1"/>
  <c r="V293" i="13" s="1"/>
  <c r="V294" i="13" s="1"/>
  <c r="V295" i="13" s="1"/>
  <c r="V296" i="13" s="1"/>
  <c r="V297" i="13" s="1"/>
  <c r="V298" i="13" s="1"/>
  <c r="V299" i="13" s="1"/>
  <c r="V300" i="13" s="1"/>
  <c r="V301" i="13" s="1"/>
  <c r="V302" i="13" s="1"/>
  <c r="V303" i="13" s="1"/>
  <c r="V304" i="13" s="1"/>
  <c r="V305" i="13" s="1"/>
  <c r="V306" i="13" s="1"/>
  <c r="V307" i="13" s="1"/>
  <c r="V308" i="13" s="1"/>
  <c r="V309" i="13" s="1"/>
  <c r="V310" i="13" s="1"/>
  <c r="V311" i="13" s="1"/>
  <c r="V312" i="13" s="1"/>
  <c r="V313" i="13" s="1"/>
  <c r="V314" i="13" s="1"/>
  <c r="V315" i="13" s="1"/>
  <c r="V316" i="13" s="1"/>
  <c r="V317" i="13" s="1"/>
  <c r="V318" i="13" s="1"/>
  <c r="V319" i="13" s="1"/>
  <c r="V320" i="13" s="1"/>
  <c r="V321" i="13" s="1"/>
  <c r="V322" i="13" s="1"/>
  <c r="V323" i="13" s="1"/>
  <c r="V324" i="13" s="1"/>
  <c r="V325" i="13" s="1"/>
  <c r="V326" i="13" s="1"/>
  <c r="V327" i="13" s="1"/>
  <c r="V328" i="13" s="1"/>
  <c r="V329" i="13" s="1"/>
  <c r="V330" i="13" s="1"/>
  <c r="V331" i="13" s="1"/>
  <c r="V332" i="13" s="1"/>
  <c r="V333" i="13" s="1"/>
  <c r="V334" i="13" s="1"/>
  <c r="V335" i="13" s="1"/>
  <c r="V336" i="13" s="1"/>
  <c r="V337" i="13" s="1"/>
  <c r="V338" i="13" s="1"/>
  <c r="V339" i="13" s="1"/>
  <c r="V340" i="13" s="1"/>
  <c r="V341" i="13" s="1"/>
  <c r="V342" i="13" s="1"/>
  <c r="V343" i="13" s="1"/>
  <c r="V344" i="13" s="1"/>
  <c r="V345" i="13" s="1"/>
  <c r="V346" i="13" s="1"/>
  <c r="BQ8" i="13"/>
  <c r="BN8" i="13"/>
  <c r="U68" i="13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U84" i="13" s="1"/>
  <c r="U85" i="13" s="1"/>
  <c r="U86" i="13" s="1"/>
  <c r="U87" i="13" s="1"/>
  <c r="U88" i="13" s="1"/>
  <c r="U89" i="13" s="1"/>
  <c r="U90" i="13" s="1"/>
  <c r="U91" i="13" s="1"/>
  <c r="U92" i="13" s="1"/>
  <c r="U93" i="13" s="1"/>
  <c r="U94" i="13" s="1"/>
  <c r="U95" i="13" s="1"/>
  <c r="U96" i="13" s="1"/>
  <c r="U97" i="13" s="1"/>
  <c r="U98" i="13" s="1"/>
  <c r="U99" i="13" s="1"/>
  <c r="U100" i="13" s="1"/>
  <c r="U101" i="13" s="1"/>
  <c r="U102" i="13" s="1"/>
  <c r="U103" i="13" s="1"/>
  <c r="U104" i="13" s="1"/>
  <c r="U105" i="13" s="1"/>
  <c r="U106" i="13" s="1"/>
  <c r="U107" i="13" s="1"/>
  <c r="U108" i="13" s="1"/>
  <c r="U109" i="13" s="1"/>
  <c r="U110" i="13" s="1"/>
  <c r="U111" i="13" s="1"/>
  <c r="U112" i="13" s="1"/>
  <c r="U113" i="13" s="1"/>
  <c r="U114" i="13" s="1"/>
  <c r="U115" i="13" s="1"/>
  <c r="U116" i="13" s="1"/>
  <c r="U117" i="13" s="1"/>
  <c r="U118" i="13" s="1"/>
  <c r="U119" i="13" s="1"/>
  <c r="U120" i="13" s="1"/>
  <c r="U121" i="13" s="1"/>
  <c r="U122" i="13" s="1"/>
  <c r="U123" i="13" s="1"/>
  <c r="U124" i="13" s="1"/>
  <c r="U125" i="13" s="1"/>
  <c r="U126" i="13" s="1"/>
  <c r="U127" i="13" s="1"/>
  <c r="U128" i="13" s="1"/>
  <c r="U129" i="13" s="1"/>
  <c r="U130" i="13" s="1"/>
  <c r="U131" i="13" s="1"/>
  <c r="U132" i="13" s="1"/>
  <c r="U133" i="13" s="1"/>
  <c r="U134" i="13" s="1"/>
  <c r="U135" i="13" s="1"/>
  <c r="U136" i="13" s="1"/>
  <c r="U137" i="13" s="1"/>
  <c r="U138" i="13" s="1"/>
  <c r="U139" i="13" s="1"/>
  <c r="U140" i="13" s="1"/>
  <c r="U141" i="13" s="1"/>
  <c r="U142" i="13" s="1"/>
  <c r="U143" i="13" s="1"/>
  <c r="U144" i="13" s="1"/>
  <c r="U145" i="13" s="1"/>
  <c r="U146" i="13" s="1"/>
  <c r="U147" i="13" s="1"/>
  <c r="U148" i="13" s="1"/>
  <c r="U149" i="13" s="1"/>
  <c r="U150" i="13" s="1"/>
  <c r="U151" i="13" s="1"/>
  <c r="U152" i="13" s="1"/>
  <c r="U153" i="13" s="1"/>
  <c r="U154" i="13" s="1"/>
  <c r="U155" i="13" s="1"/>
  <c r="U156" i="13" s="1"/>
  <c r="U157" i="13" s="1"/>
  <c r="U158" i="13" s="1"/>
  <c r="U159" i="13" s="1"/>
  <c r="U160" i="13" s="1"/>
  <c r="U161" i="13" s="1"/>
  <c r="U162" i="13" s="1"/>
  <c r="U163" i="13" s="1"/>
  <c r="U164" i="13" s="1"/>
  <c r="U165" i="13" s="1"/>
  <c r="U166" i="13" s="1"/>
  <c r="U167" i="13" s="1"/>
  <c r="U168" i="13" s="1"/>
  <c r="U169" i="13" s="1"/>
  <c r="U170" i="13" s="1"/>
  <c r="U171" i="13" s="1"/>
  <c r="U172" i="13" s="1"/>
  <c r="U173" i="13" s="1"/>
  <c r="U174" i="13" s="1"/>
  <c r="U175" i="13" s="1"/>
  <c r="U176" i="13" s="1"/>
  <c r="U177" i="13" s="1"/>
  <c r="U178" i="13" s="1"/>
  <c r="U179" i="13" s="1"/>
  <c r="U180" i="13" s="1"/>
  <c r="U181" i="13" s="1"/>
  <c r="U182" i="13" s="1"/>
  <c r="U183" i="13" s="1"/>
  <c r="U184" i="13" s="1"/>
  <c r="U185" i="13" s="1"/>
  <c r="U186" i="13" s="1"/>
  <c r="U187" i="13" s="1"/>
  <c r="U188" i="13" s="1"/>
  <c r="U189" i="13" s="1"/>
  <c r="U190" i="13" s="1"/>
  <c r="U191" i="13" s="1"/>
  <c r="U192" i="13" s="1"/>
  <c r="U193" i="13" s="1"/>
  <c r="U194" i="13" s="1"/>
  <c r="U195" i="13" s="1"/>
  <c r="U196" i="13" s="1"/>
  <c r="U197" i="13" s="1"/>
  <c r="U198" i="13" s="1"/>
  <c r="U199" i="13" s="1"/>
  <c r="U200" i="13" s="1"/>
  <c r="U201" i="13" s="1"/>
  <c r="U202" i="13" s="1"/>
  <c r="U203" i="13" s="1"/>
  <c r="U204" i="13" s="1"/>
  <c r="U205" i="13" s="1"/>
  <c r="U206" i="13" s="1"/>
  <c r="U207" i="13" s="1"/>
  <c r="U208" i="13" s="1"/>
  <c r="U209" i="13" s="1"/>
  <c r="U210" i="13" s="1"/>
  <c r="U211" i="13" s="1"/>
  <c r="U212" i="13" s="1"/>
  <c r="U213" i="13" s="1"/>
  <c r="U214" i="13" s="1"/>
  <c r="U215" i="13" s="1"/>
  <c r="U216" i="13" s="1"/>
  <c r="U217" i="13" s="1"/>
  <c r="U218" i="13" s="1"/>
  <c r="U219" i="13" s="1"/>
  <c r="U220" i="13" s="1"/>
  <c r="U221" i="13" s="1"/>
  <c r="U222" i="13" s="1"/>
  <c r="U223" i="13" s="1"/>
  <c r="U224" i="13" s="1"/>
  <c r="U225" i="13" s="1"/>
  <c r="U226" i="13" s="1"/>
  <c r="U227" i="13" s="1"/>
  <c r="U228" i="13" s="1"/>
  <c r="U229" i="13" s="1"/>
  <c r="U230" i="13" s="1"/>
  <c r="U231" i="13" s="1"/>
  <c r="U232" i="13" s="1"/>
  <c r="U233" i="13" s="1"/>
  <c r="U234" i="13" s="1"/>
  <c r="U235" i="13" s="1"/>
  <c r="U236" i="13" s="1"/>
  <c r="U237" i="13" s="1"/>
  <c r="U238" i="13" s="1"/>
  <c r="U239" i="13" s="1"/>
  <c r="U240" i="13" s="1"/>
  <c r="U241" i="13" s="1"/>
  <c r="U242" i="13" s="1"/>
  <c r="U243" i="13" s="1"/>
  <c r="U244" i="13" s="1"/>
  <c r="U245" i="13" s="1"/>
  <c r="U246" i="13" s="1"/>
  <c r="U247" i="13" s="1"/>
  <c r="U248" i="13" s="1"/>
  <c r="U249" i="13" s="1"/>
  <c r="U250" i="13" s="1"/>
  <c r="U251" i="13" s="1"/>
  <c r="U252" i="13" s="1"/>
  <c r="U253" i="13" s="1"/>
  <c r="U254" i="13" s="1"/>
  <c r="U255" i="13" s="1"/>
  <c r="U256" i="13" s="1"/>
  <c r="U257" i="13" s="1"/>
  <c r="U258" i="13" s="1"/>
  <c r="U259" i="13" s="1"/>
  <c r="U260" i="13" s="1"/>
  <c r="U261" i="13" s="1"/>
  <c r="U262" i="13" s="1"/>
  <c r="U263" i="13" s="1"/>
  <c r="U264" i="13" s="1"/>
  <c r="U265" i="13" s="1"/>
  <c r="U266" i="13" s="1"/>
  <c r="U267" i="13" s="1"/>
  <c r="U268" i="13" s="1"/>
  <c r="U269" i="13" s="1"/>
  <c r="U270" i="13" s="1"/>
  <c r="U271" i="13" s="1"/>
  <c r="U272" i="13" s="1"/>
  <c r="U273" i="13" s="1"/>
  <c r="U274" i="13" s="1"/>
  <c r="U275" i="13" s="1"/>
  <c r="U276" i="13" s="1"/>
  <c r="U277" i="13" s="1"/>
  <c r="U278" i="13" s="1"/>
  <c r="U279" i="13" s="1"/>
  <c r="U280" i="13" s="1"/>
  <c r="U281" i="13" s="1"/>
  <c r="U282" i="13" s="1"/>
  <c r="U283" i="13" s="1"/>
  <c r="U284" i="13" s="1"/>
  <c r="U285" i="13" s="1"/>
  <c r="U286" i="13" s="1"/>
  <c r="U287" i="13" s="1"/>
  <c r="U288" i="13" s="1"/>
  <c r="U289" i="13" s="1"/>
  <c r="U290" i="13" s="1"/>
  <c r="U291" i="13" s="1"/>
  <c r="U292" i="13" s="1"/>
  <c r="U293" i="13" s="1"/>
  <c r="U294" i="13" s="1"/>
  <c r="U295" i="13" s="1"/>
  <c r="U296" i="13" s="1"/>
  <c r="U297" i="13" s="1"/>
  <c r="U298" i="13" s="1"/>
  <c r="U299" i="13" s="1"/>
  <c r="U300" i="13" s="1"/>
  <c r="U301" i="13" s="1"/>
  <c r="U302" i="13" s="1"/>
  <c r="U303" i="13" s="1"/>
  <c r="U304" i="13" s="1"/>
  <c r="U305" i="13" s="1"/>
  <c r="U306" i="13" s="1"/>
  <c r="U307" i="13" s="1"/>
  <c r="U308" i="13" s="1"/>
  <c r="U309" i="13" s="1"/>
  <c r="U310" i="13" s="1"/>
  <c r="U311" i="13" s="1"/>
  <c r="U312" i="13" s="1"/>
  <c r="U313" i="13" s="1"/>
  <c r="U314" i="13" s="1"/>
  <c r="U315" i="13" s="1"/>
  <c r="U316" i="13" s="1"/>
  <c r="U317" i="13" s="1"/>
  <c r="U318" i="13" s="1"/>
  <c r="U319" i="13" s="1"/>
  <c r="U320" i="13" s="1"/>
  <c r="U321" i="13" s="1"/>
  <c r="U322" i="13" s="1"/>
  <c r="U323" i="13" s="1"/>
  <c r="U324" i="13" s="1"/>
  <c r="U325" i="13" s="1"/>
  <c r="U326" i="13" s="1"/>
  <c r="U327" i="13" s="1"/>
  <c r="U328" i="13" s="1"/>
  <c r="U329" i="13" s="1"/>
  <c r="U330" i="13" s="1"/>
  <c r="U331" i="13" s="1"/>
  <c r="U332" i="13" s="1"/>
  <c r="U333" i="13" s="1"/>
  <c r="U334" i="13" s="1"/>
  <c r="U335" i="13" s="1"/>
  <c r="U336" i="13" s="1"/>
  <c r="U337" i="13" s="1"/>
  <c r="U338" i="13" s="1"/>
  <c r="U339" i="13" s="1"/>
  <c r="U340" i="13" s="1"/>
  <c r="U341" i="13" s="1"/>
  <c r="U342" i="13" s="1"/>
  <c r="U343" i="13" s="1"/>
  <c r="U344" i="13" s="1"/>
  <c r="U345" i="13" s="1"/>
  <c r="U346" i="13" s="1"/>
  <c r="BP8" i="13"/>
  <c r="BM8" i="13"/>
  <c r="BI64" i="13"/>
  <c r="AG66" i="13"/>
  <c r="AV8" i="13"/>
  <c r="AJ9" i="13" s="1"/>
  <c r="AS9" i="13" s="1"/>
  <c r="T68" i="13"/>
  <c r="T69" i="13" s="1"/>
  <c r="T70" i="13" s="1"/>
  <c r="T71" i="13" s="1"/>
  <c r="T72" i="13" s="1"/>
  <c r="T73" i="13" s="1"/>
  <c r="T74" i="13" s="1"/>
  <c r="T75" i="13" s="1"/>
  <c r="T76" i="13" s="1"/>
  <c r="T77" i="13" s="1"/>
  <c r="T78" i="13" s="1"/>
  <c r="T79" i="13" s="1"/>
  <c r="T80" i="13" s="1"/>
  <c r="T81" i="13" s="1"/>
  <c r="T82" i="13" s="1"/>
  <c r="T83" i="13" s="1"/>
  <c r="T84" i="13" s="1"/>
  <c r="T85" i="13" s="1"/>
  <c r="T86" i="13" s="1"/>
  <c r="T87" i="13" s="1"/>
  <c r="T88" i="13" s="1"/>
  <c r="T89" i="13" s="1"/>
  <c r="T90" i="13" s="1"/>
  <c r="T91" i="13" s="1"/>
  <c r="T92" i="13" s="1"/>
  <c r="T93" i="13" s="1"/>
  <c r="T94" i="13" s="1"/>
  <c r="T95" i="13" s="1"/>
  <c r="T96" i="13" s="1"/>
  <c r="T97" i="13" s="1"/>
  <c r="T98" i="13" s="1"/>
  <c r="T99" i="13" s="1"/>
  <c r="T100" i="13" s="1"/>
  <c r="T101" i="13" s="1"/>
  <c r="T102" i="13" s="1"/>
  <c r="T103" i="13" s="1"/>
  <c r="T104" i="13" s="1"/>
  <c r="T105" i="13" s="1"/>
  <c r="T106" i="13" s="1"/>
  <c r="T107" i="13" s="1"/>
  <c r="T108" i="13" s="1"/>
  <c r="T109" i="13" s="1"/>
  <c r="T110" i="13" s="1"/>
  <c r="T111" i="13" s="1"/>
  <c r="T112" i="13" s="1"/>
  <c r="T113" i="13" s="1"/>
  <c r="T114" i="13" s="1"/>
  <c r="T115" i="13" s="1"/>
  <c r="T116" i="13" s="1"/>
  <c r="T117" i="13" s="1"/>
  <c r="T118" i="13" s="1"/>
  <c r="T119" i="13" s="1"/>
  <c r="T120" i="13" s="1"/>
  <c r="T121" i="13" s="1"/>
  <c r="T122" i="13" s="1"/>
  <c r="T123" i="13" s="1"/>
  <c r="T124" i="13" s="1"/>
  <c r="T125" i="13" s="1"/>
  <c r="T126" i="13" s="1"/>
  <c r="T127" i="13" s="1"/>
  <c r="T128" i="13" s="1"/>
  <c r="T129" i="13" s="1"/>
  <c r="T130" i="13" s="1"/>
  <c r="T131" i="13" s="1"/>
  <c r="T132" i="13" s="1"/>
  <c r="T133" i="13" s="1"/>
  <c r="T134" i="13" s="1"/>
  <c r="T135" i="13" s="1"/>
  <c r="T136" i="13" s="1"/>
  <c r="T137" i="13" s="1"/>
  <c r="T138" i="13" s="1"/>
  <c r="T139" i="13" s="1"/>
  <c r="T140" i="13" s="1"/>
  <c r="T141" i="13" s="1"/>
  <c r="T142" i="13" s="1"/>
  <c r="T143" i="13" s="1"/>
  <c r="T144" i="13" s="1"/>
  <c r="T145" i="13" s="1"/>
  <c r="T146" i="13" s="1"/>
  <c r="T147" i="13" s="1"/>
  <c r="T148" i="13" s="1"/>
  <c r="T149" i="13" s="1"/>
  <c r="T150" i="13" s="1"/>
  <c r="T151" i="13" s="1"/>
  <c r="T152" i="13" s="1"/>
  <c r="T153" i="13" s="1"/>
  <c r="T154" i="13" s="1"/>
  <c r="T155" i="13" s="1"/>
  <c r="T156" i="13" s="1"/>
  <c r="T157" i="13" s="1"/>
  <c r="T158" i="13" s="1"/>
  <c r="T159" i="13" s="1"/>
  <c r="T160" i="13" s="1"/>
  <c r="T161" i="13" s="1"/>
  <c r="T162" i="13" s="1"/>
  <c r="T163" i="13" s="1"/>
  <c r="T164" i="13" s="1"/>
  <c r="T165" i="13" s="1"/>
  <c r="T166" i="13" s="1"/>
  <c r="T167" i="13" s="1"/>
  <c r="T168" i="13" s="1"/>
  <c r="T169" i="13" s="1"/>
  <c r="T170" i="13" s="1"/>
  <c r="T171" i="13" s="1"/>
  <c r="T172" i="13" s="1"/>
  <c r="T173" i="13" s="1"/>
  <c r="T174" i="13" s="1"/>
  <c r="T175" i="13" s="1"/>
  <c r="T176" i="13" s="1"/>
  <c r="T177" i="13" s="1"/>
  <c r="T178" i="13" s="1"/>
  <c r="T179" i="13" s="1"/>
  <c r="T180" i="13" s="1"/>
  <c r="T181" i="13" s="1"/>
  <c r="T182" i="13" s="1"/>
  <c r="T183" i="13" s="1"/>
  <c r="T184" i="13" s="1"/>
  <c r="T185" i="13" s="1"/>
  <c r="T186" i="13" s="1"/>
  <c r="T187" i="13" s="1"/>
  <c r="T188" i="13" s="1"/>
  <c r="T189" i="13" s="1"/>
  <c r="T190" i="13" s="1"/>
  <c r="T191" i="13" s="1"/>
  <c r="T192" i="13" s="1"/>
  <c r="T193" i="13" s="1"/>
  <c r="T194" i="13" s="1"/>
  <c r="T195" i="13" s="1"/>
  <c r="T196" i="13" s="1"/>
  <c r="T197" i="13" s="1"/>
  <c r="T198" i="13" s="1"/>
  <c r="T199" i="13" s="1"/>
  <c r="T200" i="13" s="1"/>
  <c r="T201" i="13" s="1"/>
  <c r="T202" i="13" s="1"/>
  <c r="T203" i="13" s="1"/>
  <c r="T204" i="13" s="1"/>
  <c r="T205" i="13" s="1"/>
  <c r="T206" i="13" s="1"/>
  <c r="T207" i="13" s="1"/>
  <c r="T208" i="13" s="1"/>
  <c r="T209" i="13" s="1"/>
  <c r="T210" i="13" s="1"/>
  <c r="T211" i="13" s="1"/>
  <c r="T212" i="13" s="1"/>
  <c r="T213" i="13" s="1"/>
  <c r="T214" i="13" s="1"/>
  <c r="T215" i="13" s="1"/>
  <c r="T216" i="13" s="1"/>
  <c r="T217" i="13" s="1"/>
  <c r="T218" i="13" s="1"/>
  <c r="T219" i="13" s="1"/>
  <c r="T220" i="13" s="1"/>
  <c r="T221" i="13" s="1"/>
  <c r="T222" i="13" s="1"/>
  <c r="T223" i="13" s="1"/>
  <c r="T224" i="13" s="1"/>
  <c r="T225" i="13" s="1"/>
  <c r="T226" i="13" s="1"/>
  <c r="T227" i="13" s="1"/>
  <c r="T228" i="13" s="1"/>
  <c r="T229" i="13" s="1"/>
  <c r="T230" i="13" s="1"/>
  <c r="T231" i="13" s="1"/>
  <c r="T232" i="13" s="1"/>
  <c r="T233" i="13" s="1"/>
  <c r="T234" i="13" s="1"/>
  <c r="T235" i="13" s="1"/>
  <c r="T236" i="13" s="1"/>
  <c r="T237" i="13" s="1"/>
  <c r="T238" i="13" s="1"/>
  <c r="T239" i="13" s="1"/>
  <c r="T240" i="13" s="1"/>
  <c r="T241" i="13" s="1"/>
  <c r="T242" i="13" s="1"/>
  <c r="T243" i="13" s="1"/>
  <c r="T244" i="13" s="1"/>
  <c r="T245" i="13" s="1"/>
  <c r="T246" i="13" s="1"/>
  <c r="T247" i="13" s="1"/>
  <c r="T248" i="13" s="1"/>
  <c r="T249" i="13" s="1"/>
  <c r="T250" i="13" s="1"/>
  <c r="T251" i="13" s="1"/>
  <c r="T252" i="13" s="1"/>
  <c r="T253" i="13" s="1"/>
  <c r="T254" i="13" s="1"/>
  <c r="T255" i="13" s="1"/>
  <c r="T256" i="13" s="1"/>
  <c r="T257" i="13" s="1"/>
  <c r="T258" i="13" s="1"/>
  <c r="T259" i="13" s="1"/>
  <c r="T260" i="13" s="1"/>
  <c r="T261" i="13" s="1"/>
  <c r="T262" i="13" s="1"/>
  <c r="T263" i="13" s="1"/>
  <c r="T264" i="13" s="1"/>
  <c r="T265" i="13" s="1"/>
  <c r="T266" i="13" s="1"/>
  <c r="T267" i="13" s="1"/>
  <c r="T268" i="13" s="1"/>
  <c r="T269" i="13" s="1"/>
  <c r="T270" i="13" s="1"/>
  <c r="T271" i="13" s="1"/>
  <c r="T272" i="13" s="1"/>
  <c r="T273" i="13" s="1"/>
  <c r="T274" i="13" s="1"/>
  <c r="T275" i="13" s="1"/>
  <c r="T276" i="13" s="1"/>
  <c r="T277" i="13" s="1"/>
  <c r="T278" i="13" s="1"/>
  <c r="T279" i="13" s="1"/>
  <c r="T280" i="13" s="1"/>
  <c r="T281" i="13" s="1"/>
  <c r="T282" i="13" s="1"/>
  <c r="T283" i="13" s="1"/>
  <c r="T284" i="13" s="1"/>
  <c r="T285" i="13" s="1"/>
  <c r="T286" i="13" s="1"/>
  <c r="T287" i="13" s="1"/>
  <c r="T288" i="13" s="1"/>
  <c r="T289" i="13" s="1"/>
  <c r="T290" i="13" s="1"/>
  <c r="T291" i="13" s="1"/>
  <c r="T292" i="13" s="1"/>
  <c r="T293" i="13" s="1"/>
  <c r="T294" i="13" s="1"/>
  <c r="T295" i="13" s="1"/>
  <c r="T296" i="13" s="1"/>
  <c r="T297" i="13" s="1"/>
  <c r="T298" i="13" s="1"/>
  <c r="T299" i="13" s="1"/>
  <c r="T300" i="13" s="1"/>
  <c r="T301" i="13" s="1"/>
  <c r="T302" i="13" s="1"/>
  <c r="T303" i="13" s="1"/>
  <c r="T304" i="13" s="1"/>
  <c r="T305" i="13" s="1"/>
  <c r="T306" i="13" s="1"/>
  <c r="T307" i="13" s="1"/>
  <c r="T308" i="13" s="1"/>
  <c r="T309" i="13" s="1"/>
  <c r="T310" i="13" s="1"/>
  <c r="T311" i="13" s="1"/>
  <c r="T312" i="13" s="1"/>
  <c r="T313" i="13" s="1"/>
  <c r="T314" i="13" s="1"/>
  <c r="T315" i="13" s="1"/>
  <c r="T316" i="13" s="1"/>
  <c r="T317" i="13" s="1"/>
  <c r="T318" i="13" s="1"/>
  <c r="T319" i="13" s="1"/>
  <c r="T320" i="13" s="1"/>
  <c r="T321" i="13" s="1"/>
  <c r="T322" i="13" s="1"/>
  <c r="T323" i="13" s="1"/>
  <c r="T324" i="13" s="1"/>
  <c r="T325" i="13" s="1"/>
  <c r="T326" i="13" s="1"/>
  <c r="T327" i="13" s="1"/>
  <c r="T328" i="13" s="1"/>
  <c r="T329" i="13" s="1"/>
  <c r="T330" i="13" s="1"/>
  <c r="T331" i="13" s="1"/>
  <c r="T332" i="13" s="1"/>
  <c r="T333" i="13" s="1"/>
  <c r="T334" i="13" s="1"/>
  <c r="T335" i="13" s="1"/>
  <c r="T336" i="13" s="1"/>
  <c r="T337" i="13" s="1"/>
  <c r="T338" i="13" s="1"/>
  <c r="T339" i="13" s="1"/>
  <c r="T340" i="13" s="1"/>
  <c r="T341" i="13" s="1"/>
  <c r="T342" i="13" s="1"/>
  <c r="T343" i="13" s="1"/>
  <c r="T344" i="13" s="1"/>
  <c r="T345" i="13" s="1"/>
  <c r="T346" i="13" s="1"/>
  <c r="AH66" i="13"/>
  <c r="AW8" i="13"/>
  <c r="AK9" i="13" s="1"/>
  <c r="AT9" i="13" s="1"/>
  <c r="G11" i="7"/>
  <c r="L10" i="7"/>
  <c r="AZ8" i="13" l="1"/>
  <c r="BC8" i="13" s="1"/>
  <c r="CL66" i="13"/>
  <c r="CK66" i="13"/>
  <c r="BN9" i="13"/>
  <c r="BQ9" i="13"/>
  <c r="BM9" i="13"/>
  <c r="BP9" i="13"/>
  <c r="AV9" i="13"/>
  <c r="AJ10" i="13" s="1"/>
  <c r="AS10" i="13" s="1"/>
  <c r="AW9" i="13"/>
  <c r="AK10" i="13" s="1"/>
  <c r="AT10" i="13" s="1"/>
  <c r="G12" i="7"/>
  <c r="L11" i="7"/>
  <c r="AZ9" i="13" l="1"/>
  <c r="BC9" i="13" s="1"/>
  <c r="AY9" i="13"/>
  <c r="BB9" i="13" s="1"/>
  <c r="BQ10" i="13"/>
  <c r="BN10" i="13"/>
  <c r="BP10" i="13"/>
  <c r="BM10" i="13"/>
  <c r="BI65" i="13"/>
  <c r="AW10" i="13"/>
  <c r="AK11" i="13" s="1"/>
  <c r="AT11" i="13" s="1"/>
  <c r="AV10" i="13"/>
  <c r="AJ11" i="13" s="1"/>
  <c r="AS11" i="13" s="1"/>
  <c r="G13" i="7"/>
  <c r="L12" i="7"/>
  <c r="AZ10" i="13" l="1"/>
  <c r="BC10" i="13" s="1"/>
  <c r="AY10" i="13"/>
  <c r="BB10" i="13" s="1"/>
  <c r="BQ11" i="13"/>
  <c r="BN11" i="13"/>
  <c r="BP11" i="13"/>
  <c r="BM11" i="13"/>
  <c r="AW11" i="13"/>
  <c r="AK12" i="13" s="1"/>
  <c r="AT12" i="13" s="1"/>
  <c r="AV11" i="13"/>
  <c r="AJ12" i="13" s="1"/>
  <c r="AS12" i="13" s="1"/>
  <c r="L13" i="7"/>
  <c r="G14" i="7"/>
  <c r="AY11" i="13" l="1"/>
  <c r="BB11" i="13" s="1"/>
  <c r="AZ11" i="13"/>
  <c r="BC11" i="13" s="1"/>
  <c r="BP12" i="13"/>
  <c r="BM12" i="13"/>
  <c r="BQ12" i="13"/>
  <c r="BN12" i="13"/>
  <c r="AW12" i="13"/>
  <c r="AK13" i="13" s="1"/>
  <c r="AT13" i="13" s="1"/>
  <c r="AV12" i="13"/>
  <c r="AJ13" i="13" s="1"/>
  <c r="AS13" i="13" s="1"/>
  <c r="L14" i="7"/>
  <c r="G15" i="7"/>
  <c r="AZ12" i="13" l="1"/>
  <c r="BC12" i="13" s="1"/>
  <c r="AY12" i="13"/>
  <c r="BB12" i="13" s="1"/>
  <c r="BQ13" i="13"/>
  <c r="BN13" i="13"/>
  <c r="BP13" i="13"/>
  <c r="BM13" i="13"/>
  <c r="AV13" i="13"/>
  <c r="AJ14" i="13" s="1"/>
  <c r="AS14" i="13" s="1"/>
  <c r="AW13" i="13"/>
  <c r="AK14" i="13" s="1"/>
  <c r="AT14" i="13" s="1"/>
  <c r="G16" i="7"/>
  <c r="L15" i="7"/>
  <c r="AZ13" i="13" l="1"/>
  <c r="BC13" i="13" s="1"/>
  <c r="AY13" i="13"/>
  <c r="BB13" i="13" s="1"/>
  <c r="BQ14" i="13"/>
  <c r="BN14" i="13"/>
  <c r="BM14" i="13"/>
  <c r="BP14" i="13"/>
  <c r="AV14" i="13"/>
  <c r="AJ15" i="13" s="1"/>
  <c r="AS15" i="13" s="1"/>
  <c r="AW14" i="13"/>
  <c r="AK15" i="13" s="1"/>
  <c r="AT15" i="13" s="1"/>
  <c r="G17" i="7"/>
  <c r="L16" i="7"/>
  <c r="AY14" i="13" l="1"/>
  <c r="BB14" i="13" s="1"/>
  <c r="AZ14" i="13"/>
  <c r="BC14" i="13" s="1"/>
  <c r="BP15" i="13"/>
  <c r="BM15" i="13"/>
  <c r="BQ15" i="13"/>
  <c r="BN15" i="13"/>
  <c r="AV15" i="13"/>
  <c r="AJ16" i="13" s="1"/>
  <c r="AS16" i="13" s="1"/>
  <c r="AW15" i="13"/>
  <c r="AK16" i="13" s="1"/>
  <c r="AT16" i="13" s="1"/>
  <c r="G18" i="7"/>
  <c r="L17" i="7"/>
  <c r="AY15" i="13" l="1"/>
  <c r="BB15" i="13" s="1"/>
  <c r="AZ15" i="13"/>
  <c r="BC15" i="13" s="1"/>
  <c r="BQ16" i="13"/>
  <c r="BN16" i="13"/>
  <c r="BP16" i="13"/>
  <c r="BM16" i="13"/>
  <c r="AW16" i="13"/>
  <c r="AK17" i="13" s="1"/>
  <c r="AT17" i="13" s="1"/>
  <c r="AV16" i="13"/>
  <c r="AJ17" i="13" s="1"/>
  <c r="AS17" i="13" s="1"/>
  <c r="G19" i="7"/>
  <c r="L18" i="7"/>
  <c r="AY16" i="13" l="1"/>
  <c r="BB16" i="13" s="1"/>
  <c r="AZ16" i="13"/>
  <c r="BC16" i="13" s="1"/>
  <c r="BP17" i="13"/>
  <c r="BM17" i="13"/>
  <c r="BQ17" i="13"/>
  <c r="BN17" i="13"/>
  <c r="AV17" i="13"/>
  <c r="AJ18" i="13" s="1"/>
  <c r="AS18" i="13" s="1"/>
  <c r="AW17" i="13"/>
  <c r="AK18" i="13" s="1"/>
  <c r="AT18" i="13" s="1"/>
  <c r="G20" i="7"/>
  <c r="L19" i="7"/>
  <c r="AY17" i="13" l="1"/>
  <c r="BB17" i="13" s="1"/>
  <c r="AZ17" i="13"/>
  <c r="BC17" i="13" s="1"/>
  <c r="BP18" i="13"/>
  <c r="BM18" i="13"/>
  <c r="BQ18" i="13"/>
  <c r="BN18" i="13"/>
  <c r="AV18" i="13"/>
  <c r="AJ19" i="13" s="1"/>
  <c r="AS19" i="13" s="1"/>
  <c r="AW18" i="13"/>
  <c r="AK19" i="13" s="1"/>
  <c r="AT19" i="13" s="1"/>
  <c r="G21" i="7"/>
  <c r="L20" i="7"/>
  <c r="AZ18" i="13" l="1"/>
  <c r="BC18" i="13" s="1"/>
  <c r="AY18" i="13"/>
  <c r="BB18" i="13" s="1"/>
  <c r="BN19" i="13"/>
  <c r="BQ19" i="13"/>
  <c r="BP19" i="13"/>
  <c r="BM19" i="13"/>
  <c r="AW19" i="13"/>
  <c r="AK20" i="13" s="1"/>
  <c r="AT20" i="13" s="1"/>
  <c r="AV19" i="13"/>
  <c r="AJ20" i="13" s="1"/>
  <c r="AS20" i="13" s="1"/>
  <c r="L21" i="7"/>
  <c r="G22" i="7"/>
  <c r="AZ19" i="13" l="1"/>
  <c r="BC19" i="13" s="1"/>
  <c r="AY19" i="13"/>
  <c r="BB19" i="13" s="1"/>
  <c r="BM20" i="13"/>
  <c r="BP20" i="13"/>
  <c r="BQ20" i="13"/>
  <c r="BN20" i="13"/>
  <c r="AW20" i="13"/>
  <c r="AK21" i="13" s="1"/>
  <c r="AT21" i="13" s="1"/>
  <c r="AV20" i="13"/>
  <c r="AJ21" i="13" s="1"/>
  <c r="AS21" i="13" s="1"/>
  <c r="L22" i="7"/>
  <c r="G23" i="7"/>
  <c r="AY20" i="13" l="1"/>
  <c r="BB20" i="13" s="1"/>
  <c r="AZ20" i="13"/>
  <c r="BC20" i="13" s="1"/>
  <c r="BP21" i="13"/>
  <c r="BM21" i="13"/>
  <c r="BQ21" i="13"/>
  <c r="BN21" i="13"/>
  <c r="AW21" i="13"/>
  <c r="AK22" i="13" s="1"/>
  <c r="AT22" i="13" s="1"/>
  <c r="AV21" i="13"/>
  <c r="AJ22" i="13" s="1"/>
  <c r="AS22" i="13" s="1"/>
  <c r="G24" i="7"/>
  <c r="L23" i="7"/>
  <c r="AZ21" i="13" l="1"/>
  <c r="BC21" i="13" s="1"/>
  <c r="AY21" i="13"/>
  <c r="BB21" i="13" s="1"/>
  <c r="BP22" i="13"/>
  <c r="BM22" i="13"/>
  <c r="BQ22" i="13"/>
  <c r="BN22" i="13"/>
  <c r="AV22" i="13"/>
  <c r="AJ23" i="13" s="1"/>
  <c r="AS23" i="13" s="1"/>
  <c r="AW22" i="13"/>
  <c r="AK23" i="13" s="1"/>
  <c r="AT23" i="13" s="1"/>
  <c r="G25" i="7"/>
  <c r="L24" i="7"/>
  <c r="AY22" i="13" l="1"/>
  <c r="BB22" i="13" s="1"/>
  <c r="AZ22" i="13"/>
  <c r="BC22" i="13" s="1"/>
  <c r="BQ23" i="13"/>
  <c r="BN23" i="13"/>
  <c r="BP23" i="13"/>
  <c r="BM23" i="13"/>
  <c r="AW23" i="13"/>
  <c r="AK24" i="13" s="1"/>
  <c r="AT24" i="13" s="1"/>
  <c r="AV23" i="13"/>
  <c r="AJ24" i="13" s="1"/>
  <c r="AS24" i="13" s="1"/>
  <c r="G26" i="7"/>
  <c r="L25" i="7"/>
  <c r="AY23" i="13" l="1"/>
  <c r="BB23" i="13" s="1"/>
  <c r="AZ23" i="13"/>
  <c r="BC23" i="13" s="1"/>
  <c r="BQ24" i="13"/>
  <c r="BN24" i="13"/>
  <c r="BP24" i="13"/>
  <c r="BM24" i="13"/>
  <c r="AV24" i="13"/>
  <c r="AJ25" i="13" s="1"/>
  <c r="AS25" i="13" s="1"/>
  <c r="AW24" i="13"/>
  <c r="AK25" i="13" s="1"/>
  <c r="AT25" i="13" s="1"/>
  <c r="G27" i="7"/>
  <c r="L26" i="7"/>
  <c r="AY24" i="13" l="1"/>
  <c r="BB24" i="13" s="1"/>
  <c r="AZ24" i="13"/>
  <c r="BC24" i="13" s="1"/>
  <c r="BQ25" i="13"/>
  <c r="BN25" i="13"/>
  <c r="BP25" i="13"/>
  <c r="BM25" i="13"/>
  <c r="AW25" i="13"/>
  <c r="AK26" i="13" s="1"/>
  <c r="AT26" i="13" s="1"/>
  <c r="AV25" i="13"/>
  <c r="AJ26" i="13" s="1"/>
  <c r="AS26" i="13" s="1"/>
  <c r="G28" i="7"/>
  <c r="L27" i="7"/>
  <c r="AY26" i="13" l="1"/>
  <c r="BB26" i="13" s="1"/>
  <c r="AY25" i="13"/>
  <c r="BB25" i="13" s="1"/>
  <c r="AZ25" i="13"/>
  <c r="BC25" i="13" s="1"/>
  <c r="BQ26" i="13"/>
  <c r="BN26" i="13"/>
  <c r="BP26" i="13"/>
  <c r="BM26" i="13"/>
  <c r="AV26" i="13"/>
  <c r="AJ27" i="13" s="1"/>
  <c r="AS27" i="13" s="1"/>
  <c r="AW26" i="13"/>
  <c r="AK27" i="13" s="1"/>
  <c r="AT27" i="13" s="1"/>
  <c r="L28" i="7"/>
  <c r="G29" i="7"/>
  <c r="AY27" i="13" l="1"/>
  <c r="BB27" i="13" s="1"/>
  <c r="AZ26" i="13"/>
  <c r="BC26" i="13" s="1"/>
  <c r="BQ27" i="13"/>
  <c r="BN27" i="13"/>
  <c r="BP27" i="13"/>
  <c r="BM27" i="13"/>
  <c r="AW27" i="13"/>
  <c r="AK28" i="13" s="1"/>
  <c r="AT28" i="13" s="1"/>
  <c r="AV27" i="13"/>
  <c r="AJ28" i="13" s="1"/>
  <c r="AS28" i="13" s="1"/>
  <c r="L29" i="7"/>
  <c r="G30" i="7"/>
  <c r="AZ27" i="13" l="1"/>
  <c r="BC27" i="13" s="1"/>
  <c r="BP28" i="13"/>
  <c r="BM28" i="13"/>
  <c r="BQ28" i="13"/>
  <c r="BN28" i="13"/>
  <c r="AV28" i="13"/>
  <c r="AJ29" i="13" s="1"/>
  <c r="AW28" i="13"/>
  <c r="AK29" i="13" s="1"/>
  <c r="AT29" i="13" s="1"/>
  <c r="L30" i="7"/>
  <c r="G31" i="7"/>
  <c r="AY28" i="13" l="1"/>
  <c r="BB28" i="13" s="1"/>
  <c r="AZ28" i="13"/>
  <c r="BC28" i="13" s="1"/>
  <c r="BQ29" i="13"/>
  <c r="BN29" i="13"/>
  <c r="AW29" i="13"/>
  <c r="AK30" i="13" s="1"/>
  <c r="AT30" i="13" s="1"/>
  <c r="AS29" i="13"/>
  <c r="G32" i="7"/>
  <c r="L31" i="7"/>
  <c r="AZ29" i="13" l="1"/>
  <c r="BC29" i="13" s="1"/>
  <c r="BP29" i="13"/>
  <c r="BM29" i="13"/>
  <c r="BN30" i="13"/>
  <c r="BQ30" i="13"/>
  <c r="AV29" i="13"/>
  <c r="AJ30" i="13" s="1"/>
  <c r="AW30" i="13"/>
  <c r="AK31" i="13" s="1"/>
  <c r="AT31" i="13" s="1"/>
  <c r="G33" i="7"/>
  <c r="L32" i="7"/>
  <c r="AZ30" i="13" l="1"/>
  <c r="BC30" i="13" s="1"/>
  <c r="AY29" i="13"/>
  <c r="BB29" i="13" s="1"/>
  <c r="BQ31" i="13"/>
  <c r="BN31" i="13"/>
  <c r="AW31" i="13"/>
  <c r="AK32" i="13" s="1"/>
  <c r="AT32" i="13" s="1"/>
  <c r="AS30" i="13"/>
  <c r="G34" i="7"/>
  <c r="L33" i="7"/>
  <c r="AZ31" i="13" l="1"/>
  <c r="BC31" i="13" s="1"/>
  <c r="BP30" i="13"/>
  <c r="BM30" i="13"/>
  <c r="BQ32" i="13"/>
  <c r="BN32" i="13"/>
  <c r="AW32" i="13"/>
  <c r="AK33" i="13" s="1"/>
  <c r="AT33" i="13" s="1"/>
  <c r="AV30" i="13"/>
  <c r="AJ31" i="13" s="1"/>
  <c r="AS31" i="13" s="1"/>
  <c r="G35" i="7"/>
  <c r="L34" i="7"/>
  <c r="AZ33" i="13" l="1"/>
  <c r="BC33" i="13" s="1"/>
  <c r="AZ32" i="13"/>
  <c r="BC32" i="13" s="1"/>
  <c r="AY30" i="13"/>
  <c r="BB30" i="13" s="1"/>
  <c r="BP31" i="13"/>
  <c r="BM31" i="13"/>
  <c r="BN33" i="13"/>
  <c r="BQ33" i="13"/>
  <c r="AV31" i="13"/>
  <c r="AJ32" i="13" s="1"/>
  <c r="AS32" i="13" s="1"/>
  <c r="AW33" i="13"/>
  <c r="AK34" i="13" s="1"/>
  <c r="AT34" i="13" s="1"/>
  <c r="G36" i="7"/>
  <c r="L35" i="7"/>
  <c r="AY31" i="13" l="1"/>
  <c r="BB31" i="13" s="1"/>
  <c r="BQ34" i="13"/>
  <c r="BN34" i="13"/>
  <c r="BP32" i="13"/>
  <c r="BM32" i="13"/>
  <c r="AW34" i="13"/>
  <c r="AK35" i="13" s="1"/>
  <c r="AT35" i="13" s="1"/>
  <c r="AV32" i="13"/>
  <c r="AJ33" i="13" s="1"/>
  <c r="AS33" i="13" s="1"/>
  <c r="G37" i="7"/>
  <c r="L36" i="7"/>
  <c r="AY32" i="13" l="1"/>
  <c r="BB32" i="13" s="1"/>
  <c r="AZ34" i="13"/>
  <c r="BC34" i="13" s="1"/>
  <c r="BP33" i="13"/>
  <c r="BM33" i="13"/>
  <c r="BQ35" i="13"/>
  <c r="BN35" i="13"/>
  <c r="AV33" i="13"/>
  <c r="AJ34" i="13" s="1"/>
  <c r="AW35" i="13"/>
  <c r="AK36" i="13" s="1"/>
  <c r="AT36" i="13" s="1"/>
  <c r="L37" i="7"/>
  <c r="G38" i="7"/>
  <c r="AY33" i="13" l="1"/>
  <c r="BB33" i="13" s="1"/>
  <c r="AZ35" i="13"/>
  <c r="BC35" i="13" s="1"/>
  <c r="BQ36" i="13"/>
  <c r="BN36" i="13"/>
  <c r="AW36" i="13"/>
  <c r="AK37" i="13" s="1"/>
  <c r="AT37" i="13" s="1"/>
  <c r="AS34" i="13"/>
  <c r="G39" i="7"/>
  <c r="L38" i="7"/>
  <c r="AZ36" i="13" l="1"/>
  <c r="BC36" i="13" s="1"/>
  <c r="BP34" i="13"/>
  <c r="BM34" i="13"/>
  <c r="BQ37" i="13"/>
  <c r="BN37" i="13"/>
  <c r="AV34" i="13"/>
  <c r="AJ35" i="13" s="1"/>
  <c r="AW37" i="13"/>
  <c r="AK38" i="13" s="1"/>
  <c r="AT38" i="13" s="1"/>
  <c r="G40" i="7"/>
  <c r="L39" i="7"/>
  <c r="AY34" i="13" l="1"/>
  <c r="BB34" i="13" s="1"/>
  <c r="AZ37" i="13"/>
  <c r="BC37" i="13" s="1"/>
  <c r="BQ38" i="13"/>
  <c r="BN38" i="13"/>
  <c r="AW38" i="13"/>
  <c r="AK39" i="13" s="1"/>
  <c r="AT39" i="13" s="1"/>
  <c r="AS35" i="13"/>
  <c r="G41" i="7"/>
  <c r="L40" i="7"/>
  <c r="AZ38" i="13" l="1"/>
  <c r="BC38" i="13" s="1"/>
  <c r="BP35" i="13"/>
  <c r="BM35" i="13"/>
  <c r="BQ39" i="13"/>
  <c r="BN39" i="13"/>
  <c r="AV35" i="13"/>
  <c r="AJ36" i="13" s="1"/>
  <c r="AW39" i="13"/>
  <c r="AK40" i="13" s="1"/>
  <c r="AT40" i="13" s="1"/>
  <c r="G42" i="7"/>
  <c r="L41" i="7"/>
  <c r="AZ39" i="13" l="1"/>
  <c r="BC39" i="13" s="1"/>
  <c r="AY35" i="13"/>
  <c r="BB35" i="13" s="1"/>
  <c r="BQ40" i="13"/>
  <c r="BN40" i="13"/>
  <c r="AW40" i="13"/>
  <c r="AK41" i="13" s="1"/>
  <c r="AT41" i="13" s="1"/>
  <c r="AS36" i="13"/>
  <c r="G43" i="7"/>
  <c r="L42" i="7"/>
  <c r="AZ40" i="13" l="1"/>
  <c r="BC40" i="13" s="1"/>
  <c r="BP36" i="13"/>
  <c r="BM36" i="13"/>
  <c r="BN41" i="13"/>
  <c r="BQ41" i="13"/>
  <c r="AV36" i="13"/>
  <c r="AJ37" i="13" s="1"/>
  <c r="AW41" i="13"/>
  <c r="AK42" i="13" s="1"/>
  <c r="AT42" i="13" s="1"/>
  <c r="G44" i="7"/>
  <c r="L43" i="7"/>
  <c r="AY36" i="13" l="1"/>
  <c r="BB36" i="13" s="1"/>
  <c r="AZ41" i="13"/>
  <c r="BC41" i="13" s="1"/>
  <c r="BQ42" i="13"/>
  <c r="BN42" i="13"/>
  <c r="AW42" i="13"/>
  <c r="AK43" i="13" s="1"/>
  <c r="AT43" i="13" s="1"/>
  <c r="AS37" i="13"/>
  <c r="G45" i="7"/>
  <c r="L44" i="7"/>
  <c r="AZ42" i="13" l="1"/>
  <c r="BC42" i="13" s="1"/>
  <c r="BP37" i="13"/>
  <c r="BM37" i="13"/>
  <c r="BQ43" i="13"/>
  <c r="BN43" i="13"/>
  <c r="AV37" i="13"/>
  <c r="AJ38" i="13" s="1"/>
  <c r="AW43" i="13"/>
  <c r="AK44" i="13" s="1"/>
  <c r="AT44" i="13" s="1"/>
  <c r="L45" i="7"/>
  <c r="G46" i="7"/>
  <c r="AY37" i="13" l="1"/>
  <c r="BB37" i="13" s="1"/>
  <c r="AZ43" i="13"/>
  <c r="BC43" i="13" s="1"/>
  <c r="BQ44" i="13"/>
  <c r="BN44" i="13"/>
  <c r="AW44" i="13"/>
  <c r="AK45" i="13" s="1"/>
  <c r="AT45" i="13" s="1"/>
  <c r="AS38" i="13"/>
  <c r="L46" i="7"/>
  <c r="G47" i="7"/>
  <c r="AZ44" i="13" l="1"/>
  <c r="BC44" i="13" s="1"/>
  <c r="BP38" i="13"/>
  <c r="BM38" i="13"/>
  <c r="BQ45" i="13"/>
  <c r="BN45" i="13"/>
  <c r="AV38" i="13"/>
  <c r="AJ39" i="13" s="1"/>
  <c r="AS39" i="13" s="1"/>
  <c r="AW45" i="13"/>
  <c r="AK46" i="13" s="1"/>
  <c r="AT46" i="13" s="1"/>
  <c r="G48" i="7"/>
  <c r="L47" i="7"/>
  <c r="AZ45" i="13" l="1"/>
  <c r="BC45" i="13" s="1"/>
  <c r="AY38" i="13"/>
  <c r="BB38" i="13" s="1"/>
  <c r="BQ46" i="13"/>
  <c r="BN46" i="13"/>
  <c r="BP39" i="13"/>
  <c r="BM39" i="13"/>
  <c r="AW46" i="13"/>
  <c r="AK47" i="13" s="1"/>
  <c r="AT47" i="13" s="1"/>
  <c r="AV39" i="13"/>
  <c r="AJ40" i="13" s="1"/>
  <c r="AS40" i="13" s="1"/>
  <c r="G49" i="7"/>
  <c r="L48" i="7"/>
  <c r="AZ46" i="13" l="1"/>
  <c r="BC46" i="13" s="1"/>
  <c r="AY39" i="13"/>
  <c r="BB39" i="13" s="1"/>
  <c r="BP40" i="13"/>
  <c r="BM40" i="13"/>
  <c r="BQ47" i="13"/>
  <c r="BN47" i="13"/>
  <c r="AV40" i="13"/>
  <c r="AJ41" i="13" s="1"/>
  <c r="AW47" i="13"/>
  <c r="AK48" i="13" s="1"/>
  <c r="AT48" i="13" s="1"/>
  <c r="G50" i="7"/>
  <c r="L49" i="7"/>
  <c r="AY40" i="13" l="1"/>
  <c r="BB40" i="13" s="1"/>
  <c r="AZ47" i="13"/>
  <c r="BC47" i="13" s="1"/>
  <c r="BQ48" i="13"/>
  <c r="BN48" i="13"/>
  <c r="AW48" i="13"/>
  <c r="AK49" i="13" s="1"/>
  <c r="AT49" i="13" s="1"/>
  <c r="AS41" i="13"/>
  <c r="G51" i="7"/>
  <c r="L50" i="7"/>
  <c r="AZ48" i="13" l="1"/>
  <c r="BC48" i="13" s="1"/>
  <c r="BP41" i="13"/>
  <c r="BM41" i="13"/>
  <c r="BQ49" i="13"/>
  <c r="BN49" i="13"/>
  <c r="AV41" i="13"/>
  <c r="AJ42" i="13" s="1"/>
  <c r="AW49" i="13"/>
  <c r="AK50" i="13" s="1"/>
  <c r="AT50" i="13" s="1"/>
  <c r="G52" i="7"/>
  <c r="L51" i="7"/>
  <c r="AY41" i="13" l="1"/>
  <c r="BB41" i="13" s="1"/>
  <c r="AZ49" i="13"/>
  <c r="BC49" i="13" s="1"/>
  <c r="BQ50" i="13"/>
  <c r="BN50" i="13"/>
  <c r="AW50" i="13"/>
  <c r="AK51" i="13" s="1"/>
  <c r="AT51" i="13" s="1"/>
  <c r="AS42" i="13"/>
  <c r="L52" i="7"/>
  <c r="G53" i="7"/>
  <c r="AZ50" i="13" l="1"/>
  <c r="BC50" i="13" s="1"/>
  <c r="BP42" i="13"/>
  <c r="BM42" i="13"/>
  <c r="BQ51" i="13"/>
  <c r="BN51" i="13"/>
  <c r="AV42" i="13"/>
  <c r="AJ43" i="13" s="1"/>
  <c r="AW51" i="13"/>
  <c r="AK52" i="13" s="1"/>
  <c r="AT52" i="13" s="1"/>
  <c r="L53" i="7"/>
  <c r="G54" i="7"/>
  <c r="AZ51" i="13" l="1"/>
  <c r="BC51" i="13" s="1"/>
  <c r="AY42" i="13"/>
  <c r="BB42" i="13" s="1"/>
  <c r="BQ52" i="13"/>
  <c r="BN52" i="13"/>
  <c r="AW52" i="13"/>
  <c r="AK53" i="13" s="1"/>
  <c r="AT53" i="13" s="1"/>
  <c r="AS43" i="13"/>
  <c r="L54" i="7"/>
  <c r="G55" i="7"/>
  <c r="AZ52" i="13" l="1"/>
  <c r="BC52" i="13" s="1"/>
  <c r="BQ53" i="13"/>
  <c r="BN53" i="13"/>
  <c r="BP43" i="13"/>
  <c r="BM43" i="13"/>
  <c r="AV43" i="13"/>
  <c r="AJ44" i="13" s="1"/>
  <c r="AS44" i="13" s="1"/>
  <c r="AW53" i="13"/>
  <c r="AK54" i="13" s="1"/>
  <c r="AT54" i="13" s="1"/>
  <c r="G56" i="7"/>
  <c r="L55" i="7"/>
  <c r="AZ53" i="13" l="1"/>
  <c r="BC53" i="13" s="1"/>
  <c r="AY43" i="13"/>
  <c r="BB43" i="13" s="1"/>
  <c r="BP44" i="13"/>
  <c r="BM44" i="13"/>
  <c r="BN54" i="13"/>
  <c r="BQ54" i="13"/>
  <c r="AW54" i="13"/>
  <c r="AK55" i="13" s="1"/>
  <c r="AT55" i="13" s="1"/>
  <c r="AV44" i="13"/>
  <c r="AJ45" i="13" s="1"/>
  <c r="AS45" i="13" s="1"/>
  <c r="G57" i="7"/>
  <c r="L56" i="7"/>
  <c r="AZ54" i="13" l="1"/>
  <c r="BC54" i="13" s="1"/>
  <c r="AY44" i="13"/>
  <c r="BB44" i="13" s="1"/>
  <c r="BQ55" i="13"/>
  <c r="BN55" i="13"/>
  <c r="BP45" i="13"/>
  <c r="BM45" i="13"/>
  <c r="AV45" i="13"/>
  <c r="AJ46" i="13" s="1"/>
  <c r="AS46" i="13" s="1"/>
  <c r="AW55" i="13"/>
  <c r="AK56" i="13" s="1"/>
  <c r="AT56" i="13" s="1"/>
  <c r="G58" i="7"/>
  <c r="L57" i="7"/>
  <c r="AZ55" i="13" l="1"/>
  <c r="BC55" i="13" s="1"/>
  <c r="AY45" i="13"/>
  <c r="BB45" i="13" s="1"/>
  <c r="BQ56" i="13"/>
  <c r="BN56" i="13"/>
  <c r="AW56" i="13"/>
  <c r="AK57" i="13" s="1"/>
  <c r="BP46" i="13"/>
  <c r="BM46" i="13"/>
  <c r="AV46" i="13"/>
  <c r="AJ47" i="13" s="1"/>
  <c r="AS47" i="13" s="1"/>
  <c r="G59" i="7"/>
  <c r="L58" i="7"/>
  <c r="AY46" i="13" l="1"/>
  <c r="BB46" i="13" s="1"/>
  <c r="AZ56" i="13"/>
  <c r="BC56" i="13" s="1"/>
  <c r="BP47" i="13"/>
  <c r="BM47" i="13"/>
  <c r="AV47" i="13"/>
  <c r="AJ48" i="13" s="1"/>
  <c r="G60" i="7"/>
  <c r="L59" i="7"/>
  <c r="AY47" i="13" l="1"/>
  <c r="BB47" i="13" s="1"/>
  <c r="AS48" i="13"/>
  <c r="G61" i="7"/>
  <c r="L60" i="7"/>
  <c r="BP48" i="13" l="1"/>
  <c r="BM48" i="13"/>
  <c r="AV48" i="13"/>
  <c r="AJ49" i="13" s="1"/>
  <c r="AS49" i="13" s="1"/>
  <c r="L61" i="7"/>
  <c r="G62" i="7"/>
  <c r="AY48" i="13" l="1"/>
  <c r="BB48" i="13" s="1"/>
  <c r="BP49" i="13"/>
  <c r="BM49" i="13"/>
  <c r="AV49" i="13"/>
  <c r="AJ50" i="13" s="1"/>
  <c r="AS50" i="13" s="1"/>
  <c r="L62" i="7"/>
  <c r="G63" i="7"/>
  <c r="AY49" i="13" l="1"/>
  <c r="BB49" i="13" s="1"/>
  <c r="BP50" i="13"/>
  <c r="BM50" i="13"/>
  <c r="AV50" i="13"/>
  <c r="AJ51" i="13" s="1"/>
  <c r="AS51" i="13" s="1"/>
  <c r="G64" i="7"/>
  <c r="L63" i="7"/>
  <c r="AY50" i="13" l="1"/>
  <c r="BB50" i="13" s="1"/>
  <c r="BP51" i="13"/>
  <c r="BM51" i="13"/>
  <c r="AV51" i="13"/>
  <c r="AJ52" i="13" s="1"/>
  <c r="AS52" i="13" s="1"/>
  <c r="G65" i="7"/>
  <c r="L64" i="7"/>
  <c r="AY51" i="13" l="1"/>
  <c r="BB51" i="13" s="1"/>
  <c r="BP52" i="13"/>
  <c r="BM52" i="13"/>
  <c r="AV52" i="13"/>
  <c r="AJ53" i="13" s="1"/>
  <c r="G66" i="7"/>
  <c r="L65" i="7"/>
  <c r="AY52" i="13" l="1"/>
  <c r="BB52" i="13" s="1"/>
  <c r="AS53" i="13"/>
  <c r="G67" i="7"/>
  <c r="L66" i="7"/>
  <c r="BP53" i="13" l="1"/>
  <c r="BM53" i="13"/>
  <c r="AV53" i="13"/>
  <c r="AJ54" i="13" s="1"/>
  <c r="AS54" i="13" s="1"/>
  <c r="G68" i="7"/>
  <c r="L67" i="7"/>
  <c r="AY53" i="13" l="1"/>
  <c r="BB53" i="13" s="1"/>
  <c r="BP54" i="13"/>
  <c r="BM54" i="13"/>
  <c r="AV54" i="13"/>
  <c r="AJ55" i="13" s="1"/>
  <c r="AS55" i="13" s="1"/>
  <c r="G69" i="7"/>
  <c r="L68" i="7"/>
  <c r="AY54" i="13" l="1"/>
  <c r="BB54" i="13" s="1"/>
  <c r="BM55" i="13"/>
  <c r="BP55" i="13"/>
  <c r="AV55" i="13"/>
  <c r="AJ56" i="13" s="1"/>
  <c r="AS56" i="13" s="1"/>
  <c r="L69" i="7"/>
  <c r="G70" i="7"/>
  <c r="AY55" i="13" l="1"/>
  <c r="BB55" i="13" s="1"/>
  <c r="BP56" i="13"/>
  <c r="BM56" i="13"/>
  <c r="AV56" i="13"/>
  <c r="AJ57" i="13" s="1"/>
  <c r="L70" i="7"/>
  <c r="G71" i="7"/>
  <c r="AY56" i="13" l="1"/>
  <c r="BB56" i="13" s="1"/>
  <c r="G72" i="7"/>
  <c r="L71" i="7"/>
  <c r="G73" i="7" l="1"/>
  <c r="L72" i="7"/>
  <c r="G74" i="7" l="1"/>
  <c r="L73" i="7"/>
  <c r="G75" i="7" l="1"/>
  <c r="L74" i="7"/>
  <c r="G76" i="7" l="1"/>
  <c r="L75" i="7"/>
  <c r="L76" i="7" l="1"/>
  <c r="G77" i="7"/>
  <c r="L77" i="7" l="1"/>
  <c r="G78" i="7"/>
  <c r="L78" i="7" l="1"/>
  <c r="G79" i="7"/>
  <c r="G80" i="7" l="1"/>
  <c r="L79" i="7"/>
  <c r="G81" i="7" l="1"/>
  <c r="L80" i="7"/>
  <c r="G82" i="7" l="1"/>
  <c r="L81" i="7"/>
  <c r="G83" i="7" l="1"/>
  <c r="L82" i="7"/>
  <c r="G84" i="7" l="1"/>
  <c r="L83" i="7"/>
  <c r="L84" i="7" l="1"/>
  <c r="G85" i="7"/>
  <c r="L85" i="7" l="1"/>
  <c r="G86" i="7"/>
  <c r="L86" i="7" l="1"/>
  <c r="G87" i="7"/>
  <c r="G88" i="7" l="1"/>
  <c r="L87" i="7"/>
  <c r="G89" i="7" l="1"/>
  <c r="L88" i="7"/>
  <c r="G90" i="7" l="1"/>
  <c r="L89" i="7"/>
  <c r="G91" i="7" l="1"/>
  <c r="L90" i="7"/>
  <c r="G92" i="7" l="1"/>
  <c r="L91" i="7"/>
  <c r="L92" i="7" l="1"/>
  <c r="G93" i="7"/>
  <c r="L93" i="7" l="1"/>
  <c r="G94" i="7"/>
  <c r="L94" i="7" l="1"/>
  <c r="G95" i="7"/>
  <c r="G96" i="7" l="1"/>
  <c r="L95" i="7"/>
  <c r="G97" i="7" l="1"/>
  <c r="L96" i="7"/>
  <c r="G98" i="7" l="1"/>
  <c r="L97" i="7"/>
  <c r="G99" i="7" l="1"/>
  <c r="L98" i="7"/>
  <c r="G100" i="7" l="1"/>
  <c r="L99" i="7"/>
  <c r="G101" i="7" l="1"/>
  <c r="L100" i="7"/>
  <c r="L101" i="7" l="1"/>
  <c r="G102" i="7"/>
  <c r="L102" i="7" l="1"/>
  <c r="G103" i="7"/>
  <c r="G104" i="7" l="1"/>
  <c r="L103" i="7"/>
  <c r="G105" i="7" l="1"/>
  <c r="L104" i="7"/>
  <c r="G106" i="7" l="1"/>
  <c r="L105" i="7"/>
  <c r="L106" i="7" l="1"/>
  <c r="G6" i="12" s="1"/>
  <c r="H6" i="12" s="1"/>
  <c r="G107" i="7"/>
  <c r="L107" i="7" l="1"/>
  <c r="G7" i="12" s="1"/>
  <c r="H7" i="12" s="1"/>
  <c r="I7" i="12" s="1"/>
  <c r="G108" i="7"/>
  <c r="J8" i="12" l="1"/>
  <c r="G109" i="7"/>
  <c r="L108" i="7"/>
  <c r="G8" i="12" s="1"/>
  <c r="H8" i="12" s="1"/>
  <c r="I8" i="12" s="1"/>
  <c r="J9" i="12" l="1"/>
  <c r="G110" i="7"/>
  <c r="L109" i="7"/>
  <c r="G9" i="12" s="1"/>
  <c r="H9" i="12" s="1"/>
  <c r="I9" i="12" s="1"/>
  <c r="J10" i="12" l="1"/>
  <c r="G111" i="7"/>
  <c r="L110" i="7"/>
  <c r="G10" i="12" s="1"/>
  <c r="H10" i="12" s="1"/>
  <c r="I10" i="12" s="1"/>
  <c r="J11" i="12" l="1"/>
  <c r="G112" i="7"/>
  <c r="L111" i="7"/>
  <c r="G11" i="12" s="1"/>
  <c r="H11" i="12" s="1"/>
  <c r="I11" i="12" s="1"/>
  <c r="J12" i="12" l="1"/>
  <c r="L112" i="7"/>
  <c r="G12" i="12" s="1"/>
  <c r="H12" i="12" s="1"/>
  <c r="I12" i="12" s="1"/>
  <c r="G113" i="7"/>
  <c r="J13" i="12" l="1"/>
  <c r="G114" i="7"/>
  <c r="L113" i="7"/>
  <c r="G13" i="12" s="1"/>
  <c r="H13" i="12" s="1"/>
  <c r="I13" i="12" s="1"/>
  <c r="J14" i="12" l="1"/>
  <c r="G115" i="7"/>
  <c r="L114" i="7"/>
  <c r="G14" i="12" s="1"/>
  <c r="H14" i="12" s="1"/>
  <c r="I14" i="12" s="1"/>
  <c r="J15" i="12" l="1"/>
  <c r="L115" i="7"/>
  <c r="G15" i="12" s="1"/>
  <c r="H15" i="12" s="1"/>
  <c r="I15" i="12" s="1"/>
  <c r="G116" i="7"/>
  <c r="J16" i="12" l="1"/>
  <c r="L116" i="7"/>
  <c r="G16" i="12" s="1"/>
  <c r="H16" i="12" s="1"/>
  <c r="I16" i="12" s="1"/>
  <c r="G117" i="7"/>
  <c r="J17" i="12" l="1"/>
  <c r="G118" i="7"/>
  <c r="L117" i="7"/>
  <c r="G17" i="12" s="1"/>
  <c r="H17" i="12" s="1"/>
  <c r="I17" i="12" s="1"/>
  <c r="J18" i="12" l="1"/>
  <c r="G119" i="7"/>
  <c r="L118" i="7"/>
  <c r="G18" i="12" s="1"/>
  <c r="H18" i="12" s="1"/>
  <c r="I18" i="12" s="1"/>
  <c r="J19" i="12" l="1"/>
  <c r="G120" i="7"/>
  <c r="L119" i="7"/>
  <c r="G19" i="12" s="1"/>
  <c r="H19" i="12" s="1"/>
  <c r="I19" i="12" s="1"/>
  <c r="J20" i="12" l="1"/>
  <c r="L120" i="7"/>
  <c r="G20" i="12" s="1"/>
  <c r="H20" i="12" s="1"/>
  <c r="I20" i="12" s="1"/>
  <c r="G121" i="7"/>
  <c r="J21" i="12" l="1"/>
  <c r="L121" i="7"/>
  <c r="G21" i="12" s="1"/>
  <c r="H21" i="12" s="1"/>
  <c r="I21" i="12" s="1"/>
  <c r="G122" i="7"/>
  <c r="J22" i="12" l="1"/>
  <c r="G123" i="7"/>
  <c r="L122" i="7"/>
  <c r="G22" i="12" s="1"/>
  <c r="H22" i="12" s="1"/>
  <c r="I22" i="12" s="1"/>
  <c r="J23" i="12" l="1"/>
  <c r="G124" i="7"/>
  <c r="L123" i="7"/>
  <c r="G23" i="12" s="1"/>
  <c r="H23" i="12" s="1"/>
  <c r="I23" i="12" s="1"/>
  <c r="J24" i="12" l="1"/>
  <c r="L124" i="7"/>
  <c r="G24" i="12" s="1"/>
  <c r="H24" i="12" s="1"/>
  <c r="I24" i="12" s="1"/>
  <c r="G125" i="7"/>
  <c r="J25" i="12" l="1"/>
  <c r="G126" i="7"/>
  <c r="L125" i="7"/>
  <c r="G25" i="12" s="1"/>
  <c r="H25" i="12" s="1"/>
  <c r="I25" i="12" s="1"/>
  <c r="J26" i="12" l="1"/>
  <c r="G127" i="7"/>
  <c r="L126" i="7"/>
  <c r="G26" i="12" s="1"/>
  <c r="H26" i="12" s="1"/>
  <c r="I26" i="12" s="1"/>
  <c r="J27" i="12" l="1"/>
  <c r="G128" i="7"/>
  <c r="L127" i="7"/>
  <c r="G27" i="12" s="1"/>
  <c r="H27" i="12" s="1"/>
  <c r="I27" i="12" s="1"/>
  <c r="J28" i="12" l="1"/>
  <c r="L128" i="7"/>
  <c r="G28" i="12" s="1"/>
  <c r="H28" i="12" s="1"/>
  <c r="I28" i="12" s="1"/>
  <c r="G129" i="7"/>
  <c r="J29" i="12" l="1"/>
  <c r="G130" i="7"/>
  <c r="L129" i="7"/>
  <c r="G29" i="12" s="1"/>
  <c r="H29" i="12" s="1"/>
  <c r="I29" i="12" s="1"/>
  <c r="J30" i="12" l="1"/>
  <c r="G131" i="7"/>
  <c r="L130" i="7"/>
  <c r="G30" i="12" s="1"/>
  <c r="H30" i="12" s="1"/>
  <c r="I30" i="12" s="1"/>
  <c r="J31" i="12" l="1"/>
  <c r="L131" i="7"/>
  <c r="G31" i="12" s="1"/>
  <c r="H31" i="12" s="1"/>
  <c r="I31" i="12" s="1"/>
  <c r="G132" i="7"/>
  <c r="J32" i="12" l="1"/>
  <c r="L132" i="7"/>
  <c r="G32" i="12" s="1"/>
  <c r="H32" i="12" s="1"/>
  <c r="I32" i="12" s="1"/>
  <c r="G133" i="7"/>
  <c r="J33" i="12" l="1"/>
  <c r="G134" i="7"/>
  <c r="L133" i="7"/>
  <c r="G33" i="12" s="1"/>
  <c r="H33" i="12" s="1"/>
  <c r="I33" i="12" s="1"/>
  <c r="J34" i="12" l="1"/>
  <c r="G135" i="7"/>
  <c r="L134" i="7"/>
  <c r="G34" i="12" s="1"/>
  <c r="H34" i="12" s="1"/>
  <c r="I34" i="12" s="1"/>
  <c r="J35" i="12" l="1"/>
  <c r="G136" i="7"/>
  <c r="L135" i="7"/>
  <c r="G35" i="12" s="1"/>
  <c r="H35" i="12" s="1"/>
  <c r="I35" i="12" s="1"/>
  <c r="J36" i="12" l="1"/>
  <c r="L136" i="7"/>
  <c r="G36" i="12" s="1"/>
  <c r="H36" i="12" s="1"/>
  <c r="I36" i="12" s="1"/>
  <c r="G137" i="7"/>
  <c r="J37" i="12" l="1"/>
  <c r="L137" i="7"/>
  <c r="G37" i="12" s="1"/>
  <c r="H37" i="12" s="1"/>
  <c r="I37" i="12" s="1"/>
  <c r="G138" i="7"/>
  <c r="J38" i="12" l="1"/>
  <c r="G139" i="7"/>
  <c r="L138" i="7"/>
  <c r="G38" i="12" s="1"/>
  <c r="H38" i="12" s="1"/>
  <c r="I38" i="12" s="1"/>
  <c r="J39" i="12" l="1"/>
  <c r="L139" i="7"/>
  <c r="G39" i="12" s="1"/>
  <c r="H39" i="12" s="1"/>
  <c r="I39" i="12" s="1"/>
  <c r="G140" i="7"/>
  <c r="J40" i="12" l="1"/>
  <c r="L140" i="7"/>
  <c r="G40" i="12" s="1"/>
  <c r="H40" i="12" s="1"/>
  <c r="I40" i="12" s="1"/>
  <c r="G141" i="7"/>
  <c r="J41" i="12" l="1"/>
  <c r="G142" i="7"/>
  <c r="L141" i="7"/>
  <c r="G41" i="12" s="1"/>
  <c r="H41" i="12" s="1"/>
  <c r="I41" i="12" s="1"/>
  <c r="J42" i="12" l="1"/>
  <c r="G143" i="7"/>
  <c r="L142" i="7"/>
  <c r="G42" i="12" s="1"/>
  <c r="H42" i="12" s="1"/>
  <c r="I42" i="12" s="1"/>
  <c r="J43" i="12" l="1"/>
  <c r="G144" i="7"/>
  <c r="L143" i="7"/>
  <c r="G43" i="12" s="1"/>
  <c r="H43" i="12" s="1"/>
  <c r="I43" i="12" s="1"/>
  <c r="J44" i="12" l="1"/>
  <c r="L144" i="7"/>
  <c r="G44" i="12" s="1"/>
  <c r="H44" i="12" s="1"/>
  <c r="I44" i="12" s="1"/>
  <c r="G145" i="7"/>
  <c r="J45" i="12" l="1"/>
  <c r="G146" i="7"/>
  <c r="L145" i="7"/>
  <c r="G45" i="12" s="1"/>
  <c r="H45" i="12" s="1"/>
  <c r="I45" i="12" s="1"/>
  <c r="J46" i="12" l="1"/>
  <c r="G147" i="7"/>
  <c r="L146" i="7"/>
  <c r="G46" i="12" s="1"/>
  <c r="H46" i="12" s="1"/>
  <c r="I46" i="12" s="1"/>
  <c r="J47" i="12" l="1"/>
  <c r="L147" i="7"/>
  <c r="G47" i="12" s="1"/>
  <c r="H47" i="12" s="1"/>
  <c r="I47" i="12" s="1"/>
  <c r="G148" i="7"/>
  <c r="J48" i="12" l="1"/>
  <c r="L148" i="7"/>
  <c r="G48" i="12" s="1"/>
  <c r="H48" i="12" s="1"/>
  <c r="I48" i="12" s="1"/>
  <c r="G149" i="7"/>
  <c r="J49" i="12" l="1"/>
  <c r="G150" i="7"/>
  <c r="L149" i="7"/>
  <c r="G49" i="12" s="1"/>
  <c r="H49" i="12" s="1"/>
  <c r="I49" i="12" s="1"/>
  <c r="J50" i="12" l="1"/>
  <c r="G151" i="7"/>
  <c r="L150" i="7"/>
  <c r="G50" i="12" s="1"/>
  <c r="H50" i="12" s="1"/>
  <c r="I50" i="12" s="1"/>
  <c r="J51" i="12" l="1"/>
  <c r="G152" i="7"/>
  <c r="L151" i="7"/>
  <c r="G51" i="12" s="1"/>
  <c r="H51" i="12" s="1"/>
  <c r="I51" i="12" s="1"/>
  <c r="J52" i="12" l="1"/>
  <c r="L152" i="7"/>
  <c r="G52" i="12" s="1"/>
  <c r="H52" i="12" s="1"/>
  <c r="I52" i="12" s="1"/>
  <c r="G153" i="7"/>
  <c r="J53" i="12" l="1"/>
  <c r="G154" i="7"/>
  <c r="L153" i="7"/>
  <c r="G53" i="12" s="1"/>
  <c r="H53" i="12" s="1"/>
  <c r="I53" i="12" s="1"/>
  <c r="J54" i="12" l="1"/>
  <c r="G155" i="7"/>
  <c r="L154" i="7"/>
  <c r="G54" i="12" s="1"/>
  <c r="H54" i="12" s="1"/>
  <c r="I54" i="12" s="1"/>
  <c r="J55" i="12" l="1"/>
  <c r="L155" i="7"/>
  <c r="G55" i="12" s="1"/>
  <c r="H55" i="12" s="1"/>
  <c r="I55" i="12" s="1"/>
  <c r="G156" i="7"/>
  <c r="J56" i="12" l="1"/>
  <c r="L156" i="7"/>
  <c r="G56" i="12" s="1"/>
  <c r="H56" i="12" s="1"/>
  <c r="I56" i="12" s="1"/>
  <c r="G157" i="7"/>
  <c r="J57" i="12" l="1"/>
  <c r="G158" i="7"/>
  <c r="L157" i="7"/>
  <c r="G57" i="12" s="1"/>
  <c r="H57" i="12" s="1"/>
  <c r="I57" i="12" s="1"/>
  <c r="J58" i="12" l="1"/>
  <c r="G159" i="7"/>
  <c r="L158" i="7"/>
  <c r="G58" i="12" s="1"/>
  <c r="H58" i="12" s="1"/>
  <c r="I58" i="12" s="1"/>
  <c r="J59" i="12" l="1"/>
  <c r="G160" i="7"/>
  <c r="L159" i="7"/>
  <c r="G59" i="12" s="1"/>
  <c r="H59" i="12" s="1"/>
  <c r="I59" i="12" s="1"/>
  <c r="J60" i="12" l="1"/>
  <c r="L160" i="7"/>
  <c r="G60" i="12" s="1"/>
  <c r="H60" i="12" s="1"/>
  <c r="I60" i="12" s="1"/>
  <c r="G161" i="7"/>
  <c r="J61" i="12" l="1"/>
  <c r="G162" i="7"/>
  <c r="L161" i="7"/>
  <c r="G61" i="12" s="1"/>
  <c r="H61" i="12" s="1"/>
  <c r="I61" i="12" s="1"/>
  <c r="J62" i="12" l="1"/>
  <c r="G163" i="7"/>
  <c r="L162" i="7"/>
  <c r="G62" i="12" s="1"/>
  <c r="H62" i="12" s="1"/>
  <c r="I62" i="12" s="1"/>
  <c r="J63" i="12" l="1"/>
  <c r="L163" i="7"/>
  <c r="G63" i="12" s="1"/>
  <c r="H63" i="12" s="1"/>
  <c r="I63" i="12" s="1"/>
  <c r="G164" i="7"/>
  <c r="J64" i="12" l="1"/>
  <c r="L164" i="7"/>
  <c r="G64" i="12" s="1"/>
  <c r="H64" i="12" s="1"/>
  <c r="I64" i="12" s="1"/>
  <c r="G165" i="7"/>
  <c r="J65" i="12" l="1"/>
  <c r="G166" i="7"/>
  <c r="L165" i="7"/>
  <c r="G65" i="12" s="1"/>
  <c r="H65" i="12" s="1"/>
  <c r="I65" i="12" s="1"/>
  <c r="J66" i="12" l="1"/>
  <c r="G167" i="7"/>
  <c r="L166" i="7"/>
  <c r="G66" i="12" s="1"/>
  <c r="H66" i="12" s="1"/>
  <c r="I66" i="12" s="1"/>
  <c r="J67" i="12" l="1"/>
  <c r="G168" i="7"/>
  <c r="L167" i="7"/>
  <c r="G67" i="12" s="1"/>
  <c r="H67" i="12" s="1"/>
  <c r="I67" i="12" s="1"/>
  <c r="J68" i="12" l="1"/>
  <c r="L168" i="7"/>
  <c r="G68" i="12" s="1"/>
  <c r="H68" i="12" s="1"/>
  <c r="I68" i="12" s="1"/>
  <c r="G169" i="7"/>
  <c r="J69" i="12" l="1"/>
  <c r="G170" i="7"/>
  <c r="L169" i="7"/>
  <c r="G69" i="12" s="1"/>
  <c r="H69" i="12" s="1"/>
  <c r="I69" i="12" s="1"/>
  <c r="J70" i="12" l="1"/>
  <c r="G171" i="7"/>
  <c r="L170" i="7"/>
  <c r="G70" i="12" s="1"/>
  <c r="H70" i="12" s="1"/>
  <c r="I70" i="12" s="1"/>
  <c r="J71" i="12" l="1"/>
  <c r="L171" i="7"/>
  <c r="G71" i="12" s="1"/>
  <c r="H71" i="12" s="1"/>
  <c r="I71" i="12" s="1"/>
  <c r="G172" i="7"/>
  <c r="J72" i="12" l="1"/>
  <c r="L172" i="7"/>
  <c r="G72" i="12" s="1"/>
  <c r="H72" i="12" s="1"/>
  <c r="I72" i="12" s="1"/>
  <c r="G173" i="7"/>
  <c r="J73" i="12" l="1"/>
  <c r="G174" i="7"/>
  <c r="L173" i="7"/>
  <c r="G73" i="12" s="1"/>
  <c r="H73" i="12" s="1"/>
  <c r="I73" i="12" s="1"/>
  <c r="J74" i="12" l="1"/>
  <c r="G175" i="7"/>
  <c r="L174" i="7"/>
  <c r="G74" i="12" s="1"/>
  <c r="H74" i="12" s="1"/>
  <c r="I74" i="12" s="1"/>
  <c r="J75" i="12" l="1"/>
  <c r="G176" i="7"/>
  <c r="L175" i="7"/>
  <c r="G75" i="12" s="1"/>
  <c r="H75" i="12" s="1"/>
  <c r="I75" i="12" s="1"/>
  <c r="J76" i="12" l="1"/>
  <c r="L176" i="7"/>
  <c r="G76" i="12" s="1"/>
  <c r="H76" i="12" s="1"/>
  <c r="I76" i="12" s="1"/>
  <c r="G177" i="7"/>
  <c r="J77" i="12" l="1"/>
  <c r="L177" i="7"/>
  <c r="G77" i="12" s="1"/>
  <c r="H77" i="12" s="1"/>
  <c r="I77" i="12" s="1"/>
  <c r="G178" i="7"/>
  <c r="J78" i="12" l="1"/>
  <c r="G179" i="7"/>
  <c r="L178" i="7"/>
  <c r="G78" i="12" s="1"/>
  <c r="H78" i="12" s="1"/>
  <c r="I78" i="12" s="1"/>
  <c r="J79" i="12" l="1"/>
  <c r="L179" i="7"/>
  <c r="G79" i="12" s="1"/>
  <c r="H79" i="12" s="1"/>
  <c r="I79" i="12" s="1"/>
  <c r="G180" i="7"/>
  <c r="J80" i="12" l="1"/>
  <c r="L180" i="7"/>
  <c r="G80" i="12" s="1"/>
  <c r="H80" i="12" s="1"/>
  <c r="I80" i="12" s="1"/>
  <c r="G181" i="7"/>
  <c r="J81" i="12" l="1"/>
  <c r="G182" i="7"/>
  <c r="L181" i="7"/>
  <c r="G81" i="12" s="1"/>
  <c r="H81" i="12" s="1"/>
  <c r="I81" i="12" s="1"/>
  <c r="J82" i="12" l="1"/>
  <c r="G183" i="7"/>
  <c r="L182" i="7"/>
  <c r="G82" i="12" s="1"/>
  <c r="H82" i="12" s="1"/>
  <c r="I82" i="12" s="1"/>
  <c r="J83" i="12" l="1"/>
  <c r="G184" i="7"/>
  <c r="L183" i="7"/>
  <c r="G83" i="12" s="1"/>
  <c r="H83" i="12" s="1"/>
  <c r="I83" i="12" s="1"/>
  <c r="J84" i="12" l="1"/>
  <c r="L184" i="7"/>
  <c r="G84" i="12" s="1"/>
  <c r="H84" i="12" s="1"/>
  <c r="I84" i="12" s="1"/>
  <c r="G185" i="7"/>
  <c r="J85" i="12" l="1"/>
  <c r="G186" i="7"/>
  <c r="L185" i="7"/>
  <c r="G85" i="12" s="1"/>
  <c r="H85" i="12" s="1"/>
  <c r="I85" i="12" s="1"/>
  <c r="J86" i="12" l="1"/>
  <c r="G187" i="7"/>
  <c r="L186" i="7"/>
  <c r="G86" i="12" s="1"/>
  <c r="H86" i="12" s="1"/>
  <c r="I86" i="12" s="1"/>
  <c r="J87" i="12" l="1"/>
  <c r="L187" i="7"/>
  <c r="G87" i="12" s="1"/>
  <c r="H87" i="12" s="1"/>
  <c r="I87" i="12" s="1"/>
  <c r="G188" i="7"/>
  <c r="J88" i="12" l="1"/>
  <c r="L188" i="7"/>
  <c r="G88" i="12" s="1"/>
  <c r="H88" i="12" s="1"/>
  <c r="I88" i="12" s="1"/>
  <c r="G189" i="7"/>
  <c r="J89" i="12" l="1"/>
  <c r="G190" i="7"/>
  <c r="L189" i="7"/>
  <c r="G89" i="12" s="1"/>
  <c r="H89" i="12" s="1"/>
  <c r="I89" i="12" s="1"/>
  <c r="J90" i="12" l="1"/>
  <c r="G191" i="7"/>
  <c r="L190" i="7"/>
  <c r="G90" i="12" s="1"/>
  <c r="H90" i="12" s="1"/>
  <c r="I90" i="12" s="1"/>
  <c r="J91" i="12" l="1"/>
  <c r="G192" i="7"/>
  <c r="L191" i="7"/>
  <c r="G91" i="12" s="1"/>
  <c r="H91" i="12" s="1"/>
  <c r="I91" i="12" s="1"/>
  <c r="J92" i="12" l="1"/>
  <c r="L192" i="7"/>
  <c r="G92" i="12" s="1"/>
  <c r="H92" i="12" s="1"/>
  <c r="I92" i="12" s="1"/>
  <c r="G193" i="7"/>
  <c r="J93" i="12" l="1"/>
  <c r="L193" i="7"/>
  <c r="G93" i="12" s="1"/>
  <c r="H93" i="12" s="1"/>
  <c r="I93" i="12" s="1"/>
  <c r="G194" i="7"/>
  <c r="J94" i="12" l="1"/>
  <c r="G195" i="7"/>
  <c r="L194" i="7"/>
  <c r="G94" i="12" s="1"/>
  <c r="H94" i="12" s="1"/>
  <c r="I94" i="12" s="1"/>
  <c r="J95" i="12" l="1"/>
  <c r="L195" i="7"/>
  <c r="G95" i="12" s="1"/>
  <c r="H95" i="12" s="1"/>
  <c r="I95" i="12" s="1"/>
  <c r="G196" i="7"/>
  <c r="J96" i="12" l="1"/>
  <c r="G197" i="7"/>
  <c r="L196" i="7"/>
  <c r="G96" i="12" s="1"/>
  <c r="H96" i="12" s="1"/>
  <c r="I96" i="12" s="1"/>
  <c r="J97" i="12" l="1"/>
  <c r="G198" i="7"/>
  <c r="L197" i="7"/>
  <c r="G97" i="12" s="1"/>
  <c r="H97" i="12" s="1"/>
  <c r="I97" i="12" s="1"/>
  <c r="J98" i="12" l="1"/>
  <c r="G199" i="7"/>
  <c r="L198" i="7"/>
  <c r="G98" i="12" s="1"/>
  <c r="H98" i="12" s="1"/>
  <c r="I98" i="12" s="1"/>
  <c r="J99" i="12" l="1"/>
  <c r="G200" i="7"/>
  <c r="L199" i="7"/>
  <c r="G99" i="12" s="1"/>
  <c r="H99" i="12" s="1"/>
  <c r="I99" i="12" s="1"/>
  <c r="J100" i="12" l="1"/>
  <c r="L200" i="7"/>
  <c r="G100" i="12" s="1"/>
  <c r="H100" i="12" s="1"/>
  <c r="I100" i="12" s="1"/>
  <c r="G201" i="7"/>
  <c r="J101" i="12" l="1"/>
  <c r="G202" i="7"/>
  <c r="L201" i="7"/>
  <c r="G101" i="12" s="1"/>
  <c r="H101" i="12" s="1"/>
  <c r="I101" i="12" s="1"/>
  <c r="J102" i="12" l="1"/>
  <c r="G203" i="7"/>
  <c r="L202" i="7"/>
  <c r="G102" i="12" s="1"/>
  <c r="H102" i="12" s="1"/>
  <c r="I102" i="12" s="1"/>
  <c r="J103" i="12" l="1"/>
  <c r="L203" i="7"/>
  <c r="G103" i="12" s="1"/>
  <c r="H103" i="12" s="1"/>
  <c r="I103" i="12" s="1"/>
  <c r="G204" i="7"/>
  <c r="J104" i="12" l="1"/>
  <c r="G205" i="7"/>
  <c r="L204" i="7"/>
  <c r="G104" i="12" s="1"/>
  <c r="H104" i="12" s="1"/>
  <c r="I104" i="12" s="1"/>
  <c r="J105" i="12" l="1"/>
  <c r="G206" i="7"/>
  <c r="L205" i="7"/>
  <c r="G105" i="12" s="1"/>
  <c r="H105" i="12" s="1"/>
  <c r="I105" i="12" s="1"/>
  <c r="J106" i="12" l="1"/>
  <c r="G207" i="7"/>
  <c r="L206" i="7"/>
  <c r="G106" i="12" s="1"/>
  <c r="H106" i="12" s="1"/>
  <c r="I106" i="12" s="1"/>
  <c r="J107" i="12" l="1"/>
  <c r="G208" i="7"/>
  <c r="L207" i="7"/>
  <c r="G107" i="12" s="1"/>
  <c r="H107" i="12" s="1"/>
  <c r="I107" i="12" s="1"/>
  <c r="J108" i="12" l="1"/>
  <c r="L208" i="7"/>
  <c r="G108" i="12" s="1"/>
  <c r="H108" i="12" s="1"/>
  <c r="I108" i="12" s="1"/>
  <c r="G209" i="7"/>
  <c r="J109" i="12" l="1"/>
  <c r="G210" i="7"/>
  <c r="L209" i="7"/>
  <c r="G109" i="12" s="1"/>
  <c r="H109" i="12" s="1"/>
  <c r="I109" i="12" s="1"/>
  <c r="J110" i="12" l="1"/>
  <c r="G211" i="7"/>
  <c r="L210" i="7"/>
  <c r="G110" i="12" s="1"/>
  <c r="H110" i="12" s="1"/>
  <c r="I110" i="12" s="1"/>
  <c r="J111" i="12" l="1"/>
  <c r="L211" i="7"/>
  <c r="G111" i="12" s="1"/>
  <c r="H111" i="12" s="1"/>
  <c r="I111" i="12" s="1"/>
  <c r="G212" i="7"/>
  <c r="J112" i="12" l="1"/>
  <c r="G213" i="7"/>
  <c r="L212" i="7"/>
  <c r="G112" i="12" s="1"/>
  <c r="H112" i="12" s="1"/>
  <c r="I112" i="12" s="1"/>
  <c r="J113" i="12" l="1"/>
  <c r="G214" i="7"/>
  <c r="L213" i="7"/>
  <c r="G113" i="12" s="1"/>
  <c r="H113" i="12" s="1"/>
  <c r="I113" i="12" s="1"/>
  <c r="J114" i="12" l="1"/>
  <c r="G215" i="7"/>
  <c r="L214" i="7"/>
  <c r="G114" i="12" s="1"/>
  <c r="H114" i="12" s="1"/>
  <c r="I114" i="12" s="1"/>
  <c r="J115" i="12" l="1"/>
  <c r="G216" i="7"/>
  <c r="L215" i="7"/>
  <c r="G115" i="12" s="1"/>
  <c r="H115" i="12" s="1"/>
  <c r="I115" i="12" s="1"/>
  <c r="J116" i="12" l="1"/>
  <c r="G217" i="7"/>
  <c r="L216" i="7"/>
  <c r="G116" i="12" s="1"/>
  <c r="H116" i="12" s="1"/>
  <c r="I116" i="12" s="1"/>
  <c r="J117" i="12" l="1"/>
  <c r="L217" i="7"/>
  <c r="G117" i="12" s="1"/>
  <c r="H117" i="12" s="1"/>
  <c r="I117" i="12" s="1"/>
  <c r="G218" i="7"/>
  <c r="J118" i="12" l="1"/>
  <c r="L218" i="7"/>
  <c r="G118" i="12" s="1"/>
  <c r="H118" i="12" s="1"/>
  <c r="I118" i="12" s="1"/>
  <c r="G219" i="7"/>
  <c r="J119" i="12" l="1"/>
  <c r="G220" i="7"/>
  <c r="L219" i="7"/>
  <c r="G119" i="12" s="1"/>
  <c r="H119" i="12" s="1"/>
  <c r="I119" i="12" s="1"/>
  <c r="J120" i="12" l="1"/>
  <c r="G221" i="7"/>
  <c r="L220" i="7"/>
  <c r="G120" i="12" s="1"/>
  <c r="H120" i="12" s="1"/>
  <c r="I120" i="12" s="1"/>
  <c r="J121" i="12" l="1"/>
  <c r="G222" i="7"/>
  <c r="L221" i="7"/>
  <c r="G121" i="12" s="1"/>
  <c r="H121" i="12" s="1"/>
  <c r="I121" i="12" s="1"/>
  <c r="J122" i="12" l="1"/>
  <c r="G223" i="7"/>
  <c r="L222" i="7"/>
  <c r="G122" i="12" s="1"/>
  <c r="H122" i="12" s="1"/>
  <c r="I122" i="12" s="1"/>
  <c r="J123" i="12" l="1"/>
  <c r="G224" i="7"/>
  <c r="L223" i="7"/>
  <c r="G123" i="12" s="1"/>
  <c r="H123" i="12" s="1"/>
  <c r="I123" i="12" s="1"/>
  <c r="J124" i="12" l="1"/>
  <c r="G225" i="7"/>
  <c r="L224" i="7"/>
  <c r="G124" i="12" s="1"/>
  <c r="H124" i="12" s="1"/>
  <c r="I124" i="12" s="1"/>
  <c r="J125" i="12" l="1"/>
  <c r="L225" i="7"/>
  <c r="G125" i="12" s="1"/>
  <c r="H125" i="12" s="1"/>
  <c r="I125" i="12" s="1"/>
  <c r="G226" i="7"/>
  <c r="J126" i="12" l="1"/>
  <c r="L226" i="7"/>
  <c r="G126" i="12" s="1"/>
  <c r="H126" i="12" s="1"/>
  <c r="I126" i="12" s="1"/>
  <c r="G227" i="7"/>
  <c r="J127" i="12" l="1"/>
  <c r="G228" i="7"/>
  <c r="L227" i="7"/>
  <c r="G127" i="12" s="1"/>
  <c r="H127" i="12" s="1"/>
  <c r="I127" i="12" s="1"/>
  <c r="J128" i="12" l="1"/>
  <c r="G229" i="7"/>
  <c r="L228" i="7"/>
  <c r="G128" i="12" s="1"/>
  <c r="H128" i="12" s="1"/>
  <c r="I128" i="12" s="1"/>
  <c r="J129" i="12" l="1"/>
  <c r="G230" i="7"/>
  <c r="L229" i="7"/>
  <c r="G129" i="12" s="1"/>
  <c r="H129" i="12" s="1"/>
  <c r="I129" i="12" s="1"/>
  <c r="J130" i="12" l="1"/>
  <c r="G231" i="7"/>
  <c r="L230" i="7"/>
  <c r="G130" i="12" s="1"/>
  <c r="H130" i="12" s="1"/>
  <c r="I130" i="12" s="1"/>
  <c r="J131" i="12" l="1"/>
  <c r="G232" i="7"/>
  <c r="L231" i="7"/>
  <c r="G131" i="12" s="1"/>
  <c r="H131" i="12" s="1"/>
  <c r="I131" i="12" s="1"/>
  <c r="J132" i="12" l="1"/>
  <c r="G233" i="7"/>
  <c r="L232" i="7"/>
  <c r="G132" i="12" s="1"/>
  <c r="H132" i="12" s="1"/>
  <c r="I132" i="12" s="1"/>
  <c r="J133" i="12" l="1"/>
  <c r="L233" i="7"/>
  <c r="G133" i="12" s="1"/>
  <c r="H133" i="12" s="1"/>
  <c r="I133" i="12" s="1"/>
  <c r="G234" i="7"/>
  <c r="J134" i="12" l="1"/>
  <c r="L234" i="7"/>
  <c r="G134" i="12" s="1"/>
  <c r="H134" i="12" s="1"/>
  <c r="I134" i="12" s="1"/>
  <c r="G235" i="7"/>
  <c r="J135" i="12" l="1"/>
  <c r="G236" i="7"/>
  <c r="L235" i="7"/>
  <c r="G135" i="12" s="1"/>
  <c r="H135" i="12" s="1"/>
  <c r="I135" i="12" s="1"/>
  <c r="J136" i="12" l="1"/>
  <c r="G237" i="7"/>
  <c r="L236" i="7"/>
  <c r="G136" i="12" s="1"/>
  <c r="H136" i="12" s="1"/>
  <c r="I136" i="12" s="1"/>
  <c r="J137" i="12" l="1"/>
  <c r="G238" i="7"/>
  <c r="L237" i="7"/>
  <c r="G137" i="12" s="1"/>
  <c r="H137" i="12" s="1"/>
  <c r="I137" i="12" s="1"/>
  <c r="J138" i="12" l="1"/>
  <c r="G239" i="7"/>
  <c r="L238" i="7"/>
  <c r="G138" i="12" s="1"/>
  <c r="H138" i="12" s="1"/>
  <c r="I138" i="12" s="1"/>
  <c r="J139" i="12" l="1"/>
  <c r="G240" i="7"/>
  <c r="L239" i="7"/>
  <c r="G139" i="12" s="1"/>
  <c r="H139" i="12" s="1"/>
  <c r="I139" i="12" s="1"/>
  <c r="J140" i="12" l="1"/>
  <c r="G241" i="7"/>
  <c r="L240" i="7"/>
  <c r="G140" i="12" s="1"/>
  <c r="H140" i="12" s="1"/>
  <c r="I140" i="12" s="1"/>
  <c r="J141" i="12" l="1"/>
  <c r="L241" i="7"/>
  <c r="G141" i="12" s="1"/>
  <c r="H141" i="12" s="1"/>
  <c r="I141" i="12" s="1"/>
  <c r="G242" i="7"/>
  <c r="J142" i="12" l="1"/>
  <c r="L242" i="7"/>
  <c r="G142" i="12" s="1"/>
  <c r="H142" i="12" s="1"/>
  <c r="I142" i="12" s="1"/>
  <c r="G243" i="7"/>
  <c r="J143" i="12" l="1"/>
  <c r="G244" i="7"/>
  <c r="L243" i="7"/>
  <c r="G143" i="12" s="1"/>
  <c r="H143" i="12" s="1"/>
  <c r="I143" i="12" s="1"/>
  <c r="J144" i="12" l="1"/>
  <c r="G245" i="7"/>
  <c r="L244" i="7"/>
  <c r="G144" i="12" s="1"/>
  <c r="H144" i="12" s="1"/>
  <c r="I144" i="12" s="1"/>
  <c r="J145" i="12" l="1"/>
  <c r="G246" i="7"/>
  <c r="L245" i="7"/>
  <c r="G145" i="12" s="1"/>
  <c r="H145" i="12" s="1"/>
  <c r="I145" i="12" s="1"/>
  <c r="J146" i="12" l="1"/>
  <c r="L246" i="7"/>
  <c r="G146" i="12" s="1"/>
  <c r="H146" i="12" s="1"/>
  <c r="I146" i="12" s="1"/>
  <c r="G247" i="7"/>
  <c r="J147" i="12" l="1"/>
  <c r="G248" i="7"/>
  <c r="L247" i="7"/>
  <c r="G147" i="12" s="1"/>
  <c r="H147" i="12" s="1"/>
  <c r="I147" i="12" s="1"/>
  <c r="J148" i="12" l="1"/>
  <c r="L248" i="7"/>
  <c r="G148" i="12" s="1"/>
  <c r="H148" i="12" s="1"/>
  <c r="I148" i="12" s="1"/>
  <c r="G249" i="7"/>
  <c r="J149" i="12" l="1"/>
  <c r="G250" i="7"/>
  <c r="L249" i="7"/>
  <c r="G149" i="12" s="1"/>
  <c r="H149" i="12" s="1"/>
  <c r="I149" i="12" s="1"/>
  <c r="J150" i="12" l="1"/>
  <c r="G251" i="7"/>
  <c r="L250" i="7"/>
  <c r="G150" i="12" s="1"/>
  <c r="H150" i="12" s="1"/>
  <c r="I150" i="12" s="1"/>
  <c r="J151" i="12" l="1"/>
  <c r="L251" i="7"/>
  <c r="G151" i="12" s="1"/>
  <c r="H151" i="12" s="1"/>
  <c r="I151" i="12" s="1"/>
  <c r="G252" i="7"/>
  <c r="J152" i="12" l="1"/>
  <c r="G253" i="7"/>
  <c r="L252" i="7"/>
  <c r="G152" i="12" s="1"/>
  <c r="H152" i="12" s="1"/>
  <c r="I152" i="12" s="1"/>
  <c r="J153" i="12" l="1"/>
  <c r="G254" i="7"/>
  <c r="L253" i="7"/>
  <c r="G153" i="12" s="1"/>
  <c r="H153" i="12" s="1"/>
  <c r="I153" i="12" s="1"/>
  <c r="J154" i="12" l="1"/>
  <c r="G255" i="7"/>
  <c r="L254" i="7"/>
  <c r="G154" i="12" s="1"/>
  <c r="H154" i="12" s="1"/>
  <c r="I154" i="12" s="1"/>
  <c r="J155" i="12" l="1"/>
  <c r="G256" i="7"/>
  <c r="L255" i="7"/>
  <c r="G155" i="12" s="1"/>
  <c r="H155" i="12" s="1"/>
  <c r="I155" i="12" s="1"/>
  <c r="J156" i="12" l="1"/>
  <c r="L256" i="7"/>
  <c r="G156" i="12" s="1"/>
  <c r="H156" i="12" s="1"/>
  <c r="I156" i="12" s="1"/>
  <c r="G257" i="7"/>
  <c r="J157" i="12" l="1"/>
  <c r="L257" i="7"/>
  <c r="G157" i="12" s="1"/>
  <c r="H157" i="12" s="1"/>
  <c r="I157" i="12" s="1"/>
  <c r="G258" i="7"/>
  <c r="J158" i="12" l="1"/>
  <c r="G259" i="7"/>
  <c r="L258" i="7"/>
  <c r="G158" i="12" s="1"/>
  <c r="H158" i="12" s="1"/>
  <c r="I158" i="12" s="1"/>
  <c r="J159" i="12" l="1"/>
  <c r="G260" i="7"/>
  <c r="L259" i="7"/>
  <c r="G159" i="12" s="1"/>
  <c r="H159" i="12" s="1"/>
  <c r="I159" i="12" s="1"/>
  <c r="J160" i="12" l="1"/>
  <c r="G261" i="7"/>
  <c r="L260" i="7"/>
  <c r="G160" i="12" s="1"/>
  <c r="H160" i="12" s="1"/>
  <c r="I160" i="12" s="1"/>
  <c r="J161" i="12" l="1"/>
  <c r="G262" i="7"/>
  <c r="L261" i="7"/>
  <c r="G161" i="12" s="1"/>
  <c r="H161" i="12" s="1"/>
  <c r="I161" i="12" s="1"/>
  <c r="J162" i="12" l="1"/>
  <c r="G263" i="7"/>
  <c r="L262" i="7"/>
  <c r="G162" i="12" s="1"/>
  <c r="H162" i="12" s="1"/>
  <c r="I162" i="12" s="1"/>
  <c r="J163" i="12" l="1"/>
  <c r="L263" i="7"/>
  <c r="G163" i="12" s="1"/>
  <c r="H163" i="12" s="1"/>
  <c r="I163" i="12" s="1"/>
  <c r="G264" i="7"/>
  <c r="J164" i="12" l="1"/>
  <c r="L264" i="7"/>
  <c r="G164" i="12" s="1"/>
  <c r="H164" i="12" s="1"/>
  <c r="I164" i="12" s="1"/>
  <c r="G265" i="7"/>
  <c r="J165" i="12" l="1"/>
  <c r="L265" i="7"/>
  <c r="G165" i="12" s="1"/>
  <c r="H165" i="12" s="1"/>
  <c r="I165" i="12" s="1"/>
  <c r="G266" i="7"/>
  <c r="J166" i="12" l="1"/>
  <c r="G267" i="7"/>
  <c r="L266" i="7"/>
  <c r="G166" i="12" s="1"/>
  <c r="H166" i="12" s="1"/>
  <c r="I166" i="12" s="1"/>
  <c r="J167" i="12" l="1"/>
  <c r="G268" i="7"/>
  <c r="L267" i="7"/>
  <c r="G167" i="12" s="1"/>
  <c r="H167" i="12" s="1"/>
  <c r="I167" i="12" s="1"/>
  <c r="CA57" i="13" l="1"/>
  <c r="J168" i="12"/>
  <c r="G269" i="7"/>
  <c r="L268" i="7"/>
  <c r="G168" i="12" s="1"/>
  <c r="H168" i="12" s="1"/>
  <c r="I168" i="12" s="1"/>
  <c r="CC57" i="13" l="1"/>
  <c r="CB57" i="13"/>
  <c r="J169" i="12"/>
  <c r="L269" i="7"/>
  <c r="G169" i="12" s="1"/>
  <c r="H169" i="12" s="1"/>
  <c r="I169" i="12" s="1"/>
  <c r="G270" i="7"/>
  <c r="CA58" i="13" l="1"/>
  <c r="CA59" i="13"/>
  <c r="J170" i="12"/>
  <c r="G271" i="7"/>
  <c r="L270" i="7"/>
  <c r="G170" i="12" s="1"/>
  <c r="H170" i="12" s="1"/>
  <c r="I170" i="12" s="1"/>
  <c r="CC59" i="13" l="1"/>
  <c r="CB59" i="13"/>
  <c r="CC58" i="13"/>
  <c r="CB58" i="13"/>
  <c r="CA60" i="13"/>
  <c r="J171" i="12"/>
  <c r="G272" i="7"/>
  <c r="L271" i="7"/>
  <c r="G171" i="12" s="1"/>
  <c r="H171" i="12" s="1"/>
  <c r="I171" i="12" s="1"/>
  <c r="CC60" i="13" l="1"/>
  <c r="CB60" i="13"/>
  <c r="J172" i="12"/>
  <c r="L272" i="7"/>
  <c r="G172" i="12" s="1"/>
  <c r="H172" i="12" s="1"/>
  <c r="I172" i="12" s="1"/>
  <c r="G273" i="7"/>
  <c r="CA61" i="13" l="1"/>
  <c r="CA62" i="13"/>
  <c r="J173" i="12"/>
  <c r="L273" i="7"/>
  <c r="G173" i="12" s="1"/>
  <c r="H173" i="12" s="1"/>
  <c r="I173" i="12" s="1"/>
  <c r="G274" i="7"/>
  <c r="CC62" i="13" l="1"/>
  <c r="CB62" i="13"/>
  <c r="CC61" i="13"/>
  <c r="CB61" i="13"/>
  <c r="J174" i="12"/>
  <c r="G275" i="7"/>
  <c r="L274" i="7"/>
  <c r="G174" i="12" s="1"/>
  <c r="H174" i="12" s="1"/>
  <c r="I174" i="12" s="1"/>
  <c r="CA63" i="13" l="1"/>
  <c r="CA64" i="13"/>
  <c r="J175" i="12"/>
  <c r="G276" i="7"/>
  <c r="L275" i="7"/>
  <c r="G175" i="12" s="1"/>
  <c r="H175" i="12" s="1"/>
  <c r="I175" i="12" s="1"/>
  <c r="CC64" i="13" l="1"/>
  <c r="CB64" i="13"/>
  <c r="CC63" i="13"/>
  <c r="CB63" i="13"/>
  <c r="CA65" i="13"/>
  <c r="J176" i="12"/>
  <c r="G277" i="7"/>
  <c r="L276" i="7"/>
  <c r="G176" i="12" s="1"/>
  <c r="H176" i="12" s="1"/>
  <c r="I176" i="12" s="1"/>
  <c r="CC65" i="13" l="1"/>
  <c r="CB65" i="13"/>
  <c r="CA66" i="13"/>
  <c r="J177" i="12"/>
  <c r="L277" i="7"/>
  <c r="G177" i="12" s="1"/>
  <c r="H177" i="12" s="1"/>
  <c r="I177" i="12" s="1"/>
  <c r="CC66" i="13" l="1"/>
  <c r="CB66" i="13"/>
  <c r="J178" i="12"/>
  <c r="A57" i="13"/>
  <c r="A58" i="13" s="1"/>
  <c r="A59" i="13" s="1"/>
  <c r="A60" i="13" s="1"/>
  <c r="A61" i="13" s="1"/>
  <c r="A62" i="13" s="1"/>
  <c r="A63" i="13" s="1"/>
  <c r="A64" i="13" s="1"/>
  <c r="A65" i="13" s="1"/>
  <c r="A66" i="13" s="1"/>
  <c r="AE53" i="13"/>
  <c r="AD53" i="13"/>
  <c r="AC53" i="13"/>
  <c r="AE52" i="13"/>
  <c r="AD52" i="13"/>
  <c r="AC52" i="13"/>
  <c r="AE51" i="13"/>
  <c r="AD51" i="13"/>
  <c r="AC51" i="13"/>
  <c r="AE50" i="13"/>
  <c r="AD50" i="13"/>
  <c r="AC50" i="13"/>
  <c r="AE49" i="13"/>
  <c r="AD49" i="13"/>
  <c r="AC49" i="13"/>
  <c r="AE48" i="13"/>
  <c r="AD48" i="13"/>
  <c r="AC48" i="13"/>
  <c r="AE47" i="13"/>
  <c r="AD47" i="13"/>
  <c r="AC47" i="13"/>
  <c r="AE46" i="13"/>
  <c r="AD46" i="13"/>
  <c r="AC46" i="13"/>
  <c r="AE45" i="13"/>
  <c r="AD45" i="13"/>
  <c r="AC45" i="13"/>
  <c r="AE44" i="13"/>
  <c r="AD44" i="13"/>
  <c r="AC44" i="13"/>
  <c r="AE43" i="13"/>
  <c r="AD43" i="13"/>
  <c r="AC43" i="13"/>
  <c r="AE42" i="13"/>
  <c r="AD42" i="13"/>
  <c r="AC42" i="13"/>
  <c r="AE41" i="13"/>
  <c r="AD41" i="13"/>
  <c r="AC41" i="13"/>
  <c r="AE40" i="13"/>
  <c r="AD40" i="13"/>
  <c r="AC40" i="13"/>
  <c r="AE39" i="13"/>
  <c r="AD39" i="13"/>
  <c r="AC39" i="13"/>
  <c r="AE38" i="13"/>
  <c r="AD38" i="13"/>
  <c r="AC38" i="13"/>
  <c r="AE37" i="13"/>
  <c r="AD37" i="13"/>
  <c r="AC37" i="13"/>
  <c r="AE36" i="13"/>
  <c r="AD36" i="13"/>
  <c r="AC36" i="13"/>
  <c r="AE35" i="13"/>
  <c r="AD35" i="13"/>
  <c r="AC35" i="13"/>
  <c r="AE34" i="13"/>
  <c r="AD34" i="13"/>
  <c r="AC34" i="13"/>
  <c r="AE33" i="13"/>
  <c r="AD33" i="13"/>
  <c r="AC33" i="13"/>
  <c r="AE32" i="13"/>
  <c r="AD32" i="13"/>
  <c r="AC32" i="13"/>
  <c r="AE31" i="13"/>
  <c r="AD31" i="13"/>
  <c r="AC31" i="13"/>
  <c r="AE30" i="13"/>
  <c r="AD30" i="13"/>
  <c r="AC30" i="13"/>
  <c r="AE29" i="13"/>
  <c r="AD29" i="13"/>
  <c r="AC29" i="13"/>
  <c r="AE28" i="13"/>
  <c r="AD28" i="13"/>
  <c r="AC28" i="13"/>
  <c r="AE27" i="13"/>
  <c r="AH27" i="13" s="1"/>
  <c r="AD27" i="13"/>
  <c r="AC27" i="13"/>
  <c r="AE26" i="13"/>
  <c r="AD26" i="13"/>
  <c r="AC26" i="13"/>
  <c r="AE25" i="13"/>
  <c r="AD25" i="13"/>
  <c r="AC25" i="13"/>
  <c r="AE24" i="13"/>
  <c r="AD24" i="13"/>
  <c r="AC24" i="13"/>
  <c r="AE23" i="13"/>
  <c r="AD23" i="13"/>
  <c r="AC23" i="13"/>
  <c r="AE22" i="13"/>
  <c r="AD22" i="13"/>
  <c r="AC22" i="13"/>
  <c r="AE21" i="13"/>
  <c r="AD21" i="13"/>
  <c r="AC21" i="13"/>
  <c r="AE20" i="13"/>
  <c r="AD20" i="13"/>
  <c r="AC20" i="13"/>
  <c r="AE19" i="13"/>
  <c r="AH19" i="13" s="1"/>
  <c r="AD19" i="13"/>
  <c r="AC19" i="13"/>
  <c r="AE18" i="13"/>
  <c r="AD18" i="13"/>
  <c r="AC18" i="13"/>
  <c r="AE17" i="13"/>
  <c r="AE5" i="13" s="1"/>
  <c r="AD17" i="13"/>
  <c r="AD5" i="13" s="1"/>
  <c r="AC17" i="13"/>
  <c r="AC16" i="13"/>
  <c r="AC15" i="13"/>
  <c r="AC14" i="13"/>
  <c r="AC13" i="13"/>
  <c r="AC12" i="13"/>
  <c r="AC11" i="13"/>
  <c r="AC10" i="13"/>
  <c r="AC9" i="13"/>
  <c r="AC8" i="13"/>
  <c r="AC7" i="13"/>
  <c r="AC6" i="13"/>
  <c r="AC5" i="13" s="1"/>
  <c r="Y54" i="13"/>
  <c r="X54" i="13"/>
  <c r="W54" i="13"/>
  <c r="Y53" i="13"/>
  <c r="X53" i="13"/>
  <c r="W53" i="13"/>
  <c r="Y52" i="13"/>
  <c r="X52" i="13"/>
  <c r="W52" i="13"/>
  <c r="Y51" i="13"/>
  <c r="X51" i="13"/>
  <c r="W51" i="13"/>
  <c r="Y50" i="13"/>
  <c r="X50" i="13"/>
  <c r="W50" i="13"/>
  <c r="Y49" i="13"/>
  <c r="X49" i="13"/>
  <c r="W49" i="13"/>
  <c r="Y48" i="13"/>
  <c r="X48" i="13"/>
  <c r="W48" i="13"/>
  <c r="Y47" i="13"/>
  <c r="X47" i="13"/>
  <c r="W47" i="13"/>
  <c r="Y46" i="13"/>
  <c r="X46" i="13"/>
  <c r="W46" i="13"/>
  <c r="Y45" i="13"/>
  <c r="X45" i="13"/>
  <c r="W45" i="13"/>
  <c r="Y44" i="13"/>
  <c r="X44" i="13"/>
  <c r="W44" i="13"/>
  <c r="Y43" i="13"/>
  <c r="X43" i="13"/>
  <c r="W43" i="13"/>
  <c r="Y42" i="13"/>
  <c r="X42" i="13"/>
  <c r="W42" i="13"/>
  <c r="Y41" i="13"/>
  <c r="X41" i="13"/>
  <c r="W41" i="13"/>
  <c r="Y40" i="13"/>
  <c r="X40" i="13"/>
  <c r="W40" i="13"/>
  <c r="Y39" i="13"/>
  <c r="X39" i="13"/>
  <c r="W39" i="13"/>
  <c r="Y38" i="13"/>
  <c r="X38" i="13"/>
  <c r="W38" i="13"/>
  <c r="Y37" i="13"/>
  <c r="X37" i="13"/>
  <c r="W37" i="13"/>
  <c r="Y36" i="13"/>
  <c r="X36" i="13"/>
  <c r="W36" i="13"/>
  <c r="Y35" i="13"/>
  <c r="X35" i="13"/>
  <c r="W35" i="13"/>
  <c r="Y34" i="13"/>
  <c r="X34" i="13"/>
  <c r="W34" i="13"/>
  <c r="Y33" i="13"/>
  <c r="X33" i="13"/>
  <c r="W33" i="13"/>
  <c r="Y32" i="13"/>
  <c r="X32" i="13"/>
  <c r="W32" i="13"/>
  <c r="Y31" i="13"/>
  <c r="X31" i="13"/>
  <c r="W31" i="13"/>
  <c r="Y30" i="13"/>
  <c r="X30" i="13"/>
  <c r="W30" i="13"/>
  <c r="Y29" i="13"/>
  <c r="X29" i="13"/>
  <c r="W29" i="13"/>
  <c r="Y28" i="13"/>
  <c r="X28" i="13"/>
  <c r="W28" i="13"/>
  <c r="Y27" i="13"/>
  <c r="X27" i="13"/>
  <c r="W27" i="13"/>
  <c r="Y26" i="13"/>
  <c r="X26" i="13"/>
  <c r="W26" i="13"/>
  <c r="Y25" i="13"/>
  <c r="X25" i="13"/>
  <c r="W25" i="13"/>
  <c r="Y24" i="13"/>
  <c r="X24" i="13"/>
  <c r="W24" i="13"/>
  <c r="Y23" i="13"/>
  <c r="X23" i="13"/>
  <c r="W23" i="13"/>
  <c r="Y22" i="13"/>
  <c r="X22" i="13"/>
  <c r="W22" i="13"/>
  <c r="Y21" i="13"/>
  <c r="X21" i="13"/>
  <c r="W21" i="13"/>
  <c r="Y20" i="13"/>
  <c r="X20" i="13"/>
  <c r="W20" i="13"/>
  <c r="Y19" i="13"/>
  <c r="X19" i="13"/>
  <c r="W19" i="13"/>
  <c r="Y18" i="13"/>
  <c r="X18" i="13"/>
  <c r="W18" i="13"/>
  <c r="W17" i="13"/>
  <c r="W16" i="13"/>
  <c r="W15" i="13"/>
  <c r="W14" i="13"/>
  <c r="W13" i="13"/>
  <c r="W12" i="13"/>
  <c r="W11" i="13"/>
  <c r="W10" i="13"/>
  <c r="W9" i="13"/>
  <c r="W8" i="13"/>
  <c r="W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G56" i="13"/>
  <c r="F56" i="13"/>
  <c r="E56" i="13"/>
  <c r="G55" i="13"/>
  <c r="F55" i="13"/>
  <c r="E55" i="13"/>
  <c r="G54" i="13"/>
  <c r="F54" i="13"/>
  <c r="E54" i="13"/>
  <c r="G53" i="13"/>
  <c r="F53" i="13"/>
  <c r="E53" i="13"/>
  <c r="G52" i="13"/>
  <c r="F52" i="13"/>
  <c r="E52" i="13"/>
  <c r="G51" i="13"/>
  <c r="F51" i="13"/>
  <c r="E51" i="13"/>
  <c r="G50" i="13"/>
  <c r="F50" i="13"/>
  <c r="E50" i="13"/>
  <c r="G49" i="13"/>
  <c r="F49" i="13"/>
  <c r="E49" i="13"/>
  <c r="G48" i="13"/>
  <c r="F48" i="13"/>
  <c r="E48" i="13"/>
  <c r="G47" i="13"/>
  <c r="F47" i="13"/>
  <c r="E47" i="13"/>
  <c r="G46" i="13"/>
  <c r="F46" i="13"/>
  <c r="E46" i="13"/>
  <c r="G45" i="13"/>
  <c r="F45" i="13"/>
  <c r="E45" i="13"/>
  <c r="G44" i="13"/>
  <c r="F44" i="13"/>
  <c r="E44" i="13"/>
  <c r="G43" i="13"/>
  <c r="F43" i="13"/>
  <c r="E43" i="13"/>
  <c r="G42" i="13"/>
  <c r="F42" i="13"/>
  <c r="E42" i="13"/>
  <c r="G41" i="13"/>
  <c r="F41" i="13"/>
  <c r="E41" i="13"/>
  <c r="G40" i="13"/>
  <c r="F40" i="13"/>
  <c r="E40" i="13"/>
  <c r="G39" i="13"/>
  <c r="F39" i="13"/>
  <c r="E39" i="13"/>
  <c r="G38" i="13"/>
  <c r="F38" i="13"/>
  <c r="E38" i="13"/>
  <c r="G37" i="13"/>
  <c r="F37" i="13"/>
  <c r="E37" i="13"/>
  <c r="G36" i="13"/>
  <c r="F36" i="13"/>
  <c r="E36" i="13"/>
  <c r="G35" i="13"/>
  <c r="F35" i="13"/>
  <c r="E35" i="13"/>
  <c r="G34" i="13"/>
  <c r="F34" i="13"/>
  <c r="E34" i="13"/>
  <c r="G33" i="13"/>
  <c r="F33" i="13"/>
  <c r="E33" i="13"/>
  <c r="G32" i="13"/>
  <c r="F32" i="13"/>
  <c r="E32" i="13"/>
  <c r="G31" i="13"/>
  <c r="F31" i="13"/>
  <c r="E31" i="13"/>
  <c r="G30" i="13"/>
  <c r="F30" i="13"/>
  <c r="E30" i="13"/>
  <c r="G29" i="13"/>
  <c r="F29" i="13"/>
  <c r="E29" i="13"/>
  <c r="G28" i="13"/>
  <c r="F28" i="13"/>
  <c r="E28" i="13"/>
  <c r="G27" i="13"/>
  <c r="F27" i="13"/>
  <c r="E27" i="13"/>
  <c r="G26" i="13"/>
  <c r="F26" i="13"/>
  <c r="E26" i="13"/>
  <c r="G25" i="13"/>
  <c r="F25" i="13"/>
  <c r="E25" i="13"/>
  <c r="G24" i="13"/>
  <c r="F24" i="13"/>
  <c r="E24" i="13"/>
  <c r="G23" i="13"/>
  <c r="F23" i="13"/>
  <c r="E23" i="13"/>
  <c r="G22" i="13"/>
  <c r="F22" i="13"/>
  <c r="E22" i="13"/>
  <c r="G21" i="13"/>
  <c r="F21" i="13"/>
  <c r="E21" i="13"/>
  <c r="G20" i="13"/>
  <c r="F20" i="13"/>
  <c r="E20" i="13"/>
  <c r="G19" i="13"/>
  <c r="F19" i="13"/>
  <c r="E19" i="13"/>
  <c r="G18" i="13"/>
  <c r="F18" i="13"/>
  <c r="E18" i="13"/>
  <c r="G17" i="13"/>
  <c r="F17" i="13"/>
  <c r="E17" i="13"/>
  <c r="G16" i="13"/>
  <c r="F16" i="13"/>
  <c r="E16" i="13"/>
  <c r="G15" i="13"/>
  <c r="F15" i="13"/>
  <c r="E15" i="13"/>
  <c r="G14" i="13"/>
  <c r="F14" i="13"/>
  <c r="E14" i="13"/>
  <c r="G13" i="13"/>
  <c r="F13" i="13"/>
  <c r="E13" i="13"/>
  <c r="G12" i="13"/>
  <c r="F12" i="13"/>
  <c r="E12" i="13"/>
  <c r="G11" i="13"/>
  <c r="F11" i="13"/>
  <c r="E11" i="13"/>
  <c r="G10" i="13"/>
  <c r="F10" i="13"/>
  <c r="E10" i="13"/>
  <c r="G9" i="13"/>
  <c r="F9" i="13"/>
  <c r="E9" i="13"/>
  <c r="G8" i="13"/>
  <c r="F8" i="13"/>
  <c r="E8" i="13"/>
  <c r="G7" i="13"/>
  <c r="F7" i="13"/>
  <c r="E7" i="13"/>
  <c r="P7" i="13" l="1"/>
  <c r="BW7" i="13"/>
  <c r="CF7" i="13"/>
  <c r="BZ7" i="13"/>
  <c r="CI7" i="13"/>
  <c r="BW11" i="13"/>
  <c r="CF11" i="13"/>
  <c r="BZ11" i="13"/>
  <c r="CI11" i="13"/>
  <c r="P15" i="13"/>
  <c r="CF15" i="13"/>
  <c r="BW15" i="13"/>
  <c r="CI15" i="13"/>
  <c r="BZ15" i="13"/>
  <c r="CF19" i="13"/>
  <c r="BW19" i="13"/>
  <c r="CI19" i="13"/>
  <c r="BZ19" i="13"/>
  <c r="BW23" i="13"/>
  <c r="CF23" i="13"/>
  <c r="CI23" i="13"/>
  <c r="BZ23" i="13"/>
  <c r="BW27" i="13"/>
  <c r="CF27" i="13"/>
  <c r="BZ27" i="13"/>
  <c r="CI27" i="13"/>
  <c r="BW31" i="13"/>
  <c r="CF31" i="13"/>
  <c r="BZ31" i="13"/>
  <c r="CI31" i="13"/>
  <c r="BW35" i="13"/>
  <c r="CF35" i="13"/>
  <c r="BZ35" i="13"/>
  <c r="CI35" i="13"/>
  <c r="BW39" i="13"/>
  <c r="CF39" i="13"/>
  <c r="BZ39" i="13"/>
  <c r="CI39" i="13"/>
  <c r="BW43" i="13"/>
  <c r="CF43" i="13"/>
  <c r="BZ43" i="13"/>
  <c r="CI43" i="13"/>
  <c r="BW47" i="13"/>
  <c r="CF47" i="13"/>
  <c r="BZ47" i="13"/>
  <c r="CI47" i="13"/>
  <c r="BW51" i="13"/>
  <c r="CF51" i="13"/>
  <c r="CI51" i="13"/>
  <c r="BZ51" i="13"/>
  <c r="BW55" i="13"/>
  <c r="CF55" i="13"/>
  <c r="BZ55" i="13"/>
  <c r="CI55" i="13"/>
  <c r="CD8" i="13"/>
  <c r="BU8" i="13"/>
  <c r="CG8" i="13"/>
  <c r="BX8" i="13"/>
  <c r="BU12" i="13"/>
  <c r="CD12" i="13"/>
  <c r="BX12" i="13"/>
  <c r="CG12" i="13"/>
  <c r="CD16" i="13"/>
  <c r="BU16" i="13"/>
  <c r="BX16" i="13"/>
  <c r="CG16" i="13"/>
  <c r="CD20" i="13"/>
  <c r="BU20" i="13"/>
  <c r="BX20" i="13"/>
  <c r="CG20" i="13"/>
  <c r="CD24" i="13"/>
  <c r="BU24" i="13"/>
  <c r="CG24" i="13"/>
  <c r="BX24" i="13"/>
  <c r="BU28" i="13"/>
  <c r="CD28" i="13"/>
  <c r="BX28" i="13"/>
  <c r="CG28" i="13"/>
  <c r="CD32" i="13"/>
  <c r="BU32" i="13"/>
  <c r="BX32" i="13"/>
  <c r="CG32" i="13"/>
  <c r="BU36" i="13"/>
  <c r="CD36" i="13"/>
  <c r="CG36" i="13"/>
  <c r="BX36" i="13"/>
  <c r="CD40" i="13"/>
  <c r="BU40" i="13"/>
  <c r="BX40" i="13"/>
  <c r="CG40" i="13"/>
  <c r="BU44" i="13"/>
  <c r="CD44" i="13"/>
  <c r="BX44" i="13"/>
  <c r="CG44" i="13"/>
  <c r="CD48" i="13"/>
  <c r="BU48" i="13"/>
  <c r="CG48" i="13"/>
  <c r="BX48" i="13"/>
  <c r="BU52" i="13"/>
  <c r="CD52" i="13"/>
  <c r="BX52" i="13"/>
  <c r="CG52" i="13"/>
  <c r="CD56" i="13"/>
  <c r="BU56" i="13"/>
  <c r="CG56" i="13"/>
  <c r="BX56" i="13"/>
  <c r="CE8" i="13"/>
  <c r="BV8" i="13"/>
  <c r="CH8" i="13"/>
  <c r="BY8" i="13"/>
  <c r="CE12" i="13"/>
  <c r="BV12" i="13"/>
  <c r="BY12" i="13"/>
  <c r="CH12" i="13"/>
  <c r="CE16" i="13"/>
  <c r="BV16" i="13"/>
  <c r="CH16" i="13"/>
  <c r="BY16" i="13"/>
  <c r="CE20" i="13"/>
  <c r="BV20" i="13"/>
  <c r="CH20" i="13"/>
  <c r="BY20" i="13"/>
  <c r="CE24" i="13"/>
  <c r="BV24" i="13"/>
  <c r="BY24" i="13"/>
  <c r="CH24" i="13"/>
  <c r="BV28" i="13"/>
  <c r="CE28" i="13"/>
  <c r="BY28" i="13"/>
  <c r="CH28" i="13"/>
  <c r="CE32" i="13"/>
  <c r="BV32" i="13"/>
  <c r="BY32" i="13"/>
  <c r="CH32" i="13"/>
  <c r="BV36" i="13"/>
  <c r="CE36" i="13"/>
  <c r="CH36" i="13"/>
  <c r="BY36" i="13"/>
  <c r="CE40" i="13"/>
  <c r="BV40" i="13"/>
  <c r="BY40" i="13"/>
  <c r="CH40" i="13"/>
  <c r="BV44" i="13"/>
  <c r="CE44" i="13"/>
  <c r="CH44" i="13"/>
  <c r="BY44" i="13"/>
  <c r="CE48" i="13"/>
  <c r="BV48" i="13"/>
  <c r="CH48" i="13"/>
  <c r="BY48" i="13"/>
  <c r="BV52" i="13"/>
  <c r="CE52" i="13"/>
  <c r="CH52" i="13"/>
  <c r="BY52" i="13"/>
  <c r="CE56" i="13"/>
  <c r="BV56" i="13"/>
  <c r="CH56" i="13"/>
  <c r="BY56" i="13"/>
  <c r="CF8" i="13"/>
  <c r="BW8" i="13"/>
  <c r="CI8" i="13"/>
  <c r="BZ8" i="13"/>
  <c r="CF12" i="13"/>
  <c r="BW12" i="13"/>
  <c r="CI12" i="13"/>
  <c r="BZ12" i="13"/>
  <c r="CF16" i="13"/>
  <c r="BW16" i="13"/>
  <c r="BZ16" i="13"/>
  <c r="CI16" i="13"/>
  <c r="CF20" i="13"/>
  <c r="BW20" i="13"/>
  <c r="BZ20" i="13"/>
  <c r="CI20" i="13"/>
  <c r="CF24" i="13"/>
  <c r="BW24" i="13"/>
  <c r="BZ24" i="13"/>
  <c r="CI24" i="13"/>
  <c r="CF28" i="13"/>
  <c r="BW28" i="13"/>
  <c r="BZ28" i="13"/>
  <c r="CI28" i="13"/>
  <c r="CF32" i="13"/>
  <c r="BW32" i="13"/>
  <c r="BZ32" i="13"/>
  <c r="CI32" i="13"/>
  <c r="CF36" i="13"/>
  <c r="BW36" i="13"/>
  <c r="BZ36" i="13"/>
  <c r="CI36" i="13"/>
  <c r="CF40" i="13"/>
  <c r="BW40" i="13"/>
  <c r="CI40" i="13"/>
  <c r="BZ40" i="13"/>
  <c r="CF44" i="13"/>
  <c r="BW44" i="13"/>
  <c r="BZ44" i="13"/>
  <c r="CI44" i="13"/>
  <c r="CF48" i="13"/>
  <c r="BW48" i="13"/>
  <c r="BZ48" i="13"/>
  <c r="CI48" i="13"/>
  <c r="CF52" i="13"/>
  <c r="BW52" i="13"/>
  <c r="BZ52" i="13"/>
  <c r="CI52" i="13"/>
  <c r="CF56" i="13"/>
  <c r="BW56" i="13"/>
  <c r="BZ56" i="13"/>
  <c r="CI56" i="13"/>
  <c r="CD9" i="13"/>
  <c r="BU9" i="13"/>
  <c r="CA9" i="13" s="1"/>
  <c r="CG9" i="13"/>
  <c r="BX9" i="13"/>
  <c r="N13" i="13"/>
  <c r="CD13" i="13"/>
  <c r="BU13" i="13"/>
  <c r="BX13" i="13"/>
  <c r="CG13" i="13"/>
  <c r="CD17" i="13"/>
  <c r="BU17" i="13"/>
  <c r="CG17" i="13"/>
  <c r="BX17" i="13"/>
  <c r="CD21" i="13"/>
  <c r="CJ21" i="13" s="1"/>
  <c r="BU21" i="13"/>
  <c r="CA21" i="13" s="1"/>
  <c r="CG21" i="13"/>
  <c r="BX21" i="13"/>
  <c r="CD25" i="13"/>
  <c r="BU25" i="13"/>
  <c r="CG25" i="13"/>
  <c r="BX25" i="13"/>
  <c r="CD29" i="13"/>
  <c r="BU29" i="13"/>
  <c r="BX29" i="13"/>
  <c r="CG29" i="13"/>
  <c r="CD33" i="13"/>
  <c r="BU33" i="13"/>
  <c r="CA33" i="13" s="1"/>
  <c r="CG33" i="13"/>
  <c r="BX33" i="13"/>
  <c r="CD37" i="13"/>
  <c r="BU37" i="13"/>
  <c r="CG37" i="13"/>
  <c r="BX37" i="13"/>
  <c r="CD41" i="13"/>
  <c r="BU41" i="13"/>
  <c r="BX41" i="13"/>
  <c r="CG41" i="13"/>
  <c r="CD45" i="13"/>
  <c r="CJ45" i="13" s="1"/>
  <c r="BU45" i="13"/>
  <c r="CA45" i="13" s="1"/>
  <c r="BX45" i="13"/>
  <c r="CG45" i="13"/>
  <c r="CD49" i="13"/>
  <c r="BU49" i="13"/>
  <c r="BX49" i="13"/>
  <c r="CG49" i="13"/>
  <c r="CD53" i="13"/>
  <c r="BU53" i="13"/>
  <c r="CG53" i="13"/>
  <c r="BX53" i="13"/>
  <c r="AF16" i="13"/>
  <c r="CE9" i="13"/>
  <c r="BV9" i="13"/>
  <c r="CH9" i="13"/>
  <c r="BY9" i="13"/>
  <c r="CE13" i="13"/>
  <c r="BV13" i="13"/>
  <c r="CH13" i="13"/>
  <c r="BY13" i="13"/>
  <c r="CE17" i="13"/>
  <c r="BV17" i="13"/>
  <c r="CH17" i="13"/>
  <c r="BY17" i="13"/>
  <c r="CE21" i="13"/>
  <c r="BV21" i="13"/>
  <c r="BY21" i="13"/>
  <c r="CH21" i="13"/>
  <c r="CE25" i="13"/>
  <c r="BV25" i="13"/>
  <c r="CH25" i="13"/>
  <c r="BY25" i="13"/>
  <c r="CE29" i="13"/>
  <c r="BV29" i="13"/>
  <c r="BY29" i="13"/>
  <c r="CH29" i="13"/>
  <c r="CE33" i="13"/>
  <c r="BV33" i="13"/>
  <c r="BY33" i="13"/>
  <c r="CH33" i="13"/>
  <c r="CE37" i="13"/>
  <c r="BV37" i="13"/>
  <c r="BY37" i="13"/>
  <c r="CH37" i="13"/>
  <c r="CE41" i="13"/>
  <c r="BV41" i="13"/>
  <c r="BY41" i="13"/>
  <c r="CH41" i="13"/>
  <c r="CE45" i="13"/>
  <c r="BV45" i="13"/>
  <c r="CH45" i="13"/>
  <c r="BY45" i="13"/>
  <c r="CE49" i="13"/>
  <c r="BV49" i="13"/>
  <c r="BY49" i="13"/>
  <c r="CH49" i="13"/>
  <c r="CE53" i="13"/>
  <c r="BV53" i="13"/>
  <c r="BY53" i="13"/>
  <c r="CH53" i="13"/>
  <c r="AF25" i="13"/>
  <c r="CF9" i="13"/>
  <c r="BW9" i="13"/>
  <c r="CI9" i="13"/>
  <c r="BZ9" i="13"/>
  <c r="CF13" i="13"/>
  <c r="BW13" i="13"/>
  <c r="BZ13" i="13"/>
  <c r="CI13" i="13"/>
  <c r="CF17" i="13"/>
  <c r="BW17" i="13"/>
  <c r="CI17" i="13"/>
  <c r="BZ17" i="13"/>
  <c r="CF21" i="13"/>
  <c r="BW21" i="13"/>
  <c r="CI21" i="13"/>
  <c r="BZ21" i="13"/>
  <c r="CF25" i="13"/>
  <c r="BW25" i="13"/>
  <c r="CI25" i="13"/>
  <c r="BZ25" i="13"/>
  <c r="CF29" i="13"/>
  <c r="BW29" i="13"/>
  <c r="CI29" i="13"/>
  <c r="BZ29" i="13"/>
  <c r="CF33" i="13"/>
  <c r="BW33" i="13"/>
  <c r="BZ33" i="13"/>
  <c r="CI33" i="13"/>
  <c r="CF37" i="13"/>
  <c r="BW37" i="13"/>
  <c r="BZ37" i="13"/>
  <c r="CI37" i="13"/>
  <c r="CF41" i="13"/>
  <c r="BW41" i="13"/>
  <c r="BZ41" i="13"/>
  <c r="CI41" i="13"/>
  <c r="CF45" i="13"/>
  <c r="BW45" i="13"/>
  <c r="CI45" i="13"/>
  <c r="BZ45" i="13"/>
  <c r="CF49" i="13"/>
  <c r="BW49" i="13"/>
  <c r="BZ49" i="13"/>
  <c r="CI49" i="13"/>
  <c r="CF53" i="13"/>
  <c r="BW53" i="13"/>
  <c r="BZ53" i="13"/>
  <c r="CI53" i="13"/>
  <c r="CD6" i="13"/>
  <c r="BU6" i="13"/>
  <c r="BX6" i="13"/>
  <c r="CG6" i="13"/>
  <c r="CD10" i="13"/>
  <c r="BU10" i="13"/>
  <c r="CG10" i="13"/>
  <c r="BX10" i="13"/>
  <c r="CD14" i="13"/>
  <c r="BU14" i="13"/>
  <c r="CG14" i="13"/>
  <c r="BX14" i="13"/>
  <c r="CD18" i="13"/>
  <c r="BU18" i="13"/>
  <c r="BX18" i="13"/>
  <c r="CG18" i="13"/>
  <c r="CD22" i="13"/>
  <c r="BU22" i="13"/>
  <c r="BX22" i="13"/>
  <c r="CG22" i="13"/>
  <c r="CD26" i="13"/>
  <c r="BU26" i="13"/>
  <c r="BX26" i="13"/>
  <c r="CG26" i="13"/>
  <c r="CD30" i="13"/>
  <c r="BU30" i="13"/>
  <c r="BX30" i="13"/>
  <c r="CG30" i="13"/>
  <c r="CD34" i="13"/>
  <c r="BU34" i="13"/>
  <c r="CG34" i="13"/>
  <c r="BX34" i="13"/>
  <c r="CD38" i="13"/>
  <c r="BU38" i="13"/>
  <c r="BX38" i="13"/>
  <c r="CG38" i="13"/>
  <c r="CD42" i="13"/>
  <c r="BU42" i="13"/>
  <c r="CG42" i="13"/>
  <c r="BX42" i="13"/>
  <c r="CD46" i="13"/>
  <c r="BU46" i="13"/>
  <c r="CG46" i="13"/>
  <c r="BX46" i="13"/>
  <c r="CD50" i="13"/>
  <c r="BU50" i="13"/>
  <c r="CG50" i="13"/>
  <c r="BX50" i="13"/>
  <c r="CD54" i="13"/>
  <c r="BU54" i="13"/>
  <c r="CG54" i="13"/>
  <c r="BX54" i="13"/>
  <c r="BV6" i="13"/>
  <c r="CE6" i="13"/>
  <c r="CH6" i="13"/>
  <c r="BY6" i="13"/>
  <c r="O10" i="13"/>
  <c r="BV10" i="13"/>
  <c r="CE10" i="13"/>
  <c r="CH10" i="13"/>
  <c r="BY10" i="13"/>
  <c r="BV14" i="13"/>
  <c r="CE14" i="13"/>
  <c r="BY14" i="13"/>
  <c r="CH14" i="13"/>
  <c r="O18" i="13"/>
  <c r="BV18" i="13"/>
  <c r="CE18" i="13"/>
  <c r="CH18" i="13"/>
  <c r="BY18" i="13"/>
  <c r="BV22" i="13"/>
  <c r="CE22" i="13"/>
  <c r="CH22" i="13"/>
  <c r="BY22" i="13"/>
  <c r="BV26" i="13"/>
  <c r="CE26" i="13"/>
  <c r="BY26" i="13"/>
  <c r="CH26" i="13"/>
  <c r="BV30" i="13"/>
  <c r="CE30" i="13"/>
  <c r="CH30" i="13"/>
  <c r="BY30" i="13"/>
  <c r="BV34" i="13"/>
  <c r="CE34" i="13"/>
  <c r="BY34" i="13"/>
  <c r="CH34" i="13"/>
  <c r="BV38" i="13"/>
  <c r="CE38" i="13"/>
  <c r="CH38" i="13"/>
  <c r="BY38" i="13"/>
  <c r="BV42" i="13"/>
  <c r="CE42" i="13"/>
  <c r="BY42" i="13"/>
  <c r="CH42" i="13"/>
  <c r="BV46" i="13"/>
  <c r="CE46" i="13"/>
  <c r="CH46" i="13"/>
  <c r="BY46" i="13"/>
  <c r="BV50" i="13"/>
  <c r="CE50" i="13"/>
  <c r="BY50" i="13"/>
  <c r="CH50" i="13"/>
  <c r="BV54" i="13"/>
  <c r="CE54" i="13"/>
  <c r="BY54" i="13"/>
  <c r="CH54" i="13"/>
  <c r="A67" i="13"/>
  <c r="BW6" i="13"/>
  <c r="CF6" i="13"/>
  <c r="BZ6" i="13"/>
  <c r="CI6" i="13"/>
  <c r="BW10" i="13"/>
  <c r="CF10" i="13"/>
  <c r="BZ10" i="13"/>
  <c r="CI10" i="13"/>
  <c r="BW14" i="13"/>
  <c r="CF14" i="13"/>
  <c r="BZ14" i="13"/>
  <c r="CI14" i="13"/>
  <c r="BW18" i="13"/>
  <c r="CF18" i="13"/>
  <c r="CI18" i="13"/>
  <c r="BZ18" i="13"/>
  <c r="BW22" i="13"/>
  <c r="CF22" i="13"/>
  <c r="CI22" i="13"/>
  <c r="BZ22" i="13"/>
  <c r="BW26" i="13"/>
  <c r="CF26" i="13"/>
  <c r="BZ26" i="13"/>
  <c r="CI26" i="13"/>
  <c r="BW30" i="13"/>
  <c r="CF30" i="13"/>
  <c r="CI30" i="13"/>
  <c r="BZ30" i="13"/>
  <c r="BW34" i="13"/>
  <c r="CF34" i="13"/>
  <c r="CI34" i="13"/>
  <c r="BZ34" i="13"/>
  <c r="BW38" i="13"/>
  <c r="CF38" i="13"/>
  <c r="BZ38" i="13"/>
  <c r="CI38" i="13"/>
  <c r="BW42" i="13"/>
  <c r="CF42" i="13"/>
  <c r="CI42" i="13"/>
  <c r="BZ42" i="13"/>
  <c r="BW46" i="13"/>
  <c r="CF46" i="13"/>
  <c r="BZ46" i="13"/>
  <c r="CI46" i="13"/>
  <c r="BW50" i="13"/>
  <c r="CF50" i="13"/>
  <c r="CI50" i="13"/>
  <c r="BZ50" i="13"/>
  <c r="BW54" i="13"/>
  <c r="CF54" i="13"/>
  <c r="BZ54" i="13"/>
  <c r="CI54" i="13"/>
  <c r="AG22" i="13"/>
  <c r="AG30" i="13"/>
  <c r="CD11" i="13"/>
  <c r="BU11" i="13"/>
  <c r="BX11" i="13"/>
  <c r="CG11" i="13"/>
  <c r="CD15" i="13"/>
  <c r="BU15" i="13"/>
  <c r="BX15" i="13"/>
  <c r="CG15" i="13"/>
  <c r="CD19" i="13"/>
  <c r="BU19" i="13"/>
  <c r="BX19" i="13"/>
  <c r="CG19" i="13"/>
  <c r="CD23" i="13"/>
  <c r="CJ23" i="13" s="1"/>
  <c r="BU23" i="13"/>
  <c r="CG23" i="13"/>
  <c r="BX23" i="13"/>
  <c r="CD27" i="13"/>
  <c r="BU27" i="13"/>
  <c r="CG27" i="13"/>
  <c r="BX27" i="13"/>
  <c r="CD31" i="13"/>
  <c r="BU31" i="13"/>
  <c r="BX31" i="13"/>
  <c r="CG31" i="13"/>
  <c r="CD35" i="13"/>
  <c r="BU35" i="13"/>
  <c r="BX35" i="13"/>
  <c r="CG35" i="13"/>
  <c r="CD39" i="13"/>
  <c r="BU39" i="13"/>
  <c r="CG39" i="13"/>
  <c r="BX39" i="13"/>
  <c r="CD43" i="13"/>
  <c r="BU43" i="13"/>
  <c r="CG43" i="13"/>
  <c r="BX43" i="13"/>
  <c r="CD47" i="13"/>
  <c r="BU47" i="13"/>
  <c r="BX47" i="13"/>
  <c r="CG47" i="13"/>
  <c r="CD51" i="13"/>
  <c r="BU51" i="13"/>
  <c r="BX51" i="13"/>
  <c r="CG51" i="13"/>
  <c r="CD55" i="13"/>
  <c r="BU55" i="13"/>
  <c r="BX55" i="13"/>
  <c r="CG55" i="13"/>
  <c r="CD7" i="13"/>
  <c r="BU7" i="13"/>
  <c r="CA7" i="13" s="1"/>
  <c r="BX7" i="13"/>
  <c r="CG7" i="13"/>
  <c r="BV7" i="13"/>
  <c r="CE7" i="13"/>
  <c r="CH7" i="13"/>
  <c r="BY7" i="13"/>
  <c r="BV11" i="13"/>
  <c r="CE11" i="13"/>
  <c r="CH11" i="13"/>
  <c r="BY11" i="13"/>
  <c r="CE15" i="13"/>
  <c r="BV15" i="13"/>
  <c r="CH15" i="13"/>
  <c r="BY15" i="13"/>
  <c r="CE19" i="13"/>
  <c r="BV19" i="13"/>
  <c r="CH19" i="13"/>
  <c r="BY19" i="13"/>
  <c r="BV23" i="13"/>
  <c r="CE23" i="13"/>
  <c r="CH23" i="13"/>
  <c r="BY23" i="13"/>
  <c r="BV27" i="13"/>
  <c r="CE27" i="13"/>
  <c r="CH27" i="13"/>
  <c r="BY27" i="13"/>
  <c r="CE31" i="13"/>
  <c r="BV31" i="13"/>
  <c r="BY31" i="13"/>
  <c r="CH31" i="13"/>
  <c r="BV35" i="13"/>
  <c r="CE35" i="13"/>
  <c r="CH35" i="13"/>
  <c r="BY35" i="13"/>
  <c r="CE39" i="13"/>
  <c r="BV39" i="13"/>
  <c r="CH39" i="13"/>
  <c r="BY39" i="13"/>
  <c r="BV43" i="13"/>
  <c r="CE43" i="13"/>
  <c r="BY43" i="13"/>
  <c r="CH43" i="13"/>
  <c r="CE47" i="13"/>
  <c r="BV47" i="13"/>
  <c r="CH47" i="13"/>
  <c r="BY47" i="13"/>
  <c r="BV51" i="13"/>
  <c r="CE51" i="13"/>
  <c r="CH51" i="13"/>
  <c r="BY51" i="13"/>
  <c r="CE55" i="13"/>
  <c r="BV55" i="13"/>
  <c r="CH55" i="13"/>
  <c r="BY55" i="13"/>
  <c r="AF7" i="13"/>
  <c r="AF15" i="13"/>
  <c r="AF9" i="13"/>
  <c r="AF17" i="13"/>
  <c r="O8" i="13"/>
  <c r="N11" i="13"/>
  <c r="P13" i="13"/>
  <c r="O16" i="13"/>
  <c r="N19" i="13"/>
  <c r="P21" i="13"/>
  <c r="O24" i="13"/>
  <c r="N27" i="13"/>
  <c r="P29" i="13"/>
  <c r="O32" i="13"/>
  <c r="N35" i="13"/>
  <c r="P37" i="13"/>
  <c r="O40" i="13"/>
  <c r="N43" i="13"/>
  <c r="P45" i="13"/>
  <c r="O56" i="13"/>
  <c r="AF20" i="13"/>
  <c r="AH22" i="13"/>
  <c r="AG25" i="13"/>
  <c r="AF28" i="13"/>
  <c r="AH30" i="13"/>
  <c r="AG33" i="13"/>
  <c r="AF36" i="13"/>
  <c r="AH38" i="13"/>
  <c r="AG41" i="13"/>
  <c r="AG49" i="13"/>
  <c r="P8" i="13"/>
  <c r="O11" i="13"/>
  <c r="P16" i="13"/>
  <c r="O19" i="13"/>
  <c r="N22" i="13"/>
  <c r="P24" i="13"/>
  <c r="O27" i="13"/>
  <c r="N30" i="13"/>
  <c r="P32" i="13"/>
  <c r="O35" i="13"/>
  <c r="N38" i="13"/>
  <c r="P40" i="13"/>
  <c r="O43" i="13"/>
  <c r="AG20" i="13"/>
  <c r="AF23" i="13"/>
  <c r="AH25" i="13"/>
  <c r="AG28" i="13"/>
  <c r="AF31" i="13"/>
  <c r="AH33" i="13"/>
  <c r="AG36" i="13"/>
  <c r="AF39" i="13"/>
  <c r="AH41" i="13"/>
  <c r="AG44" i="13"/>
  <c r="AF47" i="13"/>
  <c r="AH49" i="13"/>
  <c r="AG52" i="13"/>
  <c r="N14" i="13"/>
  <c r="O26" i="13"/>
  <c r="N37" i="13"/>
  <c r="O48" i="13"/>
  <c r="O51" i="13"/>
  <c r="AF10" i="13"/>
  <c r="AF11" i="13"/>
  <c r="O57" i="13"/>
  <c r="N54" i="13"/>
  <c r="O9" i="13"/>
  <c r="N12" i="13"/>
  <c r="P14" i="13"/>
  <c r="P47" i="13"/>
  <c r="AF18" i="13"/>
  <c r="AH20" i="13"/>
  <c r="AG23" i="13"/>
  <c r="AF26" i="13"/>
  <c r="AH28" i="13"/>
  <c r="AG31" i="13"/>
  <c r="AF34" i="13"/>
  <c r="AH36" i="13"/>
  <c r="AG39" i="13"/>
  <c r="AF42" i="13"/>
  <c r="AH44" i="13"/>
  <c r="AG47" i="13"/>
  <c r="AF50" i="13"/>
  <c r="AH52" i="13"/>
  <c r="N51" i="13"/>
  <c r="AF13" i="13"/>
  <c r="AG18" i="13"/>
  <c r="AF21" i="13"/>
  <c r="AH23" i="13"/>
  <c r="AG26" i="13"/>
  <c r="AF29" i="13"/>
  <c r="AH31" i="13"/>
  <c r="AG34" i="13"/>
  <c r="AF37" i="13"/>
  <c r="AH39" i="13"/>
  <c r="AG42" i="13"/>
  <c r="AF45" i="13"/>
  <c r="AH47" i="13"/>
  <c r="AG50" i="13"/>
  <c r="O7" i="13"/>
  <c r="N10" i="13"/>
  <c r="P12" i="13"/>
  <c r="O15" i="13"/>
  <c r="N18" i="13"/>
  <c r="P20" i="13"/>
  <c r="O23" i="13"/>
  <c r="N26" i="13"/>
  <c r="P28" i="13"/>
  <c r="O31" i="13"/>
  <c r="N34" i="13"/>
  <c r="P36" i="13"/>
  <c r="O39" i="13"/>
  <c r="N42" i="13"/>
  <c r="P44" i="13"/>
  <c r="O47" i="13"/>
  <c r="N50" i="13"/>
  <c r="P52" i="13"/>
  <c r="O55" i="13"/>
  <c r="P53" i="13"/>
  <c r="P48" i="13"/>
  <c r="N21" i="13"/>
  <c r="P23" i="13"/>
  <c r="N29" i="13"/>
  <c r="P31" i="13"/>
  <c r="O34" i="13"/>
  <c r="P39" i="13"/>
  <c r="O42" i="13"/>
  <c r="N45" i="13"/>
  <c r="O50" i="13"/>
  <c r="N53" i="13"/>
  <c r="P55" i="13"/>
  <c r="AF44" i="13"/>
  <c r="AH46" i="13"/>
  <c r="N46" i="13"/>
  <c r="N8" i="13"/>
  <c r="P10" i="13"/>
  <c r="O13" i="13"/>
  <c r="N16" i="13"/>
  <c r="P18" i="13"/>
  <c r="O21" i="13"/>
  <c r="N24" i="13"/>
  <c r="P26" i="13"/>
  <c r="O29" i="13"/>
  <c r="N32" i="13"/>
  <c r="P34" i="13"/>
  <c r="O37" i="13"/>
  <c r="N40" i="13"/>
  <c r="P42" i="13"/>
  <c r="O45" i="13"/>
  <c r="N48" i="13"/>
  <c r="P50" i="13"/>
  <c r="O53" i="13"/>
  <c r="AF8" i="13"/>
  <c r="N56" i="13"/>
  <c r="N57" i="13"/>
  <c r="AF12" i="13"/>
  <c r="P56" i="13"/>
  <c r="P57" i="13"/>
  <c r="AF53" i="13"/>
  <c r="AF54" i="13"/>
  <c r="N9" i="13"/>
  <c r="P11" i="13"/>
  <c r="O14" i="13"/>
  <c r="N17" i="13"/>
  <c r="P19" i="13"/>
  <c r="O22" i="13"/>
  <c r="N25" i="13"/>
  <c r="P27" i="13"/>
  <c r="O30" i="13"/>
  <c r="N33" i="13"/>
  <c r="P35" i="13"/>
  <c r="O38" i="13"/>
  <c r="N41" i="13"/>
  <c r="P43" i="13"/>
  <c r="O46" i="13"/>
  <c r="N49" i="13"/>
  <c r="P51" i="13"/>
  <c r="O54" i="13"/>
  <c r="AF14" i="13"/>
  <c r="AH18" i="13"/>
  <c r="AG21" i="13"/>
  <c r="AF24" i="13"/>
  <c r="AH26" i="13"/>
  <c r="AG29" i="13"/>
  <c r="AF32" i="13"/>
  <c r="AH34" i="13"/>
  <c r="AG37" i="13"/>
  <c r="AF40" i="13"/>
  <c r="AH42" i="13"/>
  <c r="AG45" i="13"/>
  <c r="AF48" i="13"/>
  <c r="AH50" i="13"/>
  <c r="AG53" i="13"/>
  <c r="AG54" i="13"/>
  <c r="O17" i="13"/>
  <c r="N20" i="13"/>
  <c r="P22" i="13"/>
  <c r="O25" i="13"/>
  <c r="N28" i="13"/>
  <c r="P30" i="13"/>
  <c r="O33" i="13"/>
  <c r="N36" i="13"/>
  <c r="P38" i="13"/>
  <c r="O41" i="13"/>
  <c r="N44" i="13"/>
  <c r="P46" i="13"/>
  <c r="O49" i="13"/>
  <c r="N52" i="13"/>
  <c r="P54" i="13"/>
  <c r="AF19" i="13"/>
  <c r="AH21" i="13"/>
  <c r="AG24" i="13"/>
  <c r="AF27" i="13"/>
  <c r="AH29" i="13"/>
  <c r="AG32" i="13"/>
  <c r="AF35" i="13"/>
  <c r="AH37" i="13"/>
  <c r="AG40" i="13"/>
  <c r="AF43" i="13"/>
  <c r="AH45" i="13"/>
  <c r="AG48" i="13"/>
  <c r="AF51" i="13"/>
  <c r="AH53" i="13"/>
  <c r="AH54" i="13"/>
  <c r="AF52" i="13"/>
  <c r="N7" i="13"/>
  <c r="P9" i="13"/>
  <c r="O12" i="13"/>
  <c r="N15" i="13"/>
  <c r="P17" i="13"/>
  <c r="O20" i="13"/>
  <c r="N23" i="13"/>
  <c r="P25" i="13"/>
  <c r="O28" i="13"/>
  <c r="N31" i="13"/>
  <c r="P33" i="13"/>
  <c r="O36" i="13"/>
  <c r="N39" i="13"/>
  <c r="P41" i="13"/>
  <c r="O44" i="13"/>
  <c r="N47" i="13"/>
  <c r="P49" i="13"/>
  <c r="O52" i="13"/>
  <c r="N55" i="13"/>
  <c r="AG19" i="13"/>
  <c r="AF22" i="13"/>
  <c r="AH24" i="13"/>
  <c r="AG27" i="13"/>
  <c r="AF30" i="13"/>
  <c r="AH32" i="13"/>
  <c r="AG35" i="13"/>
  <c r="AF38" i="13"/>
  <c r="AH40" i="13"/>
  <c r="AG43" i="13"/>
  <c r="AF46" i="13"/>
  <c r="AH48" i="13"/>
  <c r="AG51" i="13"/>
  <c r="AF33" i="13"/>
  <c r="AH35" i="13"/>
  <c r="AG38" i="13"/>
  <c r="AF41" i="13"/>
  <c r="AH43" i="13"/>
  <c r="AG46" i="13"/>
  <c r="AF49" i="13"/>
  <c r="AH51" i="13"/>
  <c r="E67" i="13"/>
  <c r="F67" i="13"/>
  <c r="G67" i="13"/>
  <c r="AR7" i="13"/>
  <c r="CJ55" i="13" l="1"/>
  <c r="CJ43" i="13"/>
  <c r="CJ31" i="13"/>
  <c r="CJ19" i="13"/>
  <c r="CJ49" i="13"/>
  <c r="CJ37" i="13"/>
  <c r="CJ13" i="13"/>
  <c r="CA48" i="13"/>
  <c r="CJ36" i="13"/>
  <c r="CA24" i="13"/>
  <c r="CJ12" i="13"/>
  <c r="CA54" i="13"/>
  <c r="CA42" i="13"/>
  <c r="CA30" i="13"/>
  <c r="CA18" i="13"/>
  <c r="CA6" i="13"/>
  <c r="CJ48" i="13"/>
  <c r="CA36" i="13"/>
  <c r="CJ24" i="13"/>
  <c r="CA12" i="13"/>
  <c r="CJ7" i="13"/>
  <c r="CJ54" i="13"/>
  <c r="CJ42" i="13"/>
  <c r="CJ30" i="13"/>
  <c r="CJ18" i="13"/>
  <c r="CJ6" i="13"/>
  <c r="CJ33" i="13"/>
  <c r="CJ9" i="13"/>
  <c r="CA51" i="13"/>
  <c r="CA39" i="13"/>
  <c r="CA27" i="13"/>
  <c r="CA15" i="13"/>
  <c r="CC45" i="13"/>
  <c r="CB45" i="13"/>
  <c r="CC33" i="13"/>
  <c r="CB33" i="13"/>
  <c r="CC21" i="13"/>
  <c r="CB21" i="13"/>
  <c r="CJ51" i="13"/>
  <c r="CJ39" i="13"/>
  <c r="CJ27" i="13"/>
  <c r="CJ15" i="13"/>
  <c r="A68" i="13"/>
  <c r="CL45" i="13"/>
  <c r="CK45" i="13"/>
  <c r="CL21" i="13"/>
  <c r="CK21" i="13"/>
  <c r="CC9" i="13"/>
  <c r="CB9" i="13"/>
  <c r="CA56" i="13"/>
  <c r="CJ44" i="13"/>
  <c r="CA32" i="13"/>
  <c r="CA20" i="13"/>
  <c r="CA8" i="13"/>
  <c r="CA50" i="13"/>
  <c r="CA38" i="13"/>
  <c r="CA26" i="13"/>
  <c r="CA14" i="13"/>
  <c r="CJ56" i="13"/>
  <c r="CA44" i="13"/>
  <c r="CJ32" i="13"/>
  <c r="CJ20" i="13"/>
  <c r="CJ8" i="13"/>
  <c r="CJ50" i="13"/>
  <c r="CJ38" i="13"/>
  <c r="CJ26" i="13"/>
  <c r="CJ14" i="13"/>
  <c r="CJ17" i="13"/>
  <c r="CB7" i="13"/>
  <c r="CC7" i="13"/>
  <c r="CA47" i="13"/>
  <c r="CA35" i="13"/>
  <c r="CA23" i="13"/>
  <c r="CA11" i="13"/>
  <c r="CA53" i="13"/>
  <c r="CA41" i="13"/>
  <c r="CA29" i="13"/>
  <c r="CA17" i="13"/>
  <c r="CJ47" i="13"/>
  <c r="CJ35" i="13"/>
  <c r="CK23" i="13"/>
  <c r="CL23" i="13"/>
  <c r="CJ11" i="13"/>
  <c r="CJ53" i="13"/>
  <c r="CJ41" i="13"/>
  <c r="CJ29" i="13"/>
  <c r="CJ52" i="13"/>
  <c r="CA40" i="13"/>
  <c r="CJ28" i="13"/>
  <c r="CA16" i="13"/>
  <c r="CA46" i="13"/>
  <c r="CA34" i="13"/>
  <c r="CA22" i="13"/>
  <c r="CA10" i="13"/>
  <c r="CA52" i="13"/>
  <c r="CJ40" i="13"/>
  <c r="CA28" i="13"/>
  <c r="CJ16" i="13"/>
  <c r="CJ46" i="13"/>
  <c r="CJ34" i="13"/>
  <c r="CJ22" i="13"/>
  <c r="CJ10" i="13"/>
  <c r="CJ25" i="13"/>
  <c r="CA55" i="13"/>
  <c r="CA43" i="13"/>
  <c r="CA31" i="13"/>
  <c r="CA19" i="13"/>
  <c r="CA49" i="13"/>
  <c r="CA37" i="13"/>
  <c r="CA25" i="13"/>
  <c r="CA13" i="13"/>
  <c r="BO7" i="13"/>
  <c r="BL7" i="13"/>
  <c r="F68" i="13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F185" i="13" s="1"/>
  <c r="F186" i="13" s="1"/>
  <c r="F187" i="13" s="1"/>
  <c r="F188" i="13" s="1"/>
  <c r="F189" i="13" s="1"/>
  <c r="F190" i="13" s="1"/>
  <c r="F191" i="13" s="1"/>
  <c r="F192" i="13" s="1"/>
  <c r="F193" i="13" s="1"/>
  <c r="F194" i="13" s="1"/>
  <c r="F195" i="13" s="1"/>
  <c r="F196" i="13" s="1"/>
  <c r="F197" i="13" s="1"/>
  <c r="F198" i="13" s="1"/>
  <c r="F199" i="13" s="1"/>
  <c r="F200" i="13" s="1"/>
  <c r="F201" i="13" s="1"/>
  <c r="F202" i="13" s="1"/>
  <c r="F203" i="13" s="1"/>
  <c r="F204" i="13" s="1"/>
  <c r="F205" i="13" s="1"/>
  <c r="F206" i="13" s="1"/>
  <c r="F207" i="13" s="1"/>
  <c r="F208" i="13" s="1"/>
  <c r="F209" i="13" s="1"/>
  <c r="F210" i="13" s="1"/>
  <c r="F211" i="13" s="1"/>
  <c r="F212" i="13" s="1"/>
  <c r="F213" i="13" s="1"/>
  <c r="F214" i="13" s="1"/>
  <c r="F215" i="13" s="1"/>
  <c r="F216" i="13" s="1"/>
  <c r="F217" i="13" s="1"/>
  <c r="F218" i="13" s="1"/>
  <c r="F219" i="13" s="1"/>
  <c r="F220" i="13" s="1"/>
  <c r="F221" i="13" s="1"/>
  <c r="F222" i="13" s="1"/>
  <c r="F223" i="13" s="1"/>
  <c r="F224" i="13" s="1"/>
  <c r="F225" i="13" s="1"/>
  <c r="F226" i="13" s="1"/>
  <c r="F227" i="13" s="1"/>
  <c r="F228" i="13" s="1"/>
  <c r="F229" i="13" s="1"/>
  <c r="F230" i="13" s="1"/>
  <c r="F231" i="13" s="1"/>
  <c r="F232" i="13" s="1"/>
  <c r="F233" i="13" s="1"/>
  <c r="F234" i="13" s="1"/>
  <c r="F235" i="13" s="1"/>
  <c r="F236" i="13" s="1"/>
  <c r="F237" i="13" s="1"/>
  <c r="F238" i="13" s="1"/>
  <c r="F239" i="13" s="1"/>
  <c r="F240" i="13" s="1"/>
  <c r="F241" i="13" s="1"/>
  <c r="F242" i="13" s="1"/>
  <c r="F243" i="13" s="1"/>
  <c r="F244" i="13" s="1"/>
  <c r="F245" i="13" s="1"/>
  <c r="F246" i="13" s="1"/>
  <c r="F247" i="13" s="1"/>
  <c r="F248" i="13" s="1"/>
  <c r="F249" i="13" s="1"/>
  <c r="F250" i="13" s="1"/>
  <c r="F251" i="13" s="1"/>
  <c r="F252" i="13" s="1"/>
  <c r="F253" i="13" s="1"/>
  <c r="F254" i="13" s="1"/>
  <c r="F255" i="13" s="1"/>
  <c r="F256" i="13" s="1"/>
  <c r="F257" i="13" s="1"/>
  <c r="F258" i="13" s="1"/>
  <c r="F259" i="13" s="1"/>
  <c r="F260" i="13" s="1"/>
  <c r="F261" i="13" s="1"/>
  <c r="F262" i="13" s="1"/>
  <c r="F263" i="13" s="1"/>
  <c r="F264" i="13" s="1"/>
  <c r="F265" i="13" s="1"/>
  <c r="F266" i="13" s="1"/>
  <c r="F267" i="13" s="1"/>
  <c r="F268" i="13" s="1"/>
  <c r="F269" i="13" s="1"/>
  <c r="F270" i="13" s="1"/>
  <c r="F271" i="13" s="1"/>
  <c r="F272" i="13" s="1"/>
  <c r="F273" i="13" s="1"/>
  <c r="F274" i="13" s="1"/>
  <c r="F275" i="13" s="1"/>
  <c r="F276" i="13" s="1"/>
  <c r="F277" i="13" s="1"/>
  <c r="F278" i="13" s="1"/>
  <c r="F279" i="13" s="1"/>
  <c r="F280" i="13" s="1"/>
  <c r="F281" i="13" s="1"/>
  <c r="F282" i="13" s="1"/>
  <c r="F283" i="13" s="1"/>
  <c r="F284" i="13" s="1"/>
  <c r="F285" i="13" s="1"/>
  <c r="F286" i="13" s="1"/>
  <c r="F287" i="13" s="1"/>
  <c r="F288" i="13" s="1"/>
  <c r="F289" i="13" s="1"/>
  <c r="F290" i="13" s="1"/>
  <c r="F291" i="13" s="1"/>
  <c r="F292" i="13" s="1"/>
  <c r="F293" i="13" s="1"/>
  <c r="F294" i="13" s="1"/>
  <c r="F295" i="13" s="1"/>
  <c r="F296" i="13" s="1"/>
  <c r="F297" i="13" s="1"/>
  <c r="F298" i="13" s="1"/>
  <c r="F299" i="13" s="1"/>
  <c r="F300" i="13" s="1"/>
  <c r="F301" i="13" s="1"/>
  <c r="F302" i="13" s="1"/>
  <c r="F303" i="13" s="1"/>
  <c r="F304" i="13" s="1"/>
  <c r="F305" i="13" s="1"/>
  <c r="F306" i="13" s="1"/>
  <c r="F307" i="13" s="1"/>
  <c r="F308" i="13" s="1"/>
  <c r="F309" i="13" s="1"/>
  <c r="F310" i="13" s="1"/>
  <c r="F311" i="13" s="1"/>
  <c r="F312" i="13" s="1"/>
  <c r="F313" i="13" s="1"/>
  <c r="F314" i="13" s="1"/>
  <c r="F315" i="13" s="1"/>
  <c r="F316" i="13" s="1"/>
  <c r="F317" i="13" s="1"/>
  <c r="F318" i="13" s="1"/>
  <c r="F319" i="13" s="1"/>
  <c r="F320" i="13" s="1"/>
  <c r="F321" i="13" s="1"/>
  <c r="F322" i="13" s="1"/>
  <c r="F323" i="13" s="1"/>
  <c r="F324" i="13" s="1"/>
  <c r="F325" i="13" s="1"/>
  <c r="F326" i="13" s="1"/>
  <c r="F327" i="13" s="1"/>
  <c r="F328" i="13" s="1"/>
  <c r="F329" i="13" s="1"/>
  <c r="F330" i="13" s="1"/>
  <c r="F331" i="13" s="1"/>
  <c r="F332" i="13" s="1"/>
  <c r="F333" i="13" s="1"/>
  <c r="F334" i="13" s="1"/>
  <c r="F335" i="13" s="1"/>
  <c r="F336" i="13" s="1"/>
  <c r="F337" i="13" s="1"/>
  <c r="F338" i="13" s="1"/>
  <c r="F339" i="13" s="1"/>
  <c r="F340" i="13" s="1"/>
  <c r="F341" i="13" s="1"/>
  <c r="F342" i="13" s="1"/>
  <c r="F343" i="13" s="1"/>
  <c r="F344" i="13" s="1"/>
  <c r="F345" i="13" s="1"/>
  <c r="F346" i="13" s="1"/>
  <c r="C67" i="13"/>
  <c r="E68" i="13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E93" i="13" s="1"/>
  <c r="E94" i="13" s="1"/>
  <c r="E95" i="13" s="1"/>
  <c r="E96" i="13" s="1"/>
  <c r="E97" i="13" s="1"/>
  <c r="E98" i="13" s="1"/>
  <c r="E99" i="13" s="1"/>
  <c r="E100" i="13" s="1"/>
  <c r="E101" i="13" s="1"/>
  <c r="E102" i="13" s="1"/>
  <c r="E103" i="13" s="1"/>
  <c r="E104" i="13" s="1"/>
  <c r="E105" i="13" s="1"/>
  <c r="E106" i="13" s="1"/>
  <c r="E107" i="13" s="1"/>
  <c r="E108" i="13" s="1"/>
  <c r="E109" i="13" s="1"/>
  <c r="E110" i="13" s="1"/>
  <c r="E111" i="13" s="1"/>
  <c r="E112" i="13" s="1"/>
  <c r="E113" i="13" s="1"/>
  <c r="E114" i="13" s="1"/>
  <c r="E115" i="13" s="1"/>
  <c r="E116" i="13" s="1"/>
  <c r="E117" i="13" s="1"/>
  <c r="E118" i="13" s="1"/>
  <c r="E119" i="13" s="1"/>
  <c r="E120" i="13" s="1"/>
  <c r="E121" i="13" s="1"/>
  <c r="E122" i="13" s="1"/>
  <c r="E123" i="13" s="1"/>
  <c r="E124" i="13" s="1"/>
  <c r="E125" i="13" s="1"/>
  <c r="E126" i="13" s="1"/>
  <c r="E127" i="13" s="1"/>
  <c r="E128" i="13" s="1"/>
  <c r="E129" i="13" s="1"/>
  <c r="E130" i="13" s="1"/>
  <c r="E131" i="13" s="1"/>
  <c r="E132" i="13" s="1"/>
  <c r="E133" i="13" s="1"/>
  <c r="E134" i="13" s="1"/>
  <c r="E135" i="13" s="1"/>
  <c r="E136" i="13" s="1"/>
  <c r="E137" i="13" s="1"/>
  <c r="E138" i="13" s="1"/>
  <c r="E139" i="13" s="1"/>
  <c r="E140" i="13" s="1"/>
  <c r="E141" i="13" s="1"/>
  <c r="E142" i="13" s="1"/>
  <c r="E143" i="13" s="1"/>
  <c r="E144" i="13" s="1"/>
  <c r="E145" i="13" s="1"/>
  <c r="E146" i="13" s="1"/>
  <c r="E147" i="13" s="1"/>
  <c r="E148" i="13" s="1"/>
  <c r="E149" i="13" s="1"/>
  <c r="E150" i="13" s="1"/>
  <c r="E151" i="13" s="1"/>
  <c r="E152" i="13" s="1"/>
  <c r="E153" i="13" s="1"/>
  <c r="E154" i="13" s="1"/>
  <c r="E155" i="13" s="1"/>
  <c r="E156" i="13" s="1"/>
  <c r="E157" i="13" s="1"/>
  <c r="E158" i="13" s="1"/>
  <c r="E159" i="13" s="1"/>
  <c r="E160" i="13" s="1"/>
  <c r="E161" i="13" s="1"/>
  <c r="E162" i="13" s="1"/>
  <c r="E163" i="13" s="1"/>
  <c r="E164" i="13" s="1"/>
  <c r="E165" i="13" s="1"/>
  <c r="E166" i="13" s="1"/>
  <c r="E167" i="13" s="1"/>
  <c r="E168" i="13" s="1"/>
  <c r="E169" i="13" s="1"/>
  <c r="E170" i="13" s="1"/>
  <c r="E171" i="13" s="1"/>
  <c r="E172" i="13" s="1"/>
  <c r="E173" i="13" s="1"/>
  <c r="E174" i="13" s="1"/>
  <c r="E175" i="13" s="1"/>
  <c r="E176" i="13" s="1"/>
  <c r="E177" i="13" s="1"/>
  <c r="E178" i="13" s="1"/>
  <c r="E179" i="13" s="1"/>
  <c r="E180" i="13" s="1"/>
  <c r="E181" i="13" s="1"/>
  <c r="E182" i="13" s="1"/>
  <c r="E183" i="13" s="1"/>
  <c r="E184" i="13" s="1"/>
  <c r="E185" i="13" s="1"/>
  <c r="E186" i="13" s="1"/>
  <c r="E187" i="13" s="1"/>
  <c r="E188" i="13" s="1"/>
  <c r="E189" i="13" s="1"/>
  <c r="E190" i="13" s="1"/>
  <c r="E191" i="13" s="1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E206" i="13" s="1"/>
  <c r="E207" i="13" s="1"/>
  <c r="E208" i="13" s="1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E223" i="13" s="1"/>
  <c r="E224" i="13" s="1"/>
  <c r="E225" i="13" s="1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E240" i="13" s="1"/>
  <c r="E241" i="13" s="1"/>
  <c r="E242" i="13" s="1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E257" i="13" s="1"/>
  <c r="E258" i="13" s="1"/>
  <c r="E259" i="13" s="1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E274" i="13" s="1"/>
  <c r="E275" i="13" s="1"/>
  <c r="E276" i="13" s="1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E291" i="13" s="1"/>
  <c r="E292" i="13" s="1"/>
  <c r="E293" i="13" s="1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E308" i="13" s="1"/>
  <c r="E309" i="13" s="1"/>
  <c r="E310" i="13" s="1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E325" i="13" s="1"/>
  <c r="E326" i="13" s="1"/>
  <c r="E327" i="13" s="1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E342" i="13" s="1"/>
  <c r="E343" i="13" s="1"/>
  <c r="E344" i="13" s="1"/>
  <c r="E345" i="13" s="1"/>
  <c r="E346" i="13" s="1"/>
  <c r="B67" i="13"/>
  <c r="AU7" i="13"/>
  <c r="AI8" i="13" s="1"/>
  <c r="G68" i="13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191" i="13" s="1"/>
  <c r="G192" i="13" s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G222" i="13" s="1"/>
  <c r="G223" i="13" s="1"/>
  <c r="G224" i="13" s="1"/>
  <c r="G225" i="13" s="1"/>
  <c r="G226" i="13" s="1"/>
  <c r="G227" i="13" s="1"/>
  <c r="G228" i="13" s="1"/>
  <c r="G229" i="13" s="1"/>
  <c r="G230" i="13" s="1"/>
  <c r="G231" i="13" s="1"/>
  <c r="G232" i="13" s="1"/>
  <c r="G233" i="13" s="1"/>
  <c r="G234" i="13" s="1"/>
  <c r="G235" i="13" s="1"/>
  <c r="G236" i="13" s="1"/>
  <c r="G237" i="13" s="1"/>
  <c r="G238" i="13" s="1"/>
  <c r="G239" i="13" s="1"/>
  <c r="G240" i="13" s="1"/>
  <c r="G241" i="13" s="1"/>
  <c r="G242" i="13" s="1"/>
  <c r="G243" i="13" s="1"/>
  <c r="G244" i="13" s="1"/>
  <c r="G245" i="13" s="1"/>
  <c r="G246" i="13" s="1"/>
  <c r="G247" i="13" s="1"/>
  <c r="G248" i="13" s="1"/>
  <c r="G249" i="13" s="1"/>
  <c r="G250" i="13" s="1"/>
  <c r="G251" i="13" s="1"/>
  <c r="G252" i="13" s="1"/>
  <c r="G253" i="13" s="1"/>
  <c r="G254" i="13" s="1"/>
  <c r="G255" i="13" s="1"/>
  <c r="G256" i="13" s="1"/>
  <c r="G257" i="13" s="1"/>
  <c r="G258" i="13" s="1"/>
  <c r="G259" i="13" s="1"/>
  <c r="G260" i="13" s="1"/>
  <c r="G261" i="13" s="1"/>
  <c r="G262" i="13" s="1"/>
  <c r="G263" i="13" s="1"/>
  <c r="G264" i="13" s="1"/>
  <c r="G265" i="13" s="1"/>
  <c r="G266" i="13" s="1"/>
  <c r="G267" i="13" s="1"/>
  <c r="G268" i="13" s="1"/>
  <c r="G269" i="13" s="1"/>
  <c r="G270" i="13" s="1"/>
  <c r="G271" i="13" s="1"/>
  <c r="G272" i="13" s="1"/>
  <c r="G273" i="13" s="1"/>
  <c r="G274" i="13" s="1"/>
  <c r="G275" i="13" s="1"/>
  <c r="G276" i="13" s="1"/>
  <c r="G277" i="13" s="1"/>
  <c r="G278" i="13" s="1"/>
  <c r="G279" i="13" s="1"/>
  <c r="G280" i="13" s="1"/>
  <c r="G281" i="13" s="1"/>
  <c r="G282" i="13" s="1"/>
  <c r="G283" i="13" s="1"/>
  <c r="G284" i="13" s="1"/>
  <c r="G285" i="13" s="1"/>
  <c r="G286" i="13" s="1"/>
  <c r="G287" i="13" s="1"/>
  <c r="G288" i="13" s="1"/>
  <c r="G289" i="13" s="1"/>
  <c r="G290" i="13" s="1"/>
  <c r="G291" i="13" s="1"/>
  <c r="G292" i="13" s="1"/>
  <c r="G293" i="13" s="1"/>
  <c r="G294" i="13" s="1"/>
  <c r="G295" i="13" s="1"/>
  <c r="G296" i="13" s="1"/>
  <c r="G297" i="13" s="1"/>
  <c r="G298" i="13" s="1"/>
  <c r="G299" i="13" s="1"/>
  <c r="G300" i="13" s="1"/>
  <c r="G301" i="13" s="1"/>
  <c r="G302" i="13" s="1"/>
  <c r="G303" i="13" s="1"/>
  <c r="G304" i="13" s="1"/>
  <c r="G305" i="13" s="1"/>
  <c r="G306" i="13" s="1"/>
  <c r="G307" i="13" s="1"/>
  <c r="G308" i="13" s="1"/>
  <c r="G309" i="13" s="1"/>
  <c r="G310" i="13" s="1"/>
  <c r="G311" i="13" s="1"/>
  <c r="G312" i="13" s="1"/>
  <c r="G313" i="13" s="1"/>
  <c r="G314" i="13" s="1"/>
  <c r="G315" i="13" s="1"/>
  <c r="G316" i="13" s="1"/>
  <c r="G317" i="13" s="1"/>
  <c r="G318" i="13" s="1"/>
  <c r="G319" i="13" s="1"/>
  <c r="G320" i="13" s="1"/>
  <c r="G321" i="13" s="1"/>
  <c r="G322" i="13" s="1"/>
  <c r="G323" i="13" s="1"/>
  <c r="G324" i="13" s="1"/>
  <c r="G325" i="13" s="1"/>
  <c r="G326" i="13" s="1"/>
  <c r="G327" i="13" s="1"/>
  <c r="G328" i="13" s="1"/>
  <c r="G329" i="13" s="1"/>
  <c r="G330" i="13" s="1"/>
  <c r="G331" i="13" s="1"/>
  <c r="G332" i="13" s="1"/>
  <c r="G333" i="13" s="1"/>
  <c r="G334" i="13" s="1"/>
  <c r="G335" i="13" s="1"/>
  <c r="G336" i="13" s="1"/>
  <c r="G337" i="13" s="1"/>
  <c r="G338" i="13" s="1"/>
  <c r="G339" i="13" s="1"/>
  <c r="G340" i="13" s="1"/>
  <c r="G341" i="13" s="1"/>
  <c r="G342" i="13" s="1"/>
  <c r="G343" i="13" s="1"/>
  <c r="G344" i="13" s="1"/>
  <c r="G345" i="13" s="1"/>
  <c r="G346" i="13" s="1"/>
  <c r="D67" i="13"/>
  <c r="AG344" i="13"/>
  <c r="AG340" i="13"/>
  <c r="AG336" i="13"/>
  <c r="AG332" i="13"/>
  <c r="AG328" i="13"/>
  <c r="AG324" i="13"/>
  <c r="AG320" i="13"/>
  <c r="AG316" i="13"/>
  <c r="AG312" i="13"/>
  <c r="AG308" i="13"/>
  <c r="AG304" i="13"/>
  <c r="AG300" i="13"/>
  <c r="AG296" i="13"/>
  <c r="AG292" i="13"/>
  <c r="AG288" i="13"/>
  <c r="AG284" i="13"/>
  <c r="AG280" i="13"/>
  <c r="AG276" i="13"/>
  <c r="AG272" i="13"/>
  <c r="AG268" i="13"/>
  <c r="AG264" i="13"/>
  <c r="AG260" i="13"/>
  <c r="AG345" i="13"/>
  <c r="AG341" i="13"/>
  <c r="AG337" i="13"/>
  <c r="AG333" i="13"/>
  <c r="AG329" i="13"/>
  <c r="AG325" i="13"/>
  <c r="AG321" i="13"/>
  <c r="AG317" i="13"/>
  <c r="AG313" i="13"/>
  <c r="AG309" i="13"/>
  <c r="AG305" i="13"/>
  <c r="AG301" i="13"/>
  <c r="AG297" i="13"/>
  <c r="AG293" i="13"/>
  <c r="AG289" i="13"/>
  <c r="AG285" i="13"/>
  <c r="AG281" i="13"/>
  <c r="AG277" i="13"/>
  <c r="AG273" i="13"/>
  <c r="AG269" i="13"/>
  <c r="AG265" i="13"/>
  <c r="AG261" i="13"/>
  <c r="AG334" i="13"/>
  <c r="AG327" i="13"/>
  <c r="AG302" i="13"/>
  <c r="AG295" i="13"/>
  <c r="AG270" i="13"/>
  <c r="AG263" i="13"/>
  <c r="AG330" i="13"/>
  <c r="AG323" i="13"/>
  <c r="AG298" i="13"/>
  <c r="AG291" i="13"/>
  <c r="AG266" i="13"/>
  <c r="AG258" i="13"/>
  <c r="AG254" i="13"/>
  <c r="AG250" i="13"/>
  <c r="AG246" i="13"/>
  <c r="AG242" i="13"/>
  <c r="AG238" i="13"/>
  <c r="AG234" i="13"/>
  <c r="AG230" i="13"/>
  <c r="AG226" i="13"/>
  <c r="AG222" i="13"/>
  <c r="AG218" i="13"/>
  <c r="AG214" i="13"/>
  <c r="AG210" i="13"/>
  <c r="AG206" i="13"/>
  <c r="AG202" i="13"/>
  <c r="AG198" i="13"/>
  <c r="AG194" i="13"/>
  <c r="AG190" i="13"/>
  <c r="AG186" i="13"/>
  <c r="AG182" i="13"/>
  <c r="AG178" i="13"/>
  <c r="AG174" i="13"/>
  <c r="AG170" i="13"/>
  <c r="AG166" i="13"/>
  <c r="AG162" i="13"/>
  <c r="AG158" i="13"/>
  <c r="AG154" i="13"/>
  <c r="AG150" i="13"/>
  <c r="AG146" i="13"/>
  <c r="AG142" i="13"/>
  <c r="AG138" i="13"/>
  <c r="AG134" i="13"/>
  <c r="AG130" i="13"/>
  <c r="AG126" i="13"/>
  <c r="AG122" i="13"/>
  <c r="AG118" i="13"/>
  <c r="AG114" i="13"/>
  <c r="AG110" i="13"/>
  <c r="AG106" i="13"/>
  <c r="AG102" i="13"/>
  <c r="AG98" i="13"/>
  <c r="AG94" i="13"/>
  <c r="AG90" i="13"/>
  <c r="AG86" i="13"/>
  <c r="AG82" i="13"/>
  <c r="AG326" i="13"/>
  <c r="AG319" i="13"/>
  <c r="AG294" i="13"/>
  <c r="AG287" i="13"/>
  <c r="AG262" i="13"/>
  <c r="AG322" i="13"/>
  <c r="AG315" i="13"/>
  <c r="AG290" i="13"/>
  <c r="AG283" i="13"/>
  <c r="AG259" i="13"/>
  <c r="AG255" i="13"/>
  <c r="AG251" i="13"/>
  <c r="AG247" i="13"/>
  <c r="AG243" i="13"/>
  <c r="AG239" i="13"/>
  <c r="AG235" i="13"/>
  <c r="AG231" i="13"/>
  <c r="AG227" i="13"/>
  <c r="AG223" i="13"/>
  <c r="AG219" i="13"/>
  <c r="AG215" i="13"/>
  <c r="AG211" i="13"/>
  <c r="AG207" i="13"/>
  <c r="AG203" i="13"/>
  <c r="AG199" i="13"/>
  <c r="AG195" i="13"/>
  <c r="AG191" i="13"/>
  <c r="AG187" i="13"/>
  <c r="AG183" i="13"/>
  <c r="AG179" i="13"/>
  <c r="AG175" i="13"/>
  <c r="AG171" i="13"/>
  <c r="AG167" i="13"/>
  <c r="AG163" i="13"/>
  <c r="AG159" i="13"/>
  <c r="AG155" i="13"/>
  <c r="AG151" i="13"/>
  <c r="AG147" i="13"/>
  <c r="AG143" i="13"/>
  <c r="AG139" i="13"/>
  <c r="AG135" i="13"/>
  <c r="AG131" i="13"/>
  <c r="AG127" i="13"/>
  <c r="AG123" i="13"/>
  <c r="AG119" i="13"/>
  <c r="AG115" i="13"/>
  <c r="AG111" i="13"/>
  <c r="AG107" i="13"/>
  <c r="AG103" i="13"/>
  <c r="AG99" i="13"/>
  <c r="AG95" i="13"/>
  <c r="AG91" i="13"/>
  <c r="AG87" i="13"/>
  <c r="AG83" i="13"/>
  <c r="AG79" i="13"/>
  <c r="AG342" i="13"/>
  <c r="AG335" i="13"/>
  <c r="AG310" i="13"/>
  <c r="AG303" i="13"/>
  <c r="AG278" i="13"/>
  <c r="AG271" i="13"/>
  <c r="AG343" i="13"/>
  <c r="AG306" i="13"/>
  <c r="AG286" i="13"/>
  <c r="AG252" i="13"/>
  <c r="AG245" i="13"/>
  <c r="AG220" i="13"/>
  <c r="AG213" i="13"/>
  <c r="AG188" i="13"/>
  <c r="AG181" i="13"/>
  <c r="AG156" i="13"/>
  <c r="AG149" i="13"/>
  <c r="AG124" i="13"/>
  <c r="AG117" i="13"/>
  <c r="AG92" i="13"/>
  <c r="AG85" i="13"/>
  <c r="AG76" i="13"/>
  <c r="AG212" i="13"/>
  <c r="AG205" i="13"/>
  <c r="AG148" i="13"/>
  <c r="AG141" i="13"/>
  <c r="AG84" i="13"/>
  <c r="AG78" i="13"/>
  <c r="AG338" i="13"/>
  <c r="AG77" i="13"/>
  <c r="AG67" i="13"/>
  <c r="AD67" i="13" s="1"/>
  <c r="AG314" i="13"/>
  <c r="AG267" i="13"/>
  <c r="AG248" i="13"/>
  <c r="AG241" i="13"/>
  <c r="AG216" i="13"/>
  <c r="AG209" i="13"/>
  <c r="AG184" i="13"/>
  <c r="AG177" i="13"/>
  <c r="AG152" i="13"/>
  <c r="AG145" i="13"/>
  <c r="AG120" i="13"/>
  <c r="AG113" i="13"/>
  <c r="AG88" i="13"/>
  <c r="AG81" i="13"/>
  <c r="AG73" i="13"/>
  <c r="AG69" i="13"/>
  <c r="AG275" i="13"/>
  <c r="AG244" i="13"/>
  <c r="AG237" i="13"/>
  <c r="AG180" i="13"/>
  <c r="AG173" i="13"/>
  <c r="AG116" i="13"/>
  <c r="AG109" i="13"/>
  <c r="AG318" i="13"/>
  <c r="AG232" i="13"/>
  <c r="AG225" i="13"/>
  <c r="AG200" i="13"/>
  <c r="AG193" i="13"/>
  <c r="AG168" i="13"/>
  <c r="AG161" i="13"/>
  <c r="AG136" i="13"/>
  <c r="AG129" i="13"/>
  <c r="AG104" i="13"/>
  <c r="AG97" i="13"/>
  <c r="AG75" i="13"/>
  <c r="AG71" i="13"/>
  <c r="AG331" i="13"/>
  <c r="AG311" i="13"/>
  <c r="AG274" i="13"/>
  <c r="AG240" i="13"/>
  <c r="AG233" i="13"/>
  <c r="AG208" i="13"/>
  <c r="AG201" i="13"/>
  <c r="AG176" i="13"/>
  <c r="AG169" i="13"/>
  <c r="AG144" i="13"/>
  <c r="AG137" i="13"/>
  <c r="AG112" i="13"/>
  <c r="AG105" i="13"/>
  <c r="AG74" i="13"/>
  <c r="AG70" i="13"/>
  <c r="AG339" i="13"/>
  <c r="AG282" i="13"/>
  <c r="AG236" i="13"/>
  <c r="AG229" i="13"/>
  <c r="AG204" i="13"/>
  <c r="AG197" i="13"/>
  <c r="AG172" i="13"/>
  <c r="AG165" i="13"/>
  <c r="AG140" i="13"/>
  <c r="AG133" i="13"/>
  <c r="AG108" i="13"/>
  <c r="AG101" i="13"/>
  <c r="AG80" i="13"/>
  <c r="AG257" i="13"/>
  <c r="AG346" i="13"/>
  <c r="AG299" i="13"/>
  <c r="AG279" i="13"/>
  <c r="AG253" i="13"/>
  <c r="AG228" i="13"/>
  <c r="AG221" i="13"/>
  <c r="AG196" i="13"/>
  <c r="AG189" i="13"/>
  <c r="AG164" i="13"/>
  <c r="AG157" i="13"/>
  <c r="AG132" i="13"/>
  <c r="AG125" i="13"/>
  <c r="AG100" i="13"/>
  <c r="AG93" i="13"/>
  <c r="AG307" i="13"/>
  <c r="AG256" i="13"/>
  <c r="AG249" i="13"/>
  <c r="AG224" i="13"/>
  <c r="AG217" i="13"/>
  <c r="AG192" i="13"/>
  <c r="AG185" i="13"/>
  <c r="AG160" i="13"/>
  <c r="AG153" i="13"/>
  <c r="AG128" i="13"/>
  <c r="AG121" i="13"/>
  <c r="AG96" i="13"/>
  <c r="AG89" i="13"/>
  <c r="AG72" i="13"/>
  <c r="AG68" i="13"/>
  <c r="AT57" i="13"/>
  <c r="AF343" i="13"/>
  <c r="AF339" i="13"/>
  <c r="AF335" i="13"/>
  <c r="AF331" i="13"/>
  <c r="AF327" i="13"/>
  <c r="AF323" i="13"/>
  <c r="AF319" i="13"/>
  <c r="AF315" i="13"/>
  <c r="AF311" i="13"/>
  <c r="AF307" i="13"/>
  <c r="AF303" i="13"/>
  <c r="AF299" i="13"/>
  <c r="AF295" i="13"/>
  <c r="AF291" i="13"/>
  <c r="AF287" i="13"/>
  <c r="AF283" i="13"/>
  <c r="AF279" i="13"/>
  <c r="AF275" i="13"/>
  <c r="AF271" i="13"/>
  <c r="AF267" i="13"/>
  <c r="AF263" i="13"/>
  <c r="AF344" i="13"/>
  <c r="AF340" i="13"/>
  <c r="AF336" i="13"/>
  <c r="AF332" i="13"/>
  <c r="AF328" i="13"/>
  <c r="AF324" i="13"/>
  <c r="AF320" i="13"/>
  <c r="AF316" i="13"/>
  <c r="AF312" i="13"/>
  <c r="AF308" i="13"/>
  <c r="AF304" i="13"/>
  <c r="AF300" i="13"/>
  <c r="AF296" i="13"/>
  <c r="AF292" i="13"/>
  <c r="AF288" i="13"/>
  <c r="AF284" i="13"/>
  <c r="AF280" i="13"/>
  <c r="AF276" i="13"/>
  <c r="AF272" i="13"/>
  <c r="AF268" i="13"/>
  <c r="AF264" i="13"/>
  <c r="AF260" i="13"/>
  <c r="AF346" i="13"/>
  <c r="AF342" i="13"/>
  <c r="AF338" i="13"/>
  <c r="AF334" i="13"/>
  <c r="AF330" i="13"/>
  <c r="AF326" i="13"/>
  <c r="AF322" i="13"/>
  <c r="AF318" i="13"/>
  <c r="AF314" i="13"/>
  <c r="AF310" i="13"/>
  <c r="AF306" i="13"/>
  <c r="AF302" i="13"/>
  <c r="AF298" i="13"/>
  <c r="AF294" i="13"/>
  <c r="AF290" i="13"/>
  <c r="AF286" i="13"/>
  <c r="AF282" i="13"/>
  <c r="AF278" i="13"/>
  <c r="AF274" i="13"/>
  <c r="AF270" i="13"/>
  <c r="AF266" i="13"/>
  <c r="AF262" i="13"/>
  <c r="AF341" i="13"/>
  <c r="AF309" i="13"/>
  <c r="AF277" i="13"/>
  <c r="AF257" i="13"/>
  <c r="AF253" i="13"/>
  <c r="AF249" i="13"/>
  <c r="AF245" i="13"/>
  <c r="AF241" i="13"/>
  <c r="AF237" i="13"/>
  <c r="AF233" i="13"/>
  <c r="AF229" i="13"/>
  <c r="AF225" i="13"/>
  <c r="AF221" i="13"/>
  <c r="AF217" i="13"/>
  <c r="AF213" i="13"/>
  <c r="AF209" i="13"/>
  <c r="AF205" i="13"/>
  <c r="AF201" i="13"/>
  <c r="AF197" i="13"/>
  <c r="AF193" i="13"/>
  <c r="AF189" i="13"/>
  <c r="AF185" i="13"/>
  <c r="AF181" i="13"/>
  <c r="AF177" i="13"/>
  <c r="AF173" i="13"/>
  <c r="AF169" i="13"/>
  <c r="AF165" i="13"/>
  <c r="AF161" i="13"/>
  <c r="AF157" i="13"/>
  <c r="AF153" i="13"/>
  <c r="AF149" i="13"/>
  <c r="AF145" i="13"/>
  <c r="AF141" i="13"/>
  <c r="AF137" i="13"/>
  <c r="AF133" i="13"/>
  <c r="AF129" i="13"/>
  <c r="AF125" i="13"/>
  <c r="AF121" i="13"/>
  <c r="AF117" i="13"/>
  <c r="AF113" i="13"/>
  <c r="AF109" i="13"/>
  <c r="AF105" i="13"/>
  <c r="AF101" i="13"/>
  <c r="AF97" i="13"/>
  <c r="AF93" i="13"/>
  <c r="AF89" i="13"/>
  <c r="AF85" i="13"/>
  <c r="AF81" i="13"/>
  <c r="AF77" i="13"/>
  <c r="AF337" i="13"/>
  <c r="AF305" i="13"/>
  <c r="AF273" i="13"/>
  <c r="AF333" i="13"/>
  <c r="AF301" i="13"/>
  <c r="AF269" i="13"/>
  <c r="AF258" i="13"/>
  <c r="AF254" i="13"/>
  <c r="AF250" i="13"/>
  <c r="AF246" i="13"/>
  <c r="AF242" i="13"/>
  <c r="AF238" i="13"/>
  <c r="AF234" i="13"/>
  <c r="AF230" i="13"/>
  <c r="AF226" i="13"/>
  <c r="AF222" i="13"/>
  <c r="AF218" i="13"/>
  <c r="AF214" i="13"/>
  <c r="AF210" i="13"/>
  <c r="AF206" i="13"/>
  <c r="AF202" i="13"/>
  <c r="AF198" i="13"/>
  <c r="AF194" i="13"/>
  <c r="AF190" i="13"/>
  <c r="AF186" i="13"/>
  <c r="AF182" i="13"/>
  <c r="AF178" i="13"/>
  <c r="AF174" i="13"/>
  <c r="AF170" i="13"/>
  <c r="AF166" i="13"/>
  <c r="AF162" i="13"/>
  <c r="AF158" i="13"/>
  <c r="AF154" i="13"/>
  <c r="AF150" i="13"/>
  <c r="AF146" i="13"/>
  <c r="AF142" i="13"/>
  <c r="AF138" i="13"/>
  <c r="AF134" i="13"/>
  <c r="AF130" i="13"/>
  <c r="AF126" i="13"/>
  <c r="AF122" i="13"/>
  <c r="AF118" i="13"/>
  <c r="AF114" i="13"/>
  <c r="AF110" i="13"/>
  <c r="AF106" i="13"/>
  <c r="AF102" i="13"/>
  <c r="AF98" i="13"/>
  <c r="AF94" i="13"/>
  <c r="AF90" i="13"/>
  <c r="AF86" i="13"/>
  <c r="AF82" i="13"/>
  <c r="AF78" i="13"/>
  <c r="AF329" i="13"/>
  <c r="AF297" i="13"/>
  <c r="AF265" i="13"/>
  <c r="AF317" i="13"/>
  <c r="AF285" i="13"/>
  <c r="AF256" i="13"/>
  <c r="AF252" i="13"/>
  <c r="AF248" i="13"/>
  <c r="AF244" i="13"/>
  <c r="AF240" i="13"/>
  <c r="AF236" i="13"/>
  <c r="AF232" i="13"/>
  <c r="AF228" i="13"/>
  <c r="AF224" i="13"/>
  <c r="AF220" i="13"/>
  <c r="AF216" i="13"/>
  <c r="AF212" i="13"/>
  <c r="AF208" i="13"/>
  <c r="AF204" i="13"/>
  <c r="AF200" i="13"/>
  <c r="AF196" i="13"/>
  <c r="AF192" i="13"/>
  <c r="AF188" i="13"/>
  <c r="AF184" i="13"/>
  <c r="AF180" i="13"/>
  <c r="AF176" i="13"/>
  <c r="AF172" i="13"/>
  <c r="AF168" i="13"/>
  <c r="AF164" i="13"/>
  <c r="AF160" i="13"/>
  <c r="AF156" i="13"/>
  <c r="AF152" i="13"/>
  <c r="AF148" i="13"/>
  <c r="AF144" i="13"/>
  <c r="AF140" i="13"/>
  <c r="AF136" i="13"/>
  <c r="AF132" i="13"/>
  <c r="AF128" i="13"/>
  <c r="AF124" i="13"/>
  <c r="AF120" i="13"/>
  <c r="AF116" i="13"/>
  <c r="AF112" i="13"/>
  <c r="AF108" i="13"/>
  <c r="AF104" i="13"/>
  <c r="AF100" i="13"/>
  <c r="AF96" i="13"/>
  <c r="AF92" i="13"/>
  <c r="AF88" i="13"/>
  <c r="AF84" i="13"/>
  <c r="AF80" i="13"/>
  <c r="AF76" i="13"/>
  <c r="AF259" i="13"/>
  <c r="AF227" i="13"/>
  <c r="AF195" i="13"/>
  <c r="AF163" i="13"/>
  <c r="AF131" i="13"/>
  <c r="AF99" i="13"/>
  <c r="AF72" i="13"/>
  <c r="AF68" i="13"/>
  <c r="AF313" i="13"/>
  <c r="AF219" i="13"/>
  <c r="AF187" i="13"/>
  <c r="AF155" i="13"/>
  <c r="AF91" i="13"/>
  <c r="AF69" i="13"/>
  <c r="AF281" i="13"/>
  <c r="AF261" i="13"/>
  <c r="AF255" i="13"/>
  <c r="AF223" i="13"/>
  <c r="AF191" i="13"/>
  <c r="AF159" i="13"/>
  <c r="AF127" i="13"/>
  <c r="AF95" i="13"/>
  <c r="AF293" i="13"/>
  <c r="AF251" i="13"/>
  <c r="AF123" i="13"/>
  <c r="AF73" i="13"/>
  <c r="AF239" i="13"/>
  <c r="AF207" i="13"/>
  <c r="AF175" i="13"/>
  <c r="AF143" i="13"/>
  <c r="AF111" i="13"/>
  <c r="AF321" i="13"/>
  <c r="AF247" i="13"/>
  <c r="AF215" i="13"/>
  <c r="AF183" i="13"/>
  <c r="AF151" i="13"/>
  <c r="AF119" i="13"/>
  <c r="AF87" i="13"/>
  <c r="AF243" i="13"/>
  <c r="AF211" i="13"/>
  <c r="AF179" i="13"/>
  <c r="AF147" i="13"/>
  <c r="AF115" i="13"/>
  <c r="AF83" i="13"/>
  <c r="AF74" i="13"/>
  <c r="AF70" i="13"/>
  <c r="AF289" i="13"/>
  <c r="AF235" i="13"/>
  <c r="AF203" i="13"/>
  <c r="AF171" i="13"/>
  <c r="AF139" i="13"/>
  <c r="AF107" i="13"/>
  <c r="AF75" i="13"/>
  <c r="AF71" i="13"/>
  <c r="AF67" i="13"/>
  <c r="AC67" i="13" s="1"/>
  <c r="AF345" i="13"/>
  <c r="AF325" i="13"/>
  <c r="AF231" i="13"/>
  <c r="AF199" i="13"/>
  <c r="AF167" i="13"/>
  <c r="AF135" i="13"/>
  <c r="AF103" i="13"/>
  <c r="AF79" i="13"/>
  <c r="AH344" i="13"/>
  <c r="AH340" i="13"/>
  <c r="AH336" i="13"/>
  <c r="AH332" i="13"/>
  <c r="AH328" i="13"/>
  <c r="AH324" i="13"/>
  <c r="AH320" i="13"/>
  <c r="AH316" i="13"/>
  <c r="AH312" i="13"/>
  <c r="AH308" i="13"/>
  <c r="AH304" i="13"/>
  <c r="AH300" i="13"/>
  <c r="AH296" i="13"/>
  <c r="AH292" i="13"/>
  <c r="AH288" i="13"/>
  <c r="AH284" i="13"/>
  <c r="AH280" i="13"/>
  <c r="AH276" i="13"/>
  <c r="AH272" i="13"/>
  <c r="AH268" i="13"/>
  <c r="AH264" i="13"/>
  <c r="AH260" i="13"/>
  <c r="AH345" i="13"/>
  <c r="AH341" i="13"/>
  <c r="AH337" i="13"/>
  <c r="AH333" i="13"/>
  <c r="AH329" i="13"/>
  <c r="AH325" i="13"/>
  <c r="AH321" i="13"/>
  <c r="AH317" i="13"/>
  <c r="AH313" i="13"/>
  <c r="AH309" i="13"/>
  <c r="AH305" i="13"/>
  <c r="AH301" i="13"/>
  <c r="AH297" i="13"/>
  <c r="AH293" i="13"/>
  <c r="AH289" i="13"/>
  <c r="AH285" i="13"/>
  <c r="AH281" i="13"/>
  <c r="AH277" i="13"/>
  <c r="AH273" i="13"/>
  <c r="AH269" i="13"/>
  <c r="AH265" i="13"/>
  <c r="AH261" i="13"/>
  <c r="AH343" i="13"/>
  <c r="AH339" i="13"/>
  <c r="AH335" i="13"/>
  <c r="AH331" i="13"/>
  <c r="AH327" i="13"/>
  <c r="AH323" i="13"/>
  <c r="AH319" i="13"/>
  <c r="AH315" i="13"/>
  <c r="AH311" i="13"/>
  <c r="AH307" i="13"/>
  <c r="AH303" i="13"/>
  <c r="AH299" i="13"/>
  <c r="AH295" i="13"/>
  <c r="AH291" i="13"/>
  <c r="AH287" i="13"/>
  <c r="AH283" i="13"/>
  <c r="AH279" i="13"/>
  <c r="AH275" i="13"/>
  <c r="AH271" i="13"/>
  <c r="AH267" i="13"/>
  <c r="AH263" i="13"/>
  <c r="AH330" i="13"/>
  <c r="AH298" i="13"/>
  <c r="AH266" i="13"/>
  <c r="AH258" i="13"/>
  <c r="AH254" i="13"/>
  <c r="AH250" i="13"/>
  <c r="AH246" i="13"/>
  <c r="AH242" i="13"/>
  <c r="AH238" i="13"/>
  <c r="AH234" i="13"/>
  <c r="AH230" i="13"/>
  <c r="AH226" i="13"/>
  <c r="AH222" i="13"/>
  <c r="AH218" i="13"/>
  <c r="AH214" i="13"/>
  <c r="AH210" i="13"/>
  <c r="AH206" i="13"/>
  <c r="AH202" i="13"/>
  <c r="AH198" i="13"/>
  <c r="AH194" i="13"/>
  <c r="AH190" i="13"/>
  <c r="AH186" i="13"/>
  <c r="AH182" i="13"/>
  <c r="AH178" i="13"/>
  <c r="AH174" i="13"/>
  <c r="AH170" i="13"/>
  <c r="AH166" i="13"/>
  <c r="AH162" i="13"/>
  <c r="AH158" i="13"/>
  <c r="AH154" i="13"/>
  <c r="AH150" i="13"/>
  <c r="AH146" i="13"/>
  <c r="AH142" i="13"/>
  <c r="AH138" i="13"/>
  <c r="AH134" i="13"/>
  <c r="AH130" i="13"/>
  <c r="AH126" i="13"/>
  <c r="AH122" i="13"/>
  <c r="AH118" i="13"/>
  <c r="AH114" i="13"/>
  <c r="AH110" i="13"/>
  <c r="AH106" i="13"/>
  <c r="AH102" i="13"/>
  <c r="AH98" i="13"/>
  <c r="AH94" i="13"/>
  <c r="AH90" i="13"/>
  <c r="AH86" i="13"/>
  <c r="AH82" i="13"/>
  <c r="AH78" i="13"/>
  <c r="AH326" i="13"/>
  <c r="AH294" i="13"/>
  <c r="AH262" i="13"/>
  <c r="AH322" i="13"/>
  <c r="AH290" i="13"/>
  <c r="AH259" i="13"/>
  <c r="AH255" i="13"/>
  <c r="AH251" i="13"/>
  <c r="AH247" i="13"/>
  <c r="AH243" i="13"/>
  <c r="AH239" i="13"/>
  <c r="AH235" i="13"/>
  <c r="AH231" i="13"/>
  <c r="AH227" i="13"/>
  <c r="AH223" i="13"/>
  <c r="AH219" i="13"/>
  <c r="AH215" i="13"/>
  <c r="AH211" i="13"/>
  <c r="AH207" i="13"/>
  <c r="AH203" i="13"/>
  <c r="AH199" i="13"/>
  <c r="AH195" i="13"/>
  <c r="AH191" i="13"/>
  <c r="AH187" i="13"/>
  <c r="AH183" i="13"/>
  <c r="AH179" i="13"/>
  <c r="AH175" i="13"/>
  <c r="AH171" i="13"/>
  <c r="AH167" i="13"/>
  <c r="AH163" i="13"/>
  <c r="AH159" i="13"/>
  <c r="AH155" i="13"/>
  <c r="AH151" i="13"/>
  <c r="AH147" i="13"/>
  <c r="AH143" i="13"/>
  <c r="AH139" i="13"/>
  <c r="AH135" i="13"/>
  <c r="AH131" i="13"/>
  <c r="AH127" i="13"/>
  <c r="AH123" i="13"/>
  <c r="AH119" i="13"/>
  <c r="AH115" i="13"/>
  <c r="AH111" i="13"/>
  <c r="AH107" i="13"/>
  <c r="AH103" i="13"/>
  <c r="AH99" i="13"/>
  <c r="AH95" i="13"/>
  <c r="AH91" i="13"/>
  <c r="AH87" i="13"/>
  <c r="AH83" i="13"/>
  <c r="AH79" i="13"/>
  <c r="AH318" i="13"/>
  <c r="AH286" i="13"/>
  <c r="AH338" i="13"/>
  <c r="AH306" i="13"/>
  <c r="AH274" i="13"/>
  <c r="AH257" i="13"/>
  <c r="AH253" i="13"/>
  <c r="AH249" i="13"/>
  <c r="AH245" i="13"/>
  <c r="AH241" i="13"/>
  <c r="AH237" i="13"/>
  <c r="AH233" i="13"/>
  <c r="AH229" i="13"/>
  <c r="AH225" i="13"/>
  <c r="AH221" i="13"/>
  <c r="AH217" i="13"/>
  <c r="AH213" i="13"/>
  <c r="AH209" i="13"/>
  <c r="AH205" i="13"/>
  <c r="AH201" i="13"/>
  <c r="AH197" i="13"/>
  <c r="AH193" i="13"/>
  <c r="AH189" i="13"/>
  <c r="AH185" i="13"/>
  <c r="AH181" i="13"/>
  <c r="AH177" i="13"/>
  <c r="AH173" i="13"/>
  <c r="AH169" i="13"/>
  <c r="AH165" i="13"/>
  <c r="AH161" i="13"/>
  <c r="AH157" i="13"/>
  <c r="AH153" i="13"/>
  <c r="AH149" i="13"/>
  <c r="AH145" i="13"/>
  <c r="AH141" i="13"/>
  <c r="AH137" i="13"/>
  <c r="AH133" i="13"/>
  <c r="AH129" i="13"/>
  <c r="AH125" i="13"/>
  <c r="AH121" i="13"/>
  <c r="AH117" i="13"/>
  <c r="AH113" i="13"/>
  <c r="AH109" i="13"/>
  <c r="AH105" i="13"/>
  <c r="AH101" i="13"/>
  <c r="AH97" i="13"/>
  <c r="AH93" i="13"/>
  <c r="AH89" i="13"/>
  <c r="AH85" i="13"/>
  <c r="AH81" i="13"/>
  <c r="AH77" i="13"/>
  <c r="AH334" i="13"/>
  <c r="AH314" i="13"/>
  <c r="AH248" i="13"/>
  <c r="AH216" i="13"/>
  <c r="AH184" i="13"/>
  <c r="AH152" i="13"/>
  <c r="AH120" i="13"/>
  <c r="AH88" i="13"/>
  <c r="AH73" i="13"/>
  <c r="AH69" i="13"/>
  <c r="AH240" i="13"/>
  <c r="AH176" i="13"/>
  <c r="AH112" i="13"/>
  <c r="AH74" i="13"/>
  <c r="AH346" i="13"/>
  <c r="AH228" i="13"/>
  <c r="AH196" i="13"/>
  <c r="AH164" i="13"/>
  <c r="AH132" i="13"/>
  <c r="AH100" i="13"/>
  <c r="AH342" i="13"/>
  <c r="AH244" i="13"/>
  <c r="AH212" i="13"/>
  <c r="AH180" i="13"/>
  <c r="AH148" i="13"/>
  <c r="AH116" i="13"/>
  <c r="AH84" i="13"/>
  <c r="AH208" i="13"/>
  <c r="AH144" i="13"/>
  <c r="AH70" i="13"/>
  <c r="AH302" i="13"/>
  <c r="AH282" i="13"/>
  <c r="AH236" i="13"/>
  <c r="AH204" i="13"/>
  <c r="AH172" i="13"/>
  <c r="AH140" i="13"/>
  <c r="AH108" i="13"/>
  <c r="AH80" i="13"/>
  <c r="AH310" i="13"/>
  <c r="AH232" i="13"/>
  <c r="AH200" i="13"/>
  <c r="AH168" i="13"/>
  <c r="AH136" i="13"/>
  <c r="AH104" i="13"/>
  <c r="AH75" i="13"/>
  <c r="AH71" i="13"/>
  <c r="AH67" i="13"/>
  <c r="AE67" i="13" s="1"/>
  <c r="AH270" i="13"/>
  <c r="AH256" i="13"/>
  <c r="AH224" i="13"/>
  <c r="AH192" i="13"/>
  <c r="AH160" i="13"/>
  <c r="AH128" i="13"/>
  <c r="AH96" i="13"/>
  <c r="AH72" i="13"/>
  <c r="AH68" i="13"/>
  <c r="AH278" i="13"/>
  <c r="AH252" i="13"/>
  <c r="AH220" i="13"/>
  <c r="AH188" i="13"/>
  <c r="AH156" i="13"/>
  <c r="AH124" i="13"/>
  <c r="AH92" i="13"/>
  <c r="AH76" i="13"/>
  <c r="AS57" i="13"/>
  <c r="AY57" i="13" l="1"/>
  <c r="BB57" i="13" s="1"/>
  <c r="AX7" i="13"/>
  <c r="BA7" i="13" s="1"/>
  <c r="BD7" i="13" s="1"/>
  <c r="CC19" i="13"/>
  <c r="CB19" i="13"/>
  <c r="CC52" i="13"/>
  <c r="CB52" i="13"/>
  <c r="CL11" i="13"/>
  <c r="CK11" i="13"/>
  <c r="CC47" i="13"/>
  <c r="CB47" i="13"/>
  <c r="CL56" i="13"/>
  <c r="CK56" i="13"/>
  <c r="CL30" i="13"/>
  <c r="CK30" i="13"/>
  <c r="CC54" i="13"/>
  <c r="CB54" i="13"/>
  <c r="CC31" i="13"/>
  <c r="CB31" i="13"/>
  <c r="CC10" i="13"/>
  <c r="CB10" i="13"/>
  <c r="CC14" i="13"/>
  <c r="CB14" i="13"/>
  <c r="CL42" i="13"/>
  <c r="CK42" i="13"/>
  <c r="CL12" i="13"/>
  <c r="CK12" i="13"/>
  <c r="B68" i="13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CC43" i="13"/>
  <c r="CB43" i="13"/>
  <c r="CC22" i="13"/>
  <c r="CB22" i="13"/>
  <c r="CC26" i="13"/>
  <c r="CB26" i="13"/>
  <c r="CL54" i="13"/>
  <c r="CK54" i="13"/>
  <c r="CC24" i="13"/>
  <c r="CB24" i="13"/>
  <c r="CC55" i="13"/>
  <c r="CB55" i="13"/>
  <c r="CC34" i="13"/>
  <c r="CB34" i="13"/>
  <c r="CL35" i="13"/>
  <c r="CK35" i="13"/>
  <c r="CK17" i="13"/>
  <c r="CL17" i="13"/>
  <c r="CC38" i="13"/>
  <c r="CB38" i="13"/>
  <c r="CL7" i="13"/>
  <c r="CK7" i="13"/>
  <c r="CL36" i="13"/>
  <c r="CK36" i="13"/>
  <c r="CK25" i="13"/>
  <c r="CL25" i="13"/>
  <c r="CC46" i="13"/>
  <c r="CB46" i="13"/>
  <c r="CL47" i="13"/>
  <c r="CK47" i="13"/>
  <c r="CL14" i="13"/>
  <c r="CK14" i="13"/>
  <c r="CC50" i="13"/>
  <c r="CB50" i="13"/>
  <c r="CC15" i="13"/>
  <c r="CB15" i="13"/>
  <c r="CC12" i="13"/>
  <c r="CB12" i="13"/>
  <c r="CC48" i="13"/>
  <c r="CB48" i="13"/>
  <c r="CL10" i="13"/>
  <c r="CK10" i="13"/>
  <c r="CC16" i="13"/>
  <c r="CB16" i="13"/>
  <c r="CC17" i="13"/>
  <c r="CB17" i="13"/>
  <c r="CL26" i="13"/>
  <c r="CK26" i="13"/>
  <c r="CC8" i="13"/>
  <c r="CB8" i="13"/>
  <c r="A69" i="13"/>
  <c r="CC27" i="13"/>
  <c r="CB27" i="13"/>
  <c r="CL24" i="13"/>
  <c r="CK24" i="13"/>
  <c r="CK13" i="13"/>
  <c r="CL13" i="13"/>
  <c r="CL22" i="13"/>
  <c r="CK22" i="13"/>
  <c r="CL28" i="13"/>
  <c r="CK28" i="13"/>
  <c r="CC29" i="13"/>
  <c r="CB29" i="13"/>
  <c r="CL38" i="13"/>
  <c r="CK38" i="13"/>
  <c r="CC20" i="13"/>
  <c r="CB20" i="13"/>
  <c r="CK15" i="13"/>
  <c r="CL15" i="13"/>
  <c r="CC39" i="13"/>
  <c r="CB39" i="13"/>
  <c r="CC36" i="13"/>
  <c r="CB36" i="13"/>
  <c r="CK37" i="13"/>
  <c r="CL37" i="13"/>
  <c r="CL34" i="13"/>
  <c r="CK34" i="13"/>
  <c r="CC40" i="13"/>
  <c r="CB40" i="13"/>
  <c r="CC41" i="13"/>
  <c r="CB41" i="13"/>
  <c r="CL50" i="13"/>
  <c r="CK50" i="13"/>
  <c r="CC32" i="13"/>
  <c r="CB32" i="13"/>
  <c r="CL27" i="13"/>
  <c r="CK27" i="13"/>
  <c r="CC51" i="13"/>
  <c r="CB51" i="13"/>
  <c r="CL48" i="13"/>
  <c r="CK48" i="13"/>
  <c r="CK49" i="13"/>
  <c r="CL49" i="13"/>
  <c r="CC13" i="13"/>
  <c r="CB13" i="13"/>
  <c r="CL46" i="13"/>
  <c r="CK46" i="13"/>
  <c r="CL52" i="13"/>
  <c r="CK52" i="13"/>
  <c r="CC53" i="13"/>
  <c r="CB53" i="13"/>
  <c r="CL8" i="13"/>
  <c r="CK8" i="13"/>
  <c r="CL44" i="13"/>
  <c r="CK44" i="13"/>
  <c r="CL39" i="13"/>
  <c r="CK39" i="13"/>
  <c r="CK9" i="13"/>
  <c r="CL9" i="13"/>
  <c r="CC6" i="13"/>
  <c r="CB6" i="13"/>
  <c r="CL19" i="13"/>
  <c r="CK19" i="13"/>
  <c r="CC25" i="13"/>
  <c r="CB25" i="13"/>
  <c r="CL16" i="13"/>
  <c r="CK16" i="13"/>
  <c r="CK29" i="13"/>
  <c r="CL29" i="13"/>
  <c r="CC11" i="13"/>
  <c r="CB11" i="13"/>
  <c r="CL20" i="13"/>
  <c r="CK20" i="13"/>
  <c r="CC56" i="13"/>
  <c r="CB56" i="13"/>
  <c r="CK51" i="13"/>
  <c r="CL51" i="13"/>
  <c r="CK33" i="13"/>
  <c r="CL33" i="13"/>
  <c r="CC18" i="13"/>
  <c r="CB18" i="13"/>
  <c r="CK31" i="13"/>
  <c r="CL31" i="13"/>
  <c r="CC37" i="13"/>
  <c r="CB37" i="13"/>
  <c r="CC28" i="13"/>
  <c r="CB28" i="13"/>
  <c r="CL41" i="13"/>
  <c r="CK41" i="13"/>
  <c r="CC23" i="13"/>
  <c r="CB23" i="13"/>
  <c r="CL32" i="13"/>
  <c r="CK32" i="13"/>
  <c r="CL6" i="13"/>
  <c r="CK6" i="13"/>
  <c r="CC30" i="13"/>
  <c r="CB30" i="13"/>
  <c r="CK43" i="13"/>
  <c r="CL43" i="13"/>
  <c r="CC49" i="13"/>
  <c r="CB49" i="13"/>
  <c r="CL40" i="13"/>
  <c r="CK40" i="13"/>
  <c r="CK53" i="13"/>
  <c r="CL53" i="13"/>
  <c r="CC35" i="13"/>
  <c r="CB35" i="13"/>
  <c r="CC44" i="13"/>
  <c r="CB44" i="13"/>
  <c r="CL18" i="13"/>
  <c r="CK18" i="13"/>
  <c r="CC42" i="13"/>
  <c r="CB42" i="13"/>
  <c r="CK55" i="13"/>
  <c r="CL55" i="13"/>
  <c r="BP57" i="13"/>
  <c r="BM57" i="13"/>
  <c r="BQ57" i="13"/>
  <c r="BN57" i="13"/>
  <c r="D68" i="13"/>
  <c r="D69" i="13" s="1"/>
  <c r="D70" i="13" s="1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D81" i="13" s="1"/>
  <c r="D82" i="13" s="1"/>
  <c r="D83" i="13" s="1"/>
  <c r="D84" i="13" s="1"/>
  <c r="D85" i="13" s="1"/>
  <c r="D86" i="13" s="1"/>
  <c r="D87" i="13" s="1"/>
  <c r="D88" i="13" s="1"/>
  <c r="D89" i="13" s="1"/>
  <c r="D90" i="13" s="1"/>
  <c r="D91" i="13" s="1"/>
  <c r="D92" i="13" s="1"/>
  <c r="D93" i="13" s="1"/>
  <c r="D94" i="13" s="1"/>
  <c r="D95" i="13" s="1"/>
  <c r="D96" i="13" s="1"/>
  <c r="D97" i="13" s="1"/>
  <c r="D98" i="13" s="1"/>
  <c r="D99" i="13" s="1"/>
  <c r="D100" i="13" s="1"/>
  <c r="D101" i="13" s="1"/>
  <c r="D102" i="13" s="1"/>
  <c r="D103" i="13" s="1"/>
  <c r="D104" i="13" s="1"/>
  <c r="D105" i="13" s="1"/>
  <c r="D106" i="13" s="1"/>
  <c r="D107" i="13" s="1"/>
  <c r="D108" i="13" s="1"/>
  <c r="D109" i="13" s="1"/>
  <c r="D110" i="13" s="1"/>
  <c r="D111" i="13" s="1"/>
  <c r="D112" i="13" s="1"/>
  <c r="D113" i="13" s="1"/>
  <c r="D114" i="13" s="1"/>
  <c r="D115" i="13" s="1"/>
  <c r="D116" i="13" s="1"/>
  <c r="D117" i="13" s="1"/>
  <c r="D118" i="13" s="1"/>
  <c r="D119" i="13" s="1"/>
  <c r="D120" i="13" s="1"/>
  <c r="D121" i="13" s="1"/>
  <c r="D122" i="13" s="1"/>
  <c r="D123" i="13" s="1"/>
  <c r="D124" i="13" s="1"/>
  <c r="D125" i="13" s="1"/>
  <c r="D126" i="13" s="1"/>
  <c r="D127" i="13" s="1"/>
  <c r="D128" i="13" s="1"/>
  <c r="D129" i="13" s="1"/>
  <c r="D130" i="13" s="1"/>
  <c r="D131" i="13" s="1"/>
  <c r="D132" i="13" s="1"/>
  <c r="D133" i="13" s="1"/>
  <c r="D134" i="13" s="1"/>
  <c r="D135" i="13" s="1"/>
  <c r="D136" i="13" s="1"/>
  <c r="D137" i="13" s="1"/>
  <c r="D138" i="13" s="1"/>
  <c r="D139" i="13" s="1"/>
  <c r="D140" i="13" s="1"/>
  <c r="D141" i="13" s="1"/>
  <c r="D142" i="13" s="1"/>
  <c r="D143" i="13" s="1"/>
  <c r="D144" i="13" s="1"/>
  <c r="D145" i="13" s="1"/>
  <c r="D146" i="13" s="1"/>
  <c r="D147" i="13" s="1"/>
  <c r="D148" i="13" s="1"/>
  <c r="D149" i="13" s="1"/>
  <c r="D150" i="13" s="1"/>
  <c r="D151" i="13" s="1"/>
  <c r="D152" i="13" s="1"/>
  <c r="D153" i="13" s="1"/>
  <c r="D154" i="13" s="1"/>
  <c r="D155" i="13" s="1"/>
  <c r="D156" i="13" s="1"/>
  <c r="D157" i="13" s="1"/>
  <c r="D158" i="13" s="1"/>
  <c r="D159" i="13" s="1"/>
  <c r="D160" i="13" s="1"/>
  <c r="D161" i="13" s="1"/>
  <c r="D162" i="13" s="1"/>
  <c r="D163" i="13" s="1"/>
  <c r="D164" i="13" s="1"/>
  <c r="D165" i="13" s="1"/>
  <c r="D166" i="13" s="1"/>
  <c r="D167" i="13" s="1"/>
  <c r="D168" i="13" s="1"/>
  <c r="D169" i="13" s="1"/>
  <c r="D170" i="13" s="1"/>
  <c r="D171" i="13" s="1"/>
  <c r="D172" i="13" s="1"/>
  <c r="D173" i="13" s="1"/>
  <c r="D174" i="13" s="1"/>
  <c r="D175" i="13" s="1"/>
  <c r="D176" i="13" s="1"/>
  <c r="D177" i="13" s="1"/>
  <c r="D178" i="13" s="1"/>
  <c r="D179" i="13" s="1"/>
  <c r="D180" i="13" s="1"/>
  <c r="D181" i="13" s="1"/>
  <c r="D182" i="13" s="1"/>
  <c r="D183" i="13" s="1"/>
  <c r="D184" i="13" s="1"/>
  <c r="D185" i="13" s="1"/>
  <c r="D186" i="13" s="1"/>
  <c r="D187" i="13" s="1"/>
  <c r="D188" i="13" s="1"/>
  <c r="D189" i="13" s="1"/>
  <c r="D190" i="13" s="1"/>
  <c r="D191" i="13" s="1"/>
  <c r="D192" i="13" s="1"/>
  <c r="D193" i="13" s="1"/>
  <c r="D194" i="13" s="1"/>
  <c r="D195" i="13" s="1"/>
  <c r="D196" i="13" s="1"/>
  <c r="D197" i="13" s="1"/>
  <c r="D198" i="13" s="1"/>
  <c r="D199" i="13" s="1"/>
  <c r="D200" i="13" s="1"/>
  <c r="D201" i="13" s="1"/>
  <c r="D202" i="13" s="1"/>
  <c r="D203" i="13" s="1"/>
  <c r="D204" i="13" s="1"/>
  <c r="D205" i="13" s="1"/>
  <c r="D206" i="13" s="1"/>
  <c r="D207" i="13" s="1"/>
  <c r="D208" i="13" s="1"/>
  <c r="D209" i="13" s="1"/>
  <c r="D210" i="13" s="1"/>
  <c r="D211" i="13" s="1"/>
  <c r="D212" i="13" s="1"/>
  <c r="D213" i="13" s="1"/>
  <c r="D214" i="13" s="1"/>
  <c r="D215" i="13" s="1"/>
  <c r="D216" i="13" s="1"/>
  <c r="D217" i="13" s="1"/>
  <c r="D218" i="13" s="1"/>
  <c r="D219" i="13" s="1"/>
  <c r="D220" i="13" s="1"/>
  <c r="D221" i="13" s="1"/>
  <c r="D222" i="13" s="1"/>
  <c r="D223" i="13" s="1"/>
  <c r="D224" i="13" s="1"/>
  <c r="D225" i="13" s="1"/>
  <c r="D226" i="13" s="1"/>
  <c r="D227" i="13" s="1"/>
  <c r="D228" i="13" s="1"/>
  <c r="D229" i="13" s="1"/>
  <c r="D230" i="13" s="1"/>
  <c r="D231" i="13" s="1"/>
  <c r="D232" i="13" s="1"/>
  <c r="D233" i="13" s="1"/>
  <c r="D234" i="13" s="1"/>
  <c r="D235" i="13" s="1"/>
  <c r="D236" i="13" s="1"/>
  <c r="D237" i="13" s="1"/>
  <c r="D238" i="13" s="1"/>
  <c r="D239" i="13" s="1"/>
  <c r="D240" i="13" s="1"/>
  <c r="D241" i="13" s="1"/>
  <c r="D242" i="13" s="1"/>
  <c r="D243" i="13" s="1"/>
  <c r="D244" i="13" s="1"/>
  <c r="D245" i="13" s="1"/>
  <c r="D246" i="13" s="1"/>
  <c r="D247" i="13" s="1"/>
  <c r="D248" i="13" s="1"/>
  <c r="D249" i="13" s="1"/>
  <c r="D250" i="13" s="1"/>
  <c r="D251" i="13" s="1"/>
  <c r="D252" i="13" s="1"/>
  <c r="D253" i="13" s="1"/>
  <c r="D254" i="13" s="1"/>
  <c r="D255" i="13" s="1"/>
  <c r="D256" i="13" s="1"/>
  <c r="D257" i="13" s="1"/>
  <c r="D258" i="13" s="1"/>
  <c r="D259" i="13" s="1"/>
  <c r="D260" i="13" s="1"/>
  <c r="D261" i="13" s="1"/>
  <c r="D262" i="13" s="1"/>
  <c r="D263" i="13" s="1"/>
  <c r="D264" i="13" s="1"/>
  <c r="D265" i="13" s="1"/>
  <c r="D266" i="13" s="1"/>
  <c r="D267" i="13" s="1"/>
  <c r="D268" i="13" s="1"/>
  <c r="D269" i="13" s="1"/>
  <c r="D270" i="13" s="1"/>
  <c r="D271" i="13" s="1"/>
  <c r="D272" i="13" s="1"/>
  <c r="D273" i="13" s="1"/>
  <c r="D274" i="13" s="1"/>
  <c r="D275" i="13" s="1"/>
  <c r="D276" i="13" s="1"/>
  <c r="D277" i="13" s="1"/>
  <c r="D278" i="13" s="1"/>
  <c r="D279" i="13" s="1"/>
  <c r="D280" i="13" s="1"/>
  <c r="D281" i="13" s="1"/>
  <c r="D282" i="13" s="1"/>
  <c r="D283" i="13" s="1"/>
  <c r="D284" i="13" s="1"/>
  <c r="D285" i="13" s="1"/>
  <c r="D286" i="13" s="1"/>
  <c r="D287" i="13" s="1"/>
  <c r="D288" i="13" s="1"/>
  <c r="D289" i="13" s="1"/>
  <c r="D290" i="13" s="1"/>
  <c r="D291" i="13" s="1"/>
  <c r="D292" i="13" s="1"/>
  <c r="D293" i="13" s="1"/>
  <c r="D294" i="13" s="1"/>
  <c r="D295" i="13" s="1"/>
  <c r="D296" i="13" s="1"/>
  <c r="D297" i="13" s="1"/>
  <c r="D298" i="13" s="1"/>
  <c r="D299" i="13" s="1"/>
  <c r="D300" i="13" s="1"/>
  <c r="D301" i="13" s="1"/>
  <c r="D302" i="13" s="1"/>
  <c r="D303" i="13" s="1"/>
  <c r="D304" i="13" s="1"/>
  <c r="D305" i="13" s="1"/>
  <c r="D306" i="13" s="1"/>
  <c r="D307" i="13" s="1"/>
  <c r="D308" i="13" s="1"/>
  <c r="D309" i="13" s="1"/>
  <c r="D310" i="13" s="1"/>
  <c r="D311" i="13" s="1"/>
  <c r="D312" i="13" s="1"/>
  <c r="D313" i="13" s="1"/>
  <c r="D314" i="13" s="1"/>
  <c r="D315" i="13" s="1"/>
  <c r="D316" i="13" s="1"/>
  <c r="D317" i="13" s="1"/>
  <c r="D318" i="13" s="1"/>
  <c r="D319" i="13" s="1"/>
  <c r="D320" i="13" s="1"/>
  <c r="D321" i="13" s="1"/>
  <c r="D322" i="13" s="1"/>
  <c r="D323" i="13" s="1"/>
  <c r="D324" i="13" s="1"/>
  <c r="D325" i="13" s="1"/>
  <c r="D326" i="13" s="1"/>
  <c r="D327" i="13" s="1"/>
  <c r="D328" i="13" s="1"/>
  <c r="D329" i="13" s="1"/>
  <c r="D330" i="13" s="1"/>
  <c r="D331" i="13" s="1"/>
  <c r="D332" i="13" s="1"/>
  <c r="D333" i="13" s="1"/>
  <c r="D334" i="13" s="1"/>
  <c r="D335" i="13" s="1"/>
  <c r="D336" i="13" s="1"/>
  <c r="D337" i="13" s="1"/>
  <c r="D338" i="13" s="1"/>
  <c r="D339" i="13" s="1"/>
  <c r="D340" i="13" s="1"/>
  <c r="D341" i="13" s="1"/>
  <c r="D342" i="13" s="1"/>
  <c r="D343" i="13" s="1"/>
  <c r="D344" i="13" s="1"/>
  <c r="D345" i="13" s="1"/>
  <c r="D346" i="13" s="1"/>
  <c r="AD68" i="13"/>
  <c r="AD69" i="13" s="1"/>
  <c r="AD70" i="13" s="1"/>
  <c r="AD71" i="13" s="1"/>
  <c r="AD72" i="13" s="1"/>
  <c r="AD73" i="13" s="1"/>
  <c r="AD74" i="13" s="1"/>
  <c r="AD75" i="13" s="1"/>
  <c r="AD76" i="13" s="1"/>
  <c r="AD77" i="13" s="1"/>
  <c r="AD78" i="13" s="1"/>
  <c r="AD79" i="13" s="1"/>
  <c r="AD80" i="13" s="1"/>
  <c r="AD81" i="13" s="1"/>
  <c r="AD82" i="13" s="1"/>
  <c r="AD83" i="13" s="1"/>
  <c r="AD84" i="13" s="1"/>
  <c r="AD85" i="13" s="1"/>
  <c r="AD86" i="13" s="1"/>
  <c r="AD87" i="13" s="1"/>
  <c r="AD88" i="13" s="1"/>
  <c r="AD89" i="13" s="1"/>
  <c r="AD90" i="13" s="1"/>
  <c r="AD91" i="13" s="1"/>
  <c r="AD92" i="13" s="1"/>
  <c r="AD93" i="13" s="1"/>
  <c r="AD94" i="13" s="1"/>
  <c r="AD95" i="13" s="1"/>
  <c r="AD96" i="13" s="1"/>
  <c r="AD97" i="13" s="1"/>
  <c r="AD98" i="13" s="1"/>
  <c r="AD99" i="13" s="1"/>
  <c r="AD100" i="13" s="1"/>
  <c r="AD101" i="13" s="1"/>
  <c r="AD102" i="13" s="1"/>
  <c r="AD103" i="13" s="1"/>
  <c r="AD104" i="13" s="1"/>
  <c r="AD105" i="13" s="1"/>
  <c r="AD106" i="13" s="1"/>
  <c r="AD107" i="13" s="1"/>
  <c r="AD108" i="13" s="1"/>
  <c r="AD109" i="13" s="1"/>
  <c r="AD110" i="13" s="1"/>
  <c r="AD111" i="13" s="1"/>
  <c r="AD112" i="13" s="1"/>
  <c r="AD113" i="13" s="1"/>
  <c r="AD114" i="13" s="1"/>
  <c r="AD115" i="13" s="1"/>
  <c r="AD116" i="13" s="1"/>
  <c r="AD117" i="13" s="1"/>
  <c r="AD118" i="13" s="1"/>
  <c r="AD119" i="13" s="1"/>
  <c r="AD120" i="13" s="1"/>
  <c r="AD121" i="13" s="1"/>
  <c r="AD122" i="13" s="1"/>
  <c r="AD123" i="13" s="1"/>
  <c r="AD124" i="13" s="1"/>
  <c r="AD125" i="13" s="1"/>
  <c r="AD126" i="13" s="1"/>
  <c r="AD127" i="13" s="1"/>
  <c r="AD128" i="13" s="1"/>
  <c r="AD129" i="13" s="1"/>
  <c r="AD130" i="13" s="1"/>
  <c r="AD131" i="13" s="1"/>
  <c r="AD132" i="13" s="1"/>
  <c r="AD133" i="13" s="1"/>
  <c r="AD134" i="13" s="1"/>
  <c r="AD135" i="13" s="1"/>
  <c r="AD136" i="13" s="1"/>
  <c r="AD137" i="13" s="1"/>
  <c r="AD138" i="13" s="1"/>
  <c r="AD139" i="13" s="1"/>
  <c r="AD140" i="13" s="1"/>
  <c r="AD141" i="13" s="1"/>
  <c r="AD142" i="13" s="1"/>
  <c r="AD143" i="13" s="1"/>
  <c r="AD144" i="13" s="1"/>
  <c r="AD145" i="13" s="1"/>
  <c r="AD146" i="13" s="1"/>
  <c r="AD147" i="13" s="1"/>
  <c r="AD148" i="13" s="1"/>
  <c r="AD149" i="13" s="1"/>
  <c r="AD150" i="13" s="1"/>
  <c r="AD151" i="13" s="1"/>
  <c r="AD152" i="13" s="1"/>
  <c r="AD153" i="13" s="1"/>
  <c r="AD154" i="13" s="1"/>
  <c r="AD155" i="13" s="1"/>
  <c r="AD156" i="13" s="1"/>
  <c r="AD157" i="13" s="1"/>
  <c r="AD158" i="13" s="1"/>
  <c r="AD159" i="13" s="1"/>
  <c r="AD160" i="13" s="1"/>
  <c r="AD161" i="13" s="1"/>
  <c r="AD162" i="13" s="1"/>
  <c r="AD163" i="13" s="1"/>
  <c r="AD164" i="13" s="1"/>
  <c r="AD165" i="13" s="1"/>
  <c r="AD166" i="13" s="1"/>
  <c r="AD167" i="13" s="1"/>
  <c r="AD168" i="13" s="1"/>
  <c r="AD169" i="13" s="1"/>
  <c r="AD170" i="13" s="1"/>
  <c r="AD171" i="13" s="1"/>
  <c r="AD172" i="13" s="1"/>
  <c r="AD173" i="13" s="1"/>
  <c r="AD174" i="13" s="1"/>
  <c r="AD175" i="13" s="1"/>
  <c r="AD176" i="13" s="1"/>
  <c r="AD177" i="13" s="1"/>
  <c r="AD178" i="13" s="1"/>
  <c r="AD179" i="13" s="1"/>
  <c r="AD180" i="13" s="1"/>
  <c r="AD181" i="13" s="1"/>
  <c r="AD182" i="13" s="1"/>
  <c r="AD183" i="13" s="1"/>
  <c r="AD184" i="13" s="1"/>
  <c r="AD185" i="13" s="1"/>
  <c r="AD186" i="13" s="1"/>
  <c r="AD187" i="13" s="1"/>
  <c r="AD188" i="13" s="1"/>
  <c r="AD189" i="13" s="1"/>
  <c r="AD190" i="13" s="1"/>
  <c r="AD191" i="13" s="1"/>
  <c r="AD192" i="13" s="1"/>
  <c r="AD193" i="13" s="1"/>
  <c r="AD194" i="13" s="1"/>
  <c r="AD195" i="13" s="1"/>
  <c r="AD196" i="13" s="1"/>
  <c r="AD197" i="13" s="1"/>
  <c r="AD198" i="13" s="1"/>
  <c r="AD199" i="13" s="1"/>
  <c r="AD200" i="13" s="1"/>
  <c r="AD201" i="13" s="1"/>
  <c r="AD202" i="13" s="1"/>
  <c r="AD203" i="13" s="1"/>
  <c r="AD204" i="13" s="1"/>
  <c r="AD205" i="13" s="1"/>
  <c r="AD206" i="13" s="1"/>
  <c r="AD207" i="13" s="1"/>
  <c r="AD208" i="13" s="1"/>
  <c r="AD209" i="13" s="1"/>
  <c r="AD210" i="13" s="1"/>
  <c r="AD211" i="13" s="1"/>
  <c r="AD212" i="13" s="1"/>
  <c r="AD213" i="13" s="1"/>
  <c r="AD214" i="13" s="1"/>
  <c r="AD215" i="13" s="1"/>
  <c r="AD216" i="13" s="1"/>
  <c r="AD217" i="13" s="1"/>
  <c r="AD218" i="13" s="1"/>
  <c r="AD219" i="13" s="1"/>
  <c r="AD220" i="13" s="1"/>
  <c r="AD221" i="13" s="1"/>
  <c r="AD222" i="13" s="1"/>
  <c r="AD223" i="13" s="1"/>
  <c r="AD224" i="13" s="1"/>
  <c r="AD225" i="13" s="1"/>
  <c r="AD226" i="13" s="1"/>
  <c r="AD227" i="13" s="1"/>
  <c r="AD228" i="13" s="1"/>
  <c r="AD229" i="13" s="1"/>
  <c r="AD230" i="13" s="1"/>
  <c r="AD231" i="13" s="1"/>
  <c r="AD232" i="13" s="1"/>
  <c r="AD233" i="13" s="1"/>
  <c r="AD234" i="13" s="1"/>
  <c r="AD235" i="13" s="1"/>
  <c r="AD236" i="13" s="1"/>
  <c r="AD237" i="13" s="1"/>
  <c r="AD238" i="13" s="1"/>
  <c r="AD239" i="13" s="1"/>
  <c r="AD240" i="13" s="1"/>
  <c r="AD241" i="13" s="1"/>
  <c r="AD242" i="13" s="1"/>
  <c r="AD243" i="13" s="1"/>
  <c r="AD244" i="13" s="1"/>
  <c r="AD245" i="13" s="1"/>
  <c r="AD246" i="13" s="1"/>
  <c r="AD247" i="13" s="1"/>
  <c r="AD248" i="13" s="1"/>
  <c r="AD249" i="13" s="1"/>
  <c r="AD250" i="13" s="1"/>
  <c r="AD251" i="13" s="1"/>
  <c r="AD252" i="13" s="1"/>
  <c r="AD253" i="13" s="1"/>
  <c r="AD254" i="13" s="1"/>
  <c r="AD255" i="13" s="1"/>
  <c r="AD256" i="13" s="1"/>
  <c r="AD257" i="13" s="1"/>
  <c r="AD258" i="13" s="1"/>
  <c r="AD259" i="13" s="1"/>
  <c r="AD260" i="13" s="1"/>
  <c r="AD261" i="13" s="1"/>
  <c r="AD262" i="13" s="1"/>
  <c r="AD263" i="13" s="1"/>
  <c r="AD264" i="13" s="1"/>
  <c r="AD265" i="13" s="1"/>
  <c r="AD266" i="13" s="1"/>
  <c r="AD267" i="13" s="1"/>
  <c r="AD268" i="13" s="1"/>
  <c r="AD269" i="13" s="1"/>
  <c r="AD270" i="13" s="1"/>
  <c r="AD271" i="13" s="1"/>
  <c r="AD272" i="13" s="1"/>
  <c r="AD273" i="13" s="1"/>
  <c r="AD274" i="13" s="1"/>
  <c r="AD275" i="13" s="1"/>
  <c r="AD276" i="13" s="1"/>
  <c r="AD277" i="13" s="1"/>
  <c r="AD278" i="13" s="1"/>
  <c r="AD279" i="13" s="1"/>
  <c r="AD280" i="13" s="1"/>
  <c r="AD281" i="13" s="1"/>
  <c r="AD282" i="13" s="1"/>
  <c r="AD283" i="13" s="1"/>
  <c r="AD284" i="13" s="1"/>
  <c r="AD285" i="13" s="1"/>
  <c r="AD286" i="13" s="1"/>
  <c r="AD287" i="13" s="1"/>
  <c r="AD288" i="13" s="1"/>
  <c r="AD289" i="13" s="1"/>
  <c r="AD290" i="13" s="1"/>
  <c r="AD291" i="13" s="1"/>
  <c r="AD292" i="13" s="1"/>
  <c r="AD293" i="13" s="1"/>
  <c r="AD294" i="13" s="1"/>
  <c r="AD295" i="13" s="1"/>
  <c r="AD296" i="13" s="1"/>
  <c r="AD297" i="13" s="1"/>
  <c r="AD298" i="13" s="1"/>
  <c r="AD299" i="13" s="1"/>
  <c r="AD300" i="13" s="1"/>
  <c r="AD301" i="13" s="1"/>
  <c r="AD302" i="13" s="1"/>
  <c r="AD303" i="13" s="1"/>
  <c r="AD304" i="13" s="1"/>
  <c r="AD305" i="13" s="1"/>
  <c r="AD306" i="13" s="1"/>
  <c r="AD307" i="13" s="1"/>
  <c r="AD308" i="13" s="1"/>
  <c r="AD309" i="13" s="1"/>
  <c r="AD310" i="13" s="1"/>
  <c r="AD311" i="13" s="1"/>
  <c r="AD312" i="13" s="1"/>
  <c r="AD313" i="13" s="1"/>
  <c r="AD314" i="13" s="1"/>
  <c r="AD315" i="13" s="1"/>
  <c r="AD316" i="13" s="1"/>
  <c r="AD317" i="13" s="1"/>
  <c r="AD318" i="13" s="1"/>
  <c r="AD319" i="13" s="1"/>
  <c r="AD320" i="13" s="1"/>
  <c r="AD321" i="13" s="1"/>
  <c r="AD322" i="13" s="1"/>
  <c r="AD323" i="13" s="1"/>
  <c r="AD324" i="13" s="1"/>
  <c r="AD325" i="13" s="1"/>
  <c r="AD326" i="13" s="1"/>
  <c r="AD327" i="13" s="1"/>
  <c r="AD328" i="13" s="1"/>
  <c r="AD329" i="13" s="1"/>
  <c r="AD330" i="13" s="1"/>
  <c r="AD331" i="13" s="1"/>
  <c r="AD332" i="13" s="1"/>
  <c r="AD333" i="13" s="1"/>
  <c r="AD334" i="13" s="1"/>
  <c r="AD335" i="13" s="1"/>
  <c r="AD336" i="13" s="1"/>
  <c r="AD337" i="13" s="1"/>
  <c r="AD338" i="13" s="1"/>
  <c r="AD339" i="13" s="1"/>
  <c r="AD340" i="13" s="1"/>
  <c r="AD341" i="13" s="1"/>
  <c r="AD342" i="13" s="1"/>
  <c r="AD343" i="13" s="1"/>
  <c r="AD344" i="13" s="1"/>
  <c r="AD345" i="13" s="1"/>
  <c r="AD346" i="13" s="1"/>
  <c r="AC68" i="13"/>
  <c r="AC69" i="13" s="1"/>
  <c r="AC70" i="13" s="1"/>
  <c r="AC71" i="13" s="1"/>
  <c r="AC72" i="13" s="1"/>
  <c r="AC73" i="13" s="1"/>
  <c r="AC74" i="13" s="1"/>
  <c r="AC75" i="13" s="1"/>
  <c r="AC76" i="13" s="1"/>
  <c r="AC77" i="13" s="1"/>
  <c r="AC78" i="13" s="1"/>
  <c r="AC79" i="13" s="1"/>
  <c r="AC80" i="13" s="1"/>
  <c r="AC81" i="13" s="1"/>
  <c r="AC82" i="13" s="1"/>
  <c r="AC83" i="13" s="1"/>
  <c r="AC84" i="13" s="1"/>
  <c r="AC85" i="13" s="1"/>
  <c r="AC86" i="13" s="1"/>
  <c r="AC87" i="13" s="1"/>
  <c r="AC88" i="13" s="1"/>
  <c r="AC89" i="13" s="1"/>
  <c r="AC90" i="13" s="1"/>
  <c r="AC91" i="13" s="1"/>
  <c r="AC92" i="13" s="1"/>
  <c r="AC93" i="13" s="1"/>
  <c r="AC94" i="13" s="1"/>
  <c r="AC95" i="13" s="1"/>
  <c r="AC96" i="13" s="1"/>
  <c r="AC97" i="13" s="1"/>
  <c r="AC98" i="13" s="1"/>
  <c r="AC99" i="13" s="1"/>
  <c r="AC100" i="13" s="1"/>
  <c r="AC101" i="13" s="1"/>
  <c r="AC102" i="13" s="1"/>
  <c r="AC103" i="13" s="1"/>
  <c r="AC104" i="13" s="1"/>
  <c r="AC105" i="13" s="1"/>
  <c r="AC106" i="13" s="1"/>
  <c r="AC107" i="13" s="1"/>
  <c r="AC108" i="13" s="1"/>
  <c r="AC109" i="13" s="1"/>
  <c r="AC110" i="13" s="1"/>
  <c r="AC111" i="13" s="1"/>
  <c r="AC112" i="13" s="1"/>
  <c r="AC113" i="13" s="1"/>
  <c r="AC114" i="13" s="1"/>
  <c r="AC115" i="13" s="1"/>
  <c r="AC116" i="13" s="1"/>
  <c r="AC117" i="13" s="1"/>
  <c r="AC118" i="13" s="1"/>
  <c r="AC119" i="13" s="1"/>
  <c r="AC120" i="13" s="1"/>
  <c r="AC121" i="13" s="1"/>
  <c r="AC122" i="13" s="1"/>
  <c r="AC123" i="13" s="1"/>
  <c r="AC124" i="13" s="1"/>
  <c r="AC125" i="13" s="1"/>
  <c r="AC126" i="13" s="1"/>
  <c r="AC127" i="13" s="1"/>
  <c r="AC128" i="13" s="1"/>
  <c r="AC129" i="13" s="1"/>
  <c r="AC130" i="13" s="1"/>
  <c r="AC131" i="13" s="1"/>
  <c r="AC132" i="13" s="1"/>
  <c r="AC133" i="13" s="1"/>
  <c r="AC134" i="13" s="1"/>
  <c r="AC135" i="13" s="1"/>
  <c r="AC136" i="13" s="1"/>
  <c r="AC137" i="13" s="1"/>
  <c r="AC138" i="13" s="1"/>
  <c r="AC139" i="13" s="1"/>
  <c r="AC140" i="13" s="1"/>
  <c r="AC141" i="13" s="1"/>
  <c r="AC142" i="13" s="1"/>
  <c r="AC143" i="13" s="1"/>
  <c r="AC144" i="13" s="1"/>
  <c r="AC145" i="13" s="1"/>
  <c r="AC146" i="13" s="1"/>
  <c r="AC147" i="13" s="1"/>
  <c r="AC148" i="13" s="1"/>
  <c r="AC149" i="13" s="1"/>
  <c r="AC150" i="13" s="1"/>
  <c r="AC151" i="13" s="1"/>
  <c r="AC152" i="13" s="1"/>
  <c r="AC153" i="13" s="1"/>
  <c r="AC154" i="13" s="1"/>
  <c r="AC155" i="13" s="1"/>
  <c r="AC156" i="13" s="1"/>
  <c r="AC157" i="13" s="1"/>
  <c r="AC158" i="13" s="1"/>
  <c r="AC159" i="13" s="1"/>
  <c r="AC160" i="13" s="1"/>
  <c r="AC161" i="13" s="1"/>
  <c r="AC162" i="13" s="1"/>
  <c r="AC163" i="13" s="1"/>
  <c r="AC164" i="13" s="1"/>
  <c r="AC165" i="13" s="1"/>
  <c r="AC166" i="13" s="1"/>
  <c r="AC167" i="13" s="1"/>
  <c r="AC168" i="13" s="1"/>
  <c r="AC169" i="13" s="1"/>
  <c r="AC170" i="13" s="1"/>
  <c r="AC171" i="13" s="1"/>
  <c r="AC172" i="13" s="1"/>
  <c r="AC173" i="13" s="1"/>
  <c r="AC174" i="13" s="1"/>
  <c r="AC175" i="13" s="1"/>
  <c r="AC176" i="13" s="1"/>
  <c r="AC177" i="13" s="1"/>
  <c r="AC178" i="13" s="1"/>
  <c r="AC179" i="13" s="1"/>
  <c r="AC180" i="13" s="1"/>
  <c r="AC181" i="13" s="1"/>
  <c r="AC182" i="13" s="1"/>
  <c r="AC183" i="13" s="1"/>
  <c r="AC184" i="13" s="1"/>
  <c r="AC185" i="13" s="1"/>
  <c r="AC186" i="13" s="1"/>
  <c r="AC187" i="13" s="1"/>
  <c r="AC188" i="13" s="1"/>
  <c r="AC189" i="13" s="1"/>
  <c r="AC190" i="13" s="1"/>
  <c r="AC191" i="13" s="1"/>
  <c r="AC192" i="13" s="1"/>
  <c r="AC193" i="13" s="1"/>
  <c r="AC194" i="13" s="1"/>
  <c r="AC195" i="13" s="1"/>
  <c r="AC196" i="13" s="1"/>
  <c r="AC197" i="13" s="1"/>
  <c r="AC198" i="13" s="1"/>
  <c r="AC199" i="13" s="1"/>
  <c r="AC200" i="13" s="1"/>
  <c r="AC201" i="13" s="1"/>
  <c r="AC202" i="13" s="1"/>
  <c r="AC203" i="13" s="1"/>
  <c r="AC204" i="13" s="1"/>
  <c r="AC205" i="13" s="1"/>
  <c r="AC206" i="13" s="1"/>
  <c r="AC207" i="13" s="1"/>
  <c r="AC208" i="13" s="1"/>
  <c r="AC209" i="13" s="1"/>
  <c r="AC210" i="13" s="1"/>
  <c r="AC211" i="13" s="1"/>
  <c r="AC212" i="13" s="1"/>
  <c r="AC213" i="13" s="1"/>
  <c r="AC214" i="13" s="1"/>
  <c r="AC215" i="13" s="1"/>
  <c r="AC216" i="13" s="1"/>
  <c r="AC217" i="13" s="1"/>
  <c r="AC218" i="13" s="1"/>
  <c r="AC219" i="13" s="1"/>
  <c r="AC220" i="13" s="1"/>
  <c r="AC221" i="13" s="1"/>
  <c r="AC222" i="13" s="1"/>
  <c r="AC223" i="13" s="1"/>
  <c r="AC224" i="13" s="1"/>
  <c r="AC225" i="13" s="1"/>
  <c r="AC226" i="13" s="1"/>
  <c r="AC227" i="13" s="1"/>
  <c r="AC228" i="13" s="1"/>
  <c r="AC229" i="13" s="1"/>
  <c r="AC230" i="13" s="1"/>
  <c r="AC231" i="13" s="1"/>
  <c r="AC232" i="13" s="1"/>
  <c r="AC233" i="13" s="1"/>
  <c r="AC234" i="13" s="1"/>
  <c r="AC235" i="13" s="1"/>
  <c r="AC236" i="13" s="1"/>
  <c r="AC237" i="13" s="1"/>
  <c r="AC238" i="13" s="1"/>
  <c r="AC239" i="13" s="1"/>
  <c r="AC240" i="13" s="1"/>
  <c r="AC241" i="13" s="1"/>
  <c r="AC242" i="13" s="1"/>
  <c r="AC243" i="13" s="1"/>
  <c r="AC244" i="13" s="1"/>
  <c r="AC245" i="13" s="1"/>
  <c r="AC246" i="13" s="1"/>
  <c r="AC247" i="13" s="1"/>
  <c r="AC248" i="13" s="1"/>
  <c r="AC249" i="13" s="1"/>
  <c r="AC250" i="13" s="1"/>
  <c r="AC251" i="13" s="1"/>
  <c r="AC252" i="13" s="1"/>
  <c r="AC253" i="13" s="1"/>
  <c r="AC254" i="13" s="1"/>
  <c r="AC255" i="13" s="1"/>
  <c r="AC256" i="13" s="1"/>
  <c r="AC257" i="13" s="1"/>
  <c r="AC258" i="13" s="1"/>
  <c r="AC259" i="13" s="1"/>
  <c r="AC260" i="13" s="1"/>
  <c r="AC261" i="13" s="1"/>
  <c r="AC262" i="13" s="1"/>
  <c r="AC263" i="13" s="1"/>
  <c r="AC264" i="13" s="1"/>
  <c r="AC265" i="13" s="1"/>
  <c r="AC266" i="13" s="1"/>
  <c r="AC267" i="13" s="1"/>
  <c r="AC268" i="13" s="1"/>
  <c r="AC269" i="13" s="1"/>
  <c r="AC270" i="13" s="1"/>
  <c r="AC271" i="13" s="1"/>
  <c r="AC272" i="13" s="1"/>
  <c r="AC273" i="13" s="1"/>
  <c r="AC274" i="13" s="1"/>
  <c r="AC275" i="13" s="1"/>
  <c r="AC276" i="13" s="1"/>
  <c r="AC277" i="13" s="1"/>
  <c r="AC278" i="13" s="1"/>
  <c r="AC279" i="13" s="1"/>
  <c r="AC280" i="13" s="1"/>
  <c r="AC281" i="13" s="1"/>
  <c r="AC282" i="13" s="1"/>
  <c r="AC283" i="13" s="1"/>
  <c r="AC284" i="13" s="1"/>
  <c r="AC285" i="13" s="1"/>
  <c r="AC286" i="13" s="1"/>
  <c r="AC287" i="13" s="1"/>
  <c r="AC288" i="13" s="1"/>
  <c r="AC289" i="13" s="1"/>
  <c r="AC290" i="13" s="1"/>
  <c r="AC291" i="13" s="1"/>
  <c r="AC292" i="13" s="1"/>
  <c r="AC293" i="13" s="1"/>
  <c r="AC294" i="13" s="1"/>
  <c r="AC295" i="13" s="1"/>
  <c r="AC296" i="13" s="1"/>
  <c r="AC297" i="13" s="1"/>
  <c r="AC298" i="13" s="1"/>
  <c r="AC299" i="13" s="1"/>
  <c r="AC300" i="13" s="1"/>
  <c r="AC301" i="13" s="1"/>
  <c r="AC302" i="13" s="1"/>
  <c r="AC303" i="13" s="1"/>
  <c r="AC304" i="13" s="1"/>
  <c r="AC305" i="13" s="1"/>
  <c r="AC306" i="13" s="1"/>
  <c r="AC307" i="13" s="1"/>
  <c r="AC308" i="13" s="1"/>
  <c r="AC309" i="13" s="1"/>
  <c r="AC310" i="13" s="1"/>
  <c r="AC311" i="13" s="1"/>
  <c r="AC312" i="13" s="1"/>
  <c r="AC313" i="13" s="1"/>
  <c r="AC314" i="13" s="1"/>
  <c r="AC315" i="13" s="1"/>
  <c r="AC316" i="13" s="1"/>
  <c r="AC317" i="13" s="1"/>
  <c r="AC318" i="13" s="1"/>
  <c r="AC319" i="13" s="1"/>
  <c r="AC320" i="13" s="1"/>
  <c r="AC321" i="13" s="1"/>
  <c r="AC322" i="13" s="1"/>
  <c r="AC323" i="13" s="1"/>
  <c r="AC324" i="13" s="1"/>
  <c r="AC325" i="13" s="1"/>
  <c r="AC326" i="13" s="1"/>
  <c r="AC327" i="13" s="1"/>
  <c r="AC328" i="13" s="1"/>
  <c r="AC329" i="13" s="1"/>
  <c r="AC330" i="13" s="1"/>
  <c r="AC331" i="13" s="1"/>
  <c r="AC332" i="13" s="1"/>
  <c r="AC333" i="13" s="1"/>
  <c r="AC334" i="13" s="1"/>
  <c r="AC335" i="13" s="1"/>
  <c r="AC336" i="13" s="1"/>
  <c r="AC337" i="13" s="1"/>
  <c r="AC338" i="13" s="1"/>
  <c r="AC339" i="13" s="1"/>
  <c r="AC340" i="13" s="1"/>
  <c r="AC341" i="13" s="1"/>
  <c r="AC342" i="13" s="1"/>
  <c r="AC343" i="13" s="1"/>
  <c r="AC344" i="13" s="1"/>
  <c r="AC345" i="13" s="1"/>
  <c r="AC346" i="13" s="1"/>
  <c r="AE68" i="13"/>
  <c r="AE69" i="13" s="1"/>
  <c r="AE70" i="13" s="1"/>
  <c r="AE71" i="13" s="1"/>
  <c r="AE72" i="13" s="1"/>
  <c r="AE73" i="13" s="1"/>
  <c r="AE74" i="13" s="1"/>
  <c r="AE75" i="13" s="1"/>
  <c r="AE76" i="13" s="1"/>
  <c r="AE77" i="13" s="1"/>
  <c r="AE78" i="13" s="1"/>
  <c r="AE79" i="13" s="1"/>
  <c r="AE80" i="13" s="1"/>
  <c r="AE81" i="13" s="1"/>
  <c r="AE82" i="13" s="1"/>
  <c r="AE83" i="13" s="1"/>
  <c r="AE84" i="13" s="1"/>
  <c r="AE85" i="13" s="1"/>
  <c r="AE86" i="13" s="1"/>
  <c r="AE87" i="13" s="1"/>
  <c r="AE88" i="13" s="1"/>
  <c r="AE89" i="13" s="1"/>
  <c r="AE90" i="13" s="1"/>
  <c r="AE91" i="13" s="1"/>
  <c r="AE92" i="13" s="1"/>
  <c r="AE93" i="13" s="1"/>
  <c r="AE94" i="13" s="1"/>
  <c r="AE95" i="13" s="1"/>
  <c r="AE96" i="13" s="1"/>
  <c r="AE97" i="13" s="1"/>
  <c r="AE98" i="13" s="1"/>
  <c r="AE99" i="13" s="1"/>
  <c r="AE100" i="13" s="1"/>
  <c r="AE101" i="13" s="1"/>
  <c r="AE102" i="13" s="1"/>
  <c r="AE103" i="13" s="1"/>
  <c r="AE104" i="13" s="1"/>
  <c r="AE105" i="13" s="1"/>
  <c r="AE106" i="13" s="1"/>
  <c r="AE107" i="13" s="1"/>
  <c r="AE108" i="13" s="1"/>
  <c r="AE109" i="13" s="1"/>
  <c r="AE110" i="13" s="1"/>
  <c r="AE111" i="13" s="1"/>
  <c r="AE112" i="13" s="1"/>
  <c r="AE113" i="13" s="1"/>
  <c r="AE114" i="13" s="1"/>
  <c r="AE115" i="13" s="1"/>
  <c r="AE116" i="13" s="1"/>
  <c r="AE117" i="13" s="1"/>
  <c r="AE118" i="13" s="1"/>
  <c r="AE119" i="13" s="1"/>
  <c r="AE120" i="13" s="1"/>
  <c r="AE121" i="13" s="1"/>
  <c r="AE122" i="13" s="1"/>
  <c r="AE123" i="13" s="1"/>
  <c r="AE124" i="13" s="1"/>
  <c r="AE125" i="13" s="1"/>
  <c r="AE126" i="13" s="1"/>
  <c r="AE127" i="13" s="1"/>
  <c r="AE128" i="13" s="1"/>
  <c r="AE129" i="13" s="1"/>
  <c r="AE130" i="13" s="1"/>
  <c r="AE131" i="13" s="1"/>
  <c r="AE132" i="13" s="1"/>
  <c r="AE133" i="13" s="1"/>
  <c r="AE134" i="13" s="1"/>
  <c r="AE135" i="13" s="1"/>
  <c r="AE136" i="13" s="1"/>
  <c r="AE137" i="13" s="1"/>
  <c r="AE138" i="13" s="1"/>
  <c r="AE139" i="13" s="1"/>
  <c r="AE140" i="13" s="1"/>
  <c r="AE141" i="13" s="1"/>
  <c r="AE142" i="13" s="1"/>
  <c r="AE143" i="13" s="1"/>
  <c r="AE144" i="13" s="1"/>
  <c r="AE145" i="13" s="1"/>
  <c r="AE146" i="13" s="1"/>
  <c r="AE147" i="13" s="1"/>
  <c r="AE148" i="13" s="1"/>
  <c r="AE149" i="13" s="1"/>
  <c r="AE150" i="13" s="1"/>
  <c r="AE151" i="13" s="1"/>
  <c r="AE152" i="13" s="1"/>
  <c r="AE153" i="13" s="1"/>
  <c r="AE154" i="13" s="1"/>
  <c r="AE155" i="13" s="1"/>
  <c r="AE156" i="13" s="1"/>
  <c r="AE157" i="13" s="1"/>
  <c r="AE158" i="13" s="1"/>
  <c r="AE159" i="13" s="1"/>
  <c r="AE160" i="13" s="1"/>
  <c r="AE161" i="13" s="1"/>
  <c r="AE162" i="13" s="1"/>
  <c r="AE163" i="13" s="1"/>
  <c r="AE164" i="13" s="1"/>
  <c r="AE165" i="13" s="1"/>
  <c r="AE166" i="13" s="1"/>
  <c r="AE167" i="13" s="1"/>
  <c r="AE168" i="13" s="1"/>
  <c r="AE169" i="13" s="1"/>
  <c r="AE170" i="13" s="1"/>
  <c r="AE171" i="13" s="1"/>
  <c r="AE172" i="13" s="1"/>
  <c r="AE173" i="13" s="1"/>
  <c r="AE174" i="13" s="1"/>
  <c r="AE175" i="13" s="1"/>
  <c r="AE176" i="13" s="1"/>
  <c r="AE177" i="13" s="1"/>
  <c r="AE178" i="13" s="1"/>
  <c r="AE179" i="13" s="1"/>
  <c r="AE180" i="13" s="1"/>
  <c r="AE181" i="13" s="1"/>
  <c r="AE182" i="13" s="1"/>
  <c r="AE183" i="13" s="1"/>
  <c r="AE184" i="13" s="1"/>
  <c r="AE185" i="13" s="1"/>
  <c r="AE186" i="13" s="1"/>
  <c r="AE187" i="13" s="1"/>
  <c r="AE188" i="13" s="1"/>
  <c r="AE189" i="13" s="1"/>
  <c r="AE190" i="13" s="1"/>
  <c r="AE191" i="13" s="1"/>
  <c r="AE192" i="13" s="1"/>
  <c r="AE193" i="13" s="1"/>
  <c r="AE194" i="13" s="1"/>
  <c r="AE195" i="13" s="1"/>
  <c r="AE196" i="13" s="1"/>
  <c r="AE197" i="13" s="1"/>
  <c r="AE198" i="13" s="1"/>
  <c r="AE199" i="13" s="1"/>
  <c r="AE200" i="13" s="1"/>
  <c r="AE201" i="13" s="1"/>
  <c r="AE202" i="13" s="1"/>
  <c r="AE203" i="13" s="1"/>
  <c r="AE204" i="13" s="1"/>
  <c r="AE205" i="13" s="1"/>
  <c r="AE206" i="13" s="1"/>
  <c r="AE207" i="13" s="1"/>
  <c r="AE208" i="13" s="1"/>
  <c r="AE209" i="13" s="1"/>
  <c r="AE210" i="13" s="1"/>
  <c r="AE211" i="13" s="1"/>
  <c r="AE212" i="13" s="1"/>
  <c r="AE213" i="13" s="1"/>
  <c r="AE214" i="13" s="1"/>
  <c r="AE215" i="13" s="1"/>
  <c r="AE216" i="13" s="1"/>
  <c r="AE217" i="13" s="1"/>
  <c r="AE218" i="13" s="1"/>
  <c r="AE219" i="13" s="1"/>
  <c r="AE220" i="13" s="1"/>
  <c r="AE221" i="13" s="1"/>
  <c r="AE222" i="13" s="1"/>
  <c r="AE223" i="13" s="1"/>
  <c r="AE224" i="13" s="1"/>
  <c r="AE225" i="13" s="1"/>
  <c r="AE226" i="13" s="1"/>
  <c r="AE227" i="13" s="1"/>
  <c r="AE228" i="13" s="1"/>
  <c r="AE229" i="13" s="1"/>
  <c r="AE230" i="13" s="1"/>
  <c r="AE231" i="13" s="1"/>
  <c r="AE232" i="13" s="1"/>
  <c r="AE233" i="13" s="1"/>
  <c r="AE234" i="13" s="1"/>
  <c r="AE235" i="13" s="1"/>
  <c r="AE236" i="13" s="1"/>
  <c r="AE237" i="13" s="1"/>
  <c r="AE238" i="13" s="1"/>
  <c r="AE239" i="13" s="1"/>
  <c r="AE240" i="13" s="1"/>
  <c r="AE241" i="13" s="1"/>
  <c r="AE242" i="13" s="1"/>
  <c r="AE243" i="13" s="1"/>
  <c r="AE244" i="13" s="1"/>
  <c r="AE245" i="13" s="1"/>
  <c r="AE246" i="13" s="1"/>
  <c r="AE247" i="13" s="1"/>
  <c r="AE248" i="13" s="1"/>
  <c r="AE249" i="13" s="1"/>
  <c r="AE250" i="13" s="1"/>
  <c r="AE251" i="13" s="1"/>
  <c r="AE252" i="13" s="1"/>
  <c r="AE253" i="13" s="1"/>
  <c r="AE254" i="13" s="1"/>
  <c r="AE255" i="13" s="1"/>
  <c r="AE256" i="13" s="1"/>
  <c r="AE257" i="13" s="1"/>
  <c r="AE258" i="13" s="1"/>
  <c r="AE259" i="13" s="1"/>
  <c r="AE260" i="13" s="1"/>
  <c r="AE261" i="13" s="1"/>
  <c r="AE262" i="13" s="1"/>
  <c r="AE263" i="13" s="1"/>
  <c r="AE264" i="13" s="1"/>
  <c r="AE265" i="13" s="1"/>
  <c r="AE266" i="13" s="1"/>
  <c r="AE267" i="13" s="1"/>
  <c r="AE268" i="13" s="1"/>
  <c r="AE269" i="13" s="1"/>
  <c r="AE270" i="13" s="1"/>
  <c r="AE271" i="13" s="1"/>
  <c r="AE272" i="13" s="1"/>
  <c r="AE273" i="13" s="1"/>
  <c r="AE274" i="13" s="1"/>
  <c r="AE275" i="13" s="1"/>
  <c r="AE276" i="13" s="1"/>
  <c r="AE277" i="13" s="1"/>
  <c r="AE278" i="13" s="1"/>
  <c r="AE279" i="13" s="1"/>
  <c r="AE280" i="13" s="1"/>
  <c r="AE281" i="13" s="1"/>
  <c r="AE282" i="13" s="1"/>
  <c r="AE283" i="13" s="1"/>
  <c r="AE284" i="13" s="1"/>
  <c r="AE285" i="13" s="1"/>
  <c r="AE286" i="13" s="1"/>
  <c r="AE287" i="13" s="1"/>
  <c r="AE288" i="13" s="1"/>
  <c r="AE289" i="13" s="1"/>
  <c r="AE290" i="13" s="1"/>
  <c r="AE291" i="13" s="1"/>
  <c r="AE292" i="13" s="1"/>
  <c r="AE293" i="13" s="1"/>
  <c r="AE294" i="13" s="1"/>
  <c r="AE295" i="13" s="1"/>
  <c r="AE296" i="13" s="1"/>
  <c r="AE297" i="13" s="1"/>
  <c r="AE298" i="13" s="1"/>
  <c r="AE299" i="13" s="1"/>
  <c r="AE300" i="13" s="1"/>
  <c r="AE301" i="13" s="1"/>
  <c r="AE302" i="13" s="1"/>
  <c r="AE303" i="13" s="1"/>
  <c r="AE304" i="13" s="1"/>
  <c r="AE305" i="13" s="1"/>
  <c r="AE306" i="13" s="1"/>
  <c r="AE307" i="13" s="1"/>
  <c r="AE308" i="13" s="1"/>
  <c r="AE309" i="13" s="1"/>
  <c r="AE310" i="13" s="1"/>
  <c r="AE311" i="13" s="1"/>
  <c r="AE312" i="13" s="1"/>
  <c r="AE313" i="13" s="1"/>
  <c r="AE314" i="13" s="1"/>
  <c r="AE315" i="13" s="1"/>
  <c r="AE316" i="13" s="1"/>
  <c r="AE317" i="13" s="1"/>
  <c r="AE318" i="13" s="1"/>
  <c r="AE319" i="13" s="1"/>
  <c r="AE320" i="13" s="1"/>
  <c r="AE321" i="13" s="1"/>
  <c r="AE322" i="13" s="1"/>
  <c r="AE323" i="13" s="1"/>
  <c r="AE324" i="13" s="1"/>
  <c r="AE325" i="13" s="1"/>
  <c r="AE326" i="13" s="1"/>
  <c r="AE327" i="13" s="1"/>
  <c r="AE328" i="13" s="1"/>
  <c r="AE329" i="13" s="1"/>
  <c r="AE330" i="13" s="1"/>
  <c r="AE331" i="13" s="1"/>
  <c r="AE332" i="13" s="1"/>
  <c r="AE333" i="13" s="1"/>
  <c r="AE334" i="13" s="1"/>
  <c r="AE335" i="13" s="1"/>
  <c r="AE336" i="13" s="1"/>
  <c r="AE337" i="13" s="1"/>
  <c r="AE338" i="13" s="1"/>
  <c r="AE339" i="13" s="1"/>
  <c r="AE340" i="13" s="1"/>
  <c r="AE341" i="13" s="1"/>
  <c r="AE342" i="13" s="1"/>
  <c r="AE343" i="13" s="1"/>
  <c r="AE344" i="13" s="1"/>
  <c r="AE345" i="13" s="1"/>
  <c r="AE346" i="13" s="1"/>
  <c r="B104" i="13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69" i="13" s="1"/>
  <c r="B270" i="13" s="1"/>
  <c r="B271" i="13" s="1"/>
  <c r="B272" i="13" s="1"/>
  <c r="B273" i="13" s="1"/>
  <c r="B274" i="13" s="1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B286" i="13" s="1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B305" i="13" s="1"/>
  <c r="B306" i="13" s="1"/>
  <c r="B307" i="13" s="1"/>
  <c r="B308" i="13" s="1"/>
  <c r="B309" i="13" s="1"/>
  <c r="B310" i="13" s="1"/>
  <c r="B311" i="13" s="1"/>
  <c r="B312" i="13" s="1"/>
  <c r="B313" i="13" s="1"/>
  <c r="B314" i="13" s="1"/>
  <c r="B315" i="13" s="1"/>
  <c r="B316" i="13" s="1"/>
  <c r="B317" i="13" s="1"/>
  <c r="B318" i="13" s="1"/>
  <c r="B319" i="13" s="1"/>
  <c r="B320" i="13" s="1"/>
  <c r="B321" i="13" s="1"/>
  <c r="B322" i="13" s="1"/>
  <c r="B323" i="13" s="1"/>
  <c r="B324" i="13" s="1"/>
  <c r="B325" i="13" s="1"/>
  <c r="B326" i="13" s="1"/>
  <c r="B327" i="13" s="1"/>
  <c r="B328" i="13" s="1"/>
  <c r="B329" i="13" s="1"/>
  <c r="B330" i="13" s="1"/>
  <c r="B331" i="13" s="1"/>
  <c r="B332" i="13" s="1"/>
  <c r="B333" i="13" s="1"/>
  <c r="B334" i="13" s="1"/>
  <c r="B335" i="13" s="1"/>
  <c r="B336" i="13" s="1"/>
  <c r="B337" i="13" s="1"/>
  <c r="B338" i="13" s="1"/>
  <c r="B339" i="13" s="1"/>
  <c r="B340" i="13" s="1"/>
  <c r="B341" i="13" s="1"/>
  <c r="B342" i="13" s="1"/>
  <c r="B343" i="13" s="1"/>
  <c r="B344" i="13" s="1"/>
  <c r="B345" i="13" s="1"/>
  <c r="B346" i="13" s="1"/>
  <c r="C68" i="13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C112" i="13" s="1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32" i="13" s="1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C158" i="13" s="1"/>
  <c r="C159" i="13" s="1"/>
  <c r="C160" i="13" s="1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182" i="13" s="1"/>
  <c r="C183" i="13" s="1"/>
  <c r="C184" i="13" s="1"/>
  <c r="C185" i="13" s="1"/>
  <c r="C186" i="13" s="1"/>
  <c r="C187" i="13" s="1"/>
  <c r="C188" i="13" s="1"/>
  <c r="C189" i="13" s="1"/>
  <c r="C190" i="13" s="1"/>
  <c r="C191" i="13" s="1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C206" i="13" s="1"/>
  <c r="C207" i="13" s="1"/>
  <c r="C208" i="13" s="1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C223" i="13" s="1"/>
  <c r="C224" i="13" s="1"/>
  <c r="C225" i="13" s="1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C240" i="13" s="1"/>
  <c r="C241" i="13" s="1"/>
  <c r="C242" i="13" s="1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C257" i="13" s="1"/>
  <c r="C258" i="13" s="1"/>
  <c r="C259" i="13" s="1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C274" i="13" s="1"/>
  <c r="C275" i="13" s="1"/>
  <c r="C276" i="13" s="1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C291" i="13" s="1"/>
  <c r="C292" i="13" s="1"/>
  <c r="C293" i="13" s="1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C308" i="13" s="1"/>
  <c r="C309" i="13" s="1"/>
  <c r="C310" i="13" s="1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C325" i="13" s="1"/>
  <c r="C326" i="13" s="1"/>
  <c r="C327" i="13" s="1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C342" i="13" s="1"/>
  <c r="C343" i="13" s="1"/>
  <c r="C344" i="13" s="1"/>
  <c r="C345" i="13" s="1"/>
  <c r="C346" i="13" s="1"/>
  <c r="AW57" i="13"/>
  <c r="AK58" i="13" s="1"/>
  <c r="AT58" i="13" s="1"/>
  <c r="AV57" i="13"/>
  <c r="AJ58" i="13" s="1"/>
  <c r="AS58" i="13" s="1"/>
  <c r="AR8" i="13"/>
  <c r="AY58" i="13" l="1"/>
  <c r="BB58" i="13" s="1"/>
  <c r="AZ57" i="13"/>
  <c r="BC57" i="13" s="1"/>
  <c r="A70" i="13"/>
  <c r="BO8" i="13"/>
  <c r="BL8" i="13"/>
  <c r="BP58" i="13"/>
  <c r="BM58" i="13"/>
  <c r="BQ58" i="13"/>
  <c r="BN58" i="13"/>
  <c r="AU8" i="13"/>
  <c r="AI9" i="13" s="1"/>
  <c r="AR9" i="13" s="1"/>
  <c r="AV58" i="13"/>
  <c r="AJ59" i="13" s="1"/>
  <c r="AS59" i="13" s="1"/>
  <c r="AW58" i="13"/>
  <c r="AK59" i="13" s="1"/>
  <c r="AT59" i="13" s="1"/>
  <c r="AX8" i="13" l="1"/>
  <c r="BA8" i="13" s="1"/>
  <c r="BD8" i="13" s="1"/>
  <c r="AZ58" i="13"/>
  <c r="BC58" i="13" s="1"/>
  <c r="A71" i="13"/>
  <c r="BL9" i="13"/>
  <c r="BO9" i="13"/>
  <c r="BP59" i="13"/>
  <c r="BM59" i="13"/>
  <c r="BQ59" i="13"/>
  <c r="BN59" i="13"/>
  <c r="AU9" i="13"/>
  <c r="AI10" i="13" s="1"/>
  <c r="AR10" i="13" s="1"/>
  <c r="AW59" i="13"/>
  <c r="AK60" i="13" s="1"/>
  <c r="AT60" i="13" s="1"/>
  <c r="AV59" i="13"/>
  <c r="AJ60" i="13" s="1"/>
  <c r="AS60" i="13" s="1"/>
  <c r="AY59" i="13" l="1"/>
  <c r="BB59" i="13" s="1"/>
  <c r="AZ59" i="13"/>
  <c r="BC59" i="13" s="1"/>
  <c r="AX10" i="13"/>
  <c r="BA10" i="13" s="1"/>
  <c r="BD10" i="13" s="1"/>
  <c r="AX9" i="13"/>
  <c r="BA9" i="13" s="1"/>
  <c r="BD9" i="13" s="1"/>
  <c r="A72" i="13"/>
  <c r="BO10" i="13"/>
  <c r="BL10" i="13"/>
  <c r="BQ60" i="13"/>
  <c r="BN60" i="13"/>
  <c r="BP60" i="13"/>
  <c r="BM60" i="13"/>
  <c r="AU10" i="13"/>
  <c r="AI11" i="13" s="1"/>
  <c r="AR11" i="13" s="1"/>
  <c r="AV60" i="13"/>
  <c r="AJ61" i="13" s="1"/>
  <c r="AS61" i="13" s="1"/>
  <c r="AW60" i="13"/>
  <c r="AK61" i="13" s="1"/>
  <c r="AT61" i="13" s="1"/>
  <c r="AZ60" i="13" l="1"/>
  <c r="BC60" i="13" s="1"/>
  <c r="AX11" i="13"/>
  <c r="BA11" i="13" s="1"/>
  <c r="BD11" i="13" s="1"/>
  <c r="AY60" i="13"/>
  <c r="BB60" i="13" s="1"/>
  <c r="AY61" i="13"/>
  <c r="BB61" i="13" s="1"/>
  <c r="A73" i="13"/>
  <c r="BO11" i="13"/>
  <c r="BL11" i="13"/>
  <c r="BP61" i="13"/>
  <c r="BM61" i="13"/>
  <c r="BQ61" i="13"/>
  <c r="BN61" i="13"/>
  <c r="AU11" i="13"/>
  <c r="AI12" i="13" s="1"/>
  <c r="AR12" i="13" s="1"/>
  <c r="AV61" i="13"/>
  <c r="AJ62" i="13" s="1"/>
  <c r="AS62" i="13" s="1"/>
  <c r="AW61" i="13"/>
  <c r="AK62" i="13" s="1"/>
  <c r="AT62" i="13" s="1"/>
  <c r="AZ61" i="13" l="1"/>
  <c r="BC61" i="13" s="1"/>
  <c r="A74" i="13"/>
  <c r="BO12" i="13"/>
  <c r="BL12" i="13"/>
  <c r="AU12" i="13"/>
  <c r="AI13" i="13" s="1"/>
  <c r="AW62" i="13"/>
  <c r="AK63" i="13" s="1"/>
  <c r="AT63" i="13" s="1"/>
  <c r="AV62" i="13"/>
  <c r="AJ63" i="13" s="1"/>
  <c r="AS63" i="13" s="1"/>
  <c r="AR13" i="13"/>
  <c r="AX12" i="13" l="1"/>
  <c r="BA12" i="13" s="1"/>
  <c r="BD12" i="13" s="1"/>
  <c r="AZ62" i="13"/>
  <c r="BC62" i="13" s="1"/>
  <c r="AY62" i="13"/>
  <c r="BB62" i="13" s="1"/>
  <c r="A75" i="13"/>
  <c r="BO13" i="13"/>
  <c r="BL13" i="13"/>
  <c r="AU13" i="13"/>
  <c r="AI14" i="13" s="1"/>
  <c r="AR14" i="13" s="1"/>
  <c r="AV63" i="13"/>
  <c r="AJ64" i="13" s="1"/>
  <c r="AS64" i="13" s="1"/>
  <c r="AW63" i="13"/>
  <c r="AK64" i="13" s="1"/>
  <c r="AT64" i="13" s="1"/>
  <c r="AX13" i="13" l="1"/>
  <c r="BA13" i="13" s="1"/>
  <c r="BD13" i="13" s="1"/>
  <c r="AZ63" i="13"/>
  <c r="BC63" i="13" s="1"/>
  <c r="AY63" i="13"/>
  <c r="BB63" i="13" s="1"/>
  <c r="A76" i="13"/>
  <c r="BO14" i="13"/>
  <c r="BL14" i="13"/>
  <c r="AU14" i="13"/>
  <c r="AI15" i="13" s="1"/>
  <c r="AR15" i="13" s="1"/>
  <c r="AW64" i="13"/>
  <c r="AK65" i="13" s="1"/>
  <c r="AT65" i="13" s="1"/>
  <c r="AV64" i="13"/>
  <c r="AJ65" i="13" s="1"/>
  <c r="AS65" i="13" s="1"/>
  <c r="AY64" i="13" l="1"/>
  <c r="BB64" i="13" s="1"/>
  <c r="AZ64" i="13"/>
  <c r="BC64" i="13" s="1"/>
  <c r="AX14" i="13"/>
  <c r="BA14" i="13" s="1"/>
  <c r="BD14" i="13" s="1"/>
  <c r="A77" i="13"/>
  <c r="BL15" i="13"/>
  <c r="BO15" i="13"/>
  <c r="AU15" i="13"/>
  <c r="AI16" i="13" s="1"/>
  <c r="AR16" i="13" s="1"/>
  <c r="AV65" i="13"/>
  <c r="AJ66" i="13" s="1"/>
  <c r="AS66" i="13" s="1"/>
  <c r="AW65" i="13"/>
  <c r="AK66" i="13" s="1"/>
  <c r="AM3" i="13" l="1"/>
  <c r="AZ65" i="13"/>
  <c r="BC65" i="13" s="1"/>
  <c r="AY65" i="13"/>
  <c r="BB65" i="13" s="1"/>
  <c r="AX15" i="13"/>
  <c r="BA15" i="13" s="1"/>
  <c r="BD15" i="13" s="1"/>
  <c r="AT66" i="13"/>
  <c r="A78" i="13"/>
  <c r="BO16" i="13"/>
  <c r="BL16" i="13"/>
  <c r="AU16" i="13"/>
  <c r="AI17" i="13" s="1"/>
  <c r="AR17" i="13" s="1"/>
  <c r="AV66" i="13"/>
  <c r="AJ67" i="13" s="1"/>
  <c r="AN3" i="13" l="1"/>
  <c r="AY66" i="13"/>
  <c r="BB66" i="13" s="1"/>
  <c r="AW66" i="13"/>
  <c r="AK67" i="13" s="1"/>
  <c r="AX16" i="13"/>
  <c r="BA16" i="13" s="1"/>
  <c r="BD16" i="13" s="1"/>
  <c r="A79" i="13"/>
  <c r="BO17" i="13"/>
  <c r="BL17" i="13"/>
  <c r="AU17" i="13"/>
  <c r="AI18" i="13" s="1"/>
  <c r="AR18" i="13" s="1"/>
  <c r="AZ66" i="13" l="1"/>
  <c r="BC66" i="13" s="1"/>
  <c r="AX17" i="13"/>
  <c r="BA17" i="13" s="1"/>
  <c r="BD17" i="13" s="1"/>
  <c r="A80" i="13"/>
  <c r="BO18" i="13"/>
  <c r="BL18" i="13"/>
  <c r="AU18" i="13"/>
  <c r="AI19" i="13" s="1"/>
  <c r="AR19" i="13" s="1"/>
  <c r="AX18" i="13" l="1"/>
  <c r="BA18" i="13" s="1"/>
  <c r="BD18" i="13" s="1"/>
  <c r="A81" i="13"/>
  <c r="BO19" i="13"/>
  <c r="BL19" i="13"/>
  <c r="AU19" i="13"/>
  <c r="AI20" i="13" s="1"/>
  <c r="AR20" i="13" s="1"/>
  <c r="AX19" i="13" l="1"/>
  <c r="BA19" i="13" s="1"/>
  <c r="BD19" i="13" s="1"/>
  <c r="A82" i="13"/>
  <c r="BO20" i="13"/>
  <c r="BL20" i="13"/>
  <c r="AU20" i="13"/>
  <c r="AI21" i="13" s="1"/>
  <c r="AR21" i="13" s="1"/>
  <c r="AX20" i="13" l="1"/>
  <c r="BA20" i="13" s="1"/>
  <c r="BD20" i="13" s="1"/>
  <c r="A83" i="13"/>
  <c r="BO21" i="13"/>
  <c r="BL21" i="13"/>
  <c r="AU21" i="13"/>
  <c r="AI22" i="13" s="1"/>
  <c r="AR22" i="13"/>
  <c r="AX21" i="13" l="1"/>
  <c r="BA21" i="13" s="1"/>
  <c r="BD21" i="13" s="1"/>
  <c r="A84" i="13"/>
  <c r="BO22" i="13"/>
  <c r="BL22" i="13"/>
  <c r="AU22" i="13"/>
  <c r="AI23" i="13" s="1"/>
  <c r="AR23" i="13"/>
  <c r="AX22" i="13" l="1"/>
  <c r="BA22" i="13" s="1"/>
  <c r="BD22" i="13" s="1"/>
  <c r="A85" i="13"/>
  <c r="BO23" i="13"/>
  <c r="BL23" i="13"/>
  <c r="AU23" i="13"/>
  <c r="AI24" i="13" s="1"/>
  <c r="AR24" i="13" s="1"/>
  <c r="AX23" i="13" l="1"/>
  <c r="BA23" i="13" s="1"/>
  <c r="BD23" i="13" s="1"/>
  <c r="A86" i="13"/>
  <c r="BO24" i="13"/>
  <c r="BL24" i="13"/>
  <c r="AU24" i="13"/>
  <c r="AI25" i="13" s="1"/>
  <c r="AR25" i="13" s="1"/>
  <c r="AX24" i="13" l="1"/>
  <c r="BA24" i="13" s="1"/>
  <c r="BD24" i="13" s="1"/>
  <c r="A87" i="13"/>
  <c r="BL25" i="13"/>
  <c r="BO25" i="13"/>
  <c r="AU25" i="13"/>
  <c r="AI26" i="13" s="1"/>
  <c r="AR26" i="13" s="1"/>
  <c r="AX25" i="13" l="1"/>
  <c r="BA25" i="13" s="1"/>
  <c r="BD25" i="13" s="1"/>
  <c r="A88" i="13"/>
  <c r="BO26" i="13"/>
  <c r="BL26" i="13"/>
  <c r="AU26" i="13"/>
  <c r="AI27" i="13" s="1"/>
  <c r="AR27" i="13" s="1"/>
  <c r="AX26" i="13" l="1"/>
  <c r="BA26" i="13" s="1"/>
  <c r="BD26" i="13" s="1"/>
  <c r="A89" i="13"/>
  <c r="BO27" i="13"/>
  <c r="BL27" i="13"/>
  <c r="AU27" i="13"/>
  <c r="AI28" i="13" s="1"/>
  <c r="AR28" i="13" s="1"/>
  <c r="AX27" i="13" l="1"/>
  <c r="BA27" i="13" s="1"/>
  <c r="BD27" i="13" s="1"/>
  <c r="A90" i="13"/>
  <c r="BO28" i="13"/>
  <c r="BL28" i="13"/>
  <c r="AU28" i="13"/>
  <c r="AI29" i="13" s="1"/>
  <c r="AR29" i="13" s="1"/>
  <c r="AX28" i="13" l="1"/>
  <c r="BA28" i="13" s="1"/>
  <c r="BD28" i="13" s="1"/>
  <c r="A91" i="13"/>
  <c r="BO29" i="13"/>
  <c r="BL29" i="13"/>
  <c r="AU29" i="13"/>
  <c r="AI30" i="13" s="1"/>
  <c r="AR30" i="13" s="1"/>
  <c r="AX29" i="13" l="1"/>
  <c r="BA29" i="13" s="1"/>
  <c r="BD29" i="13" s="1"/>
  <c r="A92" i="13"/>
  <c r="BO30" i="13"/>
  <c r="BL30" i="13"/>
  <c r="AU30" i="13"/>
  <c r="AI31" i="13" s="1"/>
  <c r="AR31" i="13" s="1"/>
  <c r="AX30" i="13" l="1"/>
  <c r="BA30" i="13" s="1"/>
  <c r="BD30" i="13" s="1"/>
  <c r="A93" i="13"/>
  <c r="BO31" i="13"/>
  <c r="BL31" i="13"/>
  <c r="AU31" i="13"/>
  <c r="AI32" i="13" s="1"/>
  <c r="AR32" i="13"/>
  <c r="AX31" i="13" l="1"/>
  <c r="BA31" i="13" s="1"/>
  <c r="BD31" i="13" s="1"/>
  <c r="A94" i="13"/>
  <c r="BO32" i="13"/>
  <c r="BL32" i="13"/>
  <c r="AU32" i="13"/>
  <c r="AI33" i="13" s="1"/>
  <c r="AR33" i="13"/>
  <c r="AX32" i="13" l="1"/>
  <c r="BA32" i="13" s="1"/>
  <c r="BD32" i="13" s="1"/>
  <c r="A95" i="13"/>
  <c r="BO33" i="13"/>
  <c r="BL33" i="13"/>
  <c r="AU33" i="13"/>
  <c r="AI34" i="13" s="1"/>
  <c r="AR34" i="13"/>
  <c r="AX33" i="13" l="1"/>
  <c r="BA33" i="13" s="1"/>
  <c r="BD33" i="13" s="1"/>
  <c r="A96" i="13"/>
  <c r="BO34" i="13"/>
  <c r="BL34" i="13"/>
  <c r="AU34" i="13"/>
  <c r="AI35" i="13" s="1"/>
  <c r="AR35" i="13" s="1"/>
  <c r="AX34" i="13" l="1"/>
  <c r="BA34" i="13" s="1"/>
  <c r="BD34" i="13" s="1"/>
  <c r="A97" i="13"/>
  <c r="BO35" i="13"/>
  <c r="BL35" i="13"/>
  <c r="AU35" i="13"/>
  <c r="AI36" i="13" s="1"/>
  <c r="AR36" i="13" s="1"/>
  <c r="AX35" i="13" l="1"/>
  <c r="BA35" i="13" s="1"/>
  <c r="BD35" i="13" s="1"/>
  <c r="A98" i="13"/>
  <c r="BO36" i="13"/>
  <c r="BL36" i="13"/>
  <c r="AU36" i="13"/>
  <c r="AI37" i="13" s="1"/>
  <c r="AR37" i="13"/>
  <c r="AX36" i="13" l="1"/>
  <c r="BA36" i="13" s="1"/>
  <c r="BD36" i="13" s="1"/>
  <c r="A99" i="13"/>
  <c r="BO37" i="13"/>
  <c r="BL37" i="13"/>
  <c r="AU37" i="13"/>
  <c r="AI38" i="13" s="1"/>
  <c r="AR38" i="13"/>
  <c r="AX37" i="13" l="1"/>
  <c r="BA37" i="13" s="1"/>
  <c r="BD37" i="13" s="1"/>
  <c r="A100" i="13"/>
  <c r="BO38" i="13"/>
  <c r="BL38" i="13"/>
  <c r="AU38" i="13"/>
  <c r="AI39" i="13" s="1"/>
  <c r="AR39" i="13"/>
  <c r="AX38" i="13" l="1"/>
  <c r="BA38" i="13" s="1"/>
  <c r="BD38" i="13" s="1"/>
  <c r="A101" i="13"/>
  <c r="BO39" i="13"/>
  <c r="BL39" i="13"/>
  <c r="AU39" i="13"/>
  <c r="AI40" i="13" s="1"/>
  <c r="AR40" i="13" s="1"/>
  <c r="AX39" i="13" l="1"/>
  <c r="BA39" i="13" s="1"/>
  <c r="BD39" i="13" s="1"/>
  <c r="A102" i="13"/>
  <c r="BO40" i="13"/>
  <c r="BL40" i="13"/>
  <c r="AU40" i="13"/>
  <c r="AI41" i="13" s="1"/>
  <c r="AR41" i="13" s="1"/>
  <c r="AX40" i="13" l="1"/>
  <c r="BA40" i="13" s="1"/>
  <c r="BD40" i="13" s="1"/>
  <c r="A103" i="13"/>
  <c r="BO41" i="13"/>
  <c r="BL41" i="13"/>
  <c r="AU41" i="13"/>
  <c r="AI42" i="13" s="1"/>
  <c r="AR42" i="13" s="1"/>
  <c r="AX41" i="13" l="1"/>
  <c r="BA41" i="13" s="1"/>
  <c r="BD41" i="13" s="1"/>
  <c r="A104" i="13"/>
  <c r="BO42" i="13"/>
  <c r="BL42" i="13"/>
  <c r="AU42" i="13"/>
  <c r="AI43" i="13" s="1"/>
  <c r="AR43" i="13" s="1"/>
  <c r="AX42" i="13" l="1"/>
  <c r="BA42" i="13" s="1"/>
  <c r="BD42" i="13" s="1"/>
  <c r="A105" i="13"/>
  <c r="BO43" i="13"/>
  <c r="BL43" i="13"/>
  <c r="AU43" i="13"/>
  <c r="AI44" i="13" s="1"/>
  <c r="AR44" i="13" s="1"/>
  <c r="AX43" i="13" l="1"/>
  <c r="BA43" i="13" s="1"/>
  <c r="BD43" i="13" s="1"/>
  <c r="A106" i="13"/>
  <c r="BL44" i="13"/>
  <c r="BO44" i="13"/>
  <c r="AU44" i="13"/>
  <c r="AI45" i="13" s="1"/>
  <c r="AR45" i="13" s="1"/>
  <c r="AX44" i="13" l="1"/>
  <c r="BA44" i="13" s="1"/>
  <c r="BD44" i="13" s="1"/>
  <c r="A107" i="13"/>
  <c r="BO45" i="13"/>
  <c r="BL45" i="13"/>
  <c r="AU45" i="13"/>
  <c r="AI46" i="13" s="1"/>
  <c r="AR46" i="13" s="1"/>
  <c r="AX45" i="13" l="1"/>
  <c r="BA45" i="13" s="1"/>
  <c r="BD45" i="13" s="1"/>
  <c r="A108" i="13"/>
  <c r="BO46" i="13"/>
  <c r="BL46" i="13"/>
  <c r="AU46" i="13"/>
  <c r="AI47" i="13" s="1"/>
  <c r="AR47" i="13" s="1"/>
  <c r="AX46" i="13" l="1"/>
  <c r="BA46" i="13" s="1"/>
  <c r="BD46" i="13" s="1"/>
  <c r="A109" i="13"/>
  <c r="BO47" i="13"/>
  <c r="BL47" i="13"/>
  <c r="AU47" i="13"/>
  <c r="AI48" i="13" s="1"/>
  <c r="AR48" i="13" s="1"/>
  <c r="AX47" i="13" l="1"/>
  <c r="BA47" i="13" s="1"/>
  <c r="BD47" i="13" s="1"/>
  <c r="A110" i="13"/>
  <c r="BO48" i="13"/>
  <c r="BL48" i="13"/>
  <c r="AU48" i="13"/>
  <c r="AI49" i="13" s="1"/>
  <c r="AR49" i="13"/>
  <c r="AX48" i="13" l="1"/>
  <c r="BA48" i="13" s="1"/>
  <c r="BD48" i="13" s="1"/>
  <c r="A111" i="13"/>
  <c r="BO49" i="13"/>
  <c r="BL49" i="13"/>
  <c r="AU49" i="13"/>
  <c r="AI50" i="13" s="1"/>
  <c r="AR50" i="13" s="1"/>
  <c r="AX49" i="13" l="1"/>
  <c r="BA49" i="13" s="1"/>
  <c r="BD49" i="13" s="1"/>
  <c r="A112" i="13"/>
  <c r="BO50" i="13"/>
  <c r="BL50" i="13"/>
  <c r="AU50" i="13"/>
  <c r="AI51" i="13" s="1"/>
  <c r="AR51" i="13" s="1"/>
  <c r="AX50" i="13" l="1"/>
  <c r="BA50" i="13" s="1"/>
  <c r="BD50" i="13" s="1"/>
  <c r="A113" i="13"/>
  <c r="BO51" i="13"/>
  <c r="BL51" i="13"/>
  <c r="AU51" i="13"/>
  <c r="AI52" i="13" s="1"/>
  <c r="AR52" i="13" s="1"/>
  <c r="AX51" i="13" l="1"/>
  <c r="BA51" i="13" s="1"/>
  <c r="BD51" i="13" s="1"/>
  <c r="A114" i="13"/>
  <c r="BO52" i="13"/>
  <c r="BL52" i="13"/>
  <c r="AU52" i="13"/>
  <c r="AI53" i="13" s="1"/>
  <c r="AR53" i="13"/>
  <c r="AX52" i="13" l="1"/>
  <c r="BA52" i="13" s="1"/>
  <c r="BD52" i="13" s="1"/>
  <c r="A115" i="13"/>
  <c r="BO53" i="13"/>
  <c r="BL53" i="13"/>
  <c r="AU53" i="13"/>
  <c r="AI54" i="13" s="1"/>
  <c r="AR54" i="13" s="1"/>
  <c r="AX53" i="13" l="1"/>
  <c r="BA53" i="13" s="1"/>
  <c r="BD53" i="13" s="1"/>
  <c r="A116" i="13"/>
  <c r="BO54" i="13"/>
  <c r="BL54" i="13"/>
  <c r="AU54" i="13"/>
  <c r="AI55" i="13" s="1"/>
  <c r="AR55" i="13" s="1"/>
  <c r="AX54" i="13" l="1"/>
  <c r="BA54" i="13" s="1"/>
  <c r="BD54" i="13" s="1"/>
  <c r="A117" i="13"/>
  <c r="BO55" i="13"/>
  <c r="BL55" i="13"/>
  <c r="AU55" i="13"/>
  <c r="AI56" i="13" s="1"/>
  <c r="AR56" i="13" s="1"/>
  <c r="AX55" i="13" l="1"/>
  <c r="BA55" i="13" s="1"/>
  <c r="BD55" i="13" s="1"/>
  <c r="A118" i="13"/>
  <c r="BO56" i="13"/>
  <c r="BL56" i="13"/>
  <c r="AU56" i="13"/>
  <c r="AI57" i="13" s="1"/>
  <c r="AR57" i="13" s="1"/>
  <c r="AX56" i="13" l="1"/>
  <c r="BA56" i="13" s="1"/>
  <c r="BD56" i="13" s="1"/>
  <c r="A119" i="13"/>
  <c r="BO57" i="13"/>
  <c r="BL57" i="13"/>
  <c r="AU57" i="13"/>
  <c r="AI58" i="13" s="1"/>
  <c r="AR58" i="13" s="1"/>
  <c r="AX57" i="13" l="1"/>
  <c r="BA57" i="13" s="1"/>
  <c r="BD57" i="13" s="1"/>
  <c r="A120" i="13"/>
  <c r="BO58" i="13"/>
  <c r="BL58" i="13"/>
  <c r="AU58" i="13"/>
  <c r="AI59" i="13" s="1"/>
  <c r="AX58" i="13" l="1"/>
  <c r="BA58" i="13" s="1"/>
  <c r="BD58" i="13" s="1"/>
  <c r="A121" i="13"/>
  <c r="AR59" i="13"/>
  <c r="A122" i="13" l="1"/>
  <c r="BO59" i="13"/>
  <c r="BL59" i="13"/>
  <c r="AU59" i="13"/>
  <c r="AI60" i="13" s="1"/>
  <c r="AX59" i="13" l="1"/>
  <c r="BA59" i="13" s="1"/>
  <c r="BD59" i="13" s="1"/>
  <c r="A123" i="13"/>
  <c r="AR60" i="13"/>
  <c r="A124" i="13" l="1"/>
  <c r="BO60" i="13"/>
  <c r="BL60" i="13"/>
  <c r="AU60" i="13"/>
  <c r="AI61" i="13" s="1"/>
  <c r="AX60" i="13" l="1"/>
  <c r="BA60" i="13" s="1"/>
  <c r="BD60" i="13" s="1"/>
  <c r="A125" i="13"/>
  <c r="AR61" i="13"/>
  <c r="A126" i="13" l="1"/>
  <c r="BO61" i="13"/>
  <c r="BL61" i="13"/>
  <c r="AU61" i="13"/>
  <c r="AI62" i="13" s="1"/>
  <c r="AX61" i="13" l="1"/>
  <c r="BA61" i="13" s="1"/>
  <c r="BD61" i="13" s="1"/>
  <c r="A127" i="13"/>
  <c r="AR62" i="13"/>
  <c r="A128" i="13" l="1"/>
  <c r="AU62" i="13"/>
  <c r="AI63" i="13" s="1"/>
  <c r="AX62" i="13" l="1"/>
  <c r="BA62" i="13" s="1"/>
  <c r="BD62" i="13" s="1"/>
  <c r="A129" i="13"/>
  <c r="AR63" i="13"/>
  <c r="A130" i="13" l="1"/>
  <c r="BO63" i="13"/>
  <c r="BL63" i="13"/>
  <c r="AU63" i="13"/>
  <c r="AI64" i="13" s="1"/>
  <c r="AX63" i="13" l="1"/>
  <c r="BA63" i="13" s="1"/>
  <c r="BD63" i="13" s="1"/>
  <c r="A131" i="13"/>
  <c r="AR64" i="13"/>
  <c r="A132" i="13" l="1"/>
  <c r="BO64" i="13"/>
  <c r="BL64" i="13"/>
  <c r="AU64" i="13"/>
  <c r="AI65" i="13" s="1"/>
  <c r="AX64" i="13" l="1"/>
  <c r="BA64" i="13" s="1"/>
  <c r="BD64" i="13" s="1"/>
  <c r="A133" i="13"/>
  <c r="AR65" i="13"/>
  <c r="A134" i="13" l="1"/>
  <c r="BO65" i="13"/>
  <c r="BL65" i="13"/>
  <c r="AU65" i="13"/>
  <c r="AI66" i="13" s="1"/>
  <c r="AR66" i="13" s="1"/>
  <c r="AL3" i="13" l="1"/>
  <c r="AX65" i="13"/>
  <c r="BA65" i="13" s="1"/>
  <c r="BD65" i="13" s="1"/>
  <c r="A135" i="13"/>
  <c r="BO66" i="13"/>
  <c r="AU66" i="13"/>
  <c r="AI67" i="13" s="1"/>
  <c r="AX66" i="13" l="1"/>
  <c r="A136" i="13"/>
  <c r="BJ62" i="13"/>
  <c r="BM62" i="13" s="1"/>
  <c r="BJ63" i="13"/>
  <c r="BM63" i="13" s="1"/>
  <c r="BK65" i="13"/>
  <c r="BN65" i="13" s="1"/>
  <c r="BQ64" i="13"/>
  <c r="BK64" i="13"/>
  <c r="BN64" i="13"/>
  <c r="BP64" i="13"/>
  <c r="BH64" i="13"/>
  <c r="BQ63" i="13"/>
  <c r="BJ64" i="13"/>
  <c r="BM64" i="13" s="1"/>
  <c r="BK62" i="13"/>
  <c r="BN62" i="13" s="1"/>
  <c r="BI62" i="13"/>
  <c r="BL62" i="13" s="1"/>
  <c r="BK63" i="13"/>
  <c r="BN63" i="13"/>
  <c r="BJ65" i="13"/>
  <c r="BM65" i="13" s="1"/>
  <c r="BQ62" i="13"/>
  <c r="BP62" i="13"/>
  <c r="BH62" i="13"/>
  <c r="BH63" i="13"/>
  <c r="BP63" i="13"/>
  <c r="BP65" i="13"/>
  <c r="BH65" i="13"/>
  <c r="BO62" i="13"/>
  <c r="BQ65" i="13"/>
  <c r="AZ3" i="13" l="1"/>
  <c r="BA66" i="13"/>
  <c r="BD66" i="13" s="1"/>
  <c r="A137" i="13"/>
  <c r="Z67" i="13"/>
  <c r="BI66" i="13"/>
  <c r="AR67" i="13" s="1"/>
  <c r="BO67" i="13" s="1"/>
  <c r="BA3" i="13" l="1"/>
  <c r="BC3" i="13"/>
  <c r="BB3" i="13"/>
  <c r="A138" i="13"/>
  <c r="BL66" i="13"/>
  <c r="H67" i="13"/>
  <c r="A139" i="13" l="1"/>
  <c r="K67" i="13"/>
  <c r="Q67" i="13"/>
  <c r="AU67" i="13"/>
  <c r="AA67" i="13"/>
  <c r="BP66" i="13"/>
  <c r="BJ66" i="13"/>
  <c r="AS67" i="13" s="1"/>
  <c r="BH66" i="13"/>
  <c r="BK66" i="13"/>
  <c r="AT67" i="13" s="1"/>
  <c r="AB67" i="13"/>
  <c r="BQ66" i="13"/>
  <c r="AI68" i="13" l="1"/>
  <c r="AX67" i="13"/>
  <c r="BA67" i="13" s="1"/>
  <c r="A140" i="13"/>
  <c r="BX67" i="13"/>
  <c r="CG67" i="13"/>
  <c r="CD67" i="13"/>
  <c r="N67" i="13"/>
  <c r="BU67" i="13"/>
  <c r="BN66" i="13"/>
  <c r="BM66" i="13"/>
  <c r="F277" i="7"/>
  <c r="O277" i="7" s="1"/>
  <c r="A141" i="13" l="1"/>
  <c r="R278" i="7"/>
  <c r="P278" i="7"/>
  <c r="S278" i="7"/>
  <c r="Q278" i="7"/>
  <c r="T278" i="7"/>
  <c r="AV67" i="13"/>
  <c r="I67" i="13"/>
  <c r="K278" i="7"/>
  <c r="I278" i="7"/>
  <c r="J278" i="7"/>
  <c r="H278" i="7"/>
  <c r="G278" i="7"/>
  <c r="AW67" i="13"/>
  <c r="J67" i="13"/>
  <c r="AK68" i="13" l="1"/>
  <c r="AZ67" i="13"/>
  <c r="BC67" i="13" s="1"/>
  <c r="AJ68" i="13"/>
  <c r="AY67" i="13"/>
  <c r="BB67" i="13" s="1"/>
  <c r="A142" i="13"/>
  <c r="BR67" i="13"/>
  <c r="BT68" i="13" s="1"/>
  <c r="U278" i="7"/>
  <c r="L278" i="7"/>
  <c r="L67" i="13"/>
  <c r="R67" i="13"/>
  <c r="S67" i="13"/>
  <c r="M67" i="13"/>
  <c r="G178" i="12" l="1"/>
  <c r="H178" i="12" s="1"/>
  <c r="I178" i="12" s="1"/>
  <c r="BD67" i="13"/>
  <c r="A143" i="13"/>
  <c r="BW67" i="13"/>
  <c r="BZ67" i="13"/>
  <c r="CI67" i="13"/>
  <c r="CF67" i="13"/>
  <c r="BV67" i="13"/>
  <c r="BY67" i="13"/>
  <c r="CH67" i="13"/>
  <c r="CE67" i="13"/>
  <c r="V278" i="7"/>
  <c r="K178" i="12"/>
  <c r="L178" i="12" s="1"/>
  <c r="M178" i="12" s="1"/>
  <c r="P67" i="13"/>
  <c r="O67" i="13"/>
  <c r="A144" i="13" l="1"/>
  <c r="CJ67" i="13"/>
  <c r="CK67" i="13" s="1"/>
  <c r="CA67" i="13"/>
  <c r="O178" i="12"/>
  <c r="N179" i="12"/>
  <c r="J179" i="12"/>
  <c r="BJ67" i="13"/>
  <c r="AS68" i="13" s="1"/>
  <c r="AB68" i="13"/>
  <c r="A145" i="13" l="1"/>
  <c r="CL67" i="13"/>
  <c r="CB67" i="13"/>
  <c r="CC67" i="13"/>
  <c r="BM67" i="13"/>
  <c r="Z68" i="13"/>
  <c r="BI67" i="13"/>
  <c r="AR68" i="13" s="1"/>
  <c r="BO68" i="13" s="1"/>
  <c r="BK67" i="13"/>
  <c r="AT68" i="13" s="1"/>
  <c r="AA68" i="13"/>
  <c r="BH67" i="13"/>
  <c r="BP67" i="13"/>
  <c r="BQ67" i="13"/>
  <c r="A146" i="13" l="1"/>
  <c r="BN67" i="13"/>
  <c r="BL67" i="13"/>
  <c r="F278" i="7"/>
  <c r="O278" i="7" s="1"/>
  <c r="AV68" i="13"/>
  <c r="I68" i="13"/>
  <c r="AJ69" i="13" l="1"/>
  <c r="AY68" i="13"/>
  <c r="BB68" i="13" s="1"/>
  <c r="A147" i="13"/>
  <c r="T279" i="7"/>
  <c r="R279" i="7"/>
  <c r="S279" i="7"/>
  <c r="P279" i="7"/>
  <c r="Q279" i="7"/>
  <c r="K279" i="7"/>
  <c r="H279" i="7"/>
  <c r="J279" i="7"/>
  <c r="I279" i="7"/>
  <c r="G279" i="7"/>
  <c r="BP68" i="13"/>
  <c r="BJ68" i="13"/>
  <c r="BM68" i="13" s="1"/>
  <c r="J68" i="13"/>
  <c r="AW68" i="13"/>
  <c r="AU68" i="13"/>
  <c r="H68" i="13"/>
  <c r="L68" i="13"/>
  <c r="R68" i="13"/>
  <c r="AA69" i="13" s="1"/>
  <c r="AK69" i="13" l="1"/>
  <c r="AZ68" i="13"/>
  <c r="BC68" i="13" s="1"/>
  <c r="AI69" i="13"/>
  <c r="AX68" i="13"/>
  <c r="BA68" i="13" s="1"/>
  <c r="A148" i="13"/>
  <c r="BV68" i="13"/>
  <c r="AS69" i="13" s="1"/>
  <c r="BY68" i="13"/>
  <c r="CH68" i="13"/>
  <c r="CE68" i="13"/>
  <c r="BR68" i="13"/>
  <c r="BT69" i="13" s="1"/>
  <c r="U279" i="7"/>
  <c r="O68" i="13"/>
  <c r="L279" i="7"/>
  <c r="Q68" i="13"/>
  <c r="K68" i="13"/>
  <c r="BQ68" i="13"/>
  <c r="BK68" i="13"/>
  <c r="BN68" i="13" s="1"/>
  <c r="M68" i="13"/>
  <c r="S68" i="13"/>
  <c r="AB69" i="13" s="1"/>
  <c r="BI68" i="13"/>
  <c r="BL68" i="13" s="1"/>
  <c r="BH68" i="13"/>
  <c r="G179" i="12" l="1"/>
  <c r="H179" i="12" s="1"/>
  <c r="I179" i="12" s="1"/>
  <c r="BD68" i="13"/>
  <c r="I69" i="13"/>
  <c r="R69" i="13" s="1"/>
  <c r="AA70" i="13" s="1"/>
  <c r="A149" i="13"/>
  <c r="BW68" i="13"/>
  <c r="AT69" i="13" s="1"/>
  <c r="BZ68" i="13"/>
  <c r="CI68" i="13"/>
  <c r="CF68" i="13"/>
  <c r="BU68" i="13"/>
  <c r="BX68" i="13"/>
  <c r="CG68" i="13"/>
  <c r="CD68" i="13"/>
  <c r="Z69" i="13"/>
  <c r="V279" i="7"/>
  <c r="K179" i="12"/>
  <c r="L179" i="12" s="1"/>
  <c r="M179" i="12" s="1"/>
  <c r="AV69" i="13"/>
  <c r="AJ70" i="13" s="1"/>
  <c r="N68" i="13"/>
  <c r="P68" i="13"/>
  <c r="BP69" i="13"/>
  <c r="BJ69" i="13"/>
  <c r="BM69" i="13" s="1"/>
  <c r="L69" i="13" l="1"/>
  <c r="AW69" i="13"/>
  <c r="AK70" i="13" s="1"/>
  <c r="AY69" i="13"/>
  <c r="BB69" i="13" s="1"/>
  <c r="F279" i="7"/>
  <c r="O279" i="7" s="1"/>
  <c r="Q280" i="7" s="1"/>
  <c r="A150" i="13"/>
  <c r="AR69" i="13"/>
  <c r="BO69" i="13" s="1"/>
  <c r="CJ68" i="13"/>
  <c r="CL68" i="13" s="1"/>
  <c r="CA68" i="13"/>
  <c r="O179" i="12"/>
  <c r="N180" i="12"/>
  <c r="J69" i="13"/>
  <c r="S69" i="13" s="1"/>
  <c r="AB70" i="13" s="1"/>
  <c r="J180" i="12"/>
  <c r="BK69" i="13"/>
  <c r="BN69" i="13" s="1"/>
  <c r="BQ69" i="13"/>
  <c r="CH69" i="13" l="1"/>
  <c r="CE69" i="13"/>
  <c r="BV69" i="13"/>
  <c r="AS70" i="13" s="1"/>
  <c r="BY69" i="13"/>
  <c r="O69" i="13"/>
  <c r="AZ69" i="13"/>
  <c r="BC69" i="13" s="1"/>
  <c r="K280" i="7"/>
  <c r="R280" i="7"/>
  <c r="S280" i="7"/>
  <c r="P280" i="7"/>
  <c r="T280" i="7"/>
  <c r="I280" i="7"/>
  <c r="J280" i="7"/>
  <c r="AU69" i="13"/>
  <c r="AI70" i="13" s="1"/>
  <c r="H280" i="7"/>
  <c r="G280" i="7"/>
  <c r="CK68" i="13"/>
  <c r="H69" i="13"/>
  <c r="BR69" i="13" s="1"/>
  <c r="BT70" i="13" s="1"/>
  <c r="A151" i="13"/>
  <c r="CC68" i="13"/>
  <c r="CB68" i="13"/>
  <c r="M69" i="13"/>
  <c r="BH69" i="13"/>
  <c r="BI69" i="13"/>
  <c r="BL69" i="13" s="1"/>
  <c r="U280" i="7" l="1"/>
  <c r="K180" i="12" s="1"/>
  <c r="L180" i="12" s="1"/>
  <c r="M180" i="12" s="1"/>
  <c r="AX69" i="13"/>
  <c r="BA69" i="13" s="1"/>
  <c r="BD69" i="13" s="1"/>
  <c r="L280" i="7"/>
  <c r="Q69" i="13"/>
  <c r="Z70" i="13" s="1"/>
  <c r="F280" i="7" s="1"/>
  <c r="O280" i="7" s="1"/>
  <c r="K69" i="13"/>
  <c r="CG69" i="13" s="1"/>
  <c r="AV70" i="13"/>
  <c r="AJ71" i="13" s="1"/>
  <c r="I70" i="13"/>
  <c r="L70" i="13" s="1"/>
  <c r="A152" i="13"/>
  <c r="BW69" i="13"/>
  <c r="CF69" i="13"/>
  <c r="BZ69" i="13"/>
  <c r="CI69" i="13"/>
  <c r="P69" i="13"/>
  <c r="V280" i="7" l="1"/>
  <c r="BX69" i="13"/>
  <c r="BU69" i="13"/>
  <c r="AR70" i="13" s="1"/>
  <c r="BO70" i="13" s="1"/>
  <c r="N69" i="13"/>
  <c r="O70" i="13"/>
  <c r="CD69" i="13"/>
  <c r="CJ69" i="13" s="1"/>
  <c r="CL69" i="13" s="1"/>
  <c r="G180" i="12"/>
  <c r="H180" i="12" s="1"/>
  <c r="I180" i="12" s="1"/>
  <c r="R70" i="13"/>
  <c r="AA71" i="13" s="1"/>
  <c r="AY70" i="13"/>
  <c r="BB70" i="13" s="1"/>
  <c r="A153" i="13"/>
  <c r="AT70" i="13"/>
  <c r="BQ70" i="13" s="1"/>
  <c r="BY70" i="13"/>
  <c r="CH70" i="13"/>
  <c r="R281" i="7"/>
  <c r="S281" i="7"/>
  <c r="P281" i="7"/>
  <c r="Q281" i="7"/>
  <c r="T281" i="7"/>
  <c r="N181" i="12"/>
  <c r="I281" i="7"/>
  <c r="H281" i="7"/>
  <c r="K281" i="7"/>
  <c r="G281" i="7"/>
  <c r="J281" i="7"/>
  <c r="BK70" i="13"/>
  <c r="BP70" i="13"/>
  <c r="BJ70" i="13"/>
  <c r="CA69" i="13" l="1"/>
  <c r="CC69" i="13" s="1"/>
  <c r="H70" i="13"/>
  <c r="Q70" i="13" s="1"/>
  <c r="Z71" i="13" s="1"/>
  <c r="AU70" i="13"/>
  <c r="AI71" i="13" s="1"/>
  <c r="CE70" i="13"/>
  <c r="O180" i="12"/>
  <c r="J181" i="12"/>
  <c r="CK69" i="13"/>
  <c r="BV70" i="13"/>
  <c r="AS71" i="13" s="1"/>
  <c r="J70" i="13"/>
  <c r="S70" i="13" s="1"/>
  <c r="AB71" i="13" s="1"/>
  <c r="AW70" i="13"/>
  <c r="AK71" i="13" s="1"/>
  <c r="BN70" i="13"/>
  <c r="A154" i="13"/>
  <c r="U281" i="7"/>
  <c r="L281" i="7"/>
  <c r="BM70" i="13"/>
  <c r="BI70" i="13"/>
  <c r="BL70" i="13" s="1"/>
  <c r="BH70" i="13"/>
  <c r="CB69" i="13" l="1"/>
  <c r="K70" i="13"/>
  <c r="CD70" i="13" s="1"/>
  <c r="AX70" i="13"/>
  <c r="BA70" i="13" s="1"/>
  <c r="BR70" i="13"/>
  <c r="BT71" i="13" s="1"/>
  <c r="AZ70" i="13"/>
  <c r="BC70" i="13" s="1"/>
  <c r="G181" i="12"/>
  <c r="H181" i="12" s="1"/>
  <c r="I181" i="12" s="1"/>
  <c r="M70" i="13"/>
  <c r="CI70" i="13" s="1"/>
  <c r="A155" i="13"/>
  <c r="V281" i="7"/>
  <c r="K181" i="12"/>
  <c r="L181" i="12" s="1"/>
  <c r="M181" i="12" s="1"/>
  <c r="F281" i="7"/>
  <c r="O281" i="7" s="1"/>
  <c r="AV71" i="13"/>
  <c r="AJ72" i="13" s="1"/>
  <c r="I71" i="13"/>
  <c r="CG70" i="13" l="1"/>
  <c r="BD70" i="13"/>
  <c r="N70" i="13"/>
  <c r="BU70" i="13"/>
  <c r="AR71" i="13" s="1"/>
  <c r="AU71" i="13" s="1"/>
  <c r="AI72" i="13" s="1"/>
  <c r="BX70" i="13"/>
  <c r="BO71" i="13"/>
  <c r="CF70" i="13"/>
  <c r="P70" i="13"/>
  <c r="BZ70" i="13"/>
  <c r="BW70" i="13"/>
  <c r="AT71" i="13" s="1"/>
  <c r="BQ71" i="13" s="1"/>
  <c r="AY71" i="13"/>
  <c r="BB71" i="13" s="1"/>
  <c r="A156" i="13"/>
  <c r="R282" i="7"/>
  <c r="T282" i="7"/>
  <c r="Q282" i="7"/>
  <c r="S282" i="7"/>
  <c r="P282" i="7"/>
  <c r="O181" i="12"/>
  <c r="N182" i="12"/>
  <c r="BH71" i="13"/>
  <c r="BI71" i="13"/>
  <c r="K282" i="7"/>
  <c r="I282" i="7"/>
  <c r="H282" i="7"/>
  <c r="J282" i="7"/>
  <c r="G282" i="7"/>
  <c r="R71" i="13"/>
  <c r="AA72" i="13" s="1"/>
  <c r="L71" i="13"/>
  <c r="J182" i="12"/>
  <c r="BK71" i="13"/>
  <c r="BJ71" i="13"/>
  <c r="BM71" i="13" s="1"/>
  <c r="BP71" i="13"/>
  <c r="CJ70" i="13" l="1"/>
  <c r="CL70" i="13" s="1"/>
  <c r="H71" i="13"/>
  <c r="Q71" i="13" s="1"/>
  <c r="Z72" i="13" s="1"/>
  <c r="BL71" i="13"/>
  <c r="CA70" i="13"/>
  <c r="CC70" i="13" s="1"/>
  <c r="BV71" i="13"/>
  <c r="AS72" i="13" s="1"/>
  <c r="BN71" i="13"/>
  <c r="J71" i="13"/>
  <c r="AW71" i="13"/>
  <c r="AX71" i="13"/>
  <c r="BA71" i="13" s="1"/>
  <c r="A157" i="13"/>
  <c r="CH71" i="13"/>
  <c r="BY71" i="13"/>
  <c r="CE71" i="13"/>
  <c r="U282" i="7"/>
  <c r="O71" i="13"/>
  <c r="L282" i="7"/>
  <c r="CK70" i="13" l="1"/>
  <c r="K71" i="13"/>
  <c r="CD71" i="13" s="1"/>
  <c r="CB70" i="13"/>
  <c r="G182" i="12"/>
  <c r="H182" i="12" s="1"/>
  <c r="I182" i="12" s="1"/>
  <c r="AK72" i="13"/>
  <c r="AZ71" i="13"/>
  <c r="BC71" i="13" s="1"/>
  <c r="BD71" i="13" s="1"/>
  <c r="S71" i="13"/>
  <c r="AB72" i="13" s="1"/>
  <c r="F282" i="7" s="1"/>
  <c r="O282" i="7" s="1"/>
  <c r="M71" i="13"/>
  <c r="BR71" i="13"/>
  <c r="A158" i="13"/>
  <c r="BU71" i="13"/>
  <c r="CG71" i="13"/>
  <c r="K182" i="12"/>
  <c r="L182" i="12" s="1"/>
  <c r="M182" i="12" s="1"/>
  <c r="V282" i="7"/>
  <c r="I72" i="13"/>
  <c r="AV72" i="13"/>
  <c r="AJ73" i="13" s="1"/>
  <c r="N71" i="13" l="1"/>
  <c r="BX71" i="13"/>
  <c r="BT72" i="13"/>
  <c r="BW71" i="13"/>
  <c r="AT72" i="13" s="1"/>
  <c r="BQ72" i="13" s="1"/>
  <c r="CF71" i="13"/>
  <c r="CI71" i="13"/>
  <c r="P71" i="13"/>
  <c r="BZ71" i="13"/>
  <c r="AY72" i="13"/>
  <c r="BB72" i="13" s="1"/>
  <c r="A159" i="13"/>
  <c r="AR72" i="13"/>
  <c r="AU72" i="13" s="1"/>
  <c r="AI73" i="13" s="1"/>
  <c r="S283" i="7"/>
  <c r="P283" i="7"/>
  <c r="T283" i="7"/>
  <c r="Q283" i="7"/>
  <c r="R283" i="7"/>
  <c r="O182" i="12"/>
  <c r="N183" i="12"/>
  <c r="BK72" i="13"/>
  <c r="R72" i="13"/>
  <c r="AA73" i="13" s="1"/>
  <c r="L72" i="13"/>
  <c r="BJ72" i="13"/>
  <c r="BM72" i="13" s="1"/>
  <c r="BP72" i="13"/>
  <c r="BI72" i="13"/>
  <c r="BH72" i="13"/>
  <c r="I283" i="7"/>
  <c r="K283" i="7"/>
  <c r="G283" i="7"/>
  <c r="H283" i="7"/>
  <c r="J283" i="7"/>
  <c r="J183" i="12"/>
  <c r="BO72" i="13" l="1"/>
  <c r="BV72" i="13"/>
  <c r="AS73" i="13" s="1"/>
  <c r="CJ71" i="13"/>
  <c r="CL71" i="13" s="1"/>
  <c r="BN72" i="13"/>
  <c r="CA71" i="13"/>
  <c r="CC71" i="13" s="1"/>
  <c r="J72" i="13"/>
  <c r="AW72" i="13"/>
  <c r="H72" i="13"/>
  <c r="AX72" i="13"/>
  <c r="BA72" i="13" s="1"/>
  <c r="BL72" i="13"/>
  <c r="A160" i="13"/>
  <c r="CH72" i="13"/>
  <c r="BY72" i="13"/>
  <c r="CE72" i="13"/>
  <c r="U283" i="7"/>
  <c r="O72" i="13"/>
  <c r="L283" i="7"/>
  <c r="CK71" i="13" l="1"/>
  <c r="G183" i="12"/>
  <c r="H183" i="12" s="1"/>
  <c r="I183" i="12" s="1"/>
  <c r="CB71" i="13"/>
  <c r="AK73" i="13"/>
  <c r="AZ72" i="13"/>
  <c r="BC72" i="13" s="1"/>
  <c r="BD72" i="13" s="1"/>
  <c r="M72" i="13"/>
  <c r="S72" i="13"/>
  <c r="AB73" i="13" s="1"/>
  <c r="I73" i="13"/>
  <c r="L73" i="13" s="1"/>
  <c r="K72" i="13"/>
  <c r="Q72" i="13"/>
  <c r="Z73" i="13" s="1"/>
  <c r="BR72" i="13"/>
  <c r="A161" i="13"/>
  <c r="K183" i="12"/>
  <c r="L183" i="12" s="1"/>
  <c r="M183" i="12" s="1"/>
  <c r="V283" i="7"/>
  <c r="BK73" i="13"/>
  <c r="AV73" i="13"/>
  <c r="AJ74" i="13" s="1"/>
  <c r="BI73" i="13"/>
  <c r="BJ73" i="13"/>
  <c r="BM73" i="13" s="1"/>
  <c r="BP73" i="13"/>
  <c r="F283" i="7" l="1"/>
  <c r="O283" i="7" s="1"/>
  <c r="S284" i="7" s="1"/>
  <c r="BW72" i="13"/>
  <c r="AT73" i="13" s="1"/>
  <c r="CI72" i="13"/>
  <c r="CF72" i="13"/>
  <c r="P72" i="13"/>
  <c r="BZ72" i="13"/>
  <c r="AY73" i="13"/>
  <c r="BB73" i="13" s="1"/>
  <c r="BH73" i="13"/>
  <c r="BT73" i="13"/>
  <c r="BU72" i="13"/>
  <c r="CG72" i="13"/>
  <c r="CD72" i="13"/>
  <c r="N72" i="13"/>
  <c r="BX72" i="13"/>
  <c r="R73" i="13"/>
  <c r="AA74" i="13" s="1"/>
  <c r="A162" i="13"/>
  <c r="BY73" i="13"/>
  <c r="CH73" i="13"/>
  <c r="CE73" i="13"/>
  <c r="BV73" i="13"/>
  <c r="O183" i="12"/>
  <c r="N184" i="12"/>
  <c r="O73" i="13"/>
  <c r="J184" i="12"/>
  <c r="I284" i="7" l="1"/>
  <c r="H284" i="7"/>
  <c r="J284" i="7"/>
  <c r="Q284" i="7"/>
  <c r="T284" i="7"/>
  <c r="P284" i="7"/>
  <c r="G284" i="7"/>
  <c r="R284" i="7"/>
  <c r="K284" i="7"/>
  <c r="J73" i="13"/>
  <c r="BQ73" i="13"/>
  <c r="AW73" i="13"/>
  <c r="AK74" i="13" s="1"/>
  <c r="BN73" i="13"/>
  <c r="AR73" i="13"/>
  <c r="BO73" i="13" s="1"/>
  <c r="CA72" i="13"/>
  <c r="CJ72" i="13"/>
  <c r="A163" i="13"/>
  <c r="AS74" i="13"/>
  <c r="AV74" i="13" s="1"/>
  <c r="AJ75" i="13" s="1"/>
  <c r="BI74" i="13"/>
  <c r="BK74" i="13"/>
  <c r="L284" i="7" l="1"/>
  <c r="G184" i="12" s="1"/>
  <c r="H184" i="12" s="1"/>
  <c r="I184" i="12" s="1"/>
  <c r="J185" i="12" s="1"/>
  <c r="U284" i="7"/>
  <c r="K184" i="12" s="1"/>
  <c r="L184" i="12" s="1"/>
  <c r="M184" i="12" s="1"/>
  <c r="N185" i="12" s="1"/>
  <c r="AZ73" i="13"/>
  <c r="BC73" i="13" s="1"/>
  <c r="S73" i="13"/>
  <c r="AB74" i="13" s="1"/>
  <c r="M73" i="13"/>
  <c r="AY74" i="13"/>
  <c r="BB74" i="13" s="1"/>
  <c r="CL72" i="13"/>
  <c r="CK72" i="13"/>
  <c r="CC72" i="13"/>
  <c r="CB72" i="13"/>
  <c r="H73" i="13"/>
  <c r="AU73" i="13"/>
  <c r="AI74" i="13" s="1"/>
  <c r="BL73" i="13"/>
  <c r="A164" i="13"/>
  <c r="I74" i="13"/>
  <c r="BP74" i="13"/>
  <c r="BJ74" i="13"/>
  <c r="V284" i="7" l="1"/>
  <c r="O184" i="12"/>
  <c r="BW73" i="13"/>
  <c r="AT74" i="13" s="1"/>
  <c r="CI73" i="13"/>
  <c r="CF73" i="13"/>
  <c r="P73" i="13"/>
  <c r="BZ73" i="13"/>
  <c r="K73" i="13"/>
  <c r="Q73" i="13"/>
  <c r="Z74" i="13" s="1"/>
  <c r="BR73" i="13"/>
  <c r="AX73" i="13"/>
  <c r="BA73" i="13" s="1"/>
  <c r="BD73" i="13" s="1"/>
  <c r="A165" i="13"/>
  <c r="L74" i="13"/>
  <c r="R74" i="13"/>
  <c r="AA75" i="13" s="1"/>
  <c r="BM74" i="13"/>
  <c r="AW74" i="13" l="1"/>
  <c r="AK75" i="13" s="1"/>
  <c r="BN74" i="13"/>
  <c r="J74" i="13"/>
  <c r="BQ74" i="13"/>
  <c r="BT74" i="13"/>
  <c r="F284" i="7"/>
  <c r="BH74" i="13"/>
  <c r="CD73" i="13"/>
  <c r="BU73" i="13"/>
  <c r="N73" i="13"/>
  <c r="BX73" i="13"/>
  <c r="CG73" i="13"/>
  <c r="A166" i="13"/>
  <c r="BV74" i="13"/>
  <c r="BY74" i="13"/>
  <c r="CH74" i="13"/>
  <c r="CE74" i="13"/>
  <c r="O74" i="13"/>
  <c r="BK75" i="13"/>
  <c r="BI75" i="13"/>
  <c r="AZ74" i="13" l="1"/>
  <c r="BC74" i="13" s="1"/>
  <c r="S74" i="13"/>
  <c r="AB75" i="13" s="1"/>
  <c r="M74" i="13"/>
  <c r="CA73" i="13"/>
  <c r="AR74" i="13"/>
  <c r="BO74" i="13" s="1"/>
  <c r="CJ73" i="13"/>
  <c r="O284" i="7"/>
  <c r="J285" i="7"/>
  <c r="H285" i="7"/>
  <c r="I285" i="7"/>
  <c r="G285" i="7"/>
  <c r="K285" i="7"/>
  <c r="A167" i="13"/>
  <c r="AS75" i="13"/>
  <c r="I75" i="13" s="1"/>
  <c r="BJ75" i="13"/>
  <c r="BW74" i="13" l="1"/>
  <c r="AT75" i="13" s="1"/>
  <c r="CF74" i="13"/>
  <c r="BZ74" i="13"/>
  <c r="P74" i="13"/>
  <c r="CI74" i="13"/>
  <c r="L285" i="7"/>
  <c r="CL73" i="13"/>
  <c r="CK73" i="13"/>
  <c r="AV75" i="13"/>
  <c r="AJ76" i="13" s="1"/>
  <c r="S285" i="7"/>
  <c r="Q285" i="7"/>
  <c r="T285" i="7"/>
  <c r="P285" i="7"/>
  <c r="R285" i="7"/>
  <c r="H74" i="13"/>
  <c r="AU74" i="13"/>
  <c r="AI75" i="13" s="1"/>
  <c r="BL74" i="13"/>
  <c r="CB73" i="13"/>
  <c r="CC73" i="13"/>
  <c r="BP75" i="13"/>
  <c r="BM75" i="13"/>
  <c r="A168" i="13"/>
  <c r="L75" i="13"/>
  <c r="R75" i="13"/>
  <c r="AA76" i="13" s="1"/>
  <c r="O75" i="13" l="1"/>
  <c r="G185" i="12"/>
  <c r="H185" i="12" s="1"/>
  <c r="I185" i="12" s="1"/>
  <c r="AW75" i="13"/>
  <c r="AK76" i="13" s="1"/>
  <c r="J75" i="13"/>
  <c r="BQ75" i="13"/>
  <c r="BN75" i="13"/>
  <c r="AY75" i="13"/>
  <c r="BB75" i="13" s="1"/>
  <c r="U285" i="7"/>
  <c r="AX74" i="13"/>
  <c r="BA74" i="13" s="1"/>
  <c r="BD74" i="13" s="1"/>
  <c r="K74" i="13"/>
  <c r="Q74" i="13"/>
  <c r="Z75" i="13" s="1"/>
  <c r="BR74" i="13"/>
  <c r="A169" i="13"/>
  <c r="BK76" i="13"/>
  <c r="BI76" i="13"/>
  <c r="AZ75" i="13" l="1"/>
  <c r="BC75" i="13" s="1"/>
  <c r="CE75" i="13"/>
  <c r="BV75" i="13"/>
  <c r="AS76" i="13" s="1"/>
  <c r="I76" i="13" s="1"/>
  <c r="L76" i="13" s="1"/>
  <c r="J186" i="12"/>
  <c r="M75" i="13"/>
  <c r="S75" i="13"/>
  <c r="AB76" i="13" s="1"/>
  <c r="BH75" i="13"/>
  <c r="F285" i="7"/>
  <c r="BU74" i="13"/>
  <c r="CD74" i="13"/>
  <c r="CG74" i="13"/>
  <c r="N74" i="13"/>
  <c r="BX74" i="13"/>
  <c r="BT75" i="13"/>
  <c r="K185" i="12"/>
  <c r="L185" i="12" s="1"/>
  <c r="M185" i="12" s="1"/>
  <c r="V285" i="7"/>
  <c r="A170" i="13"/>
  <c r="BJ76" i="13"/>
  <c r="R76" i="13" l="1"/>
  <c r="AA77" i="13" s="1"/>
  <c r="BP76" i="13"/>
  <c r="AV76" i="13"/>
  <c r="AJ77" i="13" s="1"/>
  <c r="P75" i="13"/>
  <c r="BW75" i="13"/>
  <c r="AT76" i="13" s="1"/>
  <c r="CF75" i="13"/>
  <c r="CJ74" i="13"/>
  <c r="CK74" i="13" s="1"/>
  <c r="O185" i="12"/>
  <c r="N186" i="12"/>
  <c r="BZ75" i="13"/>
  <c r="CI75" i="13"/>
  <c r="CH75" i="13"/>
  <c r="BY75" i="13"/>
  <c r="CA74" i="13"/>
  <c r="AR75" i="13"/>
  <c r="BO75" i="13" s="1"/>
  <c r="O285" i="7"/>
  <c r="H286" i="7"/>
  <c r="G286" i="7"/>
  <c r="I286" i="7"/>
  <c r="J286" i="7"/>
  <c r="K286" i="7"/>
  <c r="A171" i="13"/>
  <c r="O76" i="13"/>
  <c r="BM76" i="13"/>
  <c r="BK77" i="13"/>
  <c r="AY76" i="13" l="1"/>
  <c r="BB76" i="13" s="1"/>
  <c r="CL74" i="13"/>
  <c r="J76" i="13"/>
  <c r="BQ76" i="13"/>
  <c r="BN76" i="13"/>
  <c r="AW76" i="13"/>
  <c r="AK77" i="13" s="1"/>
  <c r="L286" i="7"/>
  <c r="P286" i="7"/>
  <c r="Q286" i="7"/>
  <c r="T286" i="7"/>
  <c r="S286" i="7"/>
  <c r="R286" i="7"/>
  <c r="AU75" i="13"/>
  <c r="AI76" i="13" s="1"/>
  <c r="H75" i="13"/>
  <c r="BL75" i="13"/>
  <c r="CB74" i="13"/>
  <c r="CC74" i="13"/>
  <c r="A172" i="13"/>
  <c r="BI77" i="13"/>
  <c r="AZ76" i="13" l="1"/>
  <c r="BC76" i="13" s="1"/>
  <c r="G186" i="12"/>
  <c r="H186" i="12" s="1"/>
  <c r="I186" i="12" s="1"/>
  <c r="S76" i="13"/>
  <c r="AB77" i="13" s="1"/>
  <c r="M76" i="13"/>
  <c r="AX75" i="13"/>
  <c r="BA75" i="13" s="1"/>
  <c r="BD75" i="13" s="1"/>
  <c r="U286" i="7"/>
  <c r="K75" i="13"/>
  <c r="Q75" i="13"/>
  <c r="Z76" i="13" s="1"/>
  <c r="BR75" i="13"/>
  <c r="A173" i="13"/>
  <c r="BJ77" i="13"/>
  <c r="BW76" i="13" l="1"/>
  <c r="AT77" i="13" s="1"/>
  <c r="BN77" i="13" s="1"/>
  <c r="CF76" i="13"/>
  <c r="BV76" i="13"/>
  <c r="AS77" i="13" s="1"/>
  <c r="BP77" i="13" s="1"/>
  <c r="CE76" i="13"/>
  <c r="J187" i="12"/>
  <c r="P76" i="13"/>
  <c r="K186" i="12"/>
  <c r="L186" i="12" s="1"/>
  <c r="M186" i="12" s="1"/>
  <c r="V286" i="7"/>
  <c r="BT76" i="13"/>
  <c r="BH76" i="13"/>
  <c r="F286" i="7"/>
  <c r="BU75" i="13"/>
  <c r="N75" i="13"/>
  <c r="CD75" i="13"/>
  <c r="CG75" i="13"/>
  <c r="BX75" i="13"/>
  <c r="A174" i="13"/>
  <c r="BK78" i="13"/>
  <c r="BQ77" i="13" l="1"/>
  <c r="J77" i="13"/>
  <c r="S77" i="13" s="1"/>
  <c r="AB78" i="13" s="1"/>
  <c r="AW77" i="13"/>
  <c r="AK78" i="13" s="1"/>
  <c r="AV77" i="13"/>
  <c r="AJ78" i="13" s="1"/>
  <c r="I77" i="13"/>
  <c r="R77" i="13" s="1"/>
  <c r="AA78" i="13" s="1"/>
  <c r="BM77" i="13"/>
  <c r="M77" i="13"/>
  <c r="CJ75" i="13"/>
  <c r="O286" i="7"/>
  <c r="K287" i="7"/>
  <c r="J287" i="7"/>
  <c r="I287" i="7"/>
  <c r="H287" i="7"/>
  <c r="G287" i="7"/>
  <c r="CA75" i="13"/>
  <c r="AR76" i="13"/>
  <c r="BO76" i="13" s="1"/>
  <c r="O186" i="12"/>
  <c r="CI76" i="13"/>
  <c r="BZ76" i="13"/>
  <c r="BY76" i="13"/>
  <c r="CH76" i="13"/>
  <c r="N187" i="12"/>
  <c r="A175" i="13"/>
  <c r="BI78" i="13"/>
  <c r="AZ77" i="13" l="1"/>
  <c r="BC77" i="13" s="1"/>
  <c r="AY77" i="13"/>
  <c r="BB77" i="13" s="1"/>
  <c r="L77" i="13"/>
  <c r="CC75" i="13"/>
  <c r="CB75" i="13"/>
  <c r="L287" i="7"/>
  <c r="S287" i="7"/>
  <c r="Q287" i="7"/>
  <c r="T287" i="7"/>
  <c r="R287" i="7"/>
  <c r="P287" i="7"/>
  <c r="CK75" i="13"/>
  <c r="CL75" i="13"/>
  <c r="AU76" i="13"/>
  <c r="AI77" i="13" s="1"/>
  <c r="H76" i="13"/>
  <c r="BL76" i="13"/>
  <c r="P77" i="13"/>
  <c r="A176" i="13"/>
  <c r="BJ78" i="13"/>
  <c r="O77" i="13" l="1"/>
  <c r="G187" i="12"/>
  <c r="H187" i="12" s="1"/>
  <c r="I187" i="12" s="1"/>
  <c r="CE77" i="13" s="1"/>
  <c r="Q76" i="13"/>
  <c r="Z77" i="13" s="1"/>
  <c r="K76" i="13"/>
  <c r="BR76" i="13"/>
  <c r="AX76" i="13"/>
  <c r="BA76" i="13" s="1"/>
  <c r="BD76" i="13" s="1"/>
  <c r="U287" i="7"/>
  <c r="A177" i="13"/>
  <c r="BK79" i="13"/>
  <c r="CF77" i="13" l="1"/>
  <c r="J188" i="12"/>
  <c r="BV77" i="13"/>
  <c r="AS78" i="13" s="1"/>
  <c r="AV78" i="13" s="1"/>
  <c r="AJ79" i="13" s="1"/>
  <c r="BW77" i="13"/>
  <c r="AT78" i="13" s="1"/>
  <c r="BT77" i="13"/>
  <c r="BX76" i="13"/>
  <c r="N76" i="13"/>
  <c r="BU76" i="13"/>
  <c r="CD76" i="13"/>
  <c r="CG76" i="13"/>
  <c r="BH77" i="13"/>
  <c r="F287" i="7"/>
  <c r="K187" i="12"/>
  <c r="L187" i="12" s="1"/>
  <c r="M187" i="12" s="1"/>
  <c r="V287" i="7"/>
  <c r="A178" i="13"/>
  <c r="BI79" i="13"/>
  <c r="BM78" i="13" l="1"/>
  <c r="BP78" i="13"/>
  <c r="I78" i="13"/>
  <c r="BN78" i="13"/>
  <c r="J78" i="13"/>
  <c r="AW78" i="13"/>
  <c r="AK79" i="13" s="1"/>
  <c r="BQ78" i="13"/>
  <c r="CI77" i="13"/>
  <c r="BZ77" i="13"/>
  <c r="O187" i="12"/>
  <c r="BY77" i="13"/>
  <c r="CH77" i="13"/>
  <c r="N188" i="12"/>
  <c r="O287" i="7"/>
  <c r="G288" i="7"/>
  <c r="I288" i="7"/>
  <c r="J288" i="7"/>
  <c r="K288" i="7"/>
  <c r="H288" i="7"/>
  <c r="CJ76" i="13"/>
  <c r="CA76" i="13"/>
  <c r="AR77" i="13"/>
  <c r="BO77" i="13" s="1"/>
  <c r="L78" i="13"/>
  <c r="R78" i="13"/>
  <c r="AA79" i="13" s="1"/>
  <c r="AY78" i="13"/>
  <c r="BB78" i="13" s="1"/>
  <c r="A179" i="13"/>
  <c r="BJ79" i="13"/>
  <c r="O78" i="13" l="1"/>
  <c r="M78" i="13"/>
  <c r="S78" i="13"/>
  <c r="AB79" i="13" s="1"/>
  <c r="AZ78" i="13"/>
  <c r="BC78" i="13" s="1"/>
  <c r="L288" i="7"/>
  <c r="AU77" i="13"/>
  <c r="AI78" i="13" s="1"/>
  <c r="H77" i="13"/>
  <c r="BL77" i="13"/>
  <c r="CC76" i="13"/>
  <c r="CB76" i="13"/>
  <c r="Q288" i="7"/>
  <c r="P288" i="7"/>
  <c r="R288" i="7"/>
  <c r="S288" i="7"/>
  <c r="T288" i="7"/>
  <c r="CK76" i="13"/>
  <c r="CL76" i="13"/>
  <c r="A180" i="13"/>
  <c r="BI80" i="13"/>
  <c r="BK80" i="13"/>
  <c r="P78" i="13" l="1"/>
  <c r="G188" i="12"/>
  <c r="H188" i="12" s="1"/>
  <c r="I188" i="12" s="1"/>
  <c r="AX77" i="13"/>
  <c r="BA77" i="13" s="1"/>
  <c r="BD77" i="13" s="1"/>
  <c r="Q77" i="13"/>
  <c r="Z78" i="13" s="1"/>
  <c r="K77" i="13"/>
  <c r="BR77" i="13"/>
  <c r="U288" i="7"/>
  <c r="A181" i="13"/>
  <c r="CE78" i="13" l="1"/>
  <c r="BV78" i="13"/>
  <c r="AS79" i="13" s="1"/>
  <c r="AV79" i="13" s="1"/>
  <c r="AJ80" i="13" s="1"/>
  <c r="CF78" i="13"/>
  <c r="BW78" i="13"/>
  <c r="AT79" i="13" s="1"/>
  <c r="AW79" i="13" s="1"/>
  <c r="AK80" i="13" s="1"/>
  <c r="J189" i="12"/>
  <c r="BH78" i="13"/>
  <c r="F288" i="7"/>
  <c r="V288" i="7"/>
  <c r="K188" i="12"/>
  <c r="L188" i="12" s="1"/>
  <c r="M188" i="12" s="1"/>
  <c r="BT78" i="13"/>
  <c r="BX77" i="13"/>
  <c r="N77" i="13"/>
  <c r="CD77" i="13"/>
  <c r="BU77" i="13"/>
  <c r="CG77" i="13"/>
  <c r="A182" i="13"/>
  <c r="BJ80" i="13"/>
  <c r="BP79" i="13" l="1"/>
  <c r="BM79" i="13"/>
  <c r="I79" i="13"/>
  <c r="R79" i="13" s="1"/>
  <c r="AA80" i="13" s="1"/>
  <c r="BQ79" i="13"/>
  <c r="BN79" i="13"/>
  <c r="J79" i="13"/>
  <c r="M79" i="13" s="1"/>
  <c r="CA77" i="13"/>
  <c r="AR78" i="13"/>
  <c r="BO78" i="13" s="1"/>
  <c r="O288" i="7"/>
  <c r="G289" i="7"/>
  <c r="J289" i="7"/>
  <c r="I289" i="7"/>
  <c r="K289" i="7"/>
  <c r="H289" i="7"/>
  <c r="O188" i="12"/>
  <c r="CI78" i="13"/>
  <c r="BZ78" i="13"/>
  <c r="BY78" i="13"/>
  <c r="CH78" i="13"/>
  <c r="N189" i="12"/>
  <c r="CJ77" i="13"/>
  <c r="AZ79" i="13"/>
  <c r="BC79" i="13" s="1"/>
  <c r="AY79" i="13"/>
  <c r="BB79" i="13" s="1"/>
  <c r="A183" i="13"/>
  <c r="BJ81" i="13"/>
  <c r="BI81" i="13"/>
  <c r="BK81" i="13"/>
  <c r="S79" i="13" l="1"/>
  <c r="AB80" i="13" s="1"/>
  <c r="L79" i="13"/>
  <c r="O79" i="13" s="1"/>
  <c r="CL77" i="13"/>
  <c r="CK77" i="13"/>
  <c r="T289" i="7"/>
  <c r="R289" i="7"/>
  <c r="S289" i="7"/>
  <c r="Q289" i="7"/>
  <c r="P289" i="7"/>
  <c r="P79" i="13"/>
  <c r="AU78" i="13"/>
  <c r="AI79" i="13" s="1"/>
  <c r="H78" i="13"/>
  <c r="BL78" i="13"/>
  <c r="CC77" i="13"/>
  <c r="CB77" i="13"/>
  <c r="L289" i="7"/>
  <c r="A184" i="13"/>
  <c r="G189" i="12" l="1"/>
  <c r="H189" i="12" s="1"/>
  <c r="I189" i="12" s="1"/>
  <c r="CF79" i="13" s="1"/>
  <c r="Q78" i="13"/>
  <c r="Z79" i="13" s="1"/>
  <c r="K78" i="13"/>
  <c r="BR78" i="13"/>
  <c r="AX78" i="13"/>
  <c r="BA78" i="13" s="1"/>
  <c r="BD78" i="13" s="1"/>
  <c r="U289" i="7"/>
  <c r="A185" i="13"/>
  <c r="BK82" i="13"/>
  <c r="J190" i="12" l="1"/>
  <c r="CE79" i="13"/>
  <c r="BV79" i="13"/>
  <c r="AS80" i="13" s="1"/>
  <c r="I80" i="13" s="1"/>
  <c r="BW79" i="13"/>
  <c r="AT80" i="13" s="1"/>
  <c r="BT79" i="13"/>
  <c r="BX78" i="13"/>
  <c r="N78" i="13"/>
  <c r="CD78" i="13"/>
  <c r="BU78" i="13"/>
  <c r="CG78" i="13"/>
  <c r="BH79" i="13"/>
  <c r="F289" i="7"/>
  <c r="K189" i="12"/>
  <c r="L189" i="12" s="1"/>
  <c r="M189" i="12" s="1"/>
  <c r="V289" i="7"/>
  <c r="A186" i="13"/>
  <c r="BJ82" i="13"/>
  <c r="BI82" i="13"/>
  <c r="BM80" i="13" l="1"/>
  <c r="AV80" i="13"/>
  <c r="AJ81" i="13" s="1"/>
  <c r="BP80" i="13"/>
  <c r="BQ80" i="13"/>
  <c r="BN80" i="13"/>
  <c r="AW80" i="13"/>
  <c r="J80" i="13"/>
  <c r="O189" i="12"/>
  <c r="CI79" i="13"/>
  <c r="BZ79" i="13"/>
  <c r="BY79" i="13"/>
  <c r="CH79" i="13"/>
  <c r="N190" i="12"/>
  <c r="O289" i="7"/>
  <c r="J290" i="7"/>
  <c r="I290" i="7"/>
  <c r="H290" i="7"/>
  <c r="K290" i="7"/>
  <c r="G290" i="7"/>
  <c r="CA78" i="13"/>
  <c r="AR79" i="13"/>
  <c r="BO79" i="13" s="1"/>
  <c r="CJ78" i="13"/>
  <c r="AY80" i="13"/>
  <c r="BB80" i="13" s="1"/>
  <c r="R80" i="13"/>
  <c r="AA81" i="13" s="1"/>
  <c r="L80" i="13"/>
  <c r="A187" i="13"/>
  <c r="O80" i="13" l="1"/>
  <c r="AK81" i="13"/>
  <c r="AZ80" i="13"/>
  <c r="BC80" i="13" s="1"/>
  <c r="M80" i="13"/>
  <c r="S80" i="13"/>
  <c r="AB81" i="13" s="1"/>
  <c r="CL78" i="13"/>
  <c r="CK78" i="13"/>
  <c r="CB78" i="13"/>
  <c r="CC78" i="13"/>
  <c r="S290" i="7"/>
  <c r="R290" i="7"/>
  <c r="Q290" i="7"/>
  <c r="P290" i="7"/>
  <c r="T290" i="7"/>
  <c r="AU79" i="13"/>
  <c r="AI80" i="13" s="1"/>
  <c r="H79" i="13"/>
  <c r="BL79" i="13"/>
  <c r="L290" i="7"/>
  <c r="A188" i="13"/>
  <c r="BI83" i="13"/>
  <c r="BK83" i="13"/>
  <c r="BJ83" i="13"/>
  <c r="G190" i="12" l="1"/>
  <c r="H190" i="12" s="1"/>
  <c r="I190" i="12" s="1"/>
  <c r="BV80" i="13" s="1"/>
  <c r="AS81" i="13" s="1"/>
  <c r="P80" i="13"/>
  <c r="U290" i="7"/>
  <c r="K79" i="13"/>
  <c r="Q79" i="13"/>
  <c r="Z80" i="13" s="1"/>
  <c r="BR79" i="13"/>
  <c r="AX79" i="13"/>
  <c r="BA79" i="13" s="1"/>
  <c r="BD79" i="13" s="1"/>
  <c r="A189" i="13"/>
  <c r="J191" i="12" l="1"/>
  <c r="BW80" i="13"/>
  <c r="AT81" i="13" s="1"/>
  <c r="J81" i="13" s="1"/>
  <c r="CE80" i="13"/>
  <c r="CF80" i="13"/>
  <c r="I81" i="13"/>
  <c r="BM81" i="13"/>
  <c r="AV81" i="13"/>
  <c r="AJ82" i="13" s="1"/>
  <c r="BP81" i="13"/>
  <c r="BT80" i="13"/>
  <c r="BH80" i="13"/>
  <c r="F290" i="7"/>
  <c r="N79" i="13"/>
  <c r="CD79" i="13"/>
  <c r="BU79" i="13"/>
  <c r="CG79" i="13"/>
  <c r="BX79" i="13"/>
  <c r="K190" i="12"/>
  <c r="L190" i="12" s="1"/>
  <c r="M190" i="12" s="1"/>
  <c r="V290" i="7"/>
  <c r="A190" i="13"/>
  <c r="BN81" i="13" l="1"/>
  <c r="BQ81" i="13"/>
  <c r="AW81" i="13"/>
  <c r="AK82" i="13" s="1"/>
  <c r="M81" i="13"/>
  <c r="S81" i="13"/>
  <c r="AB82" i="13" s="1"/>
  <c r="O190" i="12"/>
  <c r="BZ80" i="13"/>
  <c r="CI80" i="13"/>
  <c r="BY80" i="13"/>
  <c r="CH80" i="13"/>
  <c r="N191" i="12"/>
  <c r="CA79" i="13"/>
  <c r="AR80" i="13"/>
  <c r="BO80" i="13" s="1"/>
  <c r="CJ79" i="13"/>
  <c r="O290" i="7"/>
  <c r="H291" i="7"/>
  <c r="I291" i="7"/>
  <c r="J291" i="7"/>
  <c r="K291" i="7"/>
  <c r="G291" i="7"/>
  <c r="AY81" i="13"/>
  <c r="BB81" i="13" s="1"/>
  <c r="L81" i="13"/>
  <c r="R81" i="13"/>
  <c r="AA82" i="13" s="1"/>
  <c r="A191" i="13"/>
  <c r="AZ81" i="13" l="1"/>
  <c r="BC81" i="13" s="1"/>
  <c r="O81" i="13"/>
  <c r="CL79" i="13"/>
  <c r="CK79" i="13"/>
  <c r="L291" i="7"/>
  <c r="Q291" i="7"/>
  <c r="S291" i="7"/>
  <c r="P291" i="7"/>
  <c r="R291" i="7"/>
  <c r="T291" i="7"/>
  <c r="AU80" i="13"/>
  <c r="AI81" i="13" s="1"/>
  <c r="H80" i="13"/>
  <c r="BL80" i="13"/>
  <c r="CB79" i="13"/>
  <c r="CC79" i="13"/>
  <c r="P81" i="13"/>
  <c r="A192" i="13"/>
  <c r="G191" i="12" l="1"/>
  <c r="H191" i="12" s="1"/>
  <c r="I191" i="12" s="1"/>
  <c r="AX80" i="13"/>
  <c r="BA80" i="13" s="1"/>
  <c r="BD80" i="13" s="1"/>
  <c r="K80" i="13"/>
  <c r="Q80" i="13"/>
  <c r="Z81" i="13" s="1"/>
  <c r="BR80" i="13"/>
  <c r="U291" i="7"/>
  <c r="A193" i="13"/>
  <c r="BW81" i="13" l="1"/>
  <c r="AT82" i="13" s="1"/>
  <c r="BQ82" i="13" s="1"/>
  <c r="BV81" i="13"/>
  <c r="AS82" i="13" s="1"/>
  <c r="BP82" i="13" s="1"/>
  <c r="J192" i="12"/>
  <c r="CE81" i="13"/>
  <c r="CF81" i="13"/>
  <c r="BH81" i="13"/>
  <c r="F291" i="7"/>
  <c r="N80" i="13"/>
  <c r="CD80" i="13"/>
  <c r="BU80" i="13"/>
  <c r="BX80" i="13"/>
  <c r="CG80" i="13"/>
  <c r="BT81" i="13"/>
  <c r="V291" i="7"/>
  <c r="K191" i="12"/>
  <c r="L191" i="12" s="1"/>
  <c r="M191" i="12" s="1"/>
  <c r="A194" i="13"/>
  <c r="AW82" i="13" l="1"/>
  <c r="AK83" i="13" s="1"/>
  <c r="J82" i="13"/>
  <c r="S82" i="13" s="1"/>
  <c r="AB83" i="13" s="1"/>
  <c r="BM82" i="13"/>
  <c r="I82" i="13"/>
  <c r="R82" i="13" s="1"/>
  <c r="AA83" i="13" s="1"/>
  <c r="AV82" i="13"/>
  <c r="AJ83" i="13" s="1"/>
  <c r="BN82" i="13"/>
  <c r="BZ81" i="13"/>
  <c r="CI81" i="13"/>
  <c r="O191" i="12"/>
  <c r="CH81" i="13"/>
  <c r="BY81" i="13"/>
  <c r="N192" i="12"/>
  <c r="CA80" i="13"/>
  <c r="AR81" i="13"/>
  <c r="BO81" i="13" s="1"/>
  <c r="CJ80" i="13"/>
  <c r="O291" i="7"/>
  <c r="J292" i="7"/>
  <c r="K292" i="7"/>
  <c r="G292" i="7"/>
  <c r="H292" i="7"/>
  <c r="I292" i="7"/>
  <c r="A195" i="13"/>
  <c r="BJ84" i="13"/>
  <c r="M82" i="13" l="1"/>
  <c r="P82" i="13" s="1"/>
  <c r="AZ82" i="13"/>
  <c r="BC82" i="13" s="1"/>
  <c r="AY82" i="13"/>
  <c r="BB82" i="13" s="1"/>
  <c r="L82" i="13"/>
  <c r="O82" i="13" s="1"/>
  <c r="L292" i="7"/>
  <c r="Q292" i="7"/>
  <c r="T292" i="7"/>
  <c r="R292" i="7"/>
  <c r="S292" i="7"/>
  <c r="P292" i="7"/>
  <c r="AU81" i="13"/>
  <c r="AI82" i="13" s="1"/>
  <c r="H81" i="13"/>
  <c r="BL81" i="13"/>
  <c r="CL80" i="13"/>
  <c r="CK80" i="13"/>
  <c r="CB80" i="13"/>
  <c r="CC80" i="13"/>
  <c r="A196" i="13"/>
  <c r="BK84" i="13"/>
  <c r="BI84" i="13"/>
  <c r="G192" i="12" l="1"/>
  <c r="H192" i="12" s="1"/>
  <c r="I192" i="12" s="1"/>
  <c r="Q81" i="13"/>
  <c r="Z82" i="13" s="1"/>
  <c r="K81" i="13"/>
  <c r="BR81" i="13"/>
  <c r="AX81" i="13"/>
  <c r="BA81" i="13" s="1"/>
  <c r="BD81" i="13" s="1"/>
  <c r="U292" i="7"/>
  <c r="A197" i="13"/>
  <c r="J193" i="12" l="1"/>
  <c r="CE82" i="13"/>
  <c r="BV82" i="13"/>
  <c r="AS83" i="13" s="1"/>
  <c r="BP83" i="13" s="1"/>
  <c r="CF82" i="13"/>
  <c r="BW82" i="13"/>
  <c r="AT83" i="13" s="1"/>
  <c r="AW83" i="13" s="1"/>
  <c r="AK84" i="13" s="1"/>
  <c r="V292" i="7"/>
  <c r="K192" i="12"/>
  <c r="L192" i="12" s="1"/>
  <c r="M192" i="12" s="1"/>
  <c r="BT82" i="13"/>
  <c r="N81" i="13"/>
  <c r="CD81" i="13"/>
  <c r="BU81" i="13"/>
  <c r="CG81" i="13"/>
  <c r="BX81" i="13"/>
  <c r="BH82" i="13"/>
  <c r="F292" i="7"/>
  <c r="A198" i="13"/>
  <c r="BK85" i="13"/>
  <c r="BJ85" i="13"/>
  <c r="AV83" i="13" l="1"/>
  <c r="AJ84" i="13" s="1"/>
  <c r="BM83" i="13"/>
  <c r="I83" i="13"/>
  <c r="L83" i="13" s="1"/>
  <c r="BN83" i="13"/>
  <c r="J83" i="13"/>
  <c r="S83" i="13" s="1"/>
  <c r="AB84" i="13" s="1"/>
  <c r="BQ83" i="13"/>
  <c r="CJ81" i="13"/>
  <c r="CK81" i="13" s="1"/>
  <c r="O292" i="7"/>
  <c r="G293" i="7"/>
  <c r="K293" i="7"/>
  <c r="I293" i="7"/>
  <c r="J293" i="7"/>
  <c r="H293" i="7"/>
  <c r="AZ83" i="13"/>
  <c r="BC83" i="13" s="1"/>
  <c r="O192" i="12"/>
  <c r="BZ82" i="13"/>
  <c r="CI82" i="13"/>
  <c r="BY82" i="13"/>
  <c r="CH82" i="13"/>
  <c r="N193" i="12"/>
  <c r="CA81" i="13"/>
  <c r="AR82" i="13"/>
  <c r="BO82" i="13" s="1"/>
  <c r="A199" i="13"/>
  <c r="BI85" i="13"/>
  <c r="AY83" i="13" l="1"/>
  <c r="BB83" i="13" s="1"/>
  <c r="M83" i="13"/>
  <c r="R83" i="13"/>
  <c r="AA84" i="13" s="1"/>
  <c r="CL81" i="13"/>
  <c r="O83" i="13"/>
  <c r="CB81" i="13"/>
  <c r="CC81" i="13"/>
  <c r="L293" i="7"/>
  <c r="BL82" i="13"/>
  <c r="H82" i="13"/>
  <c r="AU82" i="13"/>
  <c r="AI83" i="13" s="1"/>
  <c r="Q293" i="7"/>
  <c r="S293" i="7"/>
  <c r="P293" i="7"/>
  <c r="T293" i="7"/>
  <c r="R293" i="7"/>
  <c r="A200" i="13"/>
  <c r="P83" i="13" l="1"/>
  <c r="G193" i="12"/>
  <c r="H193" i="12" s="1"/>
  <c r="I193" i="12" s="1"/>
  <c r="CE83" i="13" s="1"/>
  <c r="Q82" i="13"/>
  <c r="Z83" i="13" s="1"/>
  <c r="K82" i="13"/>
  <c r="BR82" i="13"/>
  <c r="AX82" i="13"/>
  <c r="BA82" i="13" s="1"/>
  <c r="BD82" i="13" s="1"/>
  <c r="U293" i="7"/>
  <c r="A201" i="13"/>
  <c r="BI86" i="13"/>
  <c r="BK86" i="13"/>
  <c r="BJ86" i="13"/>
  <c r="BW83" i="13" l="1"/>
  <c r="AT84" i="13" s="1"/>
  <c r="BN84" i="13" s="1"/>
  <c r="J194" i="12"/>
  <c r="BV83" i="13"/>
  <c r="AS84" i="13" s="1"/>
  <c r="BM84" i="13" s="1"/>
  <c r="CF83" i="13"/>
  <c r="V293" i="7"/>
  <c r="K193" i="12"/>
  <c r="L193" i="12" s="1"/>
  <c r="M193" i="12" s="1"/>
  <c r="BT83" i="13"/>
  <c r="N82" i="13"/>
  <c r="CD82" i="13"/>
  <c r="BU82" i="13"/>
  <c r="CG82" i="13"/>
  <c r="BX82" i="13"/>
  <c r="BH83" i="13"/>
  <c r="F293" i="7"/>
  <c r="A202" i="13"/>
  <c r="BQ84" i="13" l="1"/>
  <c r="AW84" i="13"/>
  <c r="AK85" i="13" s="1"/>
  <c r="J84" i="13"/>
  <c r="M84" i="13" s="1"/>
  <c r="AV84" i="13"/>
  <c r="AJ85" i="13" s="1"/>
  <c r="I84" i="13"/>
  <c r="L84" i="13" s="1"/>
  <c r="BP84" i="13"/>
  <c r="O293" i="7"/>
  <c r="K294" i="7"/>
  <c r="G294" i="7"/>
  <c r="J294" i="7"/>
  <c r="H294" i="7"/>
  <c r="I294" i="7"/>
  <c r="CA82" i="13"/>
  <c r="AR83" i="13"/>
  <c r="BO83" i="13" s="1"/>
  <c r="O193" i="12"/>
  <c r="CI83" i="13"/>
  <c r="BZ83" i="13"/>
  <c r="BY83" i="13"/>
  <c r="CH83" i="13"/>
  <c r="N194" i="12"/>
  <c r="CJ82" i="13"/>
  <c r="A203" i="13"/>
  <c r="R84" i="13" l="1"/>
  <c r="AA85" i="13" s="1"/>
  <c r="S84" i="13"/>
  <c r="AB85" i="13" s="1"/>
  <c r="AZ84" i="13"/>
  <c r="BC84" i="13" s="1"/>
  <c r="AY84" i="13"/>
  <c r="BB84" i="13" s="1"/>
  <c r="P84" i="13"/>
  <c r="O84" i="13"/>
  <c r="CB82" i="13"/>
  <c r="CC82" i="13"/>
  <c r="L294" i="7"/>
  <c r="CL82" i="13"/>
  <c r="CK82" i="13"/>
  <c r="AU83" i="13"/>
  <c r="AI84" i="13" s="1"/>
  <c r="H83" i="13"/>
  <c r="BL83" i="13"/>
  <c r="T294" i="7"/>
  <c r="Q294" i="7"/>
  <c r="R294" i="7"/>
  <c r="P294" i="7"/>
  <c r="S294" i="7"/>
  <c r="A204" i="13"/>
  <c r="BI87" i="13"/>
  <c r="BJ87" i="13"/>
  <c r="BK87" i="13"/>
  <c r="G194" i="12" l="1"/>
  <c r="H194" i="12" s="1"/>
  <c r="I194" i="12" s="1"/>
  <c r="J195" i="12" s="1"/>
  <c r="BR83" i="13"/>
  <c r="Q83" i="13"/>
  <c r="Z84" i="13" s="1"/>
  <c r="K83" i="13"/>
  <c r="AX83" i="13"/>
  <c r="BA83" i="13" s="1"/>
  <c r="BD83" i="13" s="1"/>
  <c r="U294" i="7"/>
  <c r="A205" i="13"/>
  <c r="CE84" i="13" l="1"/>
  <c r="BV84" i="13"/>
  <c r="AS85" i="13" s="1"/>
  <c r="AV85" i="13" s="1"/>
  <c r="AJ86" i="13" s="1"/>
  <c r="BW84" i="13"/>
  <c r="AT85" i="13" s="1"/>
  <c r="BQ85" i="13" s="1"/>
  <c r="CF84" i="13"/>
  <c r="V294" i="7"/>
  <c r="K194" i="12"/>
  <c r="L194" i="12" s="1"/>
  <c r="M194" i="12" s="1"/>
  <c r="N83" i="13"/>
  <c r="CD83" i="13"/>
  <c r="BU83" i="13"/>
  <c r="CG83" i="13"/>
  <c r="BX83" i="13"/>
  <c r="BH84" i="13"/>
  <c r="F294" i="7"/>
  <c r="BT84" i="13"/>
  <c r="A206" i="13"/>
  <c r="BJ88" i="13"/>
  <c r="BI88" i="13"/>
  <c r="BP85" i="13" l="1"/>
  <c r="BM85" i="13"/>
  <c r="I85" i="13"/>
  <c r="R85" i="13" s="1"/>
  <c r="AA86" i="13" s="1"/>
  <c r="BN85" i="13"/>
  <c r="J85" i="13"/>
  <c r="M85" i="13" s="1"/>
  <c r="AW85" i="13"/>
  <c r="AK86" i="13" s="1"/>
  <c r="AY85" i="13"/>
  <c r="BB85" i="13" s="1"/>
  <c r="S85" i="13"/>
  <c r="AB86" i="13" s="1"/>
  <c r="CA83" i="13"/>
  <c r="AR84" i="13"/>
  <c r="BO84" i="13" s="1"/>
  <c r="CJ83" i="13"/>
  <c r="O294" i="7"/>
  <c r="I295" i="7"/>
  <c r="J295" i="7"/>
  <c r="H295" i="7"/>
  <c r="K295" i="7"/>
  <c r="G295" i="7"/>
  <c r="O194" i="12"/>
  <c r="CI84" i="13"/>
  <c r="BZ84" i="13"/>
  <c r="CH84" i="13"/>
  <c r="BY84" i="13"/>
  <c r="N195" i="12"/>
  <c r="A207" i="13"/>
  <c r="BK88" i="13"/>
  <c r="L85" i="13" l="1"/>
  <c r="O85" i="13" s="1"/>
  <c r="AZ85" i="13"/>
  <c r="BC85" i="13" s="1"/>
  <c r="P85" i="13"/>
  <c r="CL83" i="13"/>
  <c r="CK83" i="13"/>
  <c r="L295" i="7"/>
  <c r="CC83" i="13"/>
  <c r="CB83" i="13"/>
  <c r="AU84" i="13"/>
  <c r="AI85" i="13" s="1"/>
  <c r="H84" i="13"/>
  <c r="BL84" i="13"/>
  <c r="R295" i="7"/>
  <c r="T295" i="7"/>
  <c r="S295" i="7"/>
  <c r="P295" i="7"/>
  <c r="Q295" i="7"/>
  <c r="A208" i="13"/>
  <c r="BI89" i="13"/>
  <c r="BJ89" i="13"/>
  <c r="G195" i="12" l="1"/>
  <c r="H195" i="12" s="1"/>
  <c r="I195" i="12" s="1"/>
  <c r="U295" i="7"/>
  <c r="K84" i="13"/>
  <c r="Q84" i="13"/>
  <c r="Z85" i="13" s="1"/>
  <c r="BR84" i="13"/>
  <c r="AX84" i="13"/>
  <c r="BA84" i="13" s="1"/>
  <c r="BD84" i="13" s="1"/>
  <c r="A209" i="13"/>
  <c r="BK89" i="13"/>
  <c r="CE85" i="13" l="1"/>
  <c r="BV85" i="13"/>
  <c r="AS86" i="13" s="1"/>
  <c r="BM86" i="13" s="1"/>
  <c r="BW85" i="13"/>
  <c r="AT86" i="13" s="1"/>
  <c r="AW86" i="13" s="1"/>
  <c r="AK87" i="13" s="1"/>
  <c r="J196" i="12"/>
  <c r="CF85" i="13"/>
  <c r="BH85" i="13"/>
  <c r="F295" i="7"/>
  <c r="BT85" i="13"/>
  <c r="N84" i="13"/>
  <c r="BU84" i="13"/>
  <c r="CD84" i="13"/>
  <c r="BX84" i="13"/>
  <c r="CG84" i="13"/>
  <c r="V295" i="7"/>
  <c r="K195" i="12"/>
  <c r="L195" i="12" s="1"/>
  <c r="M195" i="12" s="1"/>
  <c r="A210" i="13"/>
  <c r="BN86" i="13" l="1"/>
  <c r="BQ86" i="13"/>
  <c r="J86" i="13"/>
  <c r="S86" i="13" s="1"/>
  <c r="AB87" i="13" s="1"/>
  <c r="I86" i="13"/>
  <c r="L86" i="13" s="1"/>
  <c r="AV86" i="13"/>
  <c r="AJ87" i="13" s="1"/>
  <c r="BP86" i="13"/>
  <c r="AZ86" i="13"/>
  <c r="BC86" i="13" s="1"/>
  <c r="AY86" i="13"/>
  <c r="BB86" i="13" s="1"/>
  <c r="O295" i="7"/>
  <c r="K296" i="7"/>
  <c r="J296" i="7"/>
  <c r="I296" i="7"/>
  <c r="G296" i="7"/>
  <c r="H296" i="7"/>
  <c r="O195" i="12"/>
  <c r="CI85" i="13"/>
  <c r="BZ85" i="13"/>
  <c r="BY85" i="13"/>
  <c r="CH85" i="13"/>
  <c r="N196" i="12"/>
  <c r="CJ84" i="13"/>
  <c r="CA84" i="13"/>
  <c r="AR85" i="13"/>
  <c r="BO85" i="13" s="1"/>
  <c r="A211" i="13"/>
  <c r="R86" i="13" l="1"/>
  <c r="AA87" i="13" s="1"/>
  <c r="M86" i="13"/>
  <c r="P86" i="13" s="1"/>
  <c r="O86" i="13"/>
  <c r="H85" i="13"/>
  <c r="AU85" i="13"/>
  <c r="AI86" i="13" s="1"/>
  <c r="BL85" i="13"/>
  <c r="L296" i="7"/>
  <c r="CK84" i="13"/>
  <c r="CL84" i="13"/>
  <c r="CB84" i="13"/>
  <c r="CC84" i="13"/>
  <c r="Q296" i="7"/>
  <c r="P296" i="7"/>
  <c r="S296" i="7"/>
  <c r="T296" i="7"/>
  <c r="R296" i="7"/>
  <c r="A212" i="13"/>
  <c r="BI90" i="13"/>
  <c r="BK90" i="13"/>
  <c r="BJ90" i="13"/>
  <c r="G196" i="12" l="1"/>
  <c r="H196" i="12" s="1"/>
  <c r="I196" i="12" s="1"/>
  <c r="U296" i="7"/>
  <c r="K85" i="13"/>
  <c r="Q85" i="13"/>
  <c r="Z86" i="13" s="1"/>
  <c r="BR85" i="13"/>
  <c r="AX85" i="13"/>
  <c r="BA85" i="13" s="1"/>
  <c r="BD85" i="13" s="1"/>
  <c r="A213" i="13"/>
  <c r="BW86" i="13" l="1"/>
  <c r="AT87" i="13" s="1"/>
  <c r="AW87" i="13" s="1"/>
  <c r="AK88" i="13" s="1"/>
  <c r="J197" i="12"/>
  <c r="CF86" i="13"/>
  <c r="BV86" i="13"/>
  <c r="AS87" i="13" s="1"/>
  <c r="BP87" i="13" s="1"/>
  <c r="CE86" i="13"/>
  <c r="BT86" i="13"/>
  <c r="V296" i="7"/>
  <c r="K196" i="12"/>
  <c r="L196" i="12" s="1"/>
  <c r="M196" i="12" s="1"/>
  <c r="BH86" i="13"/>
  <c r="F296" i="7"/>
  <c r="N85" i="13"/>
  <c r="BU85" i="13"/>
  <c r="CD85" i="13"/>
  <c r="BX85" i="13"/>
  <c r="CG85" i="13"/>
  <c r="A214" i="13"/>
  <c r="BI91" i="13"/>
  <c r="BK91" i="13"/>
  <c r="BQ87" i="13" l="1"/>
  <c r="BN87" i="13"/>
  <c r="J87" i="13"/>
  <c r="M87" i="13" s="1"/>
  <c r="I87" i="13"/>
  <c r="R87" i="13" s="1"/>
  <c r="AA88" i="13" s="1"/>
  <c r="AV87" i="13"/>
  <c r="AJ88" i="13" s="1"/>
  <c r="BM87" i="13"/>
  <c r="CJ85" i="13"/>
  <c r="CA85" i="13"/>
  <c r="AR86" i="13"/>
  <c r="BO86" i="13" s="1"/>
  <c r="O296" i="7"/>
  <c r="I297" i="7"/>
  <c r="J297" i="7"/>
  <c r="K297" i="7"/>
  <c r="G297" i="7"/>
  <c r="H297" i="7"/>
  <c r="O196" i="12"/>
  <c r="BZ86" i="13"/>
  <c r="CI86" i="13"/>
  <c r="BY86" i="13"/>
  <c r="CH86" i="13"/>
  <c r="N197" i="12"/>
  <c r="AZ87" i="13"/>
  <c r="BC87" i="13" s="1"/>
  <c r="A215" i="13"/>
  <c r="BJ91" i="13"/>
  <c r="S87" i="13" l="1"/>
  <c r="AB88" i="13" s="1"/>
  <c r="AY87" i="13"/>
  <c r="BB87" i="13" s="1"/>
  <c r="L87" i="13"/>
  <c r="O87" i="13" s="1"/>
  <c r="P87" i="13"/>
  <c r="T297" i="7"/>
  <c r="Q297" i="7"/>
  <c r="R297" i="7"/>
  <c r="S297" i="7"/>
  <c r="P297" i="7"/>
  <c r="L297" i="7"/>
  <c r="AU86" i="13"/>
  <c r="AI87" i="13" s="1"/>
  <c r="H86" i="13"/>
  <c r="BL86" i="13"/>
  <c r="CC85" i="13"/>
  <c r="CB85" i="13"/>
  <c r="CK85" i="13"/>
  <c r="CL85" i="13"/>
  <c r="A216" i="13"/>
  <c r="G197" i="12" l="1"/>
  <c r="H197" i="12" s="1"/>
  <c r="I197" i="12" s="1"/>
  <c r="BV87" i="13" s="1"/>
  <c r="AS88" i="13" s="1"/>
  <c r="Q86" i="13"/>
  <c r="Z87" i="13" s="1"/>
  <c r="BR86" i="13"/>
  <c r="K86" i="13"/>
  <c r="AX86" i="13"/>
  <c r="BA86" i="13" s="1"/>
  <c r="BD86" i="13" s="1"/>
  <c r="U297" i="7"/>
  <c r="A217" i="13"/>
  <c r="BI92" i="13"/>
  <c r="BK92" i="13"/>
  <c r="J198" i="12" l="1"/>
  <c r="CF87" i="13"/>
  <c r="CE87" i="13"/>
  <c r="BW87" i="13"/>
  <c r="AT88" i="13" s="1"/>
  <c r="J88" i="13" s="1"/>
  <c r="BP88" i="13"/>
  <c r="BM88" i="13"/>
  <c r="I88" i="13"/>
  <c r="AV88" i="13"/>
  <c r="AJ89" i="13" s="1"/>
  <c r="N86" i="13"/>
  <c r="BU86" i="13"/>
  <c r="CD86" i="13"/>
  <c r="CG86" i="13"/>
  <c r="BX86" i="13"/>
  <c r="BO87" i="13"/>
  <c r="BT87" i="13"/>
  <c r="K197" i="12"/>
  <c r="L197" i="12" s="1"/>
  <c r="M197" i="12" s="1"/>
  <c r="V297" i="7"/>
  <c r="BH87" i="13"/>
  <c r="F297" i="7"/>
  <c r="A218" i="13"/>
  <c r="BJ92" i="13"/>
  <c r="BQ88" i="13" l="1"/>
  <c r="BN88" i="13"/>
  <c r="AW88" i="13"/>
  <c r="AK89" i="13" s="1"/>
  <c r="CA86" i="13"/>
  <c r="AR87" i="13"/>
  <c r="AY88" i="13"/>
  <c r="BB88" i="13" s="1"/>
  <c r="L88" i="13"/>
  <c r="R88" i="13"/>
  <c r="AA89" i="13" s="1"/>
  <c r="O297" i="7"/>
  <c r="I298" i="7"/>
  <c r="H298" i="7"/>
  <c r="G298" i="7"/>
  <c r="J298" i="7"/>
  <c r="K298" i="7"/>
  <c r="CI87" i="13"/>
  <c r="BZ87" i="13"/>
  <c r="O197" i="12"/>
  <c r="CH87" i="13"/>
  <c r="BY87" i="13"/>
  <c r="N198" i="12"/>
  <c r="M88" i="13"/>
  <c r="S88" i="13"/>
  <c r="AB89" i="13" s="1"/>
  <c r="CJ86" i="13"/>
  <c r="AZ88" i="13"/>
  <c r="BC88" i="13" s="1"/>
  <c r="A219" i="13"/>
  <c r="BI93" i="13"/>
  <c r="P88" i="13" l="1"/>
  <c r="O88" i="13"/>
  <c r="L298" i="7"/>
  <c r="P298" i="7"/>
  <c r="S298" i="7"/>
  <c r="Q298" i="7"/>
  <c r="T298" i="7"/>
  <c r="R298" i="7"/>
  <c r="CK86" i="13"/>
  <c r="CL86" i="13"/>
  <c r="BL87" i="13"/>
  <c r="H87" i="13"/>
  <c r="AU87" i="13"/>
  <c r="AI88" i="13" s="1"/>
  <c r="CB86" i="13"/>
  <c r="CC86" i="13"/>
  <c r="A220" i="13"/>
  <c r="BK93" i="13"/>
  <c r="G198" i="12" l="1"/>
  <c r="H198" i="12" s="1"/>
  <c r="I198" i="12" s="1"/>
  <c r="J199" i="12" s="1"/>
  <c r="U298" i="7"/>
  <c r="BR87" i="13"/>
  <c r="K87" i="13"/>
  <c r="Q87" i="13"/>
  <c r="Z88" i="13" s="1"/>
  <c r="AX87" i="13"/>
  <c r="BA87" i="13" s="1"/>
  <c r="BD87" i="13" s="1"/>
  <c r="A221" i="13"/>
  <c r="BJ93" i="13"/>
  <c r="CE88" i="13" l="1"/>
  <c r="CF88" i="13"/>
  <c r="BV88" i="13"/>
  <c r="AS89" i="13" s="1"/>
  <c r="BP89" i="13" s="1"/>
  <c r="BW88" i="13"/>
  <c r="AT89" i="13" s="1"/>
  <c r="J89" i="13" s="1"/>
  <c r="BO88" i="13"/>
  <c r="BT88" i="13"/>
  <c r="BH88" i="13"/>
  <c r="F298" i="7"/>
  <c r="N87" i="13"/>
  <c r="BU87" i="13"/>
  <c r="AR88" i="13" s="1"/>
  <c r="CD87" i="13"/>
  <c r="CG87" i="13"/>
  <c r="BX87" i="13"/>
  <c r="V298" i="7"/>
  <c r="K198" i="12"/>
  <c r="L198" i="12" s="1"/>
  <c r="M198" i="12" s="1"/>
  <c r="A222" i="13"/>
  <c r="BN89" i="13" l="1"/>
  <c r="AW89" i="13"/>
  <c r="AK90" i="13" s="1"/>
  <c r="AV89" i="13"/>
  <c r="AJ90" i="13" s="1"/>
  <c r="BM89" i="13"/>
  <c r="I89" i="13"/>
  <c r="L89" i="13" s="1"/>
  <c r="BQ89" i="13"/>
  <c r="CJ87" i="13"/>
  <c r="CK87" i="13" s="1"/>
  <c r="O298" i="7"/>
  <c r="H299" i="7"/>
  <c r="G299" i="7"/>
  <c r="K299" i="7"/>
  <c r="J299" i="7"/>
  <c r="I299" i="7"/>
  <c r="AU88" i="13"/>
  <c r="AI89" i="13" s="1"/>
  <c r="BL88" i="13"/>
  <c r="H88" i="13"/>
  <c r="S89" i="13"/>
  <c r="AB90" i="13" s="1"/>
  <c r="M89" i="13"/>
  <c r="CI88" i="13"/>
  <c r="O198" i="12"/>
  <c r="BZ88" i="13"/>
  <c r="CH88" i="13"/>
  <c r="BY88" i="13"/>
  <c r="N199" i="12"/>
  <c r="CA87" i="13"/>
  <c r="A223" i="13"/>
  <c r="BJ94" i="13"/>
  <c r="BK94" i="13"/>
  <c r="BI94" i="13"/>
  <c r="AY89" i="13" l="1"/>
  <c r="BB89" i="13" s="1"/>
  <c r="AZ89" i="13"/>
  <c r="BC89" i="13" s="1"/>
  <c r="R89" i="13"/>
  <c r="AA90" i="13" s="1"/>
  <c r="CL87" i="13"/>
  <c r="O89" i="13"/>
  <c r="P89" i="13"/>
  <c r="AX88" i="13"/>
  <c r="BA88" i="13" s="1"/>
  <c r="BD88" i="13" s="1"/>
  <c r="L299" i="7"/>
  <c r="CC87" i="13"/>
  <c r="CB87" i="13"/>
  <c r="T299" i="7"/>
  <c r="P299" i="7"/>
  <c r="R299" i="7"/>
  <c r="Q299" i="7"/>
  <c r="S299" i="7"/>
  <c r="Q88" i="13"/>
  <c r="Z89" i="13" s="1"/>
  <c r="K88" i="13"/>
  <c r="BR88" i="13"/>
  <c r="A224" i="13"/>
  <c r="BJ95" i="13"/>
  <c r="G199" i="12" l="1"/>
  <c r="H199" i="12" s="1"/>
  <c r="I199" i="12" s="1"/>
  <c r="CF89" i="13" s="1"/>
  <c r="BT89" i="13"/>
  <c r="BO89" i="13"/>
  <c r="N88" i="13"/>
  <c r="CD88" i="13"/>
  <c r="BU88" i="13"/>
  <c r="CG88" i="13"/>
  <c r="BX88" i="13"/>
  <c r="BH89" i="13"/>
  <c r="F299" i="7"/>
  <c r="U299" i="7"/>
  <c r="A225" i="13"/>
  <c r="BW89" i="13" l="1"/>
  <c r="AT90" i="13" s="1"/>
  <c r="BQ90" i="13" s="1"/>
  <c r="J200" i="12"/>
  <c r="BV89" i="13"/>
  <c r="AS90" i="13" s="1"/>
  <c r="I90" i="13" s="1"/>
  <c r="CE89" i="13"/>
  <c r="O299" i="7"/>
  <c r="G300" i="7"/>
  <c r="I300" i="7"/>
  <c r="K300" i="7"/>
  <c r="J300" i="7"/>
  <c r="H300" i="7"/>
  <c r="K199" i="12"/>
  <c r="L199" i="12" s="1"/>
  <c r="M199" i="12" s="1"/>
  <c r="V299" i="7"/>
  <c r="CA88" i="13"/>
  <c r="AR89" i="13"/>
  <c r="CJ88" i="13"/>
  <c r="A226" i="13"/>
  <c r="BI95" i="13"/>
  <c r="BK95" i="13"/>
  <c r="J90" i="13" l="1"/>
  <c r="S90" i="13" s="1"/>
  <c r="AB91" i="13" s="1"/>
  <c r="AW90" i="13"/>
  <c r="AK91" i="13" s="1"/>
  <c r="BN90" i="13"/>
  <c r="BM90" i="13"/>
  <c r="BP90" i="13"/>
  <c r="AV90" i="13"/>
  <c r="AJ91" i="13" s="1"/>
  <c r="CL88" i="13"/>
  <c r="CK88" i="13"/>
  <c r="BL89" i="13"/>
  <c r="H89" i="13"/>
  <c r="AU89" i="13"/>
  <c r="AI90" i="13" s="1"/>
  <c r="CC88" i="13"/>
  <c r="CB88" i="13"/>
  <c r="L300" i="7"/>
  <c r="O199" i="12"/>
  <c r="BZ89" i="13"/>
  <c r="CI89" i="13"/>
  <c r="CH89" i="13"/>
  <c r="BY89" i="13"/>
  <c r="N200" i="12"/>
  <c r="L90" i="13"/>
  <c r="R90" i="13"/>
  <c r="AA91" i="13" s="1"/>
  <c r="T300" i="7"/>
  <c r="S300" i="7"/>
  <c r="Q300" i="7"/>
  <c r="R300" i="7"/>
  <c r="P300" i="7"/>
  <c r="A227" i="13"/>
  <c r="M90" i="13" l="1"/>
  <c r="P90" i="13" s="1"/>
  <c r="AZ90" i="13"/>
  <c r="BC90" i="13" s="1"/>
  <c r="AY90" i="13"/>
  <c r="BB90" i="13" s="1"/>
  <c r="G200" i="12"/>
  <c r="H200" i="12" s="1"/>
  <c r="I200" i="12" s="1"/>
  <c r="J201" i="12" s="1"/>
  <c r="O90" i="13"/>
  <c r="AX89" i="13"/>
  <c r="BA89" i="13" s="1"/>
  <c r="BD89" i="13" s="1"/>
  <c r="K89" i="13"/>
  <c r="Q89" i="13"/>
  <c r="Z90" i="13" s="1"/>
  <c r="BR89" i="13"/>
  <c r="U300" i="7"/>
  <c r="A228" i="13"/>
  <c r="BK96" i="13"/>
  <c r="BI96" i="13"/>
  <c r="BJ96" i="13"/>
  <c r="BV90" i="13" l="1"/>
  <c r="AS91" i="13" s="1"/>
  <c r="BP91" i="13" s="1"/>
  <c r="CF90" i="13"/>
  <c r="CE90" i="13"/>
  <c r="BW90" i="13"/>
  <c r="AT91" i="13" s="1"/>
  <c r="J91" i="13" s="1"/>
  <c r="K200" i="12"/>
  <c r="L200" i="12" s="1"/>
  <c r="M200" i="12" s="1"/>
  <c r="V300" i="7"/>
  <c r="BO90" i="13"/>
  <c r="BT90" i="13"/>
  <c r="BH90" i="13"/>
  <c r="F300" i="7"/>
  <c r="N89" i="13"/>
  <c r="BU89" i="13"/>
  <c r="CD89" i="13"/>
  <c r="CG89" i="13"/>
  <c r="BX89" i="13"/>
  <c r="A229" i="13"/>
  <c r="AV91" i="13" l="1"/>
  <c r="AJ92" i="13" s="1"/>
  <c r="I91" i="13"/>
  <c r="R91" i="13" s="1"/>
  <c r="AA92" i="13" s="1"/>
  <c r="BM91" i="13"/>
  <c r="AW91" i="13"/>
  <c r="AK92" i="13" s="1"/>
  <c r="BQ91" i="13"/>
  <c r="BN91" i="13"/>
  <c r="O200" i="12"/>
  <c r="BZ90" i="13"/>
  <c r="CI90" i="13"/>
  <c r="BY90" i="13"/>
  <c r="CH90" i="13"/>
  <c r="N201" i="12"/>
  <c r="O300" i="7"/>
  <c r="H301" i="7"/>
  <c r="G301" i="7"/>
  <c r="J301" i="7"/>
  <c r="K301" i="7"/>
  <c r="I301" i="7"/>
  <c r="CJ89" i="13"/>
  <c r="CA89" i="13"/>
  <c r="AR90" i="13"/>
  <c r="M91" i="13"/>
  <c r="S91" i="13"/>
  <c r="AB92" i="13" s="1"/>
  <c r="A230" i="13"/>
  <c r="BK97" i="13"/>
  <c r="BI97" i="13"/>
  <c r="L91" i="13" l="1"/>
  <c r="O91" i="13" s="1"/>
  <c r="AY91" i="13"/>
  <c r="BB91" i="13" s="1"/>
  <c r="AZ91" i="13"/>
  <c r="BC91" i="13" s="1"/>
  <c r="P91" i="13"/>
  <c r="H90" i="13"/>
  <c r="AU90" i="13"/>
  <c r="AI91" i="13" s="1"/>
  <c r="BL90" i="13"/>
  <c r="CB89" i="13"/>
  <c r="CC89" i="13"/>
  <c r="CK89" i="13"/>
  <c r="CL89" i="13"/>
  <c r="L301" i="7"/>
  <c r="R301" i="7"/>
  <c r="Q301" i="7"/>
  <c r="T301" i="7"/>
  <c r="S301" i="7"/>
  <c r="P301" i="7"/>
  <c r="A231" i="13"/>
  <c r="BJ97" i="13"/>
  <c r="G201" i="12" l="1"/>
  <c r="H201" i="12" s="1"/>
  <c r="I201" i="12" s="1"/>
  <c r="U301" i="7"/>
  <c r="K90" i="13"/>
  <c r="Q90" i="13"/>
  <c r="Z91" i="13" s="1"/>
  <c r="BR90" i="13"/>
  <c r="AX90" i="13"/>
  <c r="BA90" i="13" s="1"/>
  <c r="BD90" i="13" s="1"/>
  <c r="A232" i="13"/>
  <c r="J202" i="12" l="1"/>
  <c r="CE91" i="13"/>
  <c r="BV91" i="13"/>
  <c r="AS92" i="13" s="1"/>
  <c r="I92" i="13" s="1"/>
  <c r="CF91" i="13"/>
  <c r="BW91" i="13"/>
  <c r="AT92" i="13" s="1"/>
  <c r="AW92" i="13" s="1"/>
  <c r="AK93" i="13" s="1"/>
  <c r="BH91" i="13"/>
  <c r="F301" i="7"/>
  <c r="BO91" i="13"/>
  <c r="BT91" i="13"/>
  <c r="N90" i="13"/>
  <c r="CD90" i="13"/>
  <c r="BU90" i="13"/>
  <c r="CG90" i="13"/>
  <c r="BX90" i="13"/>
  <c r="V301" i="7"/>
  <c r="K201" i="12"/>
  <c r="L201" i="12" s="1"/>
  <c r="M201" i="12" s="1"/>
  <c r="A233" i="13"/>
  <c r="BI98" i="13"/>
  <c r="BK98" i="13"/>
  <c r="BM92" i="13" l="1"/>
  <c r="AV92" i="13"/>
  <c r="AJ93" i="13" s="1"/>
  <c r="BP92" i="13"/>
  <c r="BN92" i="13"/>
  <c r="J92" i="13"/>
  <c r="BQ92" i="13"/>
  <c r="CJ90" i="13"/>
  <c r="CK90" i="13" s="1"/>
  <c r="BZ91" i="13"/>
  <c r="CI91" i="13"/>
  <c r="O201" i="12"/>
  <c r="BY91" i="13"/>
  <c r="CH91" i="13"/>
  <c r="N202" i="12"/>
  <c r="O301" i="7"/>
  <c r="G302" i="7"/>
  <c r="K302" i="7"/>
  <c r="J302" i="7"/>
  <c r="H302" i="7"/>
  <c r="I302" i="7"/>
  <c r="L92" i="13"/>
  <c r="R92" i="13"/>
  <c r="AA93" i="13" s="1"/>
  <c r="AY92" i="13"/>
  <c r="BB92" i="13" s="1"/>
  <c r="S92" i="13"/>
  <c r="AB93" i="13" s="1"/>
  <c r="M92" i="13"/>
  <c r="CA90" i="13"/>
  <c r="AR91" i="13"/>
  <c r="AZ92" i="13"/>
  <c r="BC92" i="13" s="1"/>
  <c r="A234" i="13"/>
  <c r="BI99" i="13"/>
  <c r="BJ98" i="13"/>
  <c r="CL90" i="13" l="1"/>
  <c r="P92" i="13"/>
  <c r="O92" i="13"/>
  <c r="H91" i="13"/>
  <c r="BL91" i="13"/>
  <c r="AU91" i="13"/>
  <c r="AI92" i="13" s="1"/>
  <c r="CC90" i="13"/>
  <c r="CB90" i="13"/>
  <c r="L302" i="7"/>
  <c r="P302" i="7"/>
  <c r="R302" i="7"/>
  <c r="T302" i="7"/>
  <c r="Q302" i="7"/>
  <c r="S302" i="7"/>
  <c r="A235" i="13"/>
  <c r="BK99" i="13"/>
  <c r="G202" i="12" l="1"/>
  <c r="H202" i="12" s="1"/>
  <c r="I202" i="12" s="1"/>
  <c r="Q91" i="13"/>
  <c r="Z92" i="13" s="1"/>
  <c r="K91" i="13"/>
  <c r="BR91" i="13"/>
  <c r="U302" i="7"/>
  <c r="AX91" i="13"/>
  <c r="BA91" i="13" s="1"/>
  <c r="BD91" i="13" s="1"/>
  <c r="A236" i="13"/>
  <c r="BJ99" i="13"/>
  <c r="CE92" i="13" l="1"/>
  <c r="J203" i="12"/>
  <c r="BV92" i="13"/>
  <c r="AS93" i="13" s="1"/>
  <c r="I93" i="13" s="1"/>
  <c r="BW92" i="13"/>
  <c r="AT93" i="13" s="1"/>
  <c r="J93" i="13" s="1"/>
  <c r="CF92" i="13"/>
  <c r="V302" i="7"/>
  <c r="K202" i="12"/>
  <c r="L202" i="12" s="1"/>
  <c r="M202" i="12" s="1"/>
  <c r="BO92" i="13"/>
  <c r="BT92" i="13"/>
  <c r="N91" i="13"/>
  <c r="CD91" i="13"/>
  <c r="BU91" i="13"/>
  <c r="BX91" i="13"/>
  <c r="CG91" i="13"/>
  <c r="BH92" i="13"/>
  <c r="F302" i="7"/>
  <c r="A237" i="13"/>
  <c r="BI100" i="13"/>
  <c r="BM93" i="13" l="1"/>
  <c r="BP93" i="13"/>
  <c r="AV93" i="13"/>
  <c r="AJ94" i="13" s="1"/>
  <c r="BQ93" i="13"/>
  <c r="AW93" i="13"/>
  <c r="AK94" i="13" s="1"/>
  <c r="BN93" i="13"/>
  <c r="O302" i="7"/>
  <c r="G303" i="7"/>
  <c r="I303" i="7"/>
  <c r="K303" i="7"/>
  <c r="H303" i="7"/>
  <c r="J303" i="7"/>
  <c r="CJ91" i="13"/>
  <c r="R93" i="13"/>
  <c r="AA94" i="13" s="1"/>
  <c r="L93" i="13"/>
  <c r="CA91" i="13"/>
  <c r="AR92" i="13"/>
  <c r="S93" i="13"/>
  <c r="AB94" i="13" s="1"/>
  <c r="M93" i="13"/>
  <c r="O202" i="12"/>
  <c r="CI92" i="13"/>
  <c r="BZ92" i="13"/>
  <c r="BY92" i="13"/>
  <c r="CH92" i="13"/>
  <c r="N203" i="12"/>
  <c r="A238" i="13"/>
  <c r="BK100" i="13"/>
  <c r="AY93" i="13" l="1"/>
  <c r="BB93" i="13" s="1"/>
  <c r="AZ93" i="13"/>
  <c r="BC93" i="13" s="1"/>
  <c r="O93" i="13"/>
  <c r="P93" i="13"/>
  <c r="CL91" i="13"/>
  <c r="CK91" i="13"/>
  <c r="H92" i="13"/>
  <c r="AU92" i="13"/>
  <c r="AI93" i="13" s="1"/>
  <c r="BL92" i="13"/>
  <c r="L303" i="7"/>
  <c r="CB91" i="13"/>
  <c r="CC91" i="13"/>
  <c r="Q303" i="7"/>
  <c r="T303" i="7"/>
  <c r="R303" i="7"/>
  <c r="P303" i="7"/>
  <c r="S303" i="7"/>
  <c r="A239" i="13"/>
  <c r="BJ100" i="13"/>
  <c r="G203" i="12" l="1"/>
  <c r="H203" i="12" s="1"/>
  <c r="I203" i="12" s="1"/>
  <c r="U303" i="7"/>
  <c r="K92" i="13"/>
  <c r="BR92" i="13"/>
  <c r="Q92" i="13"/>
  <c r="Z93" i="13" s="1"/>
  <c r="AX92" i="13"/>
  <c r="BA92" i="13" s="1"/>
  <c r="BD92" i="13" s="1"/>
  <c r="A240" i="13"/>
  <c r="J204" i="12" l="1"/>
  <c r="CE93" i="13"/>
  <c r="BV93" i="13"/>
  <c r="AS94" i="13" s="1"/>
  <c r="AV94" i="13" s="1"/>
  <c r="AJ95" i="13" s="1"/>
  <c r="BW93" i="13"/>
  <c r="AT94" i="13" s="1"/>
  <c r="BQ94" i="13" s="1"/>
  <c r="CF93" i="13"/>
  <c r="V303" i="7"/>
  <c r="K203" i="12"/>
  <c r="L203" i="12" s="1"/>
  <c r="M203" i="12" s="1"/>
  <c r="BT93" i="13"/>
  <c r="BO93" i="13"/>
  <c r="BH93" i="13"/>
  <c r="F303" i="7"/>
  <c r="N92" i="13"/>
  <c r="CD92" i="13"/>
  <c r="BU92" i="13"/>
  <c r="BX92" i="13"/>
  <c r="CG92" i="13"/>
  <c r="A241" i="13"/>
  <c r="BJ101" i="13"/>
  <c r="BI101" i="13"/>
  <c r="BK101" i="13"/>
  <c r="I94" i="13" l="1"/>
  <c r="L94" i="13" s="1"/>
  <c r="AW94" i="13"/>
  <c r="AK95" i="13" s="1"/>
  <c r="J94" i="13"/>
  <c r="S94" i="13" s="1"/>
  <c r="AB95" i="13" s="1"/>
  <c r="BN94" i="13"/>
  <c r="BM94" i="13"/>
  <c r="BP94" i="13"/>
  <c r="AZ94" i="13"/>
  <c r="BC94" i="13" s="1"/>
  <c r="AY94" i="13"/>
  <c r="BB94" i="13" s="1"/>
  <c r="O303" i="7"/>
  <c r="G304" i="7"/>
  <c r="K304" i="7"/>
  <c r="J304" i="7"/>
  <c r="I304" i="7"/>
  <c r="H304" i="7"/>
  <c r="CA92" i="13"/>
  <c r="AR93" i="13"/>
  <c r="CJ92" i="13"/>
  <c r="O203" i="12"/>
  <c r="CI93" i="13"/>
  <c r="BZ93" i="13"/>
  <c r="BY93" i="13"/>
  <c r="CH93" i="13"/>
  <c r="N204" i="12"/>
  <c r="A242" i="13"/>
  <c r="R94" i="13" l="1"/>
  <c r="AA95" i="13" s="1"/>
  <c r="M94" i="13"/>
  <c r="P94" i="13" s="1"/>
  <c r="O94" i="13"/>
  <c r="R304" i="7"/>
  <c r="Q304" i="7"/>
  <c r="S304" i="7"/>
  <c r="P304" i="7"/>
  <c r="T304" i="7"/>
  <c r="L304" i="7"/>
  <c r="AU93" i="13"/>
  <c r="AI94" i="13" s="1"/>
  <c r="H93" i="13"/>
  <c r="BL93" i="13"/>
  <c r="CK92" i="13"/>
  <c r="CL92" i="13"/>
  <c r="CB92" i="13"/>
  <c r="CC92" i="13"/>
  <c r="A243" i="13"/>
  <c r="BK102" i="13"/>
  <c r="BJ102" i="13"/>
  <c r="G204" i="12" l="1"/>
  <c r="H204" i="12" s="1"/>
  <c r="I204" i="12" s="1"/>
  <c r="J205" i="12" s="1"/>
  <c r="K93" i="13"/>
  <c r="Q93" i="13"/>
  <c r="Z94" i="13" s="1"/>
  <c r="BR93" i="13"/>
  <c r="AX93" i="13"/>
  <c r="BA93" i="13" s="1"/>
  <c r="BD93" i="13" s="1"/>
  <c r="U304" i="7"/>
  <c r="A244" i="13"/>
  <c r="BI102" i="13"/>
  <c r="CE94" i="13" l="1"/>
  <c r="BV94" i="13"/>
  <c r="AS95" i="13" s="1"/>
  <c r="BP95" i="13" s="1"/>
  <c r="BW94" i="13"/>
  <c r="AT95" i="13" s="1"/>
  <c r="J95" i="13" s="1"/>
  <c r="CF94" i="13"/>
  <c r="BO94" i="13"/>
  <c r="BT94" i="13"/>
  <c r="BH94" i="13"/>
  <c r="F304" i="7"/>
  <c r="K204" i="12"/>
  <c r="L204" i="12" s="1"/>
  <c r="M204" i="12" s="1"/>
  <c r="V304" i="7"/>
  <c r="N93" i="13"/>
  <c r="BU93" i="13"/>
  <c r="CD93" i="13"/>
  <c r="CG93" i="13"/>
  <c r="BX93" i="13"/>
  <c r="A245" i="13"/>
  <c r="BQ95" i="13" l="1"/>
  <c r="BN95" i="13"/>
  <c r="AW95" i="13"/>
  <c r="AK96" i="13" s="1"/>
  <c r="I95" i="13"/>
  <c r="L95" i="13" s="1"/>
  <c r="AV95" i="13"/>
  <c r="AJ96" i="13" s="1"/>
  <c r="BM95" i="13"/>
  <c r="CJ93" i="13"/>
  <c r="CL93" i="13" s="1"/>
  <c r="CI94" i="13"/>
  <c r="BZ94" i="13"/>
  <c r="O204" i="12"/>
  <c r="CH94" i="13"/>
  <c r="BY94" i="13"/>
  <c r="N205" i="12"/>
  <c r="S95" i="13"/>
  <c r="AB96" i="13" s="1"/>
  <c r="M95" i="13"/>
  <c r="CA93" i="13"/>
  <c r="AR94" i="13"/>
  <c r="O304" i="7"/>
  <c r="K305" i="7"/>
  <c r="G305" i="7"/>
  <c r="I305" i="7"/>
  <c r="H305" i="7"/>
  <c r="J305" i="7"/>
  <c r="A246" i="13"/>
  <c r="BI103" i="13"/>
  <c r="BK103" i="13"/>
  <c r="BJ103" i="13"/>
  <c r="R95" i="13" l="1"/>
  <c r="AA96" i="13" s="1"/>
  <c r="AZ95" i="13"/>
  <c r="BC95" i="13" s="1"/>
  <c r="AY95" i="13"/>
  <c r="BB95" i="13" s="1"/>
  <c r="P95" i="13"/>
  <c r="O95" i="13"/>
  <c r="CK93" i="13"/>
  <c r="L305" i="7"/>
  <c r="T305" i="7"/>
  <c r="P305" i="7"/>
  <c r="S305" i="7"/>
  <c r="Q305" i="7"/>
  <c r="R305" i="7"/>
  <c r="H94" i="13"/>
  <c r="AU94" i="13"/>
  <c r="AI95" i="13" s="1"/>
  <c r="BL94" i="13"/>
  <c r="CB93" i="13"/>
  <c r="CC93" i="13"/>
  <c r="A247" i="13"/>
  <c r="G205" i="12" l="1"/>
  <c r="H205" i="12" s="1"/>
  <c r="I205" i="12" s="1"/>
  <c r="AX94" i="13"/>
  <c r="BA94" i="13" s="1"/>
  <c r="BD94" i="13" s="1"/>
  <c r="K94" i="13"/>
  <c r="BR94" i="13"/>
  <c r="Q94" i="13"/>
  <c r="Z95" i="13" s="1"/>
  <c r="U305" i="7"/>
  <c r="A248" i="13"/>
  <c r="BJ104" i="13"/>
  <c r="BI104" i="13"/>
  <c r="BK104" i="13"/>
  <c r="J206" i="12" l="1"/>
  <c r="CF95" i="13"/>
  <c r="BW95" i="13"/>
  <c r="AT96" i="13" s="1"/>
  <c r="J96" i="13" s="1"/>
  <c r="CE95" i="13"/>
  <c r="BV95" i="13"/>
  <c r="AS96" i="13" s="1"/>
  <c r="BP96" i="13" s="1"/>
  <c r="K205" i="12"/>
  <c r="L205" i="12" s="1"/>
  <c r="M205" i="12" s="1"/>
  <c r="V305" i="7"/>
  <c r="BH95" i="13"/>
  <c r="F305" i="7"/>
  <c r="BO95" i="13"/>
  <c r="BT95" i="13"/>
  <c r="N94" i="13"/>
  <c r="CD94" i="13"/>
  <c r="BU94" i="13"/>
  <c r="BX94" i="13"/>
  <c r="CG94" i="13"/>
  <c r="A249" i="13"/>
  <c r="BQ96" i="13" l="1"/>
  <c r="AW96" i="13"/>
  <c r="AK97" i="13" s="1"/>
  <c r="BN96" i="13"/>
  <c r="BM96" i="13"/>
  <c r="AV96" i="13"/>
  <c r="AJ97" i="13" s="1"/>
  <c r="I96" i="13"/>
  <c r="R96" i="13" s="1"/>
  <c r="AA97" i="13" s="1"/>
  <c r="O305" i="7"/>
  <c r="K306" i="7"/>
  <c r="J306" i="7"/>
  <c r="H306" i="7"/>
  <c r="G306" i="7"/>
  <c r="I306" i="7"/>
  <c r="S96" i="13"/>
  <c r="AB97" i="13" s="1"/>
  <c r="M96" i="13"/>
  <c r="CA94" i="13"/>
  <c r="AR95" i="13"/>
  <c r="CJ94" i="13"/>
  <c r="CI95" i="13"/>
  <c r="O205" i="12"/>
  <c r="BZ95" i="13"/>
  <c r="BY95" i="13"/>
  <c r="CH95" i="13"/>
  <c r="N206" i="12"/>
  <c r="A250" i="13"/>
  <c r="AZ96" i="13" l="1"/>
  <c r="BC96" i="13" s="1"/>
  <c r="L96" i="13"/>
  <c r="O96" i="13" s="1"/>
  <c r="AY96" i="13"/>
  <c r="BB96" i="13" s="1"/>
  <c r="P96" i="13"/>
  <c r="CB94" i="13"/>
  <c r="CC94" i="13"/>
  <c r="L306" i="7"/>
  <c r="CL94" i="13"/>
  <c r="CK94" i="13"/>
  <c r="H95" i="13"/>
  <c r="BL95" i="13"/>
  <c r="AU95" i="13"/>
  <c r="AI96" i="13" s="1"/>
  <c r="R306" i="7"/>
  <c r="S306" i="7"/>
  <c r="Q306" i="7"/>
  <c r="P306" i="7"/>
  <c r="T306" i="7"/>
  <c r="A251" i="13"/>
  <c r="BJ105" i="13"/>
  <c r="BK105" i="13"/>
  <c r="BI105" i="13"/>
  <c r="G206" i="12" l="1"/>
  <c r="H206" i="12" s="1"/>
  <c r="I206" i="12" s="1"/>
  <c r="K95" i="13"/>
  <c r="BR95" i="13"/>
  <c r="Q95" i="13"/>
  <c r="Z96" i="13" s="1"/>
  <c r="AX95" i="13"/>
  <c r="BA95" i="13" s="1"/>
  <c r="BD95" i="13" s="1"/>
  <c r="U306" i="7"/>
  <c r="A252" i="13"/>
  <c r="BJ106" i="13"/>
  <c r="CE96" i="13" l="1"/>
  <c r="BV96" i="13"/>
  <c r="AS97" i="13" s="1"/>
  <c r="I97" i="13" s="1"/>
  <c r="BW96" i="13"/>
  <c r="AT97" i="13" s="1"/>
  <c r="BQ97" i="13" s="1"/>
  <c r="J207" i="12"/>
  <c r="CF96" i="13"/>
  <c r="K206" i="12"/>
  <c r="L206" i="12" s="1"/>
  <c r="M206" i="12" s="1"/>
  <c r="V306" i="7"/>
  <c r="BH96" i="13"/>
  <c r="F306" i="7"/>
  <c r="BO96" i="13"/>
  <c r="BT96" i="13"/>
  <c r="N95" i="13"/>
  <c r="BU95" i="13"/>
  <c r="CD95" i="13"/>
  <c r="BX95" i="13"/>
  <c r="CG95" i="13"/>
  <c r="A253" i="13"/>
  <c r="AV97" i="13" l="1"/>
  <c r="AJ98" i="13" s="1"/>
  <c r="BP97" i="13"/>
  <c r="BM97" i="13"/>
  <c r="BN97" i="13"/>
  <c r="AW97" i="13"/>
  <c r="AK98" i="13" s="1"/>
  <c r="J97" i="13"/>
  <c r="M97" i="13" s="1"/>
  <c r="O306" i="7"/>
  <c r="J307" i="7"/>
  <c r="K307" i="7"/>
  <c r="G307" i="7"/>
  <c r="H307" i="7"/>
  <c r="I307" i="7"/>
  <c r="R97" i="13"/>
  <c r="AA98" i="13" s="1"/>
  <c r="L97" i="13"/>
  <c r="CJ95" i="13"/>
  <c r="CA95" i="13"/>
  <c r="AR96" i="13"/>
  <c r="O206" i="12"/>
  <c r="BZ96" i="13"/>
  <c r="CI96" i="13"/>
  <c r="BY96" i="13"/>
  <c r="CH96" i="13"/>
  <c r="N207" i="12"/>
  <c r="A254" i="13"/>
  <c r="BI106" i="13"/>
  <c r="BK106" i="13"/>
  <c r="AY97" i="13" l="1"/>
  <c r="BB97" i="13" s="1"/>
  <c r="S97" i="13"/>
  <c r="AB98" i="13" s="1"/>
  <c r="AZ97" i="13"/>
  <c r="BC97" i="13" s="1"/>
  <c r="O97" i="13"/>
  <c r="P97" i="13"/>
  <c r="CK95" i="13"/>
  <c r="CL95" i="13"/>
  <c r="H96" i="13"/>
  <c r="AU96" i="13"/>
  <c r="AI97" i="13" s="1"/>
  <c r="BL96" i="13"/>
  <c r="CC95" i="13"/>
  <c r="CB95" i="13"/>
  <c r="L307" i="7"/>
  <c r="T307" i="7"/>
  <c r="P307" i="7"/>
  <c r="Q307" i="7"/>
  <c r="S307" i="7"/>
  <c r="R307" i="7"/>
  <c r="A255" i="13"/>
  <c r="G207" i="12" l="1"/>
  <c r="H207" i="12" s="1"/>
  <c r="I207" i="12" s="1"/>
  <c r="BR96" i="13"/>
  <c r="Q96" i="13"/>
  <c r="Z97" i="13" s="1"/>
  <c r="K96" i="13"/>
  <c r="U307" i="7"/>
  <c r="AX96" i="13"/>
  <c r="BA96" i="13" s="1"/>
  <c r="BD96" i="13" s="1"/>
  <c r="A256" i="13"/>
  <c r="BI107" i="13"/>
  <c r="BK107" i="13"/>
  <c r="BJ107" i="13"/>
  <c r="J208" i="12" l="1"/>
  <c r="CE97" i="13"/>
  <c r="BV97" i="13"/>
  <c r="AS98" i="13" s="1"/>
  <c r="BP98" i="13" s="1"/>
  <c r="CF97" i="13"/>
  <c r="BW97" i="13"/>
  <c r="AT98" i="13" s="1"/>
  <c r="BN98" i="13" s="1"/>
  <c r="BO97" i="13"/>
  <c r="BT97" i="13"/>
  <c r="N96" i="13"/>
  <c r="CD96" i="13"/>
  <c r="BU96" i="13"/>
  <c r="BX96" i="13"/>
  <c r="CG96" i="13"/>
  <c r="V307" i="7"/>
  <c r="K207" i="12"/>
  <c r="L207" i="12" s="1"/>
  <c r="M207" i="12" s="1"/>
  <c r="BH97" i="13"/>
  <c r="F307" i="7"/>
  <c r="A257" i="13"/>
  <c r="I98" i="13" l="1"/>
  <c r="R98" i="13" s="1"/>
  <c r="AA99" i="13" s="1"/>
  <c r="AV98" i="13"/>
  <c r="AJ99" i="13" s="1"/>
  <c r="BM98" i="13"/>
  <c r="J98" i="13"/>
  <c r="M98" i="13" s="1"/>
  <c r="BQ98" i="13"/>
  <c r="AW98" i="13"/>
  <c r="AK99" i="13" s="1"/>
  <c r="O307" i="7"/>
  <c r="K308" i="7"/>
  <c r="I308" i="7"/>
  <c r="J308" i="7"/>
  <c r="H308" i="7"/>
  <c r="G308" i="7"/>
  <c r="O207" i="12"/>
  <c r="BZ97" i="13"/>
  <c r="CI97" i="13"/>
  <c r="CH97" i="13"/>
  <c r="BY97" i="13"/>
  <c r="N208" i="12"/>
  <c r="CA96" i="13"/>
  <c r="AR97" i="13"/>
  <c r="CJ96" i="13"/>
  <c r="A258" i="13"/>
  <c r="BI108" i="13"/>
  <c r="L98" i="13" l="1"/>
  <c r="O98" i="13" s="1"/>
  <c r="AZ98" i="13"/>
  <c r="BC98" i="13" s="1"/>
  <c r="AY98" i="13"/>
  <c r="BB98" i="13" s="1"/>
  <c r="S98" i="13"/>
  <c r="AB99" i="13" s="1"/>
  <c r="P98" i="13"/>
  <c r="AU97" i="13"/>
  <c r="AI98" i="13" s="1"/>
  <c r="H97" i="13"/>
  <c r="BL97" i="13"/>
  <c r="CB96" i="13"/>
  <c r="CC96" i="13"/>
  <c r="L308" i="7"/>
  <c r="R308" i="7"/>
  <c r="P308" i="7"/>
  <c r="T308" i="7"/>
  <c r="S308" i="7"/>
  <c r="Q308" i="7"/>
  <c r="CL96" i="13"/>
  <c r="CK96" i="13"/>
  <c r="A259" i="13"/>
  <c r="BJ108" i="13"/>
  <c r="BK108" i="13"/>
  <c r="G208" i="12" l="1"/>
  <c r="H208" i="12" s="1"/>
  <c r="I208" i="12" s="1"/>
  <c r="BR97" i="13"/>
  <c r="Q97" i="13"/>
  <c r="Z98" i="13" s="1"/>
  <c r="K97" i="13"/>
  <c r="U308" i="7"/>
  <c r="AX97" i="13"/>
  <c r="BA97" i="13" s="1"/>
  <c r="BD97" i="13" s="1"/>
  <c r="A260" i="13"/>
  <c r="J209" i="12" l="1"/>
  <c r="BV98" i="13"/>
  <c r="AS99" i="13" s="1"/>
  <c r="AV99" i="13" s="1"/>
  <c r="AJ100" i="13" s="1"/>
  <c r="CE98" i="13"/>
  <c r="CF98" i="13"/>
  <c r="BW98" i="13"/>
  <c r="AT99" i="13" s="1"/>
  <c r="BN99" i="13" s="1"/>
  <c r="BT98" i="13"/>
  <c r="BO98" i="13"/>
  <c r="N97" i="13"/>
  <c r="BU97" i="13"/>
  <c r="CD97" i="13"/>
  <c r="BX97" i="13"/>
  <c r="CG97" i="13"/>
  <c r="BH98" i="13"/>
  <c r="F308" i="7"/>
  <c r="K208" i="12"/>
  <c r="L208" i="12" s="1"/>
  <c r="M208" i="12" s="1"/>
  <c r="V308" i="7"/>
  <c r="A261" i="13"/>
  <c r="BI109" i="13"/>
  <c r="BK109" i="13"/>
  <c r="BJ109" i="13"/>
  <c r="BM99" i="13" l="1"/>
  <c r="BP99" i="13"/>
  <c r="I99" i="13"/>
  <c r="L99" i="13" s="1"/>
  <c r="AW99" i="13"/>
  <c r="AK100" i="13" s="1"/>
  <c r="J99" i="13"/>
  <c r="M99" i="13" s="1"/>
  <c r="BQ99" i="13"/>
  <c r="AY99" i="13"/>
  <c r="BB99" i="13" s="1"/>
  <c r="O308" i="7"/>
  <c r="H309" i="7"/>
  <c r="K309" i="7"/>
  <c r="I309" i="7"/>
  <c r="G309" i="7"/>
  <c r="J309" i="7"/>
  <c r="CJ97" i="13"/>
  <c r="BZ98" i="13"/>
  <c r="O208" i="12"/>
  <c r="CI98" i="13"/>
  <c r="BY98" i="13"/>
  <c r="CH98" i="13"/>
  <c r="N209" i="12"/>
  <c r="CA97" i="13"/>
  <c r="AR98" i="13"/>
  <c r="A262" i="13"/>
  <c r="S99" i="13" l="1"/>
  <c r="AB100" i="13" s="1"/>
  <c r="AZ99" i="13"/>
  <c r="BC99" i="13" s="1"/>
  <c r="R99" i="13"/>
  <c r="AA100" i="13" s="1"/>
  <c r="O99" i="13"/>
  <c r="P99" i="13"/>
  <c r="L309" i="7"/>
  <c r="CB97" i="13"/>
  <c r="CC97" i="13"/>
  <c r="H98" i="13"/>
  <c r="AU98" i="13"/>
  <c r="AI99" i="13" s="1"/>
  <c r="BL98" i="13"/>
  <c r="T309" i="7"/>
  <c r="Q309" i="7"/>
  <c r="R309" i="7"/>
  <c r="P309" i="7"/>
  <c r="S309" i="7"/>
  <c r="CK97" i="13"/>
  <c r="CL97" i="13"/>
  <c r="A263" i="13"/>
  <c r="BI110" i="13"/>
  <c r="BK110" i="13"/>
  <c r="G209" i="12" l="1"/>
  <c r="H209" i="12" s="1"/>
  <c r="I209" i="12" s="1"/>
  <c r="AX98" i="13"/>
  <c r="BA98" i="13" s="1"/>
  <c r="BD98" i="13" s="1"/>
  <c r="Q98" i="13"/>
  <c r="Z99" i="13" s="1"/>
  <c r="K98" i="13"/>
  <c r="BR98" i="13"/>
  <c r="U309" i="7"/>
  <c r="A264" i="13"/>
  <c r="BJ110" i="13"/>
  <c r="J210" i="12" l="1"/>
  <c r="CE99" i="13"/>
  <c r="CF99" i="13"/>
  <c r="BW99" i="13"/>
  <c r="AT100" i="13" s="1"/>
  <c r="J100" i="13" s="1"/>
  <c r="BV99" i="13"/>
  <c r="AS100" i="13" s="1"/>
  <c r="I100" i="13" s="1"/>
  <c r="BH99" i="13"/>
  <c r="F309" i="7"/>
  <c r="K209" i="12"/>
  <c r="L209" i="12" s="1"/>
  <c r="M209" i="12" s="1"/>
  <c r="V309" i="7"/>
  <c r="BO99" i="13"/>
  <c r="BT99" i="13"/>
  <c r="N98" i="13"/>
  <c r="CD98" i="13"/>
  <c r="BU98" i="13"/>
  <c r="BX98" i="13"/>
  <c r="CG98" i="13"/>
  <c r="A265" i="13"/>
  <c r="BN100" i="13" l="1"/>
  <c r="AW100" i="13"/>
  <c r="AK101" i="13" s="1"/>
  <c r="BP100" i="13"/>
  <c r="AV100" i="13"/>
  <c r="AJ101" i="13" s="1"/>
  <c r="BM100" i="13"/>
  <c r="BQ100" i="13"/>
  <c r="O309" i="7"/>
  <c r="G310" i="7"/>
  <c r="I310" i="7"/>
  <c r="J310" i="7"/>
  <c r="K310" i="7"/>
  <c r="H310" i="7"/>
  <c r="O209" i="12"/>
  <c r="BZ99" i="13"/>
  <c r="CI99" i="13"/>
  <c r="CH99" i="13"/>
  <c r="BY99" i="13"/>
  <c r="N210" i="12"/>
  <c r="L100" i="13"/>
  <c r="R100" i="13"/>
  <c r="AA101" i="13" s="1"/>
  <c r="CA98" i="13"/>
  <c r="AR99" i="13"/>
  <c r="CJ98" i="13"/>
  <c r="S100" i="13"/>
  <c r="AB101" i="13" s="1"/>
  <c r="M100" i="13"/>
  <c r="A266" i="13"/>
  <c r="BK111" i="13"/>
  <c r="BI111" i="13"/>
  <c r="AY100" i="13" l="1"/>
  <c r="BB100" i="13" s="1"/>
  <c r="AZ100" i="13"/>
  <c r="BC100" i="13" s="1"/>
  <c r="P100" i="13"/>
  <c r="O100" i="13"/>
  <c r="CK98" i="13"/>
  <c r="CL98" i="13"/>
  <c r="AU99" i="13"/>
  <c r="AI100" i="13" s="1"/>
  <c r="H99" i="13"/>
  <c r="BL99" i="13"/>
  <c r="CB98" i="13"/>
  <c r="CC98" i="13"/>
  <c r="L310" i="7"/>
  <c r="T310" i="7"/>
  <c r="R310" i="7"/>
  <c r="S310" i="7"/>
  <c r="Q310" i="7"/>
  <c r="P310" i="7"/>
  <c r="A267" i="13"/>
  <c r="BJ111" i="13"/>
  <c r="G210" i="12" l="1"/>
  <c r="H210" i="12" s="1"/>
  <c r="I210" i="12" s="1"/>
  <c r="U310" i="7"/>
  <c r="Q99" i="13"/>
  <c r="Z100" i="13" s="1"/>
  <c r="K99" i="13"/>
  <c r="BR99" i="13"/>
  <c r="AX99" i="13"/>
  <c r="BA99" i="13" s="1"/>
  <c r="BD99" i="13" s="1"/>
  <c r="A268" i="13"/>
  <c r="J211" i="12" l="1"/>
  <c r="CE100" i="13"/>
  <c r="BW100" i="13"/>
  <c r="AT101" i="13" s="1"/>
  <c r="AW101" i="13" s="1"/>
  <c r="AK102" i="13" s="1"/>
  <c r="CF100" i="13"/>
  <c r="BV100" i="13"/>
  <c r="AS101" i="13" s="1"/>
  <c r="AV101" i="13" s="1"/>
  <c r="AJ102" i="13" s="1"/>
  <c r="BO100" i="13"/>
  <c r="BT100" i="13"/>
  <c r="N99" i="13"/>
  <c r="CD99" i="13"/>
  <c r="BU99" i="13"/>
  <c r="AR100" i="13" s="1"/>
  <c r="CG99" i="13"/>
  <c r="BX99" i="13"/>
  <c r="F310" i="7"/>
  <c r="BH100" i="13"/>
  <c r="V310" i="7"/>
  <c r="K210" i="12"/>
  <c r="L210" i="12" s="1"/>
  <c r="M210" i="12" s="1"/>
  <c r="A269" i="13"/>
  <c r="BK112" i="13"/>
  <c r="BI112" i="13"/>
  <c r="BJ112" i="13"/>
  <c r="BN101" i="13" l="1"/>
  <c r="BQ101" i="13"/>
  <c r="BM101" i="13"/>
  <c r="BP101" i="13"/>
  <c r="I101" i="13"/>
  <c r="R101" i="13" s="1"/>
  <c r="AA102" i="13" s="1"/>
  <c r="J101" i="13"/>
  <c r="M101" i="13" s="1"/>
  <c r="CJ99" i="13"/>
  <c r="L101" i="13"/>
  <c r="O210" i="12"/>
  <c r="BZ100" i="13"/>
  <c r="CI100" i="13"/>
  <c r="BY100" i="13"/>
  <c r="CH100" i="13"/>
  <c r="N211" i="12"/>
  <c r="H100" i="13"/>
  <c r="AU100" i="13"/>
  <c r="AI101" i="13" s="1"/>
  <c r="BL100" i="13"/>
  <c r="AY101" i="13"/>
  <c r="BB101" i="13" s="1"/>
  <c r="AZ101" i="13"/>
  <c r="BC101" i="13" s="1"/>
  <c r="O310" i="7"/>
  <c r="I311" i="7"/>
  <c r="H311" i="7"/>
  <c r="G311" i="7"/>
  <c r="K311" i="7"/>
  <c r="J311" i="7"/>
  <c r="CA99" i="13"/>
  <c r="A270" i="13"/>
  <c r="S101" i="13" l="1"/>
  <c r="AB102" i="13" s="1"/>
  <c r="P101" i="13"/>
  <c r="O101" i="13"/>
  <c r="AX100" i="13"/>
  <c r="BA100" i="13" s="1"/>
  <c r="BD100" i="13" s="1"/>
  <c r="Q311" i="7"/>
  <c r="P311" i="7"/>
  <c r="R311" i="7"/>
  <c r="S311" i="7"/>
  <c r="T311" i="7"/>
  <c r="CB99" i="13"/>
  <c r="CC99" i="13"/>
  <c r="L311" i="7"/>
  <c r="K100" i="13"/>
  <c r="BR100" i="13"/>
  <c r="Q100" i="13"/>
  <c r="Z101" i="13" s="1"/>
  <c r="CK99" i="13"/>
  <c r="CL99" i="13"/>
  <c r="A271" i="13"/>
  <c r="BJ113" i="13"/>
  <c r="G211" i="12" l="1"/>
  <c r="H211" i="12" s="1"/>
  <c r="I211" i="12" s="1"/>
  <c r="BT101" i="13"/>
  <c r="BO101" i="13"/>
  <c r="BH101" i="13"/>
  <c r="F311" i="7"/>
  <c r="N100" i="13"/>
  <c r="BU100" i="13"/>
  <c r="CD100" i="13"/>
  <c r="BX100" i="13"/>
  <c r="CG100" i="13"/>
  <c r="U311" i="7"/>
  <c r="A272" i="13"/>
  <c r="BK113" i="13"/>
  <c r="BI113" i="13"/>
  <c r="J212" i="12" l="1"/>
  <c r="BV101" i="13"/>
  <c r="AS102" i="13" s="1"/>
  <c r="BP102" i="13" s="1"/>
  <c r="CE101" i="13"/>
  <c r="CF101" i="13"/>
  <c r="BW101" i="13"/>
  <c r="AT102" i="13" s="1"/>
  <c r="AW102" i="13" s="1"/>
  <c r="AK103" i="13" s="1"/>
  <c r="V311" i="7"/>
  <c r="K211" i="12"/>
  <c r="L211" i="12" s="1"/>
  <c r="M211" i="12" s="1"/>
  <c r="O311" i="7"/>
  <c r="G312" i="7"/>
  <c r="H312" i="7"/>
  <c r="K312" i="7"/>
  <c r="J312" i="7"/>
  <c r="I312" i="7"/>
  <c r="CJ100" i="13"/>
  <c r="CA100" i="13"/>
  <c r="AR101" i="13"/>
  <c r="A273" i="13"/>
  <c r="AV102" i="13" l="1"/>
  <c r="AJ103" i="13" s="1"/>
  <c r="I102" i="13"/>
  <c r="R102" i="13" s="1"/>
  <c r="AA103" i="13" s="1"/>
  <c r="BM102" i="13"/>
  <c r="BQ102" i="13"/>
  <c r="J102" i="13"/>
  <c r="M102" i="13" s="1"/>
  <c r="BN102" i="13"/>
  <c r="AZ102" i="13"/>
  <c r="BC102" i="13" s="1"/>
  <c r="CC100" i="13"/>
  <c r="CB100" i="13"/>
  <c r="CK100" i="13"/>
  <c r="CL100" i="13"/>
  <c r="H101" i="13"/>
  <c r="BL101" i="13"/>
  <c r="AU101" i="13"/>
  <c r="AI102" i="13" s="1"/>
  <c r="L312" i="7"/>
  <c r="O211" i="12"/>
  <c r="CI101" i="13"/>
  <c r="BZ101" i="13"/>
  <c r="BY101" i="13"/>
  <c r="CH101" i="13"/>
  <c r="N212" i="12"/>
  <c r="T312" i="7"/>
  <c r="S312" i="7"/>
  <c r="P312" i="7"/>
  <c r="Q312" i="7"/>
  <c r="R312" i="7"/>
  <c r="A274" i="13"/>
  <c r="BI114" i="13"/>
  <c r="BK114" i="13"/>
  <c r="BJ114" i="13"/>
  <c r="AY102" i="13" l="1"/>
  <c r="BB102" i="13" s="1"/>
  <c r="L102" i="13"/>
  <c r="O102" i="13" s="1"/>
  <c r="S102" i="13"/>
  <c r="AB103" i="13" s="1"/>
  <c r="AX101" i="13"/>
  <c r="BA101" i="13" s="1"/>
  <c r="BD101" i="13" s="1"/>
  <c r="P102" i="13"/>
  <c r="G212" i="12"/>
  <c r="H212" i="12" s="1"/>
  <c r="I212" i="12" s="1"/>
  <c r="K101" i="13"/>
  <c r="BR101" i="13"/>
  <c r="Q101" i="13"/>
  <c r="Z102" i="13" s="1"/>
  <c r="U312" i="7"/>
  <c r="A275" i="13"/>
  <c r="BW102" i="13" l="1"/>
  <c r="AT103" i="13" s="1"/>
  <c r="J103" i="13" s="1"/>
  <c r="CF102" i="13"/>
  <c r="J213" i="12"/>
  <c r="BV102" i="13"/>
  <c r="AS103" i="13" s="1"/>
  <c r="BP103" i="13" s="1"/>
  <c r="CE102" i="13"/>
  <c r="BH102" i="13"/>
  <c r="F312" i="7"/>
  <c r="V312" i="7"/>
  <c r="K212" i="12"/>
  <c r="L212" i="12" s="1"/>
  <c r="M212" i="12" s="1"/>
  <c r="BT102" i="13"/>
  <c r="BO102" i="13"/>
  <c r="N101" i="13"/>
  <c r="BU101" i="13"/>
  <c r="CD101" i="13"/>
  <c r="CG101" i="13"/>
  <c r="BX101" i="13"/>
  <c r="A276" i="13"/>
  <c r="BN103" i="13" l="1"/>
  <c r="AW103" i="13"/>
  <c r="AK104" i="13" s="1"/>
  <c r="BQ103" i="13"/>
  <c r="AV103" i="13"/>
  <c r="AJ104" i="13" s="1"/>
  <c r="I103" i="13"/>
  <c r="R103" i="13" s="1"/>
  <c r="AA104" i="13" s="1"/>
  <c r="BM103" i="13"/>
  <c r="CI102" i="13"/>
  <c r="BZ102" i="13"/>
  <c r="O212" i="12"/>
  <c r="CH102" i="13"/>
  <c r="BY102" i="13"/>
  <c r="N213" i="12"/>
  <c r="S103" i="13"/>
  <c r="AB104" i="13" s="1"/>
  <c r="M103" i="13"/>
  <c r="CJ101" i="13"/>
  <c r="CA101" i="13"/>
  <c r="AR102" i="13"/>
  <c r="O312" i="7"/>
  <c r="J313" i="7"/>
  <c r="H313" i="7"/>
  <c r="I313" i="7"/>
  <c r="K313" i="7"/>
  <c r="G313" i="7"/>
  <c r="A277" i="13"/>
  <c r="BI115" i="13"/>
  <c r="BJ115" i="13"/>
  <c r="BK115" i="13"/>
  <c r="AZ103" i="13" l="1"/>
  <c r="BC103" i="13" s="1"/>
  <c r="L103" i="13"/>
  <c r="O103" i="13" s="1"/>
  <c r="AY103" i="13"/>
  <c r="BB103" i="13" s="1"/>
  <c r="P103" i="13"/>
  <c r="R313" i="7"/>
  <c r="S313" i="7"/>
  <c r="T313" i="7"/>
  <c r="P313" i="7"/>
  <c r="Q313" i="7"/>
  <c r="CB101" i="13"/>
  <c r="CC101" i="13"/>
  <c r="CK101" i="13"/>
  <c r="CL101" i="13"/>
  <c r="H102" i="13"/>
  <c r="BL102" i="13"/>
  <c r="AU102" i="13"/>
  <c r="AI103" i="13" s="1"/>
  <c r="L313" i="7"/>
  <c r="A278" i="13"/>
  <c r="G213" i="12" l="1"/>
  <c r="H213" i="12" s="1"/>
  <c r="I213" i="12" s="1"/>
  <c r="AX102" i="13"/>
  <c r="BA102" i="13" s="1"/>
  <c r="BD102" i="13" s="1"/>
  <c r="U313" i="7"/>
  <c r="Q102" i="13"/>
  <c r="Z103" i="13" s="1"/>
  <c r="K102" i="13"/>
  <c r="BR102" i="13"/>
  <c r="A279" i="13"/>
  <c r="BK116" i="13"/>
  <c r="BI116" i="13"/>
  <c r="CE103" i="13" l="1"/>
  <c r="J214" i="12"/>
  <c r="BV103" i="13"/>
  <c r="AS104" i="13" s="1"/>
  <c r="AV104" i="13" s="1"/>
  <c r="AJ105" i="13" s="1"/>
  <c r="CF103" i="13"/>
  <c r="BW103" i="13"/>
  <c r="AT104" i="13" s="1"/>
  <c r="AW104" i="13" s="1"/>
  <c r="AK105" i="13" s="1"/>
  <c r="K213" i="12"/>
  <c r="L213" i="12" s="1"/>
  <c r="M213" i="12" s="1"/>
  <c r="V313" i="7"/>
  <c r="BO103" i="13"/>
  <c r="BT103" i="13"/>
  <c r="N102" i="13"/>
  <c r="BU102" i="13"/>
  <c r="CD102" i="13"/>
  <c r="CG102" i="13"/>
  <c r="BX102" i="13"/>
  <c r="BH103" i="13"/>
  <c r="F313" i="7"/>
  <c r="A280" i="13"/>
  <c r="BJ116" i="13"/>
  <c r="BM104" i="13" l="1"/>
  <c r="I104" i="13"/>
  <c r="R104" i="13" s="1"/>
  <c r="AA105" i="13" s="1"/>
  <c r="BP104" i="13"/>
  <c r="BN104" i="13"/>
  <c r="J104" i="13"/>
  <c r="S104" i="13" s="1"/>
  <c r="AB105" i="13" s="1"/>
  <c r="BQ104" i="13"/>
  <c r="CJ102" i="13"/>
  <c r="CL102" i="13" s="1"/>
  <c r="O313" i="7"/>
  <c r="I314" i="7"/>
  <c r="J314" i="7"/>
  <c r="G314" i="7"/>
  <c r="H314" i="7"/>
  <c r="K314" i="7"/>
  <c r="AZ104" i="13"/>
  <c r="BC104" i="13" s="1"/>
  <c r="CA102" i="13"/>
  <c r="AR103" i="13"/>
  <c r="AY104" i="13"/>
  <c r="BB104" i="13" s="1"/>
  <c r="O213" i="12"/>
  <c r="CI103" i="13"/>
  <c r="BZ103" i="13"/>
  <c r="CH103" i="13"/>
  <c r="BY103" i="13"/>
  <c r="N214" i="12"/>
  <c r="A281" i="13"/>
  <c r="BI117" i="13"/>
  <c r="L104" i="13" l="1"/>
  <c r="O104" i="13" s="1"/>
  <c r="M104" i="13"/>
  <c r="P104" i="13" s="1"/>
  <c r="CK102" i="13"/>
  <c r="BL103" i="13"/>
  <c r="H103" i="13"/>
  <c r="AU103" i="13"/>
  <c r="AI104" i="13" s="1"/>
  <c r="CB102" i="13"/>
  <c r="CC102" i="13"/>
  <c r="L314" i="7"/>
  <c r="Q314" i="7"/>
  <c r="S314" i="7"/>
  <c r="R314" i="7"/>
  <c r="P314" i="7"/>
  <c r="T314" i="7"/>
  <c r="A282" i="13"/>
  <c r="BK117" i="13"/>
  <c r="G214" i="12" l="1"/>
  <c r="H214" i="12" s="1"/>
  <c r="I214" i="12" s="1"/>
  <c r="U314" i="7"/>
  <c r="BR103" i="13"/>
  <c r="Q103" i="13"/>
  <c r="Z104" i="13" s="1"/>
  <c r="K103" i="13"/>
  <c r="AX103" i="13"/>
  <c r="BA103" i="13" s="1"/>
  <c r="BD103" i="13" s="1"/>
  <c r="A283" i="13"/>
  <c r="BJ117" i="13"/>
  <c r="J215" i="12" l="1"/>
  <c r="CE104" i="13"/>
  <c r="BV104" i="13"/>
  <c r="AS105" i="13" s="1"/>
  <c r="AV105" i="13" s="1"/>
  <c r="AJ106" i="13" s="1"/>
  <c r="CF104" i="13"/>
  <c r="BW104" i="13"/>
  <c r="AT105" i="13" s="1"/>
  <c r="AW105" i="13" s="1"/>
  <c r="AK106" i="13" s="1"/>
  <c r="K214" i="12"/>
  <c r="L214" i="12" s="1"/>
  <c r="M214" i="12" s="1"/>
  <c r="V314" i="7"/>
  <c r="N103" i="13"/>
  <c r="BU103" i="13"/>
  <c r="CD103" i="13"/>
  <c r="CG103" i="13"/>
  <c r="BX103" i="13"/>
  <c r="BH104" i="13"/>
  <c r="F314" i="7"/>
  <c r="BO104" i="13"/>
  <c r="BT104" i="13"/>
  <c r="A284" i="13"/>
  <c r="BM105" i="13" l="1"/>
  <c r="BN105" i="13"/>
  <c r="BQ105" i="13"/>
  <c r="BP105" i="13"/>
  <c r="J105" i="13"/>
  <c r="S105" i="13" s="1"/>
  <c r="AB106" i="13" s="1"/>
  <c r="I105" i="13"/>
  <c r="L105" i="13" s="1"/>
  <c r="AY105" i="13"/>
  <c r="BB105" i="13" s="1"/>
  <c r="AZ105" i="13"/>
  <c r="BC105" i="13" s="1"/>
  <c r="O314" i="7"/>
  <c r="I315" i="7"/>
  <c r="K315" i="7"/>
  <c r="G315" i="7"/>
  <c r="H315" i="7"/>
  <c r="J315" i="7"/>
  <c r="CJ103" i="13"/>
  <c r="CA103" i="13"/>
  <c r="AR104" i="13"/>
  <c r="O214" i="12"/>
  <c r="BZ104" i="13"/>
  <c r="CI104" i="13"/>
  <c r="CH104" i="13"/>
  <c r="BY104" i="13"/>
  <c r="N215" i="12"/>
  <c r="A285" i="13"/>
  <c r="BJ118" i="13"/>
  <c r="BK118" i="13"/>
  <c r="BI118" i="13"/>
  <c r="M105" i="13" l="1"/>
  <c r="P105" i="13" s="1"/>
  <c r="R105" i="13"/>
  <c r="AA106" i="13" s="1"/>
  <c r="O105" i="13"/>
  <c r="L315" i="7"/>
  <c r="T315" i="7"/>
  <c r="S315" i="7"/>
  <c r="R315" i="7"/>
  <c r="P315" i="7"/>
  <c r="Q315" i="7"/>
  <c r="H104" i="13"/>
  <c r="AU104" i="13"/>
  <c r="AI105" i="13" s="1"/>
  <c r="BL104" i="13"/>
  <c r="CB103" i="13"/>
  <c r="CC103" i="13"/>
  <c r="CK103" i="13"/>
  <c r="CL103" i="13"/>
  <c r="A286" i="13"/>
  <c r="G215" i="12" l="1"/>
  <c r="H215" i="12" s="1"/>
  <c r="I215" i="12" s="1"/>
  <c r="AX104" i="13"/>
  <c r="BA104" i="13" s="1"/>
  <c r="BD104" i="13" s="1"/>
  <c r="U315" i="7"/>
  <c r="Q104" i="13"/>
  <c r="Z105" i="13" s="1"/>
  <c r="K104" i="13"/>
  <c r="BR104" i="13"/>
  <c r="A287" i="13"/>
  <c r="BJ119" i="13"/>
  <c r="J216" i="12" l="1"/>
  <c r="BV105" i="13"/>
  <c r="AS106" i="13" s="1"/>
  <c r="BM106" i="13" s="1"/>
  <c r="CF105" i="13"/>
  <c r="BW105" i="13"/>
  <c r="AT106" i="13" s="1"/>
  <c r="BQ106" i="13" s="1"/>
  <c r="CE105" i="13"/>
  <c r="BT105" i="13"/>
  <c r="BO105" i="13"/>
  <c r="N104" i="13"/>
  <c r="CD104" i="13"/>
  <c r="BU104" i="13"/>
  <c r="AR105" i="13" s="1"/>
  <c r="BX104" i="13"/>
  <c r="CG104" i="13"/>
  <c r="BH105" i="13"/>
  <c r="F315" i="7"/>
  <c r="V315" i="7"/>
  <c r="K215" i="12"/>
  <c r="L215" i="12" s="1"/>
  <c r="M215" i="12" s="1"/>
  <c r="A288" i="13"/>
  <c r="BK119" i="13"/>
  <c r="BI119" i="13"/>
  <c r="I106" i="13" l="1"/>
  <c r="L106" i="13" s="1"/>
  <c r="AW106" i="13"/>
  <c r="AK107" i="13" s="1"/>
  <c r="BP106" i="13"/>
  <c r="AV106" i="13"/>
  <c r="AJ107" i="13" s="1"/>
  <c r="BN106" i="13"/>
  <c r="J106" i="13"/>
  <c r="M106" i="13" s="1"/>
  <c r="CA104" i="13"/>
  <c r="CB104" i="13" s="1"/>
  <c r="O315" i="7"/>
  <c r="H316" i="7"/>
  <c r="G316" i="7"/>
  <c r="J316" i="7"/>
  <c r="I316" i="7"/>
  <c r="K316" i="7"/>
  <c r="CI105" i="13"/>
  <c r="BZ105" i="13"/>
  <c r="O215" i="12"/>
  <c r="BY105" i="13"/>
  <c r="CH105" i="13"/>
  <c r="N216" i="12"/>
  <c r="AU105" i="13"/>
  <c r="AI106" i="13" s="1"/>
  <c r="H105" i="13"/>
  <c r="BL105" i="13"/>
  <c r="CJ104" i="13"/>
  <c r="A289" i="13"/>
  <c r="R106" i="13" l="1"/>
  <c r="AA107" i="13" s="1"/>
  <c r="S106" i="13"/>
  <c r="AB107" i="13" s="1"/>
  <c r="AY106" i="13"/>
  <c r="BB106" i="13" s="1"/>
  <c r="AZ106" i="13"/>
  <c r="BC106" i="13" s="1"/>
  <c r="CC104" i="13"/>
  <c r="O106" i="13"/>
  <c r="P106" i="13"/>
  <c r="K105" i="13"/>
  <c r="Q105" i="13"/>
  <c r="Z106" i="13" s="1"/>
  <c r="BR105" i="13"/>
  <c r="AX105" i="13"/>
  <c r="BA105" i="13" s="1"/>
  <c r="BD105" i="13" s="1"/>
  <c r="CK104" i="13"/>
  <c r="CL104" i="13"/>
  <c r="L316" i="7"/>
  <c r="Q316" i="7"/>
  <c r="P316" i="7"/>
  <c r="R316" i="7"/>
  <c r="S316" i="7"/>
  <c r="T316" i="7"/>
  <c r="A290" i="13"/>
  <c r="BI120" i="13"/>
  <c r="BK120" i="13"/>
  <c r="BJ120" i="13"/>
  <c r="G216" i="12" l="1"/>
  <c r="H216" i="12" s="1"/>
  <c r="I216" i="12" s="1"/>
  <c r="BW106" i="13" s="1"/>
  <c r="AT107" i="13" s="1"/>
  <c r="U316" i="7"/>
  <c r="BT106" i="13"/>
  <c r="BO106" i="13"/>
  <c r="BH106" i="13"/>
  <c r="F316" i="7"/>
  <c r="N105" i="13"/>
  <c r="BU105" i="13"/>
  <c r="AR106" i="13" s="1"/>
  <c r="CD105" i="13"/>
  <c r="CG105" i="13"/>
  <c r="BX105" i="13"/>
  <c r="A291" i="13"/>
  <c r="J217" i="12" l="1"/>
  <c r="CE106" i="13"/>
  <c r="BV106" i="13"/>
  <c r="AS107" i="13" s="1"/>
  <c r="BM107" i="13" s="1"/>
  <c r="CF106" i="13"/>
  <c r="O316" i="7"/>
  <c r="K317" i="7"/>
  <c r="G317" i="7"/>
  <c r="H317" i="7"/>
  <c r="I317" i="7"/>
  <c r="J317" i="7"/>
  <c r="AU106" i="13"/>
  <c r="AI107" i="13" s="1"/>
  <c r="BL106" i="13"/>
  <c r="H106" i="13"/>
  <c r="BQ107" i="13"/>
  <c r="BN107" i="13"/>
  <c r="AW107" i="13"/>
  <c r="AK108" i="13" s="1"/>
  <c r="J107" i="13"/>
  <c r="CA105" i="13"/>
  <c r="K216" i="12"/>
  <c r="L216" i="12" s="1"/>
  <c r="M216" i="12" s="1"/>
  <c r="V316" i="7"/>
  <c r="CJ105" i="13"/>
  <c r="A292" i="13"/>
  <c r="BK121" i="13"/>
  <c r="AV107" i="13" l="1"/>
  <c r="AJ108" i="13" s="1"/>
  <c r="I107" i="13"/>
  <c r="BP107" i="13"/>
  <c r="K106" i="13"/>
  <c r="CG106" i="13" s="1"/>
  <c r="BR106" i="13"/>
  <c r="Q106" i="13"/>
  <c r="Z107" i="13" s="1"/>
  <c r="M107" i="13"/>
  <c r="S107" i="13"/>
  <c r="AB108" i="13" s="1"/>
  <c r="O216" i="12"/>
  <c r="BZ106" i="13"/>
  <c r="CI106" i="13"/>
  <c r="BY106" i="13"/>
  <c r="CH106" i="13"/>
  <c r="N217" i="12"/>
  <c r="AZ107" i="13"/>
  <c r="BC107" i="13" s="1"/>
  <c r="AX106" i="13"/>
  <c r="BA106" i="13" s="1"/>
  <c r="BD106" i="13" s="1"/>
  <c r="CL105" i="13"/>
  <c r="CK105" i="13"/>
  <c r="L317" i="7"/>
  <c r="CB105" i="13"/>
  <c r="CC105" i="13"/>
  <c r="L107" i="13"/>
  <c r="R107" i="13"/>
  <c r="AA108" i="13" s="1"/>
  <c r="R317" i="7"/>
  <c r="T317" i="7"/>
  <c r="P317" i="7"/>
  <c r="S317" i="7"/>
  <c r="Q317" i="7"/>
  <c r="A293" i="13"/>
  <c r="BI121" i="13"/>
  <c r="BJ121" i="13"/>
  <c r="AY107" i="13" l="1"/>
  <c r="BB107" i="13" s="1"/>
  <c r="O107" i="13"/>
  <c r="G217" i="12"/>
  <c r="H217" i="12" s="1"/>
  <c r="I217" i="12" s="1"/>
  <c r="CF107" i="13" s="1"/>
  <c r="P107" i="13"/>
  <c r="BX106" i="13"/>
  <c r="BH107" i="13"/>
  <c r="F317" i="7"/>
  <c r="BO107" i="13"/>
  <c r="BT107" i="13"/>
  <c r="U317" i="7"/>
  <c r="N106" i="13"/>
  <c r="CD106" i="13"/>
  <c r="CJ106" i="13" s="1"/>
  <c r="BU106" i="13"/>
  <c r="A294" i="13"/>
  <c r="BV107" i="13" l="1"/>
  <c r="AS108" i="13" s="1"/>
  <c r="AV108" i="13" s="1"/>
  <c r="AJ109" i="13" s="1"/>
  <c r="BW107" i="13"/>
  <c r="AT108" i="13" s="1"/>
  <c r="AW108" i="13" s="1"/>
  <c r="AK109" i="13" s="1"/>
  <c r="CE107" i="13"/>
  <c r="J218" i="12"/>
  <c r="CA106" i="13"/>
  <c r="AR107" i="13"/>
  <c r="CL106" i="13"/>
  <c r="CK106" i="13"/>
  <c r="K217" i="12"/>
  <c r="L217" i="12" s="1"/>
  <c r="M217" i="12" s="1"/>
  <c r="V317" i="7"/>
  <c r="O317" i="7"/>
  <c r="K318" i="7"/>
  <c r="G318" i="7"/>
  <c r="H318" i="7"/>
  <c r="I318" i="7"/>
  <c r="J318" i="7"/>
  <c r="A295" i="13"/>
  <c r="BI122" i="13"/>
  <c r="BJ122" i="13"/>
  <c r="BK122" i="13"/>
  <c r="BP108" i="13" l="1"/>
  <c r="I108" i="13"/>
  <c r="L108" i="13" s="1"/>
  <c r="BN108" i="13"/>
  <c r="BQ108" i="13"/>
  <c r="BM108" i="13"/>
  <c r="J108" i="13"/>
  <c r="S108" i="13" s="1"/>
  <c r="AB109" i="13" s="1"/>
  <c r="O217" i="12"/>
  <c r="CI107" i="13"/>
  <c r="BZ107" i="13"/>
  <c r="CH107" i="13"/>
  <c r="BY107" i="13"/>
  <c r="N218" i="12"/>
  <c r="L318" i="7"/>
  <c r="AY108" i="13"/>
  <c r="BB108" i="13" s="1"/>
  <c r="AZ108" i="13"/>
  <c r="BC108" i="13" s="1"/>
  <c r="P318" i="7"/>
  <c r="S318" i="7"/>
  <c r="T318" i="7"/>
  <c r="Q318" i="7"/>
  <c r="R318" i="7"/>
  <c r="AU107" i="13"/>
  <c r="AI108" i="13" s="1"/>
  <c r="BL107" i="13"/>
  <c r="H107" i="13"/>
  <c r="R108" i="13"/>
  <c r="AA109" i="13" s="1"/>
  <c r="CC106" i="13"/>
  <c r="CB106" i="13"/>
  <c r="A296" i="13"/>
  <c r="M108" i="13" l="1"/>
  <c r="P108" i="13" s="1"/>
  <c r="O108" i="13"/>
  <c r="G218" i="12"/>
  <c r="H218" i="12" s="1"/>
  <c r="I218" i="12" s="1"/>
  <c r="U318" i="7"/>
  <c r="AX107" i="13"/>
  <c r="BA107" i="13" s="1"/>
  <c r="BD107" i="13" s="1"/>
  <c r="K107" i="13"/>
  <c r="Q107" i="13"/>
  <c r="Z108" i="13" s="1"/>
  <c r="BR107" i="13"/>
  <c r="A297" i="13"/>
  <c r="BJ123" i="13"/>
  <c r="BK123" i="13"/>
  <c r="BI123" i="13"/>
  <c r="BV108" i="13" l="1"/>
  <c r="AS109" i="13" s="1"/>
  <c r="I109" i="13" s="1"/>
  <c r="CE108" i="13"/>
  <c r="J219" i="12"/>
  <c r="BW108" i="13"/>
  <c r="AT109" i="13" s="1"/>
  <c r="J109" i="13" s="1"/>
  <c r="CF108" i="13"/>
  <c r="V318" i="7"/>
  <c r="K218" i="12"/>
  <c r="L218" i="12" s="1"/>
  <c r="M218" i="12" s="1"/>
  <c r="BH108" i="13"/>
  <c r="F318" i="7"/>
  <c r="N107" i="13"/>
  <c r="BU107" i="13"/>
  <c r="CD107" i="13"/>
  <c r="BX107" i="13"/>
  <c r="CG107" i="13"/>
  <c r="BT108" i="13"/>
  <c r="BO108" i="13"/>
  <c r="A298" i="13"/>
  <c r="AV109" i="13" l="1"/>
  <c r="AJ110" i="13" s="1"/>
  <c r="BP109" i="13"/>
  <c r="BM109" i="13"/>
  <c r="AW109" i="13"/>
  <c r="AK110" i="13" s="1"/>
  <c r="BQ109" i="13"/>
  <c r="BN109" i="13"/>
  <c r="CJ107" i="13"/>
  <c r="CL107" i="13" s="1"/>
  <c r="M109" i="13"/>
  <c r="S109" i="13"/>
  <c r="AB110" i="13" s="1"/>
  <c r="CA107" i="13"/>
  <c r="AR108" i="13"/>
  <c r="O318" i="7"/>
  <c r="K319" i="7"/>
  <c r="I319" i="7"/>
  <c r="G319" i="7"/>
  <c r="H319" i="7"/>
  <c r="J319" i="7"/>
  <c r="R109" i="13"/>
  <c r="AA110" i="13" s="1"/>
  <c r="L109" i="13"/>
  <c r="O218" i="12"/>
  <c r="CI108" i="13"/>
  <c r="BZ108" i="13"/>
  <c r="CH108" i="13"/>
  <c r="BY108" i="13"/>
  <c r="N219" i="12"/>
  <c r="A299" i="13"/>
  <c r="BJ124" i="13"/>
  <c r="BK124" i="13"/>
  <c r="AY109" i="13" l="1"/>
  <c r="BB109" i="13" s="1"/>
  <c r="CK107" i="13"/>
  <c r="AZ109" i="13"/>
  <c r="BC109" i="13" s="1"/>
  <c r="O109" i="13"/>
  <c r="P109" i="13"/>
  <c r="AU108" i="13"/>
  <c r="AI109" i="13" s="1"/>
  <c r="BL108" i="13"/>
  <c r="H108" i="13"/>
  <c r="Q319" i="7"/>
  <c r="R319" i="7"/>
  <c r="S319" i="7"/>
  <c r="P319" i="7"/>
  <c r="T319" i="7"/>
  <c r="CB107" i="13"/>
  <c r="CC107" i="13"/>
  <c r="L319" i="7"/>
  <c r="A300" i="13"/>
  <c r="BI124" i="13"/>
  <c r="G219" i="12" l="1"/>
  <c r="H219" i="12" s="1"/>
  <c r="I219" i="12" s="1"/>
  <c r="J220" i="12" s="1"/>
  <c r="U319" i="7"/>
  <c r="Q108" i="13"/>
  <c r="Z109" i="13" s="1"/>
  <c r="K108" i="13"/>
  <c r="BR108" i="13"/>
  <c r="AX108" i="13"/>
  <c r="BA108" i="13" s="1"/>
  <c r="BD108" i="13" s="1"/>
  <c r="A301" i="13"/>
  <c r="CE109" i="13" l="1"/>
  <c r="BV109" i="13"/>
  <c r="AS110" i="13" s="1"/>
  <c r="I110" i="13" s="1"/>
  <c r="BW109" i="13"/>
  <c r="AT110" i="13" s="1"/>
  <c r="BQ110" i="13" s="1"/>
  <c r="CF109" i="13"/>
  <c r="N108" i="13"/>
  <c r="BU108" i="13"/>
  <c r="CD108" i="13"/>
  <c r="BX108" i="13"/>
  <c r="CG108" i="13"/>
  <c r="BO109" i="13"/>
  <c r="BT109" i="13"/>
  <c r="BH109" i="13"/>
  <c r="F319" i="7"/>
  <c r="V319" i="7"/>
  <c r="K219" i="12"/>
  <c r="L219" i="12" s="1"/>
  <c r="M219" i="12" s="1"/>
  <c r="A302" i="13"/>
  <c r="BI125" i="13"/>
  <c r="BK125" i="13"/>
  <c r="BJ125" i="13"/>
  <c r="J110" i="13" l="1"/>
  <c r="M110" i="13" s="1"/>
  <c r="BN110" i="13"/>
  <c r="AW110" i="13"/>
  <c r="AK111" i="13" s="1"/>
  <c r="AV110" i="13"/>
  <c r="AJ111" i="13" s="1"/>
  <c r="BP110" i="13"/>
  <c r="BM110" i="13"/>
  <c r="CI109" i="13"/>
  <c r="O219" i="12"/>
  <c r="BZ109" i="13"/>
  <c r="BY109" i="13"/>
  <c r="CH109" i="13"/>
  <c r="N220" i="12"/>
  <c r="L110" i="13"/>
  <c r="R110" i="13"/>
  <c r="AA111" i="13" s="1"/>
  <c r="CJ108" i="13"/>
  <c r="O319" i="7"/>
  <c r="J320" i="7"/>
  <c r="I320" i="7"/>
  <c r="K320" i="7"/>
  <c r="G320" i="7"/>
  <c r="H320" i="7"/>
  <c r="CA108" i="13"/>
  <c r="AR109" i="13"/>
  <c r="A303" i="13"/>
  <c r="AY110" i="13" l="1"/>
  <c r="BB110" i="13" s="1"/>
  <c r="S110" i="13"/>
  <c r="AB111" i="13" s="1"/>
  <c r="AZ110" i="13"/>
  <c r="BC110" i="13" s="1"/>
  <c r="P110" i="13"/>
  <c r="O110" i="13"/>
  <c r="T320" i="7"/>
  <c r="R320" i="7"/>
  <c r="P320" i="7"/>
  <c r="Q320" i="7"/>
  <c r="S320" i="7"/>
  <c r="L320" i="7"/>
  <c r="CK108" i="13"/>
  <c r="CL108" i="13"/>
  <c r="AU109" i="13"/>
  <c r="AI110" i="13" s="1"/>
  <c r="H109" i="13"/>
  <c r="BL109" i="13"/>
  <c r="CB108" i="13"/>
  <c r="CC108" i="13"/>
  <c r="A304" i="13"/>
  <c r="BI126" i="13"/>
  <c r="G220" i="12" l="1"/>
  <c r="H220" i="12" s="1"/>
  <c r="I220" i="12" s="1"/>
  <c r="K109" i="13"/>
  <c r="Q109" i="13"/>
  <c r="Z110" i="13" s="1"/>
  <c r="BR109" i="13"/>
  <c r="U320" i="7"/>
  <c r="AX109" i="13"/>
  <c r="BA109" i="13" s="1"/>
  <c r="BD109" i="13" s="1"/>
  <c r="A305" i="13"/>
  <c r="BK126" i="13"/>
  <c r="BJ126" i="13"/>
  <c r="J221" i="12" l="1"/>
  <c r="BV110" i="13"/>
  <c r="AS111" i="13" s="1"/>
  <c r="I111" i="13" s="1"/>
  <c r="CE110" i="13"/>
  <c r="CF110" i="13"/>
  <c r="BW110" i="13"/>
  <c r="AT111" i="13" s="1"/>
  <c r="BQ111" i="13" s="1"/>
  <c r="N109" i="13"/>
  <c r="BU109" i="13"/>
  <c r="CD109" i="13"/>
  <c r="CG109" i="13"/>
  <c r="BX109" i="13"/>
  <c r="BT110" i="13"/>
  <c r="BO110" i="13"/>
  <c r="BH110" i="13"/>
  <c r="F320" i="7"/>
  <c r="K220" i="12"/>
  <c r="L220" i="12" s="1"/>
  <c r="M220" i="12" s="1"/>
  <c r="V320" i="7"/>
  <c r="A306" i="13"/>
  <c r="BI127" i="13"/>
  <c r="BP111" i="13" l="1"/>
  <c r="BM111" i="13"/>
  <c r="AV111" i="13"/>
  <c r="AJ112" i="13" s="1"/>
  <c r="AW111" i="13"/>
  <c r="AK112" i="13" s="1"/>
  <c r="BN111" i="13"/>
  <c r="J111" i="13"/>
  <c r="M111" i="13" s="1"/>
  <c r="R111" i="13"/>
  <c r="AA112" i="13" s="1"/>
  <c r="L111" i="13"/>
  <c r="O320" i="7"/>
  <c r="K321" i="7"/>
  <c r="J321" i="7"/>
  <c r="I321" i="7"/>
  <c r="G321" i="7"/>
  <c r="H321" i="7"/>
  <c r="O220" i="12"/>
  <c r="BZ110" i="13"/>
  <c r="CI110" i="13"/>
  <c r="BY110" i="13"/>
  <c r="CH110" i="13"/>
  <c r="N221" i="12"/>
  <c r="CJ109" i="13"/>
  <c r="CA109" i="13"/>
  <c r="AR110" i="13"/>
  <c r="A307" i="13"/>
  <c r="BK127" i="13"/>
  <c r="AZ111" i="13" l="1"/>
  <c r="BC111" i="13" s="1"/>
  <c r="S111" i="13"/>
  <c r="AB112" i="13" s="1"/>
  <c r="AY111" i="13"/>
  <c r="BB111" i="13" s="1"/>
  <c r="P111" i="13"/>
  <c r="O111" i="13"/>
  <c r="CK109" i="13"/>
  <c r="CL109" i="13"/>
  <c r="L321" i="7"/>
  <c r="AU110" i="13"/>
  <c r="AI111" i="13" s="1"/>
  <c r="H110" i="13"/>
  <c r="BL110" i="13"/>
  <c r="P321" i="7"/>
  <c r="S321" i="7"/>
  <c r="T321" i="7"/>
  <c r="Q321" i="7"/>
  <c r="R321" i="7"/>
  <c r="CB109" i="13"/>
  <c r="CC109" i="13"/>
  <c r="A308" i="13"/>
  <c r="BJ127" i="13"/>
  <c r="BI128" i="13"/>
  <c r="G221" i="12" l="1"/>
  <c r="H221" i="12" s="1"/>
  <c r="I221" i="12" s="1"/>
  <c r="Q110" i="13"/>
  <c r="Z111" i="13" s="1"/>
  <c r="BR110" i="13"/>
  <c r="K110" i="13"/>
  <c r="AX110" i="13"/>
  <c r="BA110" i="13" s="1"/>
  <c r="BD110" i="13" s="1"/>
  <c r="U321" i="7"/>
  <c r="A309" i="13"/>
  <c r="BK128" i="13"/>
  <c r="CE111" i="13" l="1"/>
  <c r="J222" i="12"/>
  <c r="CF111" i="13"/>
  <c r="BV111" i="13"/>
  <c r="AS112" i="13" s="1"/>
  <c r="I112" i="13" s="1"/>
  <c r="BW111" i="13"/>
  <c r="AT112" i="13" s="1"/>
  <c r="AW112" i="13" s="1"/>
  <c r="AK113" i="13" s="1"/>
  <c r="N110" i="13"/>
  <c r="CD110" i="13"/>
  <c r="BU110" i="13"/>
  <c r="BX110" i="13"/>
  <c r="CG110" i="13"/>
  <c r="K221" i="12"/>
  <c r="L221" i="12" s="1"/>
  <c r="M221" i="12" s="1"/>
  <c r="V321" i="7"/>
  <c r="BT111" i="13"/>
  <c r="BO111" i="13"/>
  <c r="BH111" i="13"/>
  <c r="F321" i="7"/>
  <c r="A310" i="13"/>
  <c r="BJ128" i="13"/>
  <c r="BI129" i="13"/>
  <c r="BQ112" i="13" l="1"/>
  <c r="J112" i="13"/>
  <c r="M112" i="13" s="1"/>
  <c r="BN112" i="13"/>
  <c r="BP112" i="13"/>
  <c r="BM112" i="13"/>
  <c r="AV112" i="13"/>
  <c r="AJ113" i="13" s="1"/>
  <c r="CJ110" i="13"/>
  <c r="CL110" i="13" s="1"/>
  <c r="O321" i="7"/>
  <c r="I322" i="7"/>
  <c r="G322" i="7"/>
  <c r="H322" i="7"/>
  <c r="J322" i="7"/>
  <c r="K322" i="7"/>
  <c r="AZ112" i="13"/>
  <c r="BC112" i="13" s="1"/>
  <c r="BZ111" i="13"/>
  <c r="CI111" i="13"/>
  <c r="O221" i="12"/>
  <c r="BY111" i="13"/>
  <c r="CH111" i="13"/>
  <c r="N222" i="12"/>
  <c r="L112" i="13"/>
  <c r="R112" i="13"/>
  <c r="AA113" i="13" s="1"/>
  <c r="CA110" i="13"/>
  <c r="AR111" i="13"/>
  <c r="A311" i="13"/>
  <c r="S112" i="13" l="1"/>
  <c r="AB113" i="13" s="1"/>
  <c r="CK110" i="13"/>
  <c r="AY112" i="13"/>
  <c r="BB112" i="13" s="1"/>
  <c r="P112" i="13"/>
  <c r="O112" i="13"/>
  <c r="L322" i="7"/>
  <c r="BL111" i="13"/>
  <c r="H111" i="13"/>
  <c r="AU111" i="13"/>
  <c r="AI112" i="13" s="1"/>
  <c r="R322" i="7"/>
  <c r="Q322" i="7"/>
  <c r="T322" i="7"/>
  <c r="S322" i="7"/>
  <c r="P322" i="7"/>
  <c r="CC110" i="13"/>
  <c r="CB110" i="13"/>
  <c r="A312" i="13"/>
  <c r="BK129" i="13"/>
  <c r="G222" i="12" l="1"/>
  <c r="H222" i="12" s="1"/>
  <c r="I222" i="12" s="1"/>
  <c r="AX111" i="13"/>
  <c r="BA111" i="13" s="1"/>
  <c r="BD111" i="13" s="1"/>
  <c r="K111" i="13"/>
  <c r="BR111" i="13"/>
  <c r="Q111" i="13"/>
  <c r="Z112" i="13" s="1"/>
  <c r="U322" i="7"/>
  <c r="A313" i="13"/>
  <c r="BJ129" i="13"/>
  <c r="J223" i="12" l="1"/>
  <c r="BW112" i="13"/>
  <c r="AT113" i="13" s="1"/>
  <c r="BQ113" i="13" s="1"/>
  <c r="CE112" i="13"/>
  <c r="CF112" i="13"/>
  <c r="BV112" i="13"/>
  <c r="AS113" i="13" s="1"/>
  <c r="BP113" i="13" s="1"/>
  <c r="K222" i="12"/>
  <c r="L222" i="12" s="1"/>
  <c r="M222" i="12" s="1"/>
  <c r="V322" i="7"/>
  <c r="BH112" i="13"/>
  <c r="F322" i="7"/>
  <c r="BT112" i="13"/>
  <c r="BO112" i="13"/>
  <c r="N111" i="13"/>
  <c r="CD111" i="13"/>
  <c r="BU111" i="13"/>
  <c r="CG111" i="13"/>
  <c r="BX111" i="13"/>
  <c r="A314" i="13"/>
  <c r="BJ130" i="13"/>
  <c r="J113" i="13" l="1"/>
  <c r="S113" i="13" s="1"/>
  <c r="AB114" i="13" s="1"/>
  <c r="AW113" i="13"/>
  <c r="AK114" i="13" s="1"/>
  <c r="BN113" i="13"/>
  <c r="BM113" i="13"/>
  <c r="AV113" i="13"/>
  <c r="AJ114" i="13" s="1"/>
  <c r="I113" i="13"/>
  <c r="R113" i="13" s="1"/>
  <c r="AA114" i="13" s="1"/>
  <c r="CA111" i="13"/>
  <c r="AR112" i="13"/>
  <c r="CJ111" i="13"/>
  <c r="O322" i="7"/>
  <c r="I323" i="7"/>
  <c r="J323" i="7"/>
  <c r="G323" i="7"/>
  <c r="K323" i="7"/>
  <c r="H323" i="7"/>
  <c r="CI112" i="13"/>
  <c r="O222" i="12"/>
  <c r="BZ112" i="13"/>
  <c r="CH112" i="13"/>
  <c r="BY112" i="13"/>
  <c r="N223" i="12"/>
  <c r="A315" i="13"/>
  <c r="BK130" i="13"/>
  <c r="BI130" i="13"/>
  <c r="M113" i="13" l="1"/>
  <c r="P113" i="13" s="1"/>
  <c r="AZ113" i="13"/>
  <c r="BC113" i="13" s="1"/>
  <c r="AY113" i="13"/>
  <c r="BB113" i="13" s="1"/>
  <c r="L113" i="13"/>
  <c r="O113" i="13" s="1"/>
  <c r="CL111" i="13"/>
  <c r="CK111" i="13"/>
  <c r="L323" i="7"/>
  <c r="AU112" i="13"/>
  <c r="AI113" i="13" s="1"/>
  <c r="H112" i="13"/>
  <c r="BL112" i="13"/>
  <c r="R323" i="7"/>
  <c r="T323" i="7"/>
  <c r="Q323" i="7"/>
  <c r="S323" i="7"/>
  <c r="P323" i="7"/>
  <c r="CC111" i="13"/>
  <c r="CB111" i="13"/>
  <c r="A316" i="13"/>
  <c r="G223" i="12" l="1"/>
  <c r="H223" i="12" s="1"/>
  <c r="I223" i="12" s="1"/>
  <c r="BV113" i="13" s="1"/>
  <c r="AS114" i="13" s="1"/>
  <c r="U323" i="7"/>
  <c r="K112" i="13"/>
  <c r="BR112" i="13"/>
  <c r="Q112" i="13"/>
  <c r="Z113" i="13" s="1"/>
  <c r="AX112" i="13"/>
  <c r="BA112" i="13" s="1"/>
  <c r="BD112" i="13" s="1"/>
  <c r="A317" i="13"/>
  <c r="BK131" i="13"/>
  <c r="BJ131" i="13"/>
  <c r="BW113" i="13" l="1"/>
  <c r="AT114" i="13" s="1"/>
  <c r="BN114" i="13" s="1"/>
  <c r="CF113" i="13"/>
  <c r="CE113" i="13"/>
  <c r="J224" i="12"/>
  <c r="BH113" i="13"/>
  <c r="F323" i="7"/>
  <c r="AV114" i="13"/>
  <c r="AJ115" i="13" s="1"/>
  <c r="BM114" i="13"/>
  <c r="I114" i="13"/>
  <c r="BP114" i="13"/>
  <c r="BO113" i="13"/>
  <c r="BT113" i="13"/>
  <c r="N112" i="13"/>
  <c r="BU112" i="13"/>
  <c r="CD112" i="13"/>
  <c r="CG112" i="13"/>
  <c r="BX112" i="13"/>
  <c r="K223" i="12"/>
  <c r="L223" i="12" s="1"/>
  <c r="M223" i="12" s="1"/>
  <c r="V323" i="7"/>
  <c r="A318" i="13"/>
  <c r="BI131" i="13"/>
  <c r="J114" i="13" l="1"/>
  <c r="AW114" i="13"/>
  <c r="AK115" i="13" s="1"/>
  <c r="BQ114" i="13"/>
  <c r="O223" i="12"/>
  <c r="BZ113" i="13"/>
  <c r="CI113" i="13"/>
  <c r="BY113" i="13"/>
  <c r="CH113" i="13"/>
  <c r="N224" i="12"/>
  <c r="L114" i="13"/>
  <c r="R114" i="13"/>
  <c r="AA115" i="13" s="1"/>
  <c r="AZ114" i="13"/>
  <c r="BC114" i="13" s="1"/>
  <c r="CJ112" i="13"/>
  <c r="CA112" i="13"/>
  <c r="AR113" i="13"/>
  <c r="AY114" i="13"/>
  <c r="BB114" i="13" s="1"/>
  <c r="O323" i="7"/>
  <c r="H324" i="7"/>
  <c r="K324" i="7"/>
  <c r="J324" i="7"/>
  <c r="G324" i="7"/>
  <c r="I324" i="7"/>
  <c r="S114" i="13"/>
  <c r="AB115" i="13" s="1"/>
  <c r="M114" i="13"/>
  <c r="A319" i="13"/>
  <c r="P114" i="13" l="1"/>
  <c r="O114" i="13"/>
  <c r="P324" i="7"/>
  <c r="Q324" i="7"/>
  <c r="T324" i="7"/>
  <c r="S324" i="7"/>
  <c r="R324" i="7"/>
  <c r="CC112" i="13"/>
  <c r="CB112" i="13"/>
  <c r="L324" i="7"/>
  <c r="AU113" i="13"/>
  <c r="AI114" i="13" s="1"/>
  <c r="H113" i="13"/>
  <c r="BL113" i="13"/>
  <c r="CK112" i="13"/>
  <c r="CL112" i="13"/>
  <c r="A320" i="13"/>
  <c r="BI132" i="13"/>
  <c r="BJ132" i="13"/>
  <c r="BK132" i="13"/>
  <c r="G224" i="12" l="1"/>
  <c r="H224" i="12" s="1"/>
  <c r="I224" i="12" s="1"/>
  <c r="CE114" i="13" s="1"/>
  <c r="K113" i="13"/>
  <c r="BR113" i="13"/>
  <c r="Q113" i="13"/>
  <c r="Z114" i="13" s="1"/>
  <c r="AX113" i="13"/>
  <c r="BA113" i="13" s="1"/>
  <c r="BD113" i="13" s="1"/>
  <c r="U324" i="7"/>
  <c r="A321" i="13"/>
  <c r="J225" i="12" l="1"/>
  <c r="BV114" i="13"/>
  <c r="AS115" i="13" s="1"/>
  <c r="AV115" i="13" s="1"/>
  <c r="AJ116" i="13" s="1"/>
  <c r="BW114" i="13"/>
  <c r="AT115" i="13" s="1"/>
  <c r="J115" i="13" s="1"/>
  <c r="CF114" i="13"/>
  <c r="N113" i="13"/>
  <c r="CD113" i="13"/>
  <c r="BU113" i="13"/>
  <c r="BX113" i="13"/>
  <c r="CG113" i="13"/>
  <c r="BT114" i="13"/>
  <c r="BO114" i="13"/>
  <c r="K224" i="12"/>
  <c r="L224" i="12" s="1"/>
  <c r="M224" i="12" s="1"/>
  <c r="V324" i="7"/>
  <c r="BH114" i="13"/>
  <c r="F324" i="7"/>
  <c r="A322" i="13"/>
  <c r="BI133" i="13"/>
  <c r="BP115" i="13" l="1"/>
  <c r="AW115" i="13"/>
  <c r="AK116" i="13" s="1"/>
  <c r="BN115" i="13"/>
  <c r="BQ115" i="13"/>
  <c r="I115" i="13"/>
  <c r="L115" i="13" s="1"/>
  <c r="BM115" i="13"/>
  <c r="O324" i="7"/>
  <c r="H325" i="7"/>
  <c r="J325" i="7"/>
  <c r="K325" i="7"/>
  <c r="I325" i="7"/>
  <c r="G325" i="7"/>
  <c r="O224" i="12"/>
  <c r="CI114" i="13"/>
  <c r="BZ114" i="13"/>
  <c r="CH114" i="13"/>
  <c r="BY114" i="13"/>
  <c r="N225" i="12"/>
  <c r="S115" i="13"/>
  <c r="AB116" i="13" s="1"/>
  <c r="M115" i="13"/>
  <c r="AZ115" i="13"/>
  <c r="BC115" i="13" s="1"/>
  <c r="CA113" i="13"/>
  <c r="AR114" i="13"/>
  <c r="CJ113" i="13"/>
  <c r="AY115" i="13"/>
  <c r="BB115" i="13" s="1"/>
  <c r="A323" i="13"/>
  <c r="BI134" i="13"/>
  <c r="BK133" i="13"/>
  <c r="BJ133" i="13"/>
  <c r="R115" i="13" l="1"/>
  <c r="AA116" i="13" s="1"/>
  <c r="O115" i="13"/>
  <c r="P115" i="13"/>
  <c r="CC113" i="13"/>
  <c r="CB113" i="13"/>
  <c r="L325" i="7"/>
  <c r="CL113" i="13"/>
  <c r="CK113" i="13"/>
  <c r="H114" i="13"/>
  <c r="AU114" i="13"/>
  <c r="AI115" i="13" s="1"/>
  <c r="BL114" i="13"/>
  <c r="Q325" i="7"/>
  <c r="P325" i="7"/>
  <c r="T325" i="7"/>
  <c r="S325" i="7"/>
  <c r="R325" i="7"/>
  <c r="A324" i="13"/>
  <c r="G225" i="12" l="1"/>
  <c r="H225" i="12" s="1"/>
  <c r="I225" i="12" s="1"/>
  <c r="AX114" i="13"/>
  <c r="BA114" i="13" s="1"/>
  <c r="BD114" i="13" s="1"/>
  <c r="U325" i="7"/>
  <c r="BR114" i="13"/>
  <c r="Q114" i="13"/>
  <c r="Z115" i="13" s="1"/>
  <c r="K114" i="13"/>
  <c r="A325" i="13"/>
  <c r="BK134" i="13"/>
  <c r="J226" i="12" l="1"/>
  <c r="BV115" i="13"/>
  <c r="AS116" i="13" s="1"/>
  <c r="AV116" i="13" s="1"/>
  <c r="AJ117" i="13" s="1"/>
  <c r="CE115" i="13"/>
  <c r="CF115" i="13"/>
  <c r="BW115" i="13"/>
  <c r="AT116" i="13" s="1"/>
  <c r="BQ116" i="13" s="1"/>
  <c r="K225" i="12"/>
  <c r="L225" i="12" s="1"/>
  <c r="M225" i="12" s="1"/>
  <c r="V325" i="7"/>
  <c r="N114" i="13"/>
  <c r="CD114" i="13"/>
  <c r="BU114" i="13"/>
  <c r="BX114" i="13"/>
  <c r="CG114" i="13"/>
  <c r="BH115" i="13"/>
  <c r="F325" i="7"/>
  <c r="BT115" i="13"/>
  <c r="BO115" i="13"/>
  <c r="A326" i="13"/>
  <c r="BJ134" i="13"/>
  <c r="BP116" i="13" l="1"/>
  <c r="BM116" i="13"/>
  <c r="I116" i="13"/>
  <c r="L116" i="13" s="1"/>
  <c r="BN116" i="13"/>
  <c r="AW116" i="13"/>
  <c r="AK117" i="13" s="1"/>
  <c r="J116" i="13"/>
  <c r="M116" i="13" s="1"/>
  <c r="CJ114" i="13"/>
  <c r="CK114" i="13" s="1"/>
  <c r="CA114" i="13"/>
  <c r="AR115" i="13"/>
  <c r="AY116" i="13"/>
  <c r="BB116" i="13" s="1"/>
  <c r="O325" i="7"/>
  <c r="J326" i="7"/>
  <c r="K326" i="7"/>
  <c r="G326" i="7"/>
  <c r="I326" i="7"/>
  <c r="H326" i="7"/>
  <c r="CI115" i="13"/>
  <c r="BZ115" i="13"/>
  <c r="O225" i="12"/>
  <c r="BY115" i="13"/>
  <c r="CH115" i="13"/>
  <c r="N226" i="12"/>
  <c r="A327" i="13"/>
  <c r="S116" i="13" l="1"/>
  <c r="AB117" i="13" s="1"/>
  <c r="R116" i="13"/>
  <c r="AA117" i="13" s="1"/>
  <c r="AZ116" i="13"/>
  <c r="BC116" i="13" s="1"/>
  <c r="CL114" i="13"/>
  <c r="O116" i="13"/>
  <c r="P116" i="13"/>
  <c r="H115" i="13"/>
  <c r="BL115" i="13"/>
  <c r="AU115" i="13"/>
  <c r="AI116" i="13" s="1"/>
  <c r="L326" i="7"/>
  <c r="CB114" i="13"/>
  <c r="CC114" i="13"/>
  <c r="S326" i="7"/>
  <c r="Q326" i="7"/>
  <c r="R326" i="7"/>
  <c r="P326" i="7"/>
  <c r="T326" i="7"/>
  <c r="A328" i="13"/>
  <c r="BK135" i="13"/>
  <c r="BJ135" i="13"/>
  <c r="BI135" i="13"/>
  <c r="G226" i="12" l="1"/>
  <c r="H226" i="12" s="1"/>
  <c r="I226" i="12" s="1"/>
  <c r="U326" i="7"/>
  <c r="K115" i="13"/>
  <c r="Q115" i="13"/>
  <c r="Z116" i="13" s="1"/>
  <c r="BR115" i="13"/>
  <c r="AX115" i="13"/>
  <c r="BA115" i="13" s="1"/>
  <c r="BD115" i="13" s="1"/>
  <c r="A329" i="13"/>
  <c r="BV116" i="13" l="1"/>
  <c r="AS117" i="13" s="1"/>
  <c r="BP117" i="13" s="1"/>
  <c r="J227" i="12"/>
  <c r="CE116" i="13"/>
  <c r="CF116" i="13"/>
  <c r="BW116" i="13"/>
  <c r="AT117" i="13" s="1"/>
  <c r="AW117" i="13" s="1"/>
  <c r="AK118" i="13" s="1"/>
  <c r="BH116" i="13"/>
  <c r="F326" i="7"/>
  <c r="V326" i="7"/>
  <c r="K226" i="12"/>
  <c r="L226" i="12" s="1"/>
  <c r="M226" i="12" s="1"/>
  <c r="BT116" i="13"/>
  <c r="BO116" i="13"/>
  <c r="N115" i="13"/>
  <c r="CD115" i="13"/>
  <c r="BU115" i="13"/>
  <c r="CG115" i="13"/>
  <c r="BX115" i="13"/>
  <c r="A330" i="13"/>
  <c r="AV117" i="13" l="1"/>
  <c r="AJ118" i="13" s="1"/>
  <c r="I117" i="13"/>
  <c r="R117" i="13" s="1"/>
  <c r="AA118" i="13" s="1"/>
  <c r="BM117" i="13"/>
  <c r="J117" i="13"/>
  <c r="S117" i="13" s="1"/>
  <c r="AB118" i="13" s="1"/>
  <c r="BN117" i="13"/>
  <c r="BQ117" i="13"/>
  <c r="AY117" i="13"/>
  <c r="BB117" i="13" s="1"/>
  <c r="AZ117" i="13"/>
  <c r="BC117" i="13" s="1"/>
  <c r="CI116" i="13"/>
  <c r="BZ116" i="13"/>
  <c r="O226" i="12"/>
  <c r="BY116" i="13"/>
  <c r="CH116" i="13"/>
  <c r="N227" i="12"/>
  <c r="CA115" i="13"/>
  <c r="AR116" i="13"/>
  <c r="O326" i="7"/>
  <c r="H327" i="7"/>
  <c r="K327" i="7"/>
  <c r="I327" i="7"/>
  <c r="G327" i="7"/>
  <c r="J327" i="7"/>
  <c r="CJ115" i="13"/>
  <c r="A331" i="13"/>
  <c r="BJ136" i="13"/>
  <c r="BK136" i="13"/>
  <c r="BI136" i="13"/>
  <c r="L117" i="13" l="1"/>
  <c r="O117" i="13" s="1"/>
  <c r="M117" i="13"/>
  <c r="P117" i="13" s="1"/>
  <c r="Q327" i="7"/>
  <c r="S327" i="7"/>
  <c r="T327" i="7"/>
  <c r="P327" i="7"/>
  <c r="R327" i="7"/>
  <c r="L327" i="7"/>
  <c r="H116" i="13"/>
  <c r="AU116" i="13"/>
  <c r="AI117" i="13" s="1"/>
  <c r="BL116" i="13"/>
  <c r="CB115" i="13"/>
  <c r="CC115" i="13"/>
  <c r="CL115" i="13"/>
  <c r="CK115" i="13"/>
  <c r="A332" i="13"/>
  <c r="G227" i="12" l="1"/>
  <c r="H227" i="12" s="1"/>
  <c r="I227" i="12" s="1"/>
  <c r="K116" i="13"/>
  <c r="BR116" i="13"/>
  <c r="Q116" i="13"/>
  <c r="Z117" i="13" s="1"/>
  <c r="AX116" i="13"/>
  <c r="BA116" i="13" s="1"/>
  <c r="BD116" i="13" s="1"/>
  <c r="U327" i="7"/>
  <c r="A333" i="13"/>
  <c r="BJ137" i="13"/>
  <c r="CE117" i="13" l="1"/>
  <c r="J228" i="12"/>
  <c r="BV117" i="13"/>
  <c r="AS118" i="13" s="1"/>
  <c r="BM118" i="13" s="1"/>
  <c r="CF117" i="13"/>
  <c r="BW117" i="13"/>
  <c r="AT118" i="13" s="1"/>
  <c r="BN118" i="13" s="1"/>
  <c r="BO117" i="13"/>
  <c r="BT117" i="13"/>
  <c r="BH117" i="13"/>
  <c r="F327" i="7"/>
  <c r="V327" i="7"/>
  <c r="K227" i="12"/>
  <c r="L227" i="12" s="1"/>
  <c r="M227" i="12" s="1"/>
  <c r="N116" i="13"/>
  <c r="BU116" i="13"/>
  <c r="CD116" i="13"/>
  <c r="CG116" i="13"/>
  <c r="BX116" i="13"/>
  <c r="A334" i="13"/>
  <c r="BK137" i="13"/>
  <c r="BI137" i="13"/>
  <c r="AV118" i="13" l="1"/>
  <c r="AJ119" i="13" s="1"/>
  <c r="BP118" i="13"/>
  <c r="I118" i="13"/>
  <c r="R118" i="13" s="1"/>
  <c r="AA119" i="13" s="1"/>
  <c r="AW118" i="13"/>
  <c r="AK119" i="13" s="1"/>
  <c r="J118" i="13"/>
  <c r="S118" i="13" s="1"/>
  <c r="AB119" i="13" s="1"/>
  <c r="BQ118" i="13"/>
  <c r="CJ116" i="13"/>
  <c r="CA116" i="13"/>
  <c r="AR117" i="13"/>
  <c r="O227" i="12"/>
  <c r="BZ117" i="13"/>
  <c r="CI117" i="13"/>
  <c r="CH117" i="13"/>
  <c r="BY117" i="13"/>
  <c r="N228" i="12"/>
  <c r="O327" i="7"/>
  <c r="I328" i="7"/>
  <c r="K328" i="7"/>
  <c r="G328" i="7"/>
  <c r="J328" i="7"/>
  <c r="H328" i="7"/>
  <c r="A335" i="13"/>
  <c r="AY118" i="13" l="1"/>
  <c r="BB118" i="13" s="1"/>
  <c r="M118" i="13"/>
  <c r="P118" i="13" s="1"/>
  <c r="AZ118" i="13"/>
  <c r="BC118" i="13" s="1"/>
  <c r="L118" i="13"/>
  <c r="O118" i="13" s="1"/>
  <c r="L328" i="7"/>
  <c r="H117" i="13"/>
  <c r="AU117" i="13"/>
  <c r="AI118" i="13" s="1"/>
  <c r="BL117" i="13"/>
  <c r="R328" i="7"/>
  <c r="P328" i="7"/>
  <c r="S328" i="7"/>
  <c r="Q328" i="7"/>
  <c r="T328" i="7"/>
  <c r="CC116" i="13"/>
  <c r="CB116" i="13"/>
  <c r="CK116" i="13"/>
  <c r="CL116" i="13"/>
  <c r="A336" i="13"/>
  <c r="BI138" i="13"/>
  <c r="BK138" i="13"/>
  <c r="BJ138" i="13"/>
  <c r="G228" i="12" l="1"/>
  <c r="H228" i="12" s="1"/>
  <c r="I228" i="12" s="1"/>
  <c r="U328" i="7"/>
  <c r="K117" i="13"/>
  <c r="BR117" i="13"/>
  <c r="Q117" i="13"/>
  <c r="Z118" i="13" s="1"/>
  <c r="AX117" i="13"/>
  <c r="BA117" i="13" s="1"/>
  <c r="BD117" i="13" s="1"/>
  <c r="A337" i="13"/>
  <c r="CF118" i="13" l="1"/>
  <c r="BV118" i="13"/>
  <c r="AS119" i="13" s="1"/>
  <c r="BM119" i="13" s="1"/>
  <c r="BW118" i="13"/>
  <c r="AT119" i="13" s="1"/>
  <c r="J119" i="13" s="1"/>
  <c r="CE118" i="13"/>
  <c r="J229" i="12"/>
  <c r="BT118" i="13"/>
  <c r="BO118" i="13"/>
  <c r="N117" i="13"/>
  <c r="CD117" i="13"/>
  <c r="BU117" i="13"/>
  <c r="CG117" i="13"/>
  <c r="BX117" i="13"/>
  <c r="F328" i="7"/>
  <c r="BH118" i="13"/>
  <c r="V328" i="7"/>
  <c r="K228" i="12"/>
  <c r="L228" i="12" s="1"/>
  <c r="M228" i="12" s="1"/>
  <c r="A338" i="13"/>
  <c r="I119" i="13" l="1"/>
  <c r="R119" i="13" s="1"/>
  <c r="AA120" i="13" s="1"/>
  <c r="AW119" i="13"/>
  <c r="AK120" i="13" s="1"/>
  <c r="BN119" i="13"/>
  <c r="AV119" i="13"/>
  <c r="AJ120" i="13" s="1"/>
  <c r="BP119" i="13"/>
  <c r="BQ119" i="13"/>
  <c r="M119" i="13"/>
  <c r="S119" i="13"/>
  <c r="AB120" i="13" s="1"/>
  <c r="BZ118" i="13"/>
  <c r="O228" i="12"/>
  <c r="CI118" i="13"/>
  <c r="CH118" i="13"/>
  <c r="BY118" i="13"/>
  <c r="N229" i="12"/>
  <c r="CA117" i="13"/>
  <c r="AR118" i="13"/>
  <c r="CJ117" i="13"/>
  <c r="O328" i="7"/>
  <c r="J329" i="7"/>
  <c r="K329" i="7"/>
  <c r="G329" i="7"/>
  <c r="H329" i="7"/>
  <c r="I329" i="7"/>
  <c r="A339" i="13"/>
  <c r="BJ139" i="13"/>
  <c r="BK139" i="13"/>
  <c r="BI139" i="13"/>
  <c r="L119" i="13" l="1"/>
  <c r="O119" i="13" s="1"/>
  <c r="AZ119" i="13"/>
  <c r="BC119" i="13" s="1"/>
  <c r="AY119" i="13"/>
  <c r="BB119" i="13" s="1"/>
  <c r="P119" i="13"/>
  <c r="L329" i="7"/>
  <c r="CL117" i="13"/>
  <c r="CK117" i="13"/>
  <c r="R329" i="7"/>
  <c r="P329" i="7"/>
  <c r="Q329" i="7"/>
  <c r="T329" i="7"/>
  <c r="S329" i="7"/>
  <c r="H118" i="13"/>
  <c r="AU118" i="13"/>
  <c r="AI119" i="13" s="1"/>
  <c r="BL118" i="13"/>
  <c r="CB117" i="13"/>
  <c r="CC117" i="13"/>
  <c r="A340" i="13"/>
  <c r="G229" i="12" l="1"/>
  <c r="H229" i="12" s="1"/>
  <c r="I229" i="12" s="1"/>
  <c r="J230" i="12" s="1"/>
  <c r="U329" i="7"/>
  <c r="BR118" i="13"/>
  <c r="K118" i="13"/>
  <c r="Q118" i="13"/>
  <c r="Z119" i="13" s="1"/>
  <c r="AX118" i="13"/>
  <c r="BA118" i="13" s="1"/>
  <c r="BD118" i="13" s="1"/>
  <c r="A341" i="13"/>
  <c r="BJ140" i="13"/>
  <c r="BK140" i="13"/>
  <c r="BI140" i="13"/>
  <c r="BV119" i="13" l="1"/>
  <c r="AS120" i="13" s="1"/>
  <c r="AV120" i="13" s="1"/>
  <c r="AJ121" i="13" s="1"/>
  <c r="CE119" i="13"/>
  <c r="CF119" i="13"/>
  <c r="BW119" i="13"/>
  <c r="AT120" i="13" s="1"/>
  <c r="AW120" i="13" s="1"/>
  <c r="AK121" i="13" s="1"/>
  <c r="N118" i="13"/>
  <c r="BU118" i="13"/>
  <c r="CD118" i="13"/>
  <c r="CG118" i="13"/>
  <c r="BX118" i="13"/>
  <c r="BT119" i="13"/>
  <c r="BO119" i="13"/>
  <c r="BH119" i="13"/>
  <c r="F329" i="7"/>
  <c r="V329" i="7"/>
  <c r="K229" i="12"/>
  <c r="L229" i="12" s="1"/>
  <c r="M229" i="12" s="1"/>
  <c r="A342" i="13"/>
  <c r="BM120" i="13" l="1"/>
  <c r="I120" i="13"/>
  <c r="R120" i="13" s="1"/>
  <c r="AA121" i="13" s="1"/>
  <c r="BP120" i="13"/>
  <c r="BN120" i="13"/>
  <c r="BQ120" i="13"/>
  <c r="J120" i="13"/>
  <c r="S120" i="13" s="1"/>
  <c r="AB121" i="13" s="1"/>
  <c r="BZ119" i="13"/>
  <c r="CI119" i="13"/>
  <c r="O229" i="12"/>
  <c r="BY119" i="13"/>
  <c r="CH119" i="13"/>
  <c r="N230" i="12"/>
  <c r="CA118" i="13"/>
  <c r="AR119" i="13"/>
  <c r="CJ118" i="13"/>
  <c r="L120" i="13"/>
  <c r="AY120" i="13"/>
  <c r="BB120" i="13" s="1"/>
  <c r="O329" i="7"/>
  <c r="K330" i="7"/>
  <c r="G330" i="7"/>
  <c r="J330" i="7"/>
  <c r="I330" i="7"/>
  <c r="H330" i="7"/>
  <c r="AZ120" i="13"/>
  <c r="BC120" i="13" s="1"/>
  <c r="A343" i="13"/>
  <c r="M120" i="13" l="1"/>
  <c r="P120" i="13" s="1"/>
  <c r="O120" i="13"/>
  <c r="CL118" i="13"/>
  <c r="CK118" i="13"/>
  <c r="CC118" i="13"/>
  <c r="CB118" i="13"/>
  <c r="AU119" i="13"/>
  <c r="AI120" i="13" s="1"/>
  <c r="BL119" i="13"/>
  <c r="H119" i="13"/>
  <c r="L330" i="7"/>
  <c r="S330" i="7"/>
  <c r="P330" i="7"/>
  <c r="T330" i="7"/>
  <c r="Q330" i="7"/>
  <c r="R330" i="7"/>
  <c r="A344" i="13"/>
  <c r="BJ141" i="13"/>
  <c r="BK141" i="13"/>
  <c r="BI141" i="13"/>
  <c r="G230" i="12" l="1"/>
  <c r="H230" i="12" s="1"/>
  <c r="I230" i="12" s="1"/>
  <c r="K119" i="13"/>
  <c r="Q119" i="13"/>
  <c r="Z120" i="13" s="1"/>
  <c r="BR119" i="13"/>
  <c r="U330" i="7"/>
  <c r="AX119" i="13"/>
  <c r="BA119" i="13" s="1"/>
  <c r="BD119" i="13" s="1"/>
  <c r="A345" i="13"/>
  <c r="BW120" i="13" l="1"/>
  <c r="AT121" i="13" s="1"/>
  <c r="AW121" i="13" s="1"/>
  <c r="AK122" i="13" s="1"/>
  <c r="CE120" i="13"/>
  <c r="J231" i="12"/>
  <c r="BV120" i="13"/>
  <c r="AS121" i="13" s="1"/>
  <c r="AV121" i="13" s="1"/>
  <c r="AJ122" i="13" s="1"/>
  <c r="CF120" i="13"/>
  <c r="K230" i="12"/>
  <c r="L230" i="12" s="1"/>
  <c r="M230" i="12" s="1"/>
  <c r="V330" i="7"/>
  <c r="N119" i="13"/>
  <c r="CD119" i="13"/>
  <c r="BU119" i="13"/>
  <c r="BX119" i="13"/>
  <c r="CG119" i="13"/>
  <c r="BT120" i="13"/>
  <c r="BO120" i="13"/>
  <c r="BH120" i="13"/>
  <c r="F330" i="7"/>
  <c r="A346" i="13"/>
  <c r="BQ121" i="13" l="1"/>
  <c r="BN121" i="13"/>
  <c r="J121" i="13"/>
  <c r="M121" i="13" s="1"/>
  <c r="BP121" i="13"/>
  <c r="BM121" i="13"/>
  <c r="I121" i="13"/>
  <c r="L121" i="13" s="1"/>
  <c r="O330" i="7"/>
  <c r="G331" i="7"/>
  <c r="H331" i="7"/>
  <c r="K331" i="7"/>
  <c r="J331" i="7"/>
  <c r="I331" i="7"/>
  <c r="AZ121" i="13"/>
  <c r="BC121" i="13" s="1"/>
  <c r="CA119" i="13"/>
  <c r="AR120" i="13"/>
  <c r="CJ119" i="13"/>
  <c r="BZ120" i="13"/>
  <c r="CI120" i="13"/>
  <c r="O230" i="12"/>
  <c r="BY120" i="13"/>
  <c r="CH120" i="13"/>
  <c r="N231" i="12"/>
  <c r="AY121" i="13"/>
  <c r="BB121" i="13" s="1"/>
  <c r="BI142" i="13"/>
  <c r="BJ142" i="13"/>
  <c r="BK142" i="13"/>
  <c r="S121" i="13" l="1"/>
  <c r="AB122" i="13" s="1"/>
  <c r="R121" i="13"/>
  <c r="AA122" i="13" s="1"/>
  <c r="P121" i="13"/>
  <c r="O121" i="13"/>
  <c r="CL119" i="13"/>
  <c r="CK119" i="13"/>
  <c r="CC119" i="13"/>
  <c r="CB119" i="13"/>
  <c r="AU120" i="13"/>
  <c r="AI121" i="13" s="1"/>
  <c r="H120" i="13"/>
  <c r="BL120" i="13"/>
  <c r="L331" i="7"/>
  <c r="Q331" i="7"/>
  <c r="T331" i="7"/>
  <c r="R331" i="7"/>
  <c r="P331" i="7"/>
  <c r="S331" i="7"/>
  <c r="G231" i="12" l="1"/>
  <c r="H231" i="12" s="1"/>
  <c r="I231" i="12" s="1"/>
  <c r="AX120" i="13"/>
  <c r="BA120" i="13" s="1"/>
  <c r="BD120" i="13" s="1"/>
  <c r="U331" i="7"/>
  <c r="Q120" i="13"/>
  <c r="Z121" i="13" s="1"/>
  <c r="K120" i="13"/>
  <c r="BR120" i="13"/>
  <c r="BJ143" i="13"/>
  <c r="CF121" i="13" l="1"/>
  <c r="BW121" i="13"/>
  <c r="AT122" i="13" s="1"/>
  <c r="AW122" i="13" s="1"/>
  <c r="AK123" i="13" s="1"/>
  <c r="CE121" i="13"/>
  <c r="J232" i="12"/>
  <c r="BV121" i="13"/>
  <c r="AS122" i="13" s="1"/>
  <c r="I122" i="13" s="1"/>
  <c r="N120" i="13"/>
  <c r="BU120" i="13"/>
  <c r="CD120" i="13"/>
  <c r="BX120" i="13"/>
  <c r="CG120" i="13"/>
  <c r="V331" i="7"/>
  <c r="K231" i="12"/>
  <c r="L231" i="12" s="1"/>
  <c r="M231" i="12" s="1"/>
  <c r="BT121" i="13"/>
  <c r="BO121" i="13"/>
  <c r="BH121" i="13"/>
  <c r="F331" i="7"/>
  <c r="BK143" i="13"/>
  <c r="BI143" i="13"/>
  <c r="BQ122" i="13" l="1"/>
  <c r="J122" i="13"/>
  <c r="M122" i="13" s="1"/>
  <c r="BN122" i="13"/>
  <c r="BP122" i="13"/>
  <c r="AV122" i="13"/>
  <c r="AJ123" i="13" s="1"/>
  <c r="BM122" i="13"/>
  <c r="AZ122" i="13"/>
  <c r="BC122" i="13" s="1"/>
  <c r="O331" i="7"/>
  <c r="I332" i="7"/>
  <c r="G332" i="7"/>
  <c r="J332" i="7"/>
  <c r="K332" i="7"/>
  <c r="H332" i="7"/>
  <c r="BZ121" i="13"/>
  <c r="O231" i="12"/>
  <c r="CI121" i="13"/>
  <c r="BY121" i="13"/>
  <c r="CH121" i="13"/>
  <c r="N232" i="12"/>
  <c r="CJ120" i="13"/>
  <c r="R122" i="13"/>
  <c r="AA123" i="13" s="1"/>
  <c r="L122" i="13"/>
  <c r="CA120" i="13"/>
  <c r="AR121" i="13"/>
  <c r="S122" i="13" l="1"/>
  <c r="AB123" i="13" s="1"/>
  <c r="AY122" i="13"/>
  <c r="BB122" i="13" s="1"/>
  <c r="P122" i="13"/>
  <c r="O122" i="13"/>
  <c r="CB120" i="13"/>
  <c r="CC120" i="13"/>
  <c r="CL120" i="13"/>
  <c r="CK120" i="13"/>
  <c r="P332" i="7"/>
  <c r="R332" i="7"/>
  <c r="S332" i="7"/>
  <c r="T332" i="7"/>
  <c r="Q332" i="7"/>
  <c r="L332" i="7"/>
  <c r="AU121" i="13"/>
  <c r="AI122" i="13" s="1"/>
  <c r="H121" i="13"/>
  <c r="BL121" i="13"/>
  <c r="BK144" i="13"/>
  <c r="BI144" i="13"/>
  <c r="BJ144" i="13"/>
  <c r="G232" i="12" l="1"/>
  <c r="H232" i="12" s="1"/>
  <c r="I232" i="12" s="1"/>
  <c r="U332" i="7"/>
  <c r="BR121" i="13"/>
  <c r="K121" i="13"/>
  <c r="Q121" i="13"/>
  <c r="Z122" i="13" s="1"/>
  <c r="AX121" i="13"/>
  <c r="BA121" i="13" s="1"/>
  <c r="BD121" i="13" s="1"/>
  <c r="CE122" i="13" l="1"/>
  <c r="CF122" i="13"/>
  <c r="J233" i="12"/>
  <c r="BV122" i="13"/>
  <c r="AS123" i="13" s="1"/>
  <c r="I123" i="13" s="1"/>
  <c r="BW122" i="13"/>
  <c r="AT123" i="13" s="1"/>
  <c r="AW123" i="13" s="1"/>
  <c r="AK124" i="13" s="1"/>
  <c r="BT122" i="13"/>
  <c r="BO122" i="13"/>
  <c r="BH122" i="13"/>
  <c r="F332" i="7"/>
  <c r="N121" i="13"/>
  <c r="CD121" i="13"/>
  <c r="BU121" i="13"/>
  <c r="CG121" i="13"/>
  <c r="BX121" i="13"/>
  <c r="V332" i="7"/>
  <c r="K232" i="12"/>
  <c r="L232" i="12" s="1"/>
  <c r="M232" i="12" s="1"/>
  <c r="BK145" i="13"/>
  <c r="BI145" i="13"/>
  <c r="BP123" i="13" l="1"/>
  <c r="AV123" i="13"/>
  <c r="AJ124" i="13" s="1"/>
  <c r="BM123" i="13"/>
  <c r="J123" i="13"/>
  <c r="S123" i="13" s="1"/>
  <c r="AB124" i="13" s="1"/>
  <c r="BQ123" i="13"/>
  <c r="BN123" i="13"/>
  <c r="CJ121" i="13"/>
  <c r="CL121" i="13" s="1"/>
  <c r="BZ122" i="13"/>
  <c r="O232" i="12"/>
  <c r="CI122" i="13"/>
  <c r="BY122" i="13"/>
  <c r="CH122" i="13"/>
  <c r="N233" i="12"/>
  <c r="O332" i="7"/>
  <c r="H333" i="7"/>
  <c r="K333" i="7"/>
  <c r="I333" i="7"/>
  <c r="J333" i="7"/>
  <c r="G333" i="7"/>
  <c r="L123" i="13"/>
  <c r="R123" i="13"/>
  <c r="AA124" i="13" s="1"/>
  <c r="AY123" i="13"/>
  <c r="BB123" i="13" s="1"/>
  <c r="CA121" i="13"/>
  <c r="AR122" i="13"/>
  <c r="AZ123" i="13"/>
  <c r="BC123" i="13" s="1"/>
  <c r="BJ145" i="13"/>
  <c r="M123" i="13" l="1"/>
  <c r="P123" i="13" s="1"/>
  <c r="O123" i="13"/>
  <c r="CK121" i="13"/>
  <c r="L333" i="7"/>
  <c r="AU122" i="13"/>
  <c r="AI123" i="13" s="1"/>
  <c r="H122" i="13"/>
  <c r="BL122" i="13"/>
  <c r="CB121" i="13"/>
  <c r="CC121" i="13"/>
  <c r="S333" i="7"/>
  <c r="Q333" i="7"/>
  <c r="P333" i="7"/>
  <c r="T333" i="7"/>
  <c r="R333" i="7"/>
  <c r="G233" i="12" l="1"/>
  <c r="H233" i="12" s="1"/>
  <c r="I233" i="12" s="1"/>
  <c r="BV123" i="13" s="1"/>
  <c r="AS124" i="13" s="1"/>
  <c r="AX122" i="13"/>
  <c r="BA122" i="13" s="1"/>
  <c r="BD122" i="13" s="1"/>
  <c r="K122" i="13"/>
  <c r="BR122" i="13"/>
  <c r="Q122" i="13"/>
  <c r="Z123" i="13" s="1"/>
  <c r="U333" i="7"/>
  <c r="BK146" i="13"/>
  <c r="BI146" i="13"/>
  <c r="BW123" i="13" l="1"/>
  <c r="AT124" i="13" s="1"/>
  <c r="BN124" i="13" s="1"/>
  <c r="CF123" i="13"/>
  <c r="CE123" i="13"/>
  <c r="J234" i="12"/>
  <c r="V333" i="7"/>
  <c r="K233" i="12"/>
  <c r="L233" i="12" s="1"/>
  <c r="M233" i="12" s="1"/>
  <c r="N122" i="13"/>
  <c r="CD122" i="13"/>
  <c r="BU122" i="13"/>
  <c r="CG122" i="13"/>
  <c r="BX122" i="13"/>
  <c r="BH123" i="13"/>
  <c r="F333" i="7"/>
  <c r="BO123" i="13"/>
  <c r="BT123" i="13"/>
  <c r="BP124" i="13"/>
  <c r="AV124" i="13"/>
  <c r="AJ125" i="13" s="1"/>
  <c r="I124" i="13"/>
  <c r="BM124" i="13"/>
  <c r="BJ146" i="13"/>
  <c r="BQ124" i="13" l="1"/>
  <c r="AW124" i="13"/>
  <c r="AK125" i="13" s="1"/>
  <c r="J124" i="13"/>
  <c r="S124" i="13" s="1"/>
  <c r="AB125" i="13" s="1"/>
  <c r="AY124" i="13"/>
  <c r="BB124" i="13" s="1"/>
  <c r="L124" i="13"/>
  <c r="R124" i="13"/>
  <c r="AA125" i="13" s="1"/>
  <c r="CA122" i="13"/>
  <c r="AR123" i="13"/>
  <c r="CJ122" i="13"/>
  <c r="O333" i="7"/>
  <c r="K334" i="7"/>
  <c r="H334" i="7"/>
  <c r="J334" i="7"/>
  <c r="G334" i="7"/>
  <c r="I334" i="7"/>
  <c r="BZ123" i="13"/>
  <c r="CI123" i="13"/>
  <c r="O233" i="12"/>
  <c r="CH123" i="13"/>
  <c r="BY123" i="13"/>
  <c r="N234" i="12"/>
  <c r="BJ147" i="13"/>
  <c r="M124" i="13" l="1"/>
  <c r="P124" i="13" s="1"/>
  <c r="AZ124" i="13"/>
  <c r="BC124" i="13" s="1"/>
  <c r="O124" i="13"/>
  <c r="H123" i="13"/>
  <c r="AU123" i="13"/>
  <c r="AI124" i="13" s="1"/>
  <c r="BL123" i="13"/>
  <c r="CK122" i="13"/>
  <c r="CL122" i="13"/>
  <c r="CC122" i="13"/>
  <c r="CB122" i="13"/>
  <c r="L334" i="7"/>
  <c r="Q334" i="7"/>
  <c r="S334" i="7"/>
  <c r="T334" i="7"/>
  <c r="R334" i="7"/>
  <c r="P334" i="7"/>
  <c r="BK147" i="13"/>
  <c r="BI147" i="13"/>
  <c r="G234" i="12" l="1"/>
  <c r="H234" i="12" s="1"/>
  <c r="I234" i="12" s="1"/>
  <c r="U334" i="7"/>
  <c r="Q123" i="13"/>
  <c r="Z124" i="13" s="1"/>
  <c r="K123" i="13"/>
  <c r="BR123" i="13"/>
  <c r="AX123" i="13"/>
  <c r="BA123" i="13" s="1"/>
  <c r="BD123" i="13" s="1"/>
  <c r="BW124" i="13" l="1"/>
  <c r="AT125" i="13" s="1"/>
  <c r="BN125" i="13" s="1"/>
  <c r="BV124" i="13"/>
  <c r="AS125" i="13" s="1"/>
  <c r="BP125" i="13" s="1"/>
  <c r="CF124" i="13"/>
  <c r="J235" i="12"/>
  <c r="CE124" i="13"/>
  <c r="N123" i="13"/>
  <c r="BU123" i="13"/>
  <c r="CD123" i="13"/>
  <c r="BX123" i="13"/>
  <c r="CG123" i="13"/>
  <c r="BT124" i="13"/>
  <c r="BO124" i="13"/>
  <c r="BH124" i="13"/>
  <c r="F334" i="7"/>
  <c r="K234" i="12"/>
  <c r="L234" i="12" s="1"/>
  <c r="M234" i="12" s="1"/>
  <c r="V334" i="7"/>
  <c r="BK148" i="13"/>
  <c r="BJ148" i="13"/>
  <c r="AW125" i="13" l="1"/>
  <c r="AK126" i="13" s="1"/>
  <c r="BQ125" i="13"/>
  <c r="J125" i="13"/>
  <c r="M125" i="13" s="1"/>
  <c r="I125" i="13"/>
  <c r="R125" i="13" s="1"/>
  <c r="AA126" i="13" s="1"/>
  <c r="AV125" i="13"/>
  <c r="AJ126" i="13" s="1"/>
  <c r="BM125" i="13"/>
  <c r="CJ123" i="13"/>
  <c r="CK123" i="13" s="1"/>
  <c r="L125" i="13"/>
  <c r="BZ124" i="13"/>
  <c r="CI124" i="13"/>
  <c r="O234" i="12"/>
  <c r="CH124" i="13"/>
  <c r="BY124" i="13"/>
  <c r="N235" i="12"/>
  <c r="CA123" i="13"/>
  <c r="AR124" i="13"/>
  <c r="O334" i="7"/>
  <c r="G335" i="7"/>
  <c r="H335" i="7"/>
  <c r="I335" i="7"/>
  <c r="J335" i="7"/>
  <c r="K335" i="7"/>
  <c r="BI148" i="13"/>
  <c r="S125" i="13" l="1"/>
  <c r="AB126" i="13" s="1"/>
  <c r="AZ125" i="13"/>
  <c r="BC125" i="13" s="1"/>
  <c r="AY125" i="13"/>
  <c r="BB125" i="13" s="1"/>
  <c r="CL123" i="13"/>
  <c r="P125" i="13"/>
  <c r="O125" i="13"/>
  <c r="P335" i="7"/>
  <c r="R335" i="7"/>
  <c r="S335" i="7"/>
  <c r="T335" i="7"/>
  <c r="Q335" i="7"/>
  <c r="CC123" i="13"/>
  <c r="CB123" i="13"/>
  <c r="BL124" i="13"/>
  <c r="H124" i="13"/>
  <c r="AU124" i="13"/>
  <c r="AI125" i="13" s="1"/>
  <c r="L335" i="7"/>
  <c r="G235" i="12" l="1"/>
  <c r="H235" i="12" s="1"/>
  <c r="I235" i="12" s="1"/>
  <c r="BV125" i="13" s="1"/>
  <c r="AS126" i="13" s="1"/>
  <c r="K124" i="13"/>
  <c r="BR124" i="13"/>
  <c r="Q124" i="13"/>
  <c r="Z125" i="13" s="1"/>
  <c r="AX124" i="13"/>
  <c r="BA124" i="13" s="1"/>
  <c r="BD124" i="13" s="1"/>
  <c r="U335" i="7"/>
  <c r="BK149" i="13"/>
  <c r="BI149" i="13"/>
  <c r="BJ149" i="13"/>
  <c r="CE125" i="13" l="1"/>
  <c r="J236" i="12"/>
  <c r="BW125" i="13"/>
  <c r="AT126" i="13" s="1"/>
  <c r="BQ126" i="13" s="1"/>
  <c r="CF125" i="13"/>
  <c r="BP126" i="13"/>
  <c r="AV126" i="13"/>
  <c r="AJ127" i="13" s="1"/>
  <c r="I126" i="13"/>
  <c r="BM126" i="13"/>
  <c r="V335" i="7"/>
  <c r="K235" i="12"/>
  <c r="L235" i="12" s="1"/>
  <c r="M235" i="12" s="1"/>
  <c r="BH125" i="13"/>
  <c r="F335" i="7"/>
  <c r="BO125" i="13"/>
  <c r="BT125" i="13"/>
  <c r="N124" i="13"/>
  <c r="BU124" i="13"/>
  <c r="CD124" i="13"/>
  <c r="BX124" i="13"/>
  <c r="CG124" i="13"/>
  <c r="BK150" i="13"/>
  <c r="BJ150" i="13"/>
  <c r="AW126" i="13" l="1"/>
  <c r="AK127" i="13" s="1"/>
  <c r="BN126" i="13"/>
  <c r="J126" i="13"/>
  <c r="S126" i="13" s="1"/>
  <c r="AB127" i="13" s="1"/>
  <c r="L126" i="13"/>
  <c r="R126" i="13"/>
  <c r="AA127" i="13" s="1"/>
  <c r="CI125" i="13"/>
  <c r="BZ125" i="13"/>
  <c r="O235" i="12"/>
  <c r="BY125" i="13"/>
  <c r="CH125" i="13"/>
  <c r="N236" i="12"/>
  <c r="CJ124" i="13"/>
  <c r="CA124" i="13"/>
  <c r="AR125" i="13"/>
  <c r="AY126" i="13"/>
  <c r="BB126" i="13" s="1"/>
  <c r="M126" i="13"/>
  <c r="O335" i="7"/>
  <c r="G336" i="7"/>
  <c r="K336" i="7"/>
  <c r="J336" i="7"/>
  <c r="I336" i="7"/>
  <c r="H336" i="7"/>
  <c r="BI150" i="13"/>
  <c r="AZ126" i="13" l="1"/>
  <c r="BC126" i="13" s="1"/>
  <c r="P126" i="13"/>
  <c r="O126" i="13"/>
  <c r="CK124" i="13"/>
  <c r="CL124" i="13"/>
  <c r="L336" i="7"/>
  <c r="T336" i="7"/>
  <c r="R336" i="7"/>
  <c r="P336" i="7"/>
  <c r="S336" i="7"/>
  <c r="Q336" i="7"/>
  <c r="AU125" i="13"/>
  <c r="AI126" i="13" s="1"/>
  <c r="BL125" i="13"/>
  <c r="H125" i="13"/>
  <c r="CC124" i="13"/>
  <c r="CB124" i="13"/>
  <c r="G236" i="12" l="1"/>
  <c r="H236" i="12" s="1"/>
  <c r="I236" i="12" s="1"/>
  <c r="U336" i="7"/>
  <c r="BR125" i="13"/>
  <c r="Q125" i="13"/>
  <c r="Z126" i="13" s="1"/>
  <c r="K125" i="13"/>
  <c r="AX125" i="13"/>
  <c r="BA125" i="13" s="1"/>
  <c r="BD125" i="13" s="1"/>
  <c r="BJ151" i="13"/>
  <c r="BK151" i="13"/>
  <c r="J237" i="12" l="1"/>
  <c r="CE126" i="13"/>
  <c r="BV126" i="13"/>
  <c r="AS127" i="13" s="1"/>
  <c r="AV127" i="13" s="1"/>
  <c r="AJ128" i="13" s="1"/>
  <c r="BW126" i="13"/>
  <c r="AT127" i="13" s="1"/>
  <c r="BN127" i="13" s="1"/>
  <c r="CF126" i="13"/>
  <c r="N125" i="13"/>
  <c r="CD125" i="13"/>
  <c r="BU125" i="13"/>
  <c r="CG125" i="13"/>
  <c r="BX125" i="13"/>
  <c r="BH126" i="13"/>
  <c r="F336" i="7"/>
  <c r="BT126" i="13"/>
  <c r="BO126" i="13"/>
  <c r="V336" i="7"/>
  <c r="K236" i="12"/>
  <c r="L236" i="12" s="1"/>
  <c r="M236" i="12" s="1"/>
  <c r="BI151" i="13"/>
  <c r="I127" i="13" l="1"/>
  <c r="L127" i="13" s="1"/>
  <c r="BP127" i="13"/>
  <c r="BM127" i="13"/>
  <c r="BQ127" i="13"/>
  <c r="AW127" i="13"/>
  <c r="AK128" i="13" s="1"/>
  <c r="J127" i="13"/>
  <c r="M127" i="13" s="1"/>
  <c r="CJ125" i="13"/>
  <c r="CK125" i="13" s="1"/>
  <c r="O336" i="7"/>
  <c r="J337" i="7"/>
  <c r="H337" i="7"/>
  <c r="K337" i="7"/>
  <c r="G337" i="7"/>
  <c r="I337" i="7"/>
  <c r="AY127" i="13"/>
  <c r="BB127" i="13" s="1"/>
  <c r="BZ126" i="13"/>
  <c r="CI126" i="13"/>
  <c r="O236" i="12"/>
  <c r="BY126" i="13"/>
  <c r="CH126" i="13"/>
  <c r="N237" i="12"/>
  <c r="CA125" i="13"/>
  <c r="AR126" i="13"/>
  <c r="R127" i="13" l="1"/>
  <c r="AA128" i="13" s="1"/>
  <c r="S127" i="13"/>
  <c r="AB128" i="13" s="1"/>
  <c r="AZ127" i="13"/>
  <c r="BC127" i="13" s="1"/>
  <c r="P127" i="13"/>
  <c r="O127" i="13"/>
  <c r="CL125" i="13"/>
  <c r="L337" i="7"/>
  <c r="CC125" i="13"/>
  <c r="CB125" i="13"/>
  <c r="P337" i="7"/>
  <c r="S337" i="7"/>
  <c r="T337" i="7"/>
  <c r="Q337" i="7"/>
  <c r="R337" i="7"/>
  <c r="BL126" i="13"/>
  <c r="AU126" i="13"/>
  <c r="AI127" i="13" s="1"/>
  <c r="H126" i="13"/>
  <c r="BI152" i="13"/>
  <c r="BK152" i="13"/>
  <c r="BJ152" i="13"/>
  <c r="G237" i="12" l="1"/>
  <c r="H237" i="12" s="1"/>
  <c r="I237" i="12" s="1"/>
  <c r="U337" i="7"/>
  <c r="BR126" i="13"/>
  <c r="Q126" i="13"/>
  <c r="Z127" i="13" s="1"/>
  <c r="K126" i="13"/>
  <c r="AX126" i="13"/>
  <c r="BA126" i="13" s="1"/>
  <c r="BD126" i="13" s="1"/>
  <c r="J238" i="12" l="1"/>
  <c r="CE127" i="13"/>
  <c r="BV127" i="13"/>
  <c r="AS128" i="13" s="1"/>
  <c r="BP128" i="13" s="1"/>
  <c r="CF127" i="13"/>
  <c r="BW127" i="13"/>
  <c r="AT128" i="13" s="1"/>
  <c r="AW128" i="13" s="1"/>
  <c r="AK129" i="13" s="1"/>
  <c r="N126" i="13"/>
  <c r="CD126" i="13"/>
  <c r="BU126" i="13"/>
  <c r="CG126" i="13"/>
  <c r="BX126" i="13"/>
  <c r="BT127" i="13"/>
  <c r="BO127" i="13"/>
  <c r="BH127" i="13"/>
  <c r="F337" i="7"/>
  <c r="K237" i="12"/>
  <c r="L237" i="12" s="1"/>
  <c r="M237" i="12" s="1"/>
  <c r="V337" i="7"/>
  <c r="I128" i="13" l="1"/>
  <c r="L128" i="13" s="1"/>
  <c r="BM128" i="13"/>
  <c r="AV128" i="13"/>
  <c r="AJ129" i="13" s="1"/>
  <c r="BQ128" i="13"/>
  <c r="BN128" i="13"/>
  <c r="J128" i="13"/>
  <c r="M128" i="13" s="1"/>
  <c r="CJ126" i="13"/>
  <c r="CL126" i="13" s="1"/>
  <c r="O237" i="12"/>
  <c r="CI127" i="13"/>
  <c r="BZ127" i="13"/>
  <c r="CH127" i="13"/>
  <c r="BY127" i="13"/>
  <c r="N238" i="12"/>
  <c r="CA126" i="13"/>
  <c r="AR127" i="13"/>
  <c r="O337" i="7"/>
  <c r="G338" i="7"/>
  <c r="K338" i="7"/>
  <c r="I338" i="7"/>
  <c r="H338" i="7"/>
  <c r="J338" i="7"/>
  <c r="AZ128" i="13"/>
  <c r="BC128" i="13" s="1"/>
  <c r="BJ153" i="13"/>
  <c r="BK153" i="13"/>
  <c r="BI153" i="13"/>
  <c r="AY128" i="13" l="1"/>
  <c r="BB128" i="13" s="1"/>
  <c r="R128" i="13"/>
  <c r="AA129" i="13" s="1"/>
  <c r="S128" i="13"/>
  <c r="AB129" i="13" s="1"/>
  <c r="CK126" i="13"/>
  <c r="O128" i="13"/>
  <c r="P128" i="13"/>
  <c r="S338" i="7"/>
  <c r="P338" i="7"/>
  <c r="T338" i="7"/>
  <c r="Q338" i="7"/>
  <c r="R338" i="7"/>
  <c r="H127" i="13"/>
  <c r="AU127" i="13"/>
  <c r="AI128" i="13" s="1"/>
  <c r="BL127" i="13"/>
  <c r="CC126" i="13"/>
  <c r="CB126" i="13"/>
  <c r="L338" i="7"/>
  <c r="G238" i="12" l="1"/>
  <c r="H238" i="12" s="1"/>
  <c r="I238" i="12" s="1"/>
  <c r="K127" i="13"/>
  <c r="BR127" i="13"/>
  <c r="Q127" i="13"/>
  <c r="Z128" i="13" s="1"/>
  <c r="AX127" i="13"/>
  <c r="BA127" i="13" s="1"/>
  <c r="BD127" i="13" s="1"/>
  <c r="U338" i="7"/>
  <c r="BI154" i="13"/>
  <c r="BK154" i="13"/>
  <c r="BV128" i="13" l="1"/>
  <c r="AS129" i="13" s="1"/>
  <c r="AV129" i="13" s="1"/>
  <c r="AJ130" i="13" s="1"/>
  <c r="J239" i="12"/>
  <c r="CE128" i="13"/>
  <c r="CF128" i="13"/>
  <c r="BW128" i="13"/>
  <c r="AT129" i="13" s="1"/>
  <c r="BN129" i="13" s="1"/>
  <c r="K238" i="12"/>
  <c r="L238" i="12" s="1"/>
  <c r="M238" i="12" s="1"/>
  <c r="V338" i="7"/>
  <c r="BH128" i="13"/>
  <c r="F338" i="7"/>
  <c r="BT128" i="13"/>
  <c r="BO128" i="13"/>
  <c r="N127" i="13"/>
  <c r="BU127" i="13"/>
  <c r="CD127" i="13"/>
  <c r="BX127" i="13"/>
  <c r="CG127" i="13"/>
  <c r="BI155" i="13"/>
  <c r="BJ154" i="13"/>
  <c r="I129" i="13" l="1"/>
  <c r="BM129" i="13"/>
  <c r="BP129" i="13"/>
  <c r="BQ129" i="13"/>
  <c r="AW129" i="13"/>
  <c r="AK130" i="13" s="1"/>
  <c r="J129" i="13"/>
  <c r="S129" i="13" s="1"/>
  <c r="AB130" i="13" s="1"/>
  <c r="O338" i="7"/>
  <c r="K339" i="7"/>
  <c r="G339" i="7"/>
  <c r="J339" i="7"/>
  <c r="H339" i="7"/>
  <c r="I339" i="7"/>
  <c r="CA127" i="13"/>
  <c r="AR128" i="13"/>
  <c r="AY129" i="13"/>
  <c r="BB129" i="13" s="1"/>
  <c r="CJ127" i="13"/>
  <c r="BZ128" i="13"/>
  <c r="O238" i="12"/>
  <c r="CI128" i="13"/>
  <c r="BY128" i="13"/>
  <c r="CH128" i="13"/>
  <c r="N239" i="12"/>
  <c r="L129" i="13"/>
  <c r="R129" i="13"/>
  <c r="AA130" i="13" s="1"/>
  <c r="BK155" i="13"/>
  <c r="AZ129" i="13" l="1"/>
  <c r="BC129" i="13" s="1"/>
  <c r="M129" i="13"/>
  <c r="P129" i="13" s="1"/>
  <c r="O129" i="13"/>
  <c r="BL128" i="13"/>
  <c r="AU128" i="13"/>
  <c r="AI129" i="13" s="1"/>
  <c r="H128" i="13"/>
  <c r="CC127" i="13"/>
  <c r="CB127" i="13"/>
  <c r="L339" i="7"/>
  <c r="P339" i="7"/>
  <c r="Q339" i="7"/>
  <c r="T339" i="7"/>
  <c r="R339" i="7"/>
  <c r="S339" i="7"/>
  <c r="CL127" i="13"/>
  <c r="CK127" i="13"/>
  <c r="BJ155" i="13"/>
  <c r="BI156" i="13"/>
  <c r="G239" i="12" l="1"/>
  <c r="H239" i="12" s="1"/>
  <c r="I239" i="12" s="1"/>
  <c r="Q128" i="13"/>
  <c r="Z129" i="13" s="1"/>
  <c r="K128" i="13"/>
  <c r="BR128" i="13"/>
  <c r="U339" i="7"/>
  <c r="AX128" i="13"/>
  <c r="BA128" i="13" s="1"/>
  <c r="BD128" i="13" s="1"/>
  <c r="BK156" i="13"/>
  <c r="J240" i="12" l="1"/>
  <c r="BV129" i="13"/>
  <c r="AS130" i="13" s="1"/>
  <c r="BM130" i="13" s="1"/>
  <c r="CE129" i="13"/>
  <c r="BW129" i="13"/>
  <c r="AT130" i="13" s="1"/>
  <c r="BN130" i="13" s="1"/>
  <c r="CF129" i="13"/>
  <c r="BH129" i="13"/>
  <c r="F339" i="7"/>
  <c r="N128" i="13"/>
  <c r="CD128" i="13"/>
  <c r="BU128" i="13"/>
  <c r="CG128" i="13"/>
  <c r="BX128" i="13"/>
  <c r="V339" i="7"/>
  <c r="K239" i="12"/>
  <c r="L239" i="12" s="1"/>
  <c r="M239" i="12" s="1"/>
  <c r="BT129" i="13"/>
  <c r="BO129" i="13"/>
  <c r="BJ156" i="13"/>
  <c r="BP130" i="13" l="1"/>
  <c r="AV130" i="13"/>
  <c r="AJ131" i="13" s="1"/>
  <c r="J130" i="13"/>
  <c r="M130" i="13" s="1"/>
  <c r="I130" i="13"/>
  <c r="R130" i="13" s="1"/>
  <c r="AA131" i="13" s="1"/>
  <c r="BQ130" i="13"/>
  <c r="AW130" i="13"/>
  <c r="AK131" i="13" s="1"/>
  <c r="CJ128" i="13"/>
  <c r="CK128" i="13" s="1"/>
  <c r="CA128" i="13"/>
  <c r="AR129" i="13"/>
  <c r="BZ129" i="13"/>
  <c r="CI129" i="13"/>
  <c r="O239" i="12"/>
  <c r="CH129" i="13"/>
  <c r="BY129" i="13"/>
  <c r="N240" i="12"/>
  <c r="O339" i="7"/>
  <c r="K340" i="7"/>
  <c r="H340" i="7"/>
  <c r="J340" i="7"/>
  <c r="G340" i="7"/>
  <c r="I340" i="7"/>
  <c r="L130" i="13" l="1"/>
  <c r="AY130" i="13"/>
  <c r="BB130" i="13" s="1"/>
  <c r="S130" i="13"/>
  <c r="AB131" i="13" s="1"/>
  <c r="AZ130" i="13"/>
  <c r="BC130" i="13" s="1"/>
  <c r="P130" i="13"/>
  <c r="O130" i="13"/>
  <c r="CL128" i="13"/>
  <c r="CB128" i="13"/>
  <c r="CC128" i="13"/>
  <c r="S340" i="7"/>
  <c r="Q340" i="7"/>
  <c r="R340" i="7"/>
  <c r="P340" i="7"/>
  <c r="T340" i="7"/>
  <c r="BL129" i="13"/>
  <c r="AU129" i="13"/>
  <c r="AI130" i="13" s="1"/>
  <c r="H129" i="13"/>
  <c r="L340" i="7"/>
  <c r="BJ157" i="13"/>
  <c r="BK157" i="13"/>
  <c r="BI157" i="13"/>
  <c r="G240" i="12" l="1"/>
  <c r="H240" i="12" s="1"/>
  <c r="I240" i="12" s="1"/>
  <c r="Q129" i="13"/>
  <c r="Z130" i="13" s="1"/>
  <c r="K129" i="13"/>
  <c r="BR129" i="13"/>
  <c r="AX129" i="13"/>
  <c r="BA129" i="13" s="1"/>
  <c r="BD129" i="13" s="1"/>
  <c r="U340" i="7"/>
  <c r="J241" i="12" l="1"/>
  <c r="CE130" i="13"/>
  <c r="BW130" i="13"/>
  <c r="AT131" i="13" s="1"/>
  <c r="BN131" i="13" s="1"/>
  <c r="BV130" i="13"/>
  <c r="AS131" i="13" s="1"/>
  <c r="BM131" i="13" s="1"/>
  <c r="CF130" i="13"/>
  <c r="K240" i="12"/>
  <c r="L240" i="12" s="1"/>
  <c r="M240" i="12" s="1"/>
  <c r="V340" i="7"/>
  <c r="BT130" i="13"/>
  <c r="BO130" i="13"/>
  <c r="N129" i="13"/>
  <c r="BU129" i="13"/>
  <c r="CD129" i="13"/>
  <c r="CG129" i="13"/>
  <c r="BX129" i="13"/>
  <c r="BH130" i="13"/>
  <c r="F340" i="7"/>
  <c r="BJ158" i="13"/>
  <c r="BK158" i="13"/>
  <c r="J131" i="13" l="1"/>
  <c r="M131" i="13" s="1"/>
  <c r="AW131" i="13"/>
  <c r="AK132" i="13" s="1"/>
  <c r="BQ131" i="13"/>
  <c r="I131" i="13"/>
  <c r="L131" i="13" s="1"/>
  <c r="BP131" i="13"/>
  <c r="AV131" i="13"/>
  <c r="AJ132" i="13" s="1"/>
  <c r="CJ129" i="13"/>
  <c r="CL129" i="13" s="1"/>
  <c r="CA129" i="13"/>
  <c r="AR130" i="13"/>
  <c r="O340" i="7"/>
  <c r="I341" i="7"/>
  <c r="G341" i="7"/>
  <c r="H341" i="7"/>
  <c r="K341" i="7"/>
  <c r="J341" i="7"/>
  <c r="O240" i="12"/>
  <c r="BZ130" i="13"/>
  <c r="CI130" i="13"/>
  <c r="BY130" i="13"/>
  <c r="CH130" i="13"/>
  <c r="N241" i="12"/>
  <c r="BI158" i="13"/>
  <c r="S131" i="13" l="1"/>
  <c r="AB132" i="13" s="1"/>
  <c r="AZ131" i="13"/>
  <c r="BC131" i="13" s="1"/>
  <c r="R131" i="13"/>
  <c r="AA132" i="13" s="1"/>
  <c r="CK129" i="13"/>
  <c r="AY131" i="13"/>
  <c r="BB131" i="13" s="1"/>
  <c r="P131" i="13"/>
  <c r="O131" i="13"/>
  <c r="L341" i="7"/>
  <c r="BL130" i="13"/>
  <c r="AU130" i="13"/>
  <c r="AI131" i="13" s="1"/>
  <c r="H130" i="13"/>
  <c r="CB129" i="13"/>
  <c r="CC129" i="13"/>
  <c r="P341" i="7"/>
  <c r="T341" i="7"/>
  <c r="Q341" i="7"/>
  <c r="S341" i="7"/>
  <c r="R341" i="7"/>
  <c r="G241" i="12" l="1"/>
  <c r="H241" i="12" s="1"/>
  <c r="I241" i="12" s="1"/>
  <c r="U341" i="7"/>
  <c r="BR130" i="13"/>
  <c r="Q130" i="13"/>
  <c r="Z131" i="13" s="1"/>
  <c r="K130" i="13"/>
  <c r="AX130" i="13"/>
  <c r="BA130" i="13" s="1"/>
  <c r="BD130" i="13" s="1"/>
  <c r="BI159" i="13"/>
  <c r="BK159" i="13"/>
  <c r="BJ159" i="13"/>
  <c r="CF131" i="13" l="1"/>
  <c r="J242" i="12"/>
  <c r="CE131" i="13"/>
  <c r="BW131" i="13"/>
  <c r="AT132" i="13" s="1"/>
  <c r="BN132" i="13" s="1"/>
  <c r="BV131" i="13"/>
  <c r="AS132" i="13" s="1"/>
  <c r="I132" i="13" s="1"/>
  <c r="BH131" i="13"/>
  <c r="F341" i="7"/>
  <c r="N130" i="13"/>
  <c r="CD130" i="13"/>
  <c r="BU130" i="13"/>
  <c r="CG130" i="13"/>
  <c r="BX130" i="13"/>
  <c r="BO131" i="13"/>
  <c r="BT131" i="13"/>
  <c r="V341" i="7"/>
  <c r="K241" i="12"/>
  <c r="L241" i="12" s="1"/>
  <c r="M241" i="12" s="1"/>
  <c r="BP132" i="13" l="1"/>
  <c r="BM132" i="13"/>
  <c r="AV132" i="13"/>
  <c r="AJ133" i="13" s="1"/>
  <c r="J132" i="13"/>
  <c r="M132" i="13" s="1"/>
  <c r="BQ132" i="13"/>
  <c r="AW132" i="13"/>
  <c r="AK133" i="13" s="1"/>
  <c r="CJ130" i="13"/>
  <c r="CA130" i="13"/>
  <c r="AR131" i="13"/>
  <c r="O241" i="12"/>
  <c r="CI131" i="13"/>
  <c r="BZ131" i="13"/>
  <c r="BY131" i="13"/>
  <c r="CH131" i="13"/>
  <c r="N242" i="12"/>
  <c r="O341" i="7"/>
  <c r="G342" i="7"/>
  <c r="K342" i="7"/>
  <c r="H342" i="7"/>
  <c r="I342" i="7"/>
  <c r="J342" i="7"/>
  <c r="L132" i="13"/>
  <c r="R132" i="13"/>
  <c r="AA133" i="13" s="1"/>
  <c r="AY132" i="13" l="1"/>
  <c r="BB132" i="13" s="1"/>
  <c r="AZ132" i="13"/>
  <c r="BC132" i="13" s="1"/>
  <c r="S132" i="13"/>
  <c r="AB133" i="13" s="1"/>
  <c r="P132" i="13"/>
  <c r="O132" i="13"/>
  <c r="L342" i="7"/>
  <c r="H131" i="13"/>
  <c r="BL131" i="13"/>
  <c r="AU131" i="13"/>
  <c r="AI132" i="13" s="1"/>
  <c r="CB130" i="13"/>
  <c r="CC130" i="13"/>
  <c r="P342" i="7"/>
  <c r="Q342" i="7"/>
  <c r="T342" i="7"/>
  <c r="R342" i="7"/>
  <c r="S342" i="7"/>
  <c r="CL130" i="13"/>
  <c r="CK130" i="13"/>
  <c r="BK160" i="13"/>
  <c r="BI160" i="13"/>
  <c r="BJ160" i="13"/>
  <c r="G242" i="12" l="1"/>
  <c r="H242" i="12" s="1"/>
  <c r="I242" i="12" s="1"/>
  <c r="J243" i="12" s="1"/>
  <c r="BR131" i="13"/>
  <c r="Q131" i="13"/>
  <c r="Z132" i="13" s="1"/>
  <c r="K131" i="13"/>
  <c r="AX131" i="13"/>
  <c r="BA131" i="13" s="1"/>
  <c r="BD131" i="13" s="1"/>
  <c r="U342" i="7"/>
  <c r="BK161" i="13"/>
  <c r="CE132" i="13" l="1"/>
  <c r="BV132" i="13"/>
  <c r="AS133" i="13" s="1"/>
  <c r="BM133" i="13" s="1"/>
  <c r="BW132" i="13"/>
  <c r="AT133" i="13" s="1"/>
  <c r="BQ133" i="13" s="1"/>
  <c r="CF132" i="13"/>
  <c r="BH132" i="13"/>
  <c r="F342" i="7"/>
  <c r="N131" i="13"/>
  <c r="CD131" i="13"/>
  <c r="BU131" i="13"/>
  <c r="BX131" i="13"/>
  <c r="CG131" i="13"/>
  <c r="K242" i="12"/>
  <c r="L242" i="12" s="1"/>
  <c r="M242" i="12" s="1"/>
  <c r="V342" i="7"/>
  <c r="BT132" i="13"/>
  <c r="BO132" i="13"/>
  <c r="BJ161" i="13"/>
  <c r="BI161" i="13"/>
  <c r="BP133" i="13" l="1"/>
  <c r="AW133" i="13"/>
  <c r="AK134" i="13" s="1"/>
  <c r="BN133" i="13"/>
  <c r="J133" i="13"/>
  <c r="S133" i="13" s="1"/>
  <c r="AB134" i="13" s="1"/>
  <c r="I133" i="13"/>
  <c r="R133" i="13" s="1"/>
  <c r="AA134" i="13" s="1"/>
  <c r="AV133" i="13"/>
  <c r="AJ134" i="13" s="1"/>
  <c r="O342" i="7"/>
  <c r="K343" i="7"/>
  <c r="J343" i="7"/>
  <c r="I343" i="7"/>
  <c r="H343" i="7"/>
  <c r="G343" i="7"/>
  <c r="CI132" i="13"/>
  <c r="BZ132" i="13"/>
  <c r="O242" i="12"/>
  <c r="BY132" i="13"/>
  <c r="CH132" i="13"/>
  <c r="N243" i="12"/>
  <c r="CA131" i="13"/>
  <c r="AR132" i="13"/>
  <c r="CJ131" i="13"/>
  <c r="M133" i="13" l="1"/>
  <c r="P133" i="13" s="1"/>
  <c r="AZ133" i="13"/>
  <c r="BC133" i="13" s="1"/>
  <c r="AY133" i="13"/>
  <c r="BB133" i="13" s="1"/>
  <c r="L133" i="13"/>
  <c r="O133" i="13" s="1"/>
  <c r="BL132" i="13"/>
  <c r="AU132" i="13"/>
  <c r="AI133" i="13" s="1"/>
  <c r="H132" i="13"/>
  <c r="L343" i="7"/>
  <c r="CC131" i="13"/>
  <c r="CB131" i="13"/>
  <c r="CL131" i="13"/>
  <c r="CK131" i="13"/>
  <c r="S343" i="7"/>
  <c r="R343" i="7"/>
  <c r="T343" i="7"/>
  <c r="Q343" i="7"/>
  <c r="P343" i="7"/>
  <c r="G243" i="12" l="1"/>
  <c r="H243" i="12" s="1"/>
  <c r="I243" i="12" s="1"/>
  <c r="U343" i="7"/>
  <c r="Q132" i="13"/>
  <c r="Z133" i="13" s="1"/>
  <c r="K132" i="13"/>
  <c r="BR132" i="13"/>
  <c r="AX132" i="13"/>
  <c r="BA132" i="13" s="1"/>
  <c r="BD132" i="13" s="1"/>
  <c r="BI162" i="13"/>
  <c r="BK162" i="13"/>
  <c r="BJ162" i="13"/>
  <c r="J244" i="12" l="1"/>
  <c r="BV133" i="13"/>
  <c r="AS134" i="13" s="1"/>
  <c r="BM134" i="13" s="1"/>
  <c r="BW133" i="13"/>
  <c r="AT134" i="13" s="1"/>
  <c r="BQ134" i="13" s="1"/>
  <c r="CE133" i="13"/>
  <c r="CF133" i="13"/>
  <c r="BO133" i="13"/>
  <c r="BT133" i="13"/>
  <c r="N132" i="13"/>
  <c r="BU132" i="13"/>
  <c r="CD132" i="13"/>
  <c r="BX132" i="13"/>
  <c r="CG132" i="13"/>
  <c r="BH133" i="13"/>
  <c r="F343" i="7"/>
  <c r="V343" i="7"/>
  <c r="K243" i="12"/>
  <c r="L243" i="12" s="1"/>
  <c r="M243" i="12" s="1"/>
  <c r="BP134" i="13" l="1"/>
  <c r="AV134" i="13"/>
  <c r="AJ135" i="13" s="1"/>
  <c r="J134" i="13"/>
  <c r="M134" i="13" s="1"/>
  <c r="BN134" i="13"/>
  <c r="AW134" i="13"/>
  <c r="AK135" i="13" s="1"/>
  <c r="I134" i="13"/>
  <c r="L134" i="13" s="1"/>
  <c r="O343" i="7"/>
  <c r="K344" i="7"/>
  <c r="H344" i="7"/>
  <c r="G344" i="7"/>
  <c r="J344" i="7"/>
  <c r="I344" i="7"/>
  <c r="CI133" i="13"/>
  <c r="BZ133" i="13"/>
  <c r="O243" i="12"/>
  <c r="BY133" i="13"/>
  <c r="CH133" i="13"/>
  <c r="N244" i="12"/>
  <c r="CJ132" i="13"/>
  <c r="CA132" i="13"/>
  <c r="AR133" i="13"/>
  <c r="BK163" i="13"/>
  <c r="BI163" i="13"/>
  <c r="BJ163" i="13"/>
  <c r="AY134" i="13" l="1"/>
  <c r="BB134" i="13" s="1"/>
  <c r="S134" i="13"/>
  <c r="AB135" i="13" s="1"/>
  <c r="R134" i="13"/>
  <c r="AA135" i="13" s="1"/>
  <c r="AZ134" i="13"/>
  <c r="BC134" i="13" s="1"/>
  <c r="O134" i="13"/>
  <c r="P134" i="13"/>
  <c r="CB132" i="13"/>
  <c r="CC132" i="13"/>
  <c r="CK132" i="13"/>
  <c r="CL132" i="13"/>
  <c r="L344" i="7"/>
  <c r="S344" i="7"/>
  <c r="P344" i="7"/>
  <c r="R344" i="7"/>
  <c r="Q344" i="7"/>
  <c r="T344" i="7"/>
  <c r="AU133" i="13"/>
  <c r="AI134" i="13" s="1"/>
  <c r="H133" i="13"/>
  <c r="BL133" i="13"/>
  <c r="G244" i="12" l="1"/>
  <c r="H244" i="12" s="1"/>
  <c r="I244" i="12" s="1"/>
  <c r="Q133" i="13"/>
  <c r="Z134" i="13" s="1"/>
  <c r="BR133" i="13"/>
  <c r="K133" i="13"/>
  <c r="AX133" i="13"/>
  <c r="BA133" i="13" s="1"/>
  <c r="BD133" i="13" s="1"/>
  <c r="U344" i="7"/>
  <c r="BV134" i="13" l="1"/>
  <c r="AS135" i="13" s="1"/>
  <c r="I135" i="13" s="1"/>
  <c r="CF134" i="13"/>
  <c r="J245" i="12"/>
  <c r="BW134" i="13"/>
  <c r="AT135" i="13" s="1"/>
  <c r="AW135" i="13" s="1"/>
  <c r="AK136" i="13" s="1"/>
  <c r="CE134" i="13"/>
  <c r="K244" i="12"/>
  <c r="L244" i="12" s="1"/>
  <c r="M244" i="12" s="1"/>
  <c r="V344" i="7"/>
  <c r="N133" i="13"/>
  <c r="CD133" i="13"/>
  <c r="BU133" i="13"/>
  <c r="BX133" i="13"/>
  <c r="CG133" i="13"/>
  <c r="BO134" i="13"/>
  <c r="BT134" i="13"/>
  <c r="BH134" i="13"/>
  <c r="F344" i="7"/>
  <c r="BI164" i="13"/>
  <c r="BK164" i="13"/>
  <c r="BJ164" i="13"/>
  <c r="AV135" i="13" l="1"/>
  <c r="AJ136" i="13" s="1"/>
  <c r="BP135" i="13"/>
  <c r="BM135" i="13"/>
  <c r="J135" i="13"/>
  <c r="M135" i="13" s="1"/>
  <c r="BQ135" i="13"/>
  <c r="BN135" i="13"/>
  <c r="O244" i="12"/>
  <c r="CI134" i="13"/>
  <c r="BZ134" i="13"/>
  <c r="BY134" i="13"/>
  <c r="CH134" i="13"/>
  <c r="N245" i="12"/>
  <c r="O344" i="7"/>
  <c r="J345" i="7"/>
  <c r="K345" i="7"/>
  <c r="I345" i="7"/>
  <c r="G345" i="7"/>
  <c r="H345" i="7"/>
  <c r="AZ135" i="13"/>
  <c r="BC135" i="13" s="1"/>
  <c r="CA133" i="13"/>
  <c r="AR134" i="13"/>
  <c r="CJ133" i="13"/>
  <c r="L135" i="13"/>
  <c r="R135" i="13"/>
  <c r="AA136" i="13" s="1"/>
  <c r="AY135" i="13"/>
  <c r="BB135" i="13" s="1"/>
  <c r="S135" i="13" l="1"/>
  <c r="AB136" i="13" s="1"/>
  <c r="O135" i="13"/>
  <c r="P135" i="13"/>
  <c r="CB133" i="13"/>
  <c r="CC133" i="13"/>
  <c r="T345" i="7"/>
  <c r="Q345" i="7"/>
  <c r="S345" i="7"/>
  <c r="R345" i="7"/>
  <c r="P345" i="7"/>
  <c r="L345" i="7"/>
  <c r="BL134" i="13"/>
  <c r="H134" i="13"/>
  <c r="AU134" i="13"/>
  <c r="AI135" i="13" s="1"/>
  <c r="CK133" i="13"/>
  <c r="CL133" i="13"/>
  <c r="G245" i="12" l="1"/>
  <c r="H245" i="12" s="1"/>
  <c r="I245" i="12" s="1"/>
  <c r="U345" i="7"/>
  <c r="Q134" i="13"/>
  <c r="Z135" i="13" s="1"/>
  <c r="BR134" i="13"/>
  <c r="K134" i="13"/>
  <c r="AX134" i="13"/>
  <c r="BA134" i="13" s="1"/>
  <c r="BD134" i="13" s="1"/>
  <c r="BI165" i="13"/>
  <c r="BJ165" i="13"/>
  <c r="BK165" i="13"/>
  <c r="J246" i="12" l="1"/>
  <c r="BV135" i="13"/>
  <c r="AS136" i="13" s="1"/>
  <c r="AV136" i="13" s="1"/>
  <c r="AJ137" i="13" s="1"/>
  <c r="BW135" i="13"/>
  <c r="AT136" i="13" s="1"/>
  <c r="BQ136" i="13" s="1"/>
  <c r="CF135" i="13"/>
  <c r="CE135" i="13"/>
  <c r="V345" i="7"/>
  <c r="K245" i="12"/>
  <c r="L245" i="12" s="1"/>
  <c r="M245" i="12" s="1"/>
  <c r="N134" i="13"/>
  <c r="CD134" i="13"/>
  <c r="BU134" i="13"/>
  <c r="CG134" i="13"/>
  <c r="BX134" i="13"/>
  <c r="BO135" i="13"/>
  <c r="BT135" i="13"/>
  <c r="BH135" i="13"/>
  <c r="F345" i="7"/>
  <c r="BI166" i="13"/>
  <c r="AW136" i="13" l="1"/>
  <c r="AK137" i="13" s="1"/>
  <c r="BN136" i="13"/>
  <c r="J136" i="13"/>
  <c r="M136" i="13" s="1"/>
  <c r="BM136" i="13"/>
  <c r="BP136" i="13"/>
  <c r="I136" i="13"/>
  <c r="R136" i="13" s="1"/>
  <c r="AA137" i="13" s="1"/>
  <c r="AY136" i="13"/>
  <c r="BB136" i="13" s="1"/>
  <c r="CJ134" i="13"/>
  <c r="O345" i="7"/>
  <c r="H346" i="7"/>
  <c r="K346" i="7"/>
  <c r="I346" i="7"/>
  <c r="J346" i="7"/>
  <c r="G346" i="7"/>
  <c r="CA134" i="13"/>
  <c r="AR135" i="13"/>
  <c r="BZ135" i="13"/>
  <c r="O245" i="12"/>
  <c r="CI135" i="13"/>
  <c r="CH135" i="13"/>
  <c r="BY135" i="13"/>
  <c r="N246" i="12"/>
  <c r="BK166" i="13"/>
  <c r="BJ166" i="13"/>
  <c r="AZ136" i="13" l="1"/>
  <c r="BC136" i="13" s="1"/>
  <c r="S136" i="13"/>
  <c r="AB137" i="13" s="1"/>
  <c r="L136" i="13"/>
  <c r="O136" i="13" s="1"/>
  <c r="P136" i="13"/>
  <c r="CB134" i="13"/>
  <c r="CC134" i="13"/>
  <c r="H135" i="13"/>
  <c r="BL135" i="13"/>
  <c r="AU135" i="13"/>
  <c r="AI136" i="13" s="1"/>
  <c r="L346" i="7"/>
  <c r="Q346" i="7"/>
  <c r="S346" i="7"/>
  <c r="T346" i="7"/>
  <c r="R346" i="7"/>
  <c r="P346" i="7"/>
  <c r="CL134" i="13"/>
  <c r="CK134" i="13"/>
  <c r="G246" i="12" l="1"/>
  <c r="H246" i="12" s="1"/>
  <c r="I246" i="12" s="1"/>
  <c r="K135" i="13"/>
  <c r="BR135" i="13"/>
  <c r="Q135" i="13"/>
  <c r="Z136" i="13" s="1"/>
  <c r="U346" i="7"/>
  <c r="AX135" i="13"/>
  <c r="BA135" i="13" s="1"/>
  <c r="BD135" i="13" s="1"/>
  <c r="BJ167" i="13"/>
  <c r="BI167" i="13"/>
  <c r="J247" i="12" l="1"/>
  <c r="BV136" i="13"/>
  <c r="AS137" i="13" s="1"/>
  <c r="I137" i="13" s="1"/>
  <c r="BW136" i="13"/>
  <c r="AT137" i="13" s="1"/>
  <c r="AW137" i="13" s="1"/>
  <c r="AK138" i="13" s="1"/>
  <c r="CE136" i="13"/>
  <c r="CF136" i="13"/>
  <c r="BT136" i="13"/>
  <c r="BO136" i="13"/>
  <c r="N135" i="13"/>
  <c r="BU135" i="13"/>
  <c r="CD135" i="13"/>
  <c r="BX135" i="13"/>
  <c r="CG135" i="13"/>
  <c r="BH136" i="13"/>
  <c r="F346" i="7"/>
  <c r="V346" i="7"/>
  <c r="K246" i="12"/>
  <c r="L246" i="12" s="1"/>
  <c r="M246" i="12" s="1"/>
  <c r="BK167" i="13"/>
  <c r="BN137" i="13" l="1"/>
  <c r="BQ137" i="13"/>
  <c r="J137" i="13"/>
  <c r="S137" i="13" s="1"/>
  <c r="AB138" i="13" s="1"/>
  <c r="BP137" i="13"/>
  <c r="BM137" i="13"/>
  <c r="AV137" i="13"/>
  <c r="AJ138" i="13" s="1"/>
  <c r="L137" i="13"/>
  <c r="R137" i="13"/>
  <c r="AA138" i="13" s="1"/>
  <c r="CI136" i="13"/>
  <c r="BZ136" i="13"/>
  <c r="O246" i="12"/>
  <c r="CH136" i="13"/>
  <c r="BY136" i="13"/>
  <c r="N247" i="12"/>
  <c r="CJ135" i="13"/>
  <c r="AZ137" i="13"/>
  <c r="BC137" i="13" s="1"/>
  <c r="CA135" i="13"/>
  <c r="AR136" i="13"/>
  <c r="O346" i="7"/>
  <c r="K347" i="7"/>
  <c r="I347" i="7"/>
  <c r="J347" i="7"/>
  <c r="G347" i="7"/>
  <c r="H347" i="7"/>
  <c r="M137" i="13" l="1"/>
  <c r="P137" i="13" s="1"/>
  <c r="AY137" i="13"/>
  <c r="BB137" i="13" s="1"/>
  <c r="O137" i="13"/>
  <c r="P347" i="7"/>
  <c r="T347" i="7"/>
  <c r="R347" i="7"/>
  <c r="Q347" i="7"/>
  <c r="S347" i="7"/>
  <c r="CB135" i="13"/>
  <c r="CC135" i="13"/>
  <c r="CL135" i="13"/>
  <c r="CK135" i="13"/>
  <c r="AU136" i="13"/>
  <c r="AI137" i="13" s="1"/>
  <c r="H136" i="13"/>
  <c r="BL136" i="13"/>
  <c r="L347" i="7"/>
  <c r="BK168" i="13"/>
  <c r="BJ168" i="13"/>
  <c r="BI168" i="13"/>
  <c r="G247" i="12" l="1"/>
  <c r="H247" i="12" s="1"/>
  <c r="I247" i="12" s="1"/>
  <c r="Q136" i="13"/>
  <c r="Z137" i="13" s="1"/>
  <c r="K136" i="13"/>
  <c r="BR136" i="13"/>
  <c r="U347" i="7"/>
  <c r="AX136" i="13"/>
  <c r="BA136" i="13" s="1"/>
  <c r="BD136" i="13" s="1"/>
  <c r="BV137" i="13" l="1"/>
  <c r="AS138" i="13" s="1"/>
  <c r="BP138" i="13" s="1"/>
  <c r="J248" i="12"/>
  <c r="CE137" i="13"/>
  <c r="BW137" i="13"/>
  <c r="AT138" i="13" s="1"/>
  <c r="AW138" i="13" s="1"/>
  <c r="AK139" i="13" s="1"/>
  <c r="CF137" i="13"/>
  <c r="BO137" i="13"/>
  <c r="BT137" i="13"/>
  <c r="BH137" i="13"/>
  <c r="F347" i="7"/>
  <c r="N136" i="13"/>
  <c r="BU136" i="13"/>
  <c r="CD136" i="13"/>
  <c r="CG136" i="13"/>
  <c r="BX136" i="13"/>
  <c r="K247" i="12"/>
  <c r="L247" i="12" s="1"/>
  <c r="M247" i="12" s="1"/>
  <c r="V347" i="7"/>
  <c r="BK169" i="13"/>
  <c r="I138" i="13" l="1"/>
  <c r="R138" i="13" s="1"/>
  <c r="AA139" i="13" s="1"/>
  <c r="AV138" i="13"/>
  <c r="AJ139" i="13" s="1"/>
  <c r="BM138" i="13"/>
  <c r="J138" i="13"/>
  <c r="S138" i="13" s="1"/>
  <c r="AB139" i="13" s="1"/>
  <c r="BN138" i="13"/>
  <c r="BQ138" i="13"/>
  <c r="CJ136" i="13"/>
  <c r="CL136" i="13" s="1"/>
  <c r="AZ138" i="13"/>
  <c r="BC138" i="13" s="1"/>
  <c r="CI137" i="13"/>
  <c r="O247" i="12"/>
  <c r="BZ137" i="13"/>
  <c r="BY137" i="13"/>
  <c r="CH137" i="13"/>
  <c r="N248" i="12"/>
  <c r="CA136" i="13"/>
  <c r="AR137" i="13"/>
  <c r="O347" i="7"/>
  <c r="J348" i="7"/>
  <c r="K348" i="7"/>
  <c r="I348" i="7"/>
  <c r="H348" i="7"/>
  <c r="G348" i="7"/>
  <c r="L138" i="13"/>
  <c r="BJ169" i="13"/>
  <c r="BI169" i="13"/>
  <c r="M138" i="13" l="1"/>
  <c r="P138" i="13" s="1"/>
  <c r="AY138" i="13"/>
  <c r="BB138" i="13" s="1"/>
  <c r="CK136" i="13"/>
  <c r="O138" i="13"/>
  <c r="L348" i="7"/>
  <c r="BL137" i="13"/>
  <c r="H137" i="13"/>
  <c r="AU137" i="13"/>
  <c r="AI138" i="13" s="1"/>
  <c r="R348" i="7"/>
  <c r="T348" i="7"/>
  <c r="Q348" i="7"/>
  <c r="P348" i="7"/>
  <c r="S348" i="7"/>
  <c r="CB136" i="13"/>
  <c r="CC136" i="13"/>
  <c r="G248" i="12" l="1"/>
  <c r="H248" i="12" s="1"/>
  <c r="I248" i="12" s="1"/>
  <c r="J249" i="12" s="1"/>
  <c r="K137" i="13"/>
  <c r="BR137" i="13"/>
  <c r="Q137" i="13"/>
  <c r="Z138" i="13" s="1"/>
  <c r="AX137" i="13"/>
  <c r="BA137" i="13" s="1"/>
  <c r="BD137" i="13" s="1"/>
  <c r="U348" i="7"/>
  <c r="BJ170" i="13"/>
  <c r="BI170" i="13"/>
  <c r="BK170" i="13"/>
  <c r="CE138" i="13" l="1"/>
  <c r="BV138" i="13"/>
  <c r="AS139" i="13" s="1"/>
  <c r="I139" i="13" s="1"/>
  <c r="CF138" i="13"/>
  <c r="BW138" i="13"/>
  <c r="AT139" i="13" s="1"/>
  <c r="J139" i="13" s="1"/>
  <c r="BH138" i="13"/>
  <c r="F348" i="7"/>
  <c r="V348" i="7"/>
  <c r="K248" i="12"/>
  <c r="L248" i="12" s="1"/>
  <c r="M248" i="12" s="1"/>
  <c r="BT138" i="13"/>
  <c r="BO138" i="13"/>
  <c r="N137" i="13"/>
  <c r="CD137" i="13"/>
  <c r="BU137" i="13"/>
  <c r="BX137" i="13"/>
  <c r="CG137" i="13"/>
  <c r="BP139" i="13" l="1"/>
  <c r="AV139" i="13"/>
  <c r="AJ140" i="13" s="1"/>
  <c r="BM139" i="13"/>
  <c r="BN139" i="13"/>
  <c r="BQ139" i="13"/>
  <c r="AW139" i="13"/>
  <c r="AK140" i="13" s="1"/>
  <c r="AY139" i="13"/>
  <c r="BB139" i="13" s="1"/>
  <c r="CJ137" i="13"/>
  <c r="CK137" i="13" s="1"/>
  <c r="L139" i="13"/>
  <c r="R139" i="13"/>
  <c r="AA140" i="13" s="1"/>
  <c r="BZ138" i="13"/>
  <c r="CI138" i="13"/>
  <c r="O248" i="12"/>
  <c r="BY138" i="13"/>
  <c r="CH138" i="13"/>
  <c r="N249" i="12"/>
  <c r="CA137" i="13"/>
  <c r="AR138" i="13"/>
  <c r="O348" i="7"/>
  <c r="G349" i="7"/>
  <c r="H349" i="7"/>
  <c r="I349" i="7"/>
  <c r="K349" i="7"/>
  <c r="J349" i="7"/>
  <c r="S139" i="13"/>
  <c r="AB140" i="13" s="1"/>
  <c r="M139" i="13"/>
  <c r="AZ139" i="13" l="1"/>
  <c r="BC139" i="13" s="1"/>
  <c r="P139" i="13"/>
  <c r="O139" i="13"/>
  <c r="CL137" i="13"/>
  <c r="L349" i="7"/>
  <c r="T349" i="7"/>
  <c r="R349" i="7"/>
  <c r="S349" i="7"/>
  <c r="Q349" i="7"/>
  <c r="P349" i="7"/>
  <c r="H138" i="13"/>
  <c r="BL138" i="13"/>
  <c r="AU138" i="13"/>
  <c r="AI139" i="13" s="1"/>
  <c r="CB137" i="13"/>
  <c r="CC137" i="13"/>
  <c r="BI171" i="13"/>
  <c r="BK171" i="13"/>
  <c r="BJ171" i="13"/>
  <c r="G249" i="12" l="1"/>
  <c r="H249" i="12" s="1"/>
  <c r="I249" i="12" s="1"/>
  <c r="U349" i="7"/>
  <c r="Q138" i="13"/>
  <c r="Z139" i="13" s="1"/>
  <c r="BR138" i="13"/>
  <c r="K138" i="13"/>
  <c r="AX138" i="13"/>
  <c r="BA138" i="13" s="1"/>
  <c r="BD138" i="13" s="1"/>
  <c r="J250" i="12" l="1"/>
  <c r="BV139" i="13"/>
  <c r="AS140" i="13" s="1"/>
  <c r="BM140" i="13" s="1"/>
  <c r="CF139" i="13"/>
  <c r="CE139" i="13"/>
  <c r="BW139" i="13"/>
  <c r="AT140" i="13" s="1"/>
  <c r="AW140" i="13" s="1"/>
  <c r="N138" i="13"/>
  <c r="BU138" i="13"/>
  <c r="CD138" i="13"/>
  <c r="CG138" i="13"/>
  <c r="BX138" i="13"/>
  <c r="BT139" i="13"/>
  <c r="BO139" i="13"/>
  <c r="BH139" i="13"/>
  <c r="F349" i="7"/>
  <c r="V349" i="7"/>
  <c r="K249" i="12"/>
  <c r="L249" i="12" s="1"/>
  <c r="M249" i="12" s="1"/>
  <c r="BJ172" i="13"/>
  <c r="BI172" i="13"/>
  <c r="BP140" i="13" l="1"/>
  <c r="I140" i="13"/>
  <c r="R140" i="13" s="1"/>
  <c r="AA141" i="13" s="1"/>
  <c r="AV140" i="13"/>
  <c r="AJ141" i="13" s="1"/>
  <c r="BN140" i="13"/>
  <c r="BQ140" i="13"/>
  <c r="J140" i="13"/>
  <c r="S140" i="13" s="1"/>
  <c r="AB141" i="13" s="1"/>
  <c r="AK141" i="13"/>
  <c r="AZ140" i="13"/>
  <c r="BC140" i="13" s="1"/>
  <c r="O249" i="12"/>
  <c r="CI139" i="13"/>
  <c r="BZ139" i="13"/>
  <c r="CH139" i="13"/>
  <c r="BY139" i="13"/>
  <c r="N250" i="12"/>
  <c r="O349" i="7"/>
  <c r="I350" i="7"/>
  <c r="H350" i="7"/>
  <c r="J350" i="7"/>
  <c r="K350" i="7"/>
  <c r="G350" i="7"/>
  <c r="CJ138" i="13"/>
  <c r="CA138" i="13"/>
  <c r="AR139" i="13"/>
  <c r="M140" i="13"/>
  <c r="BK172" i="13"/>
  <c r="AY140" i="13" l="1"/>
  <c r="BB140" i="13" s="1"/>
  <c r="L140" i="13"/>
  <c r="O140" i="13" s="1"/>
  <c r="P140" i="13"/>
  <c r="T350" i="7"/>
  <c r="P350" i="7"/>
  <c r="Q350" i="7"/>
  <c r="S350" i="7"/>
  <c r="R350" i="7"/>
  <c r="BL139" i="13"/>
  <c r="H139" i="13"/>
  <c r="AU139" i="13"/>
  <c r="AI140" i="13" s="1"/>
  <c r="CB138" i="13"/>
  <c r="CC138" i="13"/>
  <c r="CL138" i="13"/>
  <c r="CK138" i="13"/>
  <c r="L350" i="7"/>
  <c r="G250" i="12" l="1"/>
  <c r="H250" i="12" s="1"/>
  <c r="I250" i="12" s="1"/>
  <c r="BR139" i="13"/>
  <c r="K139" i="13"/>
  <c r="Q139" i="13"/>
  <c r="Z140" i="13" s="1"/>
  <c r="AX139" i="13"/>
  <c r="BA139" i="13" s="1"/>
  <c r="BD139" i="13" s="1"/>
  <c r="U350" i="7"/>
  <c r="BK173" i="13"/>
  <c r="BJ173" i="13"/>
  <c r="BI173" i="13"/>
  <c r="BV140" i="13" l="1"/>
  <c r="AS141" i="13" s="1"/>
  <c r="AV141" i="13" s="1"/>
  <c r="AJ142" i="13" s="1"/>
  <c r="BW140" i="13"/>
  <c r="AT141" i="13" s="1"/>
  <c r="AW141" i="13" s="1"/>
  <c r="AK142" i="13" s="1"/>
  <c r="J251" i="12"/>
  <c r="CE140" i="13"/>
  <c r="CF140" i="13"/>
  <c r="N139" i="13"/>
  <c r="BU139" i="13"/>
  <c r="CD139" i="13"/>
  <c r="BX139" i="13"/>
  <c r="CG139" i="13"/>
  <c r="BH140" i="13"/>
  <c r="F350" i="7"/>
  <c r="V350" i="7"/>
  <c r="K250" i="12"/>
  <c r="L250" i="12" s="1"/>
  <c r="M250" i="12" s="1"/>
  <c r="BT140" i="13"/>
  <c r="BO140" i="13"/>
  <c r="BJ174" i="13"/>
  <c r="BM141" i="13" l="1"/>
  <c r="I141" i="13"/>
  <c r="BP141" i="13"/>
  <c r="BN141" i="13"/>
  <c r="BQ141" i="13"/>
  <c r="J141" i="13"/>
  <c r="M141" i="13" s="1"/>
  <c r="AZ141" i="13"/>
  <c r="BC141" i="13" s="1"/>
  <c r="O250" i="12"/>
  <c r="BZ140" i="13"/>
  <c r="CI140" i="13"/>
  <c r="CH140" i="13"/>
  <c r="BY140" i="13"/>
  <c r="N251" i="12"/>
  <c r="CJ139" i="13"/>
  <c r="CA139" i="13"/>
  <c r="AR140" i="13"/>
  <c r="O350" i="7"/>
  <c r="I351" i="7"/>
  <c r="K351" i="7"/>
  <c r="J351" i="7"/>
  <c r="G351" i="7"/>
  <c r="H351" i="7"/>
  <c r="L141" i="13"/>
  <c r="R141" i="13"/>
  <c r="AA142" i="13" s="1"/>
  <c r="AY141" i="13"/>
  <c r="BB141" i="13" s="1"/>
  <c r="BK174" i="13"/>
  <c r="S141" i="13" l="1"/>
  <c r="AB142" i="13" s="1"/>
  <c r="O141" i="13"/>
  <c r="P141" i="13"/>
  <c r="L351" i="7"/>
  <c r="CK139" i="13"/>
  <c r="CL139" i="13"/>
  <c r="CC139" i="13"/>
  <c r="CB139" i="13"/>
  <c r="R351" i="7"/>
  <c r="S351" i="7"/>
  <c r="Q351" i="7"/>
  <c r="P351" i="7"/>
  <c r="T351" i="7"/>
  <c r="AU140" i="13"/>
  <c r="AI141" i="13" s="1"/>
  <c r="BL140" i="13"/>
  <c r="H140" i="13"/>
  <c r="BI174" i="13"/>
  <c r="G251" i="12" l="1"/>
  <c r="H251" i="12" s="1"/>
  <c r="I251" i="12" s="1"/>
  <c r="CE141" i="13" s="1"/>
  <c r="BR140" i="13"/>
  <c r="Q140" i="13"/>
  <c r="Z141" i="13" s="1"/>
  <c r="K140" i="13"/>
  <c r="AX140" i="13"/>
  <c r="BA140" i="13" s="1"/>
  <c r="BD140" i="13" s="1"/>
  <c r="U351" i="7"/>
  <c r="BV141" i="13" l="1"/>
  <c r="AS142" i="13" s="1"/>
  <c r="BM142" i="13" s="1"/>
  <c r="CF141" i="13"/>
  <c r="BW141" i="13"/>
  <c r="AT142" i="13" s="1"/>
  <c r="AW142" i="13" s="1"/>
  <c r="AK143" i="13" s="1"/>
  <c r="J252" i="12"/>
  <c r="V351" i="7"/>
  <c r="K251" i="12"/>
  <c r="L251" i="12" s="1"/>
  <c r="M251" i="12" s="1"/>
  <c r="N140" i="13"/>
  <c r="CD140" i="13"/>
  <c r="BU140" i="13"/>
  <c r="CG140" i="13"/>
  <c r="BX140" i="13"/>
  <c r="BH141" i="13"/>
  <c r="F351" i="7"/>
  <c r="BO141" i="13"/>
  <c r="BT141" i="13"/>
  <c r="BK175" i="13"/>
  <c r="BJ175" i="13"/>
  <c r="BI175" i="13"/>
  <c r="BP142" i="13" l="1"/>
  <c r="AV142" i="13"/>
  <c r="AJ143" i="13" s="1"/>
  <c r="I142" i="13"/>
  <c r="R142" i="13" s="1"/>
  <c r="AA143" i="13" s="1"/>
  <c r="BQ142" i="13"/>
  <c r="BN142" i="13"/>
  <c r="J142" i="13"/>
  <c r="S142" i="13" s="1"/>
  <c r="AB143" i="13" s="1"/>
  <c r="CJ140" i="13"/>
  <c r="CL140" i="13" s="1"/>
  <c r="CA140" i="13"/>
  <c r="AR141" i="13"/>
  <c r="O351" i="7"/>
  <c r="G352" i="7"/>
  <c r="J352" i="7"/>
  <c r="I352" i="7"/>
  <c r="H352" i="7"/>
  <c r="K352" i="7"/>
  <c r="AZ142" i="13"/>
  <c r="BC142" i="13" s="1"/>
  <c r="CI141" i="13"/>
  <c r="BZ141" i="13"/>
  <c r="O251" i="12"/>
  <c r="BY141" i="13"/>
  <c r="CH141" i="13"/>
  <c r="N252" i="12"/>
  <c r="AY142" i="13" l="1"/>
  <c r="BB142" i="13" s="1"/>
  <c r="L142" i="13"/>
  <c r="O142" i="13" s="1"/>
  <c r="M142" i="13"/>
  <c r="P142" i="13" s="1"/>
  <c r="CK140" i="13"/>
  <c r="AU141" i="13"/>
  <c r="AI142" i="13" s="1"/>
  <c r="H141" i="13"/>
  <c r="BL141" i="13"/>
  <c r="CC140" i="13"/>
  <c r="CB140" i="13"/>
  <c r="L352" i="7"/>
  <c r="R352" i="7"/>
  <c r="Q352" i="7"/>
  <c r="P352" i="7"/>
  <c r="T352" i="7"/>
  <c r="S352" i="7"/>
  <c r="BJ176" i="13"/>
  <c r="G252" i="12" l="1"/>
  <c r="H252" i="12" s="1"/>
  <c r="I252" i="12" s="1"/>
  <c r="U352" i="7"/>
  <c r="BR141" i="13"/>
  <c r="Q141" i="13"/>
  <c r="Z142" i="13" s="1"/>
  <c r="K141" i="13"/>
  <c r="AX141" i="13"/>
  <c r="BA141" i="13" s="1"/>
  <c r="BD141" i="13" s="1"/>
  <c r="BK176" i="13"/>
  <c r="BI176" i="13"/>
  <c r="CE142" i="13" l="1"/>
  <c r="J253" i="12"/>
  <c r="CF142" i="13"/>
  <c r="BV142" i="13"/>
  <c r="AS143" i="13" s="1"/>
  <c r="BP143" i="13" s="1"/>
  <c r="BW142" i="13"/>
  <c r="AT143" i="13" s="1"/>
  <c r="AW143" i="13" s="1"/>
  <c r="AK144" i="13" s="1"/>
  <c r="V352" i="7"/>
  <c r="K252" i="12"/>
  <c r="L252" i="12" s="1"/>
  <c r="M252" i="12" s="1"/>
  <c r="BO142" i="13"/>
  <c r="BT142" i="13"/>
  <c r="N141" i="13"/>
  <c r="CD141" i="13"/>
  <c r="BU141" i="13"/>
  <c r="BX141" i="13"/>
  <c r="CG141" i="13"/>
  <c r="BH142" i="13"/>
  <c r="F352" i="7"/>
  <c r="AV143" i="13" l="1"/>
  <c r="AJ144" i="13" s="1"/>
  <c r="BM143" i="13"/>
  <c r="I143" i="13"/>
  <c r="L143" i="13" s="1"/>
  <c r="J143" i="13"/>
  <c r="S143" i="13" s="1"/>
  <c r="AB144" i="13" s="1"/>
  <c r="BN143" i="13"/>
  <c r="BQ143" i="13"/>
  <c r="CJ141" i="13"/>
  <c r="CL141" i="13" s="1"/>
  <c r="O352" i="7"/>
  <c r="J353" i="7"/>
  <c r="G353" i="7"/>
  <c r="K353" i="7"/>
  <c r="H353" i="7"/>
  <c r="I353" i="7"/>
  <c r="AZ143" i="13"/>
  <c r="BC143" i="13" s="1"/>
  <c r="CI142" i="13"/>
  <c r="O252" i="12"/>
  <c r="BZ142" i="13"/>
  <c r="BY142" i="13"/>
  <c r="CH142" i="13"/>
  <c r="N253" i="12"/>
  <c r="CA141" i="13"/>
  <c r="AR142" i="13"/>
  <c r="BI177" i="13"/>
  <c r="BK177" i="13"/>
  <c r="BJ177" i="13"/>
  <c r="M143" i="13" l="1"/>
  <c r="P143" i="13" s="1"/>
  <c r="AY143" i="13"/>
  <c r="BB143" i="13" s="1"/>
  <c r="R143" i="13"/>
  <c r="AA144" i="13" s="1"/>
  <c r="CK141" i="13"/>
  <c r="O143" i="13"/>
  <c r="L353" i="7"/>
  <c r="S353" i="7"/>
  <c r="Q353" i="7"/>
  <c r="R353" i="7"/>
  <c r="T353" i="7"/>
  <c r="P353" i="7"/>
  <c r="AU142" i="13"/>
  <c r="AI143" i="13" s="1"/>
  <c r="H142" i="13"/>
  <c r="BL142" i="13"/>
  <c r="CB141" i="13"/>
  <c r="CC141" i="13"/>
  <c r="G253" i="12" l="1"/>
  <c r="H253" i="12" s="1"/>
  <c r="I253" i="12" s="1"/>
  <c r="U353" i="7"/>
  <c r="AX142" i="13"/>
  <c r="BA142" i="13" s="1"/>
  <c r="BD142" i="13" s="1"/>
  <c r="Q142" i="13"/>
  <c r="Z143" i="13" s="1"/>
  <c r="K142" i="13"/>
  <c r="BR142" i="13"/>
  <c r="BV143" i="13" l="1"/>
  <c r="AS144" i="13" s="1"/>
  <c r="BM144" i="13" s="1"/>
  <c r="CE143" i="13"/>
  <c r="BW143" i="13"/>
  <c r="AT144" i="13" s="1"/>
  <c r="BN144" i="13" s="1"/>
  <c r="J254" i="12"/>
  <c r="CF143" i="13"/>
  <c r="BT143" i="13"/>
  <c r="BO143" i="13"/>
  <c r="N142" i="13"/>
  <c r="CD142" i="13"/>
  <c r="BU142" i="13"/>
  <c r="BX142" i="13"/>
  <c r="CG142" i="13"/>
  <c r="BH143" i="13"/>
  <c r="F353" i="7"/>
  <c r="V353" i="7"/>
  <c r="K253" i="12"/>
  <c r="L253" i="12" s="1"/>
  <c r="M253" i="12" s="1"/>
  <c r="BJ178" i="13"/>
  <c r="BK178" i="13"/>
  <c r="BI178" i="13"/>
  <c r="I144" i="13" l="1"/>
  <c r="L144" i="13" s="1"/>
  <c r="BP144" i="13"/>
  <c r="BQ144" i="13"/>
  <c r="AV144" i="13"/>
  <c r="AJ145" i="13" s="1"/>
  <c r="J144" i="13"/>
  <c r="M144" i="13" s="1"/>
  <c r="AW144" i="13"/>
  <c r="AK145" i="13" s="1"/>
  <c r="O253" i="12"/>
  <c r="CI143" i="13"/>
  <c r="BZ143" i="13"/>
  <c r="CH143" i="13"/>
  <c r="BY143" i="13"/>
  <c r="N254" i="12"/>
  <c r="O353" i="7"/>
  <c r="H354" i="7"/>
  <c r="G354" i="7"/>
  <c r="J354" i="7"/>
  <c r="K354" i="7"/>
  <c r="I354" i="7"/>
  <c r="CA142" i="13"/>
  <c r="AR143" i="13"/>
  <c r="CJ142" i="13"/>
  <c r="S144" i="13"/>
  <c r="AB145" i="13" s="1"/>
  <c r="BI179" i="13"/>
  <c r="R144" i="13" l="1"/>
  <c r="AA145" i="13" s="1"/>
  <c r="AY144" i="13"/>
  <c r="BB144" i="13" s="1"/>
  <c r="AZ144" i="13"/>
  <c r="BC144" i="13" s="1"/>
  <c r="P144" i="13"/>
  <c r="O144" i="13"/>
  <c r="L354" i="7"/>
  <c r="P354" i="7"/>
  <c r="R354" i="7"/>
  <c r="S354" i="7"/>
  <c r="Q354" i="7"/>
  <c r="T354" i="7"/>
  <c r="AU143" i="13"/>
  <c r="AI144" i="13" s="1"/>
  <c r="BL143" i="13"/>
  <c r="H143" i="13"/>
  <c r="CK142" i="13"/>
  <c r="CL142" i="13"/>
  <c r="CC142" i="13"/>
  <c r="CB142" i="13"/>
  <c r="BK179" i="13"/>
  <c r="G254" i="12" l="1"/>
  <c r="H254" i="12" s="1"/>
  <c r="I254" i="12" s="1"/>
  <c r="J255" i="12" s="1"/>
  <c r="AX143" i="13"/>
  <c r="BA143" i="13" s="1"/>
  <c r="BD143" i="13" s="1"/>
  <c r="U354" i="7"/>
  <c r="Q143" i="13"/>
  <c r="Z144" i="13" s="1"/>
  <c r="K143" i="13"/>
  <c r="BR143" i="13"/>
  <c r="BJ179" i="13"/>
  <c r="CF144" i="13" l="1"/>
  <c r="BW144" i="13"/>
  <c r="AT145" i="13" s="1"/>
  <c r="AW145" i="13" s="1"/>
  <c r="AK146" i="13" s="1"/>
  <c r="CE144" i="13"/>
  <c r="BV144" i="13"/>
  <c r="AS145" i="13" s="1"/>
  <c r="I145" i="13" s="1"/>
  <c r="V354" i="7"/>
  <c r="K254" i="12"/>
  <c r="L254" i="12" s="1"/>
  <c r="M254" i="12" s="1"/>
  <c r="BH144" i="13"/>
  <c r="F354" i="7"/>
  <c r="BO144" i="13"/>
  <c r="BT144" i="13"/>
  <c r="N143" i="13"/>
  <c r="BU143" i="13"/>
  <c r="CD143" i="13"/>
  <c r="CG143" i="13"/>
  <c r="BX143" i="13"/>
  <c r="BI180" i="13"/>
  <c r="J145" i="13" l="1"/>
  <c r="S145" i="13" s="1"/>
  <c r="AB146" i="13" s="1"/>
  <c r="BN145" i="13"/>
  <c r="BQ145" i="13"/>
  <c r="AV145" i="13"/>
  <c r="AJ146" i="13" s="1"/>
  <c r="BP145" i="13"/>
  <c r="BM145" i="13"/>
  <c r="AY145" i="13"/>
  <c r="BB145" i="13" s="1"/>
  <c r="CJ143" i="13"/>
  <c r="CK143" i="13" s="1"/>
  <c r="O354" i="7"/>
  <c r="G355" i="7"/>
  <c r="I355" i="7"/>
  <c r="H355" i="7"/>
  <c r="J355" i="7"/>
  <c r="K355" i="7"/>
  <c r="R145" i="13"/>
  <c r="AA146" i="13" s="1"/>
  <c r="L145" i="13"/>
  <c r="CI144" i="13"/>
  <c r="O254" i="12"/>
  <c r="BZ144" i="13"/>
  <c r="BY144" i="13"/>
  <c r="CH144" i="13"/>
  <c r="N255" i="12"/>
  <c r="CA143" i="13"/>
  <c r="AR144" i="13"/>
  <c r="M145" i="13"/>
  <c r="AZ145" i="13"/>
  <c r="BC145" i="13" s="1"/>
  <c r="BK180" i="13"/>
  <c r="BJ180" i="13"/>
  <c r="CL143" i="13" l="1"/>
  <c r="O145" i="13"/>
  <c r="P145" i="13"/>
  <c r="CB143" i="13"/>
  <c r="CC143" i="13"/>
  <c r="AU144" i="13"/>
  <c r="AI145" i="13" s="1"/>
  <c r="BL144" i="13"/>
  <c r="H144" i="13"/>
  <c r="L355" i="7"/>
  <c r="Q355" i="7"/>
  <c r="T355" i="7"/>
  <c r="S355" i="7"/>
  <c r="P355" i="7"/>
  <c r="R355" i="7"/>
  <c r="BI181" i="13"/>
  <c r="G255" i="12" l="1"/>
  <c r="H255" i="12" s="1"/>
  <c r="I255" i="12" s="1"/>
  <c r="AX144" i="13"/>
  <c r="BA144" i="13" s="1"/>
  <c r="BD144" i="13" s="1"/>
  <c r="Q144" i="13"/>
  <c r="Z145" i="13" s="1"/>
  <c r="BR144" i="13"/>
  <c r="K144" i="13"/>
  <c r="U355" i="7"/>
  <c r="J256" i="12" l="1"/>
  <c r="CE145" i="13"/>
  <c r="BW145" i="13"/>
  <c r="AT146" i="13" s="1"/>
  <c r="BQ146" i="13" s="1"/>
  <c r="BV145" i="13"/>
  <c r="AS146" i="13" s="1"/>
  <c r="AV146" i="13" s="1"/>
  <c r="AJ147" i="13" s="1"/>
  <c r="CF145" i="13"/>
  <c r="N144" i="13"/>
  <c r="BU144" i="13"/>
  <c r="CD144" i="13"/>
  <c r="CG144" i="13"/>
  <c r="BX144" i="13"/>
  <c r="BH145" i="13"/>
  <c r="F355" i="7"/>
  <c r="BO145" i="13"/>
  <c r="BT145" i="13"/>
  <c r="V355" i="7"/>
  <c r="K255" i="12"/>
  <c r="L255" i="12" s="1"/>
  <c r="M255" i="12" s="1"/>
  <c r="BK181" i="13"/>
  <c r="BJ181" i="13"/>
  <c r="BN146" i="13" l="1"/>
  <c r="J146" i="13"/>
  <c r="S146" i="13" s="1"/>
  <c r="AB147" i="13" s="1"/>
  <c r="AW146" i="13"/>
  <c r="AK147" i="13" s="1"/>
  <c r="AY146" i="13"/>
  <c r="BB146" i="13" s="1"/>
  <c r="I146" i="13"/>
  <c r="L146" i="13" s="1"/>
  <c r="BM146" i="13"/>
  <c r="BP146" i="13"/>
  <c r="O255" i="12"/>
  <c r="BZ145" i="13"/>
  <c r="CI145" i="13"/>
  <c r="CH145" i="13"/>
  <c r="BY145" i="13"/>
  <c r="N256" i="12"/>
  <c r="O355" i="7"/>
  <c r="K356" i="7"/>
  <c r="G356" i="7"/>
  <c r="H356" i="7"/>
  <c r="I356" i="7"/>
  <c r="J356" i="7"/>
  <c r="CJ144" i="13"/>
  <c r="CA144" i="13"/>
  <c r="AR145" i="13"/>
  <c r="BI182" i="13"/>
  <c r="R146" i="13" l="1"/>
  <c r="AA147" i="13" s="1"/>
  <c r="AZ146" i="13"/>
  <c r="BC146" i="13" s="1"/>
  <c r="M146" i="13"/>
  <c r="P146" i="13" s="1"/>
  <c r="O146" i="13"/>
  <c r="R356" i="7"/>
  <c r="P356" i="7"/>
  <c r="S356" i="7"/>
  <c r="T356" i="7"/>
  <c r="Q356" i="7"/>
  <c r="CL144" i="13"/>
  <c r="CK144" i="13"/>
  <c r="H145" i="13"/>
  <c r="AU145" i="13"/>
  <c r="AI146" i="13" s="1"/>
  <c r="BL145" i="13"/>
  <c r="L356" i="7"/>
  <c r="CC144" i="13"/>
  <c r="CB144" i="13"/>
  <c r="BK182" i="13"/>
  <c r="BJ182" i="13"/>
  <c r="G256" i="12" l="1"/>
  <c r="H256" i="12" s="1"/>
  <c r="I256" i="12" s="1"/>
  <c r="AX145" i="13"/>
  <c r="BA145" i="13" s="1"/>
  <c r="BD145" i="13" s="1"/>
  <c r="U356" i="7"/>
  <c r="Q145" i="13"/>
  <c r="Z146" i="13" s="1"/>
  <c r="K145" i="13"/>
  <c r="BR145" i="13"/>
  <c r="CF146" i="13" l="1"/>
  <c r="CE146" i="13"/>
  <c r="J257" i="12"/>
  <c r="BV146" i="13"/>
  <c r="AS147" i="13" s="1"/>
  <c r="I147" i="13" s="1"/>
  <c r="BW146" i="13"/>
  <c r="AT147" i="13" s="1"/>
  <c r="BN147" i="13" s="1"/>
  <c r="K256" i="12"/>
  <c r="L256" i="12" s="1"/>
  <c r="M256" i="12" s="1"/>
  <c r="V356" i="7"/>
  <c r="BO146" i="13"/>
  <c r="BT146" i="13"/>
  <c r="N145" i="13"/>
  <c r="BU145" i="13"/>
  <c r="CD145" i="13"/>
  <c r="CG145" i="13"/>
  <c r="BX145" i="13"/>
  <c r="BH146" i="13"/>
  <c r="F356" i="7"/>
  <c r="AV147" i="13" l="1"/>
  <c r="AJ148" i="13" s="1"/>
  <c r="BP147" i="13"/>
  <c r="BM147" i="13"/>
  <c r="BQ147" i="13"/>
  <c r="AW147" i="13"/>
  <c r="AK148" i="13" s="1"/>
  <c r="J147" i="13"/>
  <c r="S147" i="13" s="1"/>
  <c r="AB148" i="13" s="1"/>
  <c r="L147" i="13"/>
  <c r="R147" i="13"/>
  <c r="AA148" i="13" s="1"/>
  <c r="CA145" i="13"/>
  <c r="AR146" i="13"/>
  <c r="O356" i="7"/>
  <c r="G357" i="7"/>
  <c r="K357" i="7"/>
  <c r="I357" i="7"/>
  <c r="H357" i="7"/>
  <c r="J357" i="7"/>
  <c r="CJ145" i="13"/>
  <c r="CI146" i="13"/>
  <c r="O256" i="12"/>
  <c r="BZ146" i="13"/>
  <c r="BY146" i="13"/>
  <c r="CH146" i="13"/>
  <c r="N257" i="12"/>
  <c r="BK183" i="13"/>
  <c r="BJ183" i="13"/>
  <c r="BI183" i="13"/>
  <c r="AY147" i="13" l="1"/>
  <c r="BB147" i="13" s="1"/>
  <c r="AZ147" i="13"/>
  <c r="BC147" i="13" s="1"/>
  <c r="M147" i="13"/>
  <c r="P147" i="13" s="1"/>
  <c r="O147" i="13"/>
  <c r="P357" i="7"/>
  <c r="R357" i="7"/>
  <c r="T357" i="7"/>
  <c r="S357" i="7"/>
  <c r="Q357" i="7"/>
  <c r="CK145" i="13"/>
  <c r="CL145" i="13"/>
  <c r="AU146" i="13"/>
  <c r="AI147" i="13" s="1"/>
  <c r="BL146" i="13"/>
  <c r="H146" i="13"/>
  <c r="CB145" i="13"/>
  <c r="CC145" i="13"/>
  <c r="L357" i="7"/>
  <c r="G257" i="12" l="1"/>
  <c r="H257" i="12" s="1"/>
  <c r="I257" i="12" s="1"/>
  <c r="Q146" i="13"/>
  <c r="Z147" i="13" s="1"/>
  <c r="K146" i="13"/>
  <c r="BR146" i="13"/>
  <c r="AX146" i="13"/>
  <c r="BA146" i="13" s="1"/>
  <c r="BD146" i="13" s="1"/>
  <c r="U357" i="7"/>
  <c r="J258" i="12" l="1"/>
  <c r="BW147" i="13"/>
  <c r="AT148" i="13" s="1"/>
  <c r="AW148" i="13" s="1"/>
  <c r="AK149" i="13" s="1"/>
  <c r="BV147" i="13"/>
  <c r="AS148" i="13" s="1"/>
  <c r="AV148" i="13" s="1"/>
  <c r="AJ149" i="13" s="1"/>
  <c r="CE147" i="13"/>
  <c r="CF147" i="13"/>
  <c r="V357" i="7"/>
  <c r="K257" i="12"/>
  <c r="L257" i="12" s="1"/>
  <c r="M257" i="12" s="1"/>
  <c r="BO147" i="13"/>
  <c r="BT147" i="13"/>
  <c r="N146" i="13"/>
  <c r="BU146" i="13"/>
  <c r="CD146" i="13"/>
  <c r="BX146" i="13"/>
  <c r="CG146" i="13"/>
  <c r="BH147" i="13"/>
  <c r="F357" i="7"/>
  <c r="BI184" i="13"/>
  <c r="BK184" i="13"/>
  <c r="BJ184" i="13"/>
  <c r="J148" i="13" l="1"/>
  <c r="S148" i="13" s="1"/>
  <c r="AB149" i="13" s="1"/>
  <c r="BN148" i="13"/>
  <c r="BQ148" i="13"/>
  <c r="BM148" i="13"/>
  <c r="BP148" i="13"/>
  <c r="I148" i="13"/>
  <c r="L148" i="13" s="1"/>
  <c r="O357" i="7"/>
  <c r="K358" i="7"/>
  <c r="J358" i="7"/>
  <c r="H358" i="7"/>
  <c r="I358" i="7"/>
  <c r="G358" i="7"/>
  <c r="M148" i="13"/>
  <c r="AZ148" i="13"/>
  <c r="BC148" i="13" s="1"/>
  <c r="CJ146" i="13"/>
  <c r="CA146" i="13"/>
  <c r="AR147" i="13"/>
  <c r="AY148" i="13"/>
  <c r="BB148" i="13" s="1"/>
  <c r="O257" i="12"/>
  <c r="CI147" i="13"/>
  <c r="BZ147" i="13"/>
  <c r="BY147" i="13"/>
  <c r="CH147" i="13"/>
  <c r="N258" i="12"/>
  <c r="R148" i="13" l="1"/>
  <c r="AA149" i="13" s="1"/>
  <c r="P148" i="13"/>
  <c r="O148" i="13"/>
  <c r="CL146" i="13"/>
  <c r="CK146" i="13"/>
  <c r="L358" i="7"/>
  <c r="H147" i="13"/>
  <c r="AU147" i="13"/>
  <c r="AI148" i="13" s="1"/>
  <c r="BL147" i="13"/>
  <c r="CB146" i="13"/>
  <c r="CC146" i="13"/>
  <c r="Q358" i="7"/>
  <c r="S358" i="7"/>
  <c r="T358" i="7"/>
  <c r="R358" i="7"/>
  <c r="P358" i="7"/>
  <c r="BJ185" i="13"/>
  <c r="BI185" i="13"/>
  <c r="G258" i="12" l="1"/>
  <c r="H258" i="12" s="1"/>
  <c r="I258" i="12" s="1"/>
  <c r="AX147" i="13"/>
  <c r="BA147" i="13" s="1"/>
  <c r="BD147" i="13" s="1"/>
  <c r="U358" i="7"/>
  <c r="BR147" i="13"/>
  <c r="Q147" i="13"/>
  <c r="Z148" i="13" s="1"/>
  <c r="K147" i="13"/>
  <c r="BK185" i="13"/>
  <c r="BV148" i="13" l="1"/>
  <c r="AS149" i="13" s="1"/>
  <c r="BP149" i="13" s="1"/>
  <c r="BW148" i="13"/>
  <c r="AT149" i="13" s="1"/>
  <c r="J149" i="13" s="1"/>
  <c r="CE148" i="13"/>
  <c r="J259" i="12"/>
  <c r="CF148" i="13"/>
  <c r="N147" i="13"/>
  <c r="BU147" i="13"/>
  <c r="CD147" i="13"/>
  <c r="BX147" i="13"/>
  <c r="CG147" i="13"/>
  <c r="BH148" i="13"/>
  <c r="F358" i="7"/>
  <c r="BO148" i="13"/>
  <c r="BT148" i="13"/>
  <c r="V358" i="7"/>
  <c r="K258" i="12"/>
  <c r="L258" i="12" s="1"/>
  <c r="M258" i="12" s="1"/>
  <c r="BJ186" i="13"/>
  <c r="AV149" i="13" l="1"/>
  <c r="AJ150" i="13" s="1"/>
  <c r="BM149" i="13"/>
  <c r="I149" i="13"/>
  <c r="L149" i="13" s="1"/>
  <c r="AW149" i="13"/>
  <c r="AK150" i="13" s="1"/>
  <c r="BQ149" i="13"/>
  <c r="BN149" i="13"/>
  <c r="O358" i="7"/>
  <c r="I359" i="7"/>
  <c r="G359" i="7"/>
  <c r="K359" i="7"/>
  <c r="H359" i="7"/>
  <c r="J359" i="7"/>
  <c r="S149" i="13"/>
  <c r="AB150" i="13" s="1"/>
  <c r="M149" i="13"/>
  <c r="CJ147" i="13"/>
  <c r="CA147" i="13"/>
  <c r="AR148" i="13"/>
  <c r="BZ148" i="13"/>
  <c r="CI148" i="13"/>
  <c r="O258" i="12"/>
  <c r="CH148" i="13"/>
  <c r="BY148" i="13"/>
  <c r="N259" i="12"/>
  <c r="R149" i="13"/>
  <c r="AA150" i="13" s="1"/>
  <c r="AY149" i="13"/>
  <c r="BB149" i="13" s="1"/>
  <c r="BI186" i="13"/>
  <c r="AZ149" i="13" l="1"/>
  <c r="BC149" i="13" s="1"/>
  <c r="P149" i="13"/>
  <c r="O149" i="13"/>
  <c r="CC147" i="13"/>
  <c r="CB147" i="13"/>
  <c r="CK147" i="13"/>
  <c r="CL147" i="13"/>
  <c r="L359" i="7"/>
  <c r="H148" i="13"/>
  <c r="BL148" i="13"/>
  <c r="AU148" i="13"/>
  <c r="AI149" i="13" s="1"/>
  <c r="P359" i="7"/>
  <c r="R359" i="7"/>
  <c r="T359" i="7"/>
  <c r="Q359" i="7"/>
  <c r="S359" i="7"/>
  <c r="BK186" i="13"/>
  <c r="G259" i="12" l="1"/>
  <c r="H259" i="12" s="1"/>
  <c r="I259" i="12" s="1"/>
  <c r="AX148" i="13"/>
  <c r="BA148" i="13" s="1"/>
  <c r="BD148" i="13" s="1"/>
  <c r="U359" i="7"/>
  <c r="BR148" i="13"/>
  <c r="Q148" i="13"/>
  <c r="Z149" i="13" s="1"/>
  <c r="K148" i="13"/>
  <c r="BK187" i="13"/>
  <c r="BJ187" i="13"/>
  <c r="J260" i="12" l="1"/>
  <c r="BV149" i="13"/>
  <c r="AS150" i="13" s="1"/>
  <c r="I150" i="13" s="1"/>
  <c r="CE149" i="13"/>
  <c r="BW149" i="13"/>
  <c r="AT150" i="13" s="1"/>
  <c r="BN150" i="13" s="1"/>
  <c r="CF149" i="13"/>
  <c r="N148" i="13"/>
  <c r="BU148" i="13"/>
  <c r="CD148" i="13"/>
  <c r="BX148" i="13"/>
  <c r="CG148" i="13"/>
  <c r="V359" i="7"/>
  <c r="K259" i="12"/>
  <c r="L259" i="12" s="1"/>
  <c r="M259" i="12" s="1"/>
  <c r="BH149" i="13"/>
  <c r="F359" i="7"/>
  <c r="BT149" i="13"/>
  <c r="BO149" i="13"/>
  <c r="BI187" i="13"/>
  <c r="AV150" i="13" l="1"/>
  <c r="AJ151" i="13" s="1"/>
  <c r="BM150" i="13"/>
  <c r="BP150" i="13"/>
  <c r="AW150" i="13"/>
  <c r="AK151" i="13" s="1"/>
  <c r="BQ150" i="13"/>
  <c r="J150" i="13"/>
  <c r="M150" i="13" s="1"/>
  <c r="BZ149" i="13"/>
  <c r="CI149" i="13"/>
  <c r="O259" i="12"/>
  <c r="CH149" i="13"/>
  <c r="BY149" i="13"/>
  <c r="N260" i="12"/>
  <c r="O359" i="7"/>
  <c r="J360" i="7"/>
  <c r="H360" i="7"/>
  <c r="K360" i="7"/>
  <c r="I360" i="7"/>
  <c r="G360" i="7"/>
  <c r="CJ148" i="13"/>
  <c r="CA148" i="13"/>
  <c r="AR149" i="13"/>
  <c r="R150" i="13"/>
  <c r="AA151" i="13" s="1"/>
  <c r="L150" i="13"/>
  <c r="AY150" i="13" l="1"/>
  <c r="BB150" i="13" s="1"/>
  <c r="S150" i="13"/>
  <c r="AB151" i="13" s="1"/>
  <c r="AZ150" i="13"/>
  <c r="BC150" i="13" s="1"/>
  <c r="P150" i="13"/>
  <c r="O150" i="13"/>
  <c r="S360" i="7"/>
  <c r="P360" i="7"/>
  <c r="Q360" i="7"/>
  <c r="T360" i="7"/>
  <c r="R360" i="7"/>
  <c r="L360" i="7"/>
  <c r="CB148" i="13"/>
  <c r="CC148" i="13"/>
  <c r="BL149" i="13"/>
  <c r="H149" i="13"/>
  <c r="AU149" i="13"/>
  <c r="AI150" i="13" s="1"/>
  <c r="CK148" i="13"/>
  <c r="CL148" i="13"/>
  <c r="BI188" i="13"/>
  <c r="BK188" i="13"/>
  <c r="BJ188" i="13"/>
  <c r="G260" i="12" l="1"/>
  <c r="H260" i="12" s="1"/>
  <c r="I260" i="12" s="1"/>
  <c r="AX149" i="13"/>
  <c r="BA149" i="13" s="1"/>
  <c r="BD149" i="13" s="1"/>
  <c r="Q149" i="13"/>
  <c r="Z150" i="13" s="1"/>
  <c r="K149" i="13"/>
  <c r="BR149" i="13"/>
  <c r="U360" i="7"/>
  <c r="BV150" i="13" l="1"/>
  <c r="AS151" i="13" s="1"/>
  <c r="I151" i="13" s="1"/>
  <c r="J261" i="12"/>
  <c r="CE150" i="13"/>
  <c r="BW150" i="13"/>
  <c r="AT151" i="13" s="1"/>
  <c r="BQ151" i="13" s="1"/>
  <c r="CF150" i="13"/>
  <c r="BH150" i="13"/>
  <c r="F360" i="7"/>
  <c r="V360" i="7"/>
  <c r="K260" i="12"/>
  <c r="L260" i="12" s="1"/>
  <c r="M260" i="12" s="1"/>
  <c r="BT150" i="13"/>
  <c r="BO150" i="13"/>
  <c r="N149" i="13"/>
  <c r="CD149" i="13"/>
  <c r="BU149" i="13"/>
  <c r="CG149" i="13"/>
  <c r="BX149" i="13"/>
  <c r="BM151" i="13" l="1"/>
  <c r="BP151" i="13"/>
  <c r="AV151" i="13"/>
  <c r="AJ152" i="13" s="1"/>
  <c r="BN151" i="13"/>
  <c r="AW151" i="13"/>
  <c r="AK152" i="13" s="1"/>
  <c r="J151" i="13"/>
  <c r="M151" i="13" s="1"/>
  <c r="O260" i="12"/>
  <c r="BZ150" i="13"/>
  <c r="CI150" i="13"/>
  <c r="CH150" i="13"/>
  <c r="BY150" i="13"/>
  <c r="N261" i="12"/>
  <c r="CA149" i="13"/>
  <c r="AR150" i="13"/>
  <c r="CJ149" i="13"/>
  <c r="R151" i="13"/>
  <c r="AA152" i="13" s="1"/>
  <c r="L151" i="13"/>
  <c r="O360" i="7"/>
  <c r="I361" i="7"/>
  <c r="J361" i="7"/>
  <c r="H361" i="7"/>
  <c r="K361" i="7"/>
  <c r="G361" i="7"/>
  <c r="BK189" i="13"/>
  <c r="BI189" i="13"/>
  <c r="BJ189" i="13"/>
  <c r="AY151" i="13" l="1"/>
  <c r="BB151" i="13" s="1"/>
  <c r="AZ151" i="13"/>
  <c r="BC151" i="13" s="1"/>
  <c r="S151" i="13"/>
  <c r="AB152" i="13" s="1"/>
  <c r="O151" i="13"/>
  <c r="P151" i="13"/>
  <c r="CB149" i="13"/>
  <c r="CC149" i="13"/>
  <c r="S361" i="7"/>
  <c r="R361" i="7"/>
  <c r="Q361" i="7"/>
  <c r="P361" i="7"/>
  <c r="T361" i="7"/>
  <c r="BL150" i="13"/>
  <c r="H150" i="13"/>
  <c r="AU150" i="13"/>
  <c r="AI151" i="13" s="1"/>
  <c r="L361" i="7"/>
  <c r="CL149" i="13"/>
  <c r="CK149" i="13"/>
  <c r="G261" i="12" l="1"/>
  <c r="H261" i="12" s="1"/>
  <c r="I261" i="12" s="1"/>
  <c r="BV151" i="13" s="1"/>
  <c r="AS152" i="13" s="1"/>
  <c r="K150" i="13"/>
  <c r="BR150" i="13"/>
  <c r="Q150" i="13"/>
  <c r="Z151" i="13" s="1"/>
  <c r="U361" i="7"/>
  <c r="AX150" i="13"/>
  <c r="BA150" i="13" s="1"/>
  <c r="BD150" i="13" s="1"/>
  <c r="BK190" i="13"/>
  <c r="BI190" i="13"/>
  <c r="CE151" i="13" l="1"/>
  <c r="J262" i="12"/>
  <c r="BW151" i="13"/>
  <c r="AT152" i="13" s="1"/>
  <c r="AW152" i="13" s="1"/>
  <c r="AK153" i="13" s="1"/>
  <c r="CF151" i="13"/>
  <c r="BP152" i="13"/>
  <c r="I152" i="13"/>
  <c r="AV152" i="13"/>
  <c r="AJ153" i="13" s="1"/>
  <c r="BM152" i="13"/>
  <c r="K261" i="12"/>
  <c r="L261" i="12" s="1"/>
  <c r="M261" i="12" s="1"/>
  <c r="V361" i="7"/>
  <c r="BH151" i="13"/>
  <c r="F361" i="7"/>
  <c r="BO151" i="13"/>
  <c r="BT151" i="13"/>
  <c r="N150" i="13"/>
  <c r="CD150" i="13"/>
  <c r="BU150" i="13"/>
  <c r="CG150" i="13"/>
  <c r="BX150" i="13"/>
  <c r="BJ190" i="13"/>
  <c r="BN152" i="13" l="1"/>
  <c r="J152" i="13"/>
  <c r="S152" i="13" s="1"/>
  <c r="AB153" i="13" s="1"/>
  <c r="BQ152" i="13"/>
  <c r="O261" i="12"/>
  <c r="BZ151" i="13"/>
  <c r="CI151" i="13"/>
  <c r="CH151" i="13"/>
  <c r="BY151" i="13"/>
  <c r="N262" i="12"/>
  <c r="L152" i="13"/>
  <c r="R152" i="13"/>
  <c r="AA153" i="13" s="1"/>
  <c r="CA150" i="13"/>
  <c r="AR151" i="13"/>
  <c r="CJ150" i="13"/>
  <c r="AY152" i="13"/>
  <c r="BB152" i="13" s="1"/>
  <c r="O361" i="7"/>
  <c r="I362" i="7"/>
  <c r="H362" i="7"/>
  <c r="J362" i="7"/>
  <c r="K362" i="7"/>
  <c r="G362" i="7"/>
  <c r="AZ152" i="13"/>
  <c r="BC152" i="13" s="1"/>
  <c r="BI191" i="13"/>
  <c r="M152" i="13" l="1"/>
  <c r="P152" i="13" s="1"/>
  <c r="O152" i="13"/>
  <c r="CK150" i="13"/>
  <c r="CL150" i="13"/>
  <c r="H151" i="13"/>
  <c r="AU151" i="13"/>
  <c r="AI152" i="13" s="1"/>
  <c r="BL151" i="13"/>
  <c r="R362" i="7"/>
  <c r="P362" i="7"/>
  <c r="S362" i="7"/>
  <c r="T362" i="7"/>
  <c r="Q362" i="7"/>
  <c r="L362" i="7"/>
  <c r="CC150" i="13"/>
  <c r="CB150" i="13"/>
  <c r="BJ191" i="13"/>
  <c r="BK191" i="13"/>
  <c r="G262" i="12" l="1"/>
  <c r="H262" i="12" s="1"/>
  <c r="I262" i="12" s="1"/>
  <c r="J263" i="12" s="1"/>
  <c r="U362" i="7"/>
  <c r="BR151" i="13"/>
  <c r="Q151" i="13"/>
  <c r="Z152" i="13" s="1"/>
  <c r="K151" i="13"/>
  <c r="AX151" i="13"/>
  <c r="BA151" i="13" s="1"/>
  <c r="BD151" i="13" s="1"/>
  <c r="CE152" i="13" l="1"/>
  <c r="BW152" i="13"/>
  <c r="AT153" i="13" s="1"/>
  <c r="J153" i="13" s="1"/>
  <c r="CF152" i="13"/>
  <c r="BV152" i="13"/>
  <c r="AS153" i="13" s="1"/>
  <c r="AV153" i="13" s="1"/>
  <c r="AJ154" i="13" s="1"/>
  <c r="BH152" i="13"/>
  <c r="F362" i="7"/>
  <c r="N151" i="13"/>
  <c r="BU151" i="13"/>
  <c r="CD151" i="13"/>
  <c r="CG151" i="13"/>
  <c r="BX151" i="13"/>
  <c r="BO152" i="13"/>
  <c r="BT152" i="13"/>
  <c r="K262" i="12"/>
  <c r="L262" i="12" s="1"/>
  <c r="M262" i="12" s="1"/>
  <c r="V362" i="7"/>
  <c r="BQ153" i="13" l="1"/>
  <c r="AW153" i="13"/>
  <c r="AK154" i="13" s="1"/>
  <c r="BN153" i="13"/>
  <c r="BM153" i="13"/>
  <c r="BP153" i="13"/>
  <c r="I153" i="13"/>
  <c r="R153" i="13" s="1"/>
  <c r="AA154" i="13" s="1"/>
  <c r="O362" i="7"/>
  <c r="I363" i="7"/>
  <c r="J363" i="7"/>
  <c r="K363" i="7"/>
  <c r="G363" i="7"/>
  <c r="H363" i="7"/>
  <c r="O262" i="12"/>
  <c r="BZ152" i="13"/>
  <c r="CI152" i="13"/>
  <c r="CH152" i="13"/>
  <c r="BY152" i="13"/>
  <c r="N263" i="12"/>
  <c r="M153" i="13"/>
  <c r="S153" i="13"/>
  <c r="AB154" i="13" s="1"/>
  <c r="CJ151" i="13"/>
  <c r="CA151" i="13"/>
  <c r="AR152" i="13"/>
  <c r="AY153" i="13"/>
  <c r="BB153" i="13" s="1"/>
  <c r="BJ192" i="13"/>
  <c r="BI192" i="13"/>
  <c r="BK192" i="13"/>
  <c r="AZ153" i="13" l="1"/>
  <c r="BC153" i="13" s="1"/>
  <c r="L153" i="13"/>
  <c r="O153" i="13" s="1"/>
  <c r="P153" i="13"/>
  <c r="L363" i="7"/>
  <c r="BL152" i="13"/>
  <c r="AU152" i="13"/>
  <c r="AI153" i="13" s="1"/>
  <c r="H152" i="13"/>
  <c r="CB151" i="13"/>
  <c r="CC151" i="13"/>
  <c r="R363" i="7"/>
  <c r="P363" i="7"/>
  <c r="Q363" i="7"/>
  <c r="T363" i="7"/>
  <c r="S363" i="7"/>
  <c r="CK151" i="13"/>
  <c r="CL151" i="13"/>
  <c r="G263" i="12" l="1"/>
  <c r="H263" i="12" s="1"/>
  <c r="I263" i="12" s="1"/>
  <c r="K152" i="13"/>
  <c r="Q152" i="13"/>
  <c r="Z153" i="13" s="1"/>
  <c r="BR152" i="13"/>
  <c r="AX152" i="13"/>
  <c r="BA152" i="13" s="1"/>
  <c r="BD152" i="13" s="1"/>
  <c r="U363" i="7"/>
  <c r="BI193" i="13"/>
  <c r="BJ193" i="13"/>
  <c r="J264" i="12" l="1"/>
  <c r="BW153" i="13"/>
  <c r="AT154" i="13" s="1"/>
  <c r="AW154" i="13" s="1"/>
  <c r="AK155" i="13" s="1"/>
  <c r="BV153" i="13"/>
  <c r="AS154" i="13" s="1"/>
  <c r="BP154" i="13" s="1"/>
  <c r="CF153" i="13"/>
  <c r="CE153" i="13"/>
  <c r="K263" i="12"/>
  <c r="L263" i="12" s="1"/>
  <c r="M263" i="12" s="1"/>
  <c r="V363" i="7"/>
  <c r="BO153" i="13"/>
  <c r="BT153" i="13"/>
  <c r="BH153" i="13"/>
  <c r="F363" i="7"/>
  <c r="N152" i="13"/>
  <c r="BU152" i="13"/>
  <c r="CD152" i="13"/>
  <c r="CG152" i="13"/>
  <c r="BX152" i="13"/>
  <c r="BK193" i="13"/>
  <c r="AV154" i="13" l="1"/>
  <c r="AJ155" i="13" s="1"/>
  <c r="J154" i="13"/>
  <c r="M154" i="13" s="1"/>
  <c r="BQ154" i="13"/>
  <c r="BN154" i="13"/>
  <c r="BM154" i="13"/>
  <c r="I154" i="13"/>
  <c r="L154" i="13" s="1"/>
  <c r="CJ152" i="13"/>
  <c r="CA152" i="13"/>
  <c r="AR153" i="13"/>
  <c r="CI153" i="13"/>
  <c r="BZ153" i="13"/>
  <c r="O263" i="12"/>
  <c r="CH153" i="13"/>
  <c r="BY153" i="13"/>
  <c r="N264" i="12"/>
  <c r="O363" i="7"/>
  <c r="I364" i="7"/>
  <c r="G364" i="7"/>
  <c r="H364" i="7"/>
  <c r="J364" i="7"/>
  <c r="K364" i="7"/>
  <c r="AZ154" i="13"/>
  <c r="BC154" i="13" s="1"/>
  <c r="S154" i="13" l="1"/>
  <c r="AB155" i="13" s="1"/>
  <c r="AY154" i="13"/>
  <c r="BB154" i="13" s="1"/>
  <c r="R154" i="13"/>
  <c r="AA155" i="13" s="1"/>
  <c r="O154" i="13"/>
  <c r="P154" i="13"/>
  <c r="AU153" i="13"/>
  <c r="AI154" i="13" s="1"/>
  <c r="H153" i="13"/>
  <c r="BL153" i="13"/>
  <c r="L364" i="7"/>
  <c r="CB152" i="13"/>
  <c r="CC152" i="13"/>
  <c r="CL152" i="13"/>
  <c r="CK152" i="13"/>
  <c r="S364" i="7"/>
  <c r="Q364" i="7"/>
  <c r="P364" i="7"/>
  <c r="T364" i="7"/>
  <c r="R364" i="7"/>
  <c r="BI194" i="13"/>
  <c r="BK194" i="13"/>
  <c r="BJ194" i="13"/>
  <c r="G264" i="12" l="1"/>
  <c r="H264" i="12" s="1"/>
  <c r="I264" i="12" s="1"/>
  <c r="BR153" i="13"/>
  <c r="K153" i="13"/>
  <c r="Q153" i="13"/>
  <c r="Z154" i="13" s="1"/>
  <c r="U364" i="7"/>
  <c r="AX153" i="13"/>
  <c r="BA153" i="13" s="1"/>
  <c r="BD153" i="13" s="1"/>
  <c r="CE154" i="13" l="1"/>
  <c r="J265" i="12"/>
  <c r="CF154" i="13"/>
  <c r="BV154" i="13"/>
  <c r="AS155" i="13" s="1"/>
  <c r="I155" i="13" s="1"/>
  <c r="BW154" i="13"/>
  <c r="AT155" i="13" s="1"/>
  <c r="BN155" i="13" s="1"/>
  <c r="BH154" i="13"/>
  <c r="F364" i="7"/>
  <c r="BO154" i="13"/>
  <c r="BT154" i="13"/>
  <c r="N153" i="13"/>
  <c r="CD153" i="13"/>
  <c r="BU153" i="13"/>
  <c r="BX153" i="13"/>
  <c r="CG153" i="13"/>
  <c r="V364" i="7"/>
  <c r="K264" i="12"/>
  <c r="L264" i="12" s="1"/>
  <c r="M264" i="12" s="1"/>
  <c r="AV155" i="13" l="1"/>
  <c r="AJ156" i="13" s="1"/>
  <c r="BM155" i="13"/>
  <c r="BP155" i="13"/>
  <c r="BQ155" i="13"/>
  <c r="AW155" i="13"/>
  <c r="AK156" i="13" s="1"/>
  <c r="J155" i="13"/>
  <c r="M155" i="13" s="1"/>
  <c r="CA153" i="13"/>
  <c r="AR154" i="13"/>
  <c r="CI154" i="13"/>
  <c r="O264" i="12"/>
  <c r="BZ154" i="13"/>
  <c r="BY154" i="13"/>
  <c r="CH154" i="13"/>
  <c r="N265" i="12"/>
  <c r="CJ153" i="13"/>
  <c r="L155" i="13"/>
  <c r="R155" i="13"/>
  <c r="AA156" i="13" s="1"/>
  <c r="O364" i="7"/>
  <c r="H365" i="7"/>
  <c r="J365" i="7"/>
  <c r="G365" i="7"/>
  <c r="K365" i="7"/>
  <c r="I365" i="7"/>
  <c r="BJ195" i="13"/>
  <c r="BI195" i="13"/>
  <c r="BK195" i="13"/>
  <c r="AY155" i="13" l="1"/>
  <c r="BB155" i="13" s="1"/>
  <c r="AZ155" i="13"/>
  <c r="BC155" i="13" s="1"/>
  <c r="S155" i="13"/>
  <c r="AB156" i="13" s="1"/>
  <c r="P155" i="13"/>
  <c r="O155" i="13"/>
  <c r="L365" i="7"/>
  <c r="P365" i="7"/>
  <c r="S365" i="7"/>
  <c r="R365" i="7"/>
  <c r="Q365" i="7"/>
  <c r="T365" i="7"/>
  <c r="H154" i="13"/>
  <c r="AU154" i="13"/>
  <c r="AI155" i="13" s="1"/>
  <c r="BL154" i="13"/>
  <c r="CL153" i="13"/>
  <c r="CK153" i="13"/>
  <c r="CB153" i="13"/>
  <c r="CC153" i="13"/>
  <c r="BJ196" i="13"/>
  <c r="G265" i="12" l="1"/>
  <c r="H265" i="12" s="1"/>
  <c r="I265" i="12" s="1"/>
  <c r="AX154" i="13"/>
  <c r="BA154" i="13" s="1"/>
  <c r="BD154" i="13" s="1"/>
  <c r="K154" i="13"/>
  <c r="Q154" i="13"/>
  <c r="Z155" i="13" s="1"/>
  <c r="BR154" i="13"/>
  <c r="U365" i="7"/>
  <c r="BK196" i="13"/>
  <c r="BI196" i="13"/>
  <c r="BV155" i="13" l="1"/>
  <c r="AS156" i="13" s="1"/>
  <c r="I156" i="13" s="1"/>
  <c r="CF155" i="13"/>
  <c r="J266" i="12"/>
  <c r="BW155" i="13"/>
  <c r="AT156" i="13" s="1"/>
  <c r="J156" i="13" s="1"/>
  <c r="CE155" i="13"/>
  <c r="K265" i="12"/>
  <c r="L265" i="12" s="1"/>
  <c r="M265" i="12" s="1"/>
  <c r="V365" i="7"/>
  <c r="BT155" i="13"/>
  <c r="BO155" i="13"/>
  <c r="BH155" i="13"/>
  <c r="F365" i="7"/>
  <c r="N154" i="13"/>
  <c r="CD154" i="13"/>
  <c r="BU154" i="13"/>
  <c r="BX154" i="13"/>
  <c r="CG154" i="13"/>
  <c r="BP156" i="13" l="1"/>
  <c r="AV156" i="13"/>
  <c r="AJ157" i="13" s="1"/>
  <c r="BM156" i="13"/>
  <c r="BQ156" i="13"/>
  <c r="BN156" i="13"/>
  <c r="AW156" i="13"/>
  <c r="AK157" i="13" s="1"/>
  <c r="CJ154" i="13"/>
  <c r="CK154" i="13" s="1"/>
  <c r="O365" i="7"/>
  <c r="G366" i="7"/>
  <c r="I366" i="7"/>
  <c r="K366" i="7"/>
  <c r="H366" i="7"/>
  <c r="J366" i="7"/>
  <c r="L156" i="13"/>
  <c r="R156" i="13"/>
  <c r="AA157" i="13" s="1"/>
  <c r="CI155" i="13"/>
  <c r="O265" i="12"/>
  <c r="BZ155" i="13"/>
  <c r="BY155" i="13"/>
  <c r="CH155" i="13"/>
  <c r="N266" i="12"/>
  <c r="CA154" i="13"/>
  <c r="AR155" i="13"/>
  <c r="S156" i="13"/>
  <c r="AB157" i="13" s="1"/>
  <c r="M156" i="13"/>
  <c r="BJ197" i="13"/>
  <c r="BK197" i="13"/>
  <c r="AY156" i="13" l="1"/>
  <c r="BB156" i="13" s="1"/>
  <c r="AZ156" i="13"/>
  <c r="BC156" i="13" s="1"/>
  <c r="CL154" i="13"/>
  <c r="P156" i="13"/>
  <c r="O156" i="13"/>
  <c r="BL155" i="13"/>
  <c r="H155" i="13"/>
  <c r="AU155" i="13"/>
  <c r="AI156" i="13" s="1"/>
  <c r="CC154" i="13"/>
  <c r="CB154" i="13"/>
  <c r="L366" i="7"/>
  <c r="T366" i="7"/>
  <c r="S366" i="7"/>
  <c r="Q366" i="7"/>
  <c r="R366" i="7"/>
  <c r="P366" i="7"/>
  <c r="BI197" i="13"/>
  <c r="G266" i="12" l="1"/>
  <c r="H266" i="12" s="1"/>
  <c r="I266" i="12" s="1"/>
  <c r="U366" i="7"/>
  <c r="K155" i="13"/>
  <c r="BR155" i="13"/>
  <c r="Q155" i="13"/>
  <c r="Z156" i="13" s="1"/>
  <c r="AX155" i="13"/>
  <c r="BA155" i="13" s="1"/>
  <c r="BD155" i="13" s="1"/>
  <c r="J267" i="12" l="1"/>
  <c r="BV156" i="13"/>
  <c r="AS157" i="13" s="1"/>
  <c r="AV157" i="13" s="1"/>
  <c r="AJ158" i="13" s="1"/>
  <c r="CF156" i="13"/>
  <c r="CE156" i="13"/>
  <c r="BW156" i="13"/>
  <c r="AT157" i="13" s="1"/>
  <c r="J157" i="13" s="1"/>
  <c r="BH156" i="13"/>
  <c r="F366" i="7"/>
  <c r="V366" i="7"/>
  <c r="K266" i="12"/>
  <c r="L266" i="12" s="1"/>
  <c r="M266" i="12" s="1"/>
  <c r="BT156" i="13"/>
  <c r="BO156" i="13"/>
  <c r="N155" i="13"/>
  <c r="BU155" i="13"/>
  <c r="CD155" i="13"/>
  <c r="CG155" i="13"/>
  <c r="BX155" i="13"/>
  <c r="BK198" i="13"/>
  <c r="BJ198" i="13"/>
  <c r="BP157" i="13" l="1"/>
  <c r="BM157" i="13"/>
  <c r="I157" i="13"/>
  <c r="R157" i="13" s="1"/>
  <c r="AA158" i="13" s="1"/>
  <c r="BN157" i="13"/>
  <c r="BQ157" i="13"/>
  <c r="AW157" i="13"/>
  <c r="AK158" i="13" s="1"/>
  <c r="CA155" i="13"/>
  <c r="AR156" i="13"/>
  <c r="AY157" i="13"/>
  <c r="BB157" i="13" s="1"/>
  <c r="CJ155" i="13"/>
  <c r="M157" i="13"/>
  <c r="S157" i="13"/>
  <c r="AB158" i="13" s="1"/>
  <c r="O266" i="12"/>
  <c r="CI156" i="13"/>
  <c r="BZ156" i="13"/>
  <c r="CH156" i="13"/>
  <c r="BY156" i="13"/>
  <c r="N267" i="12"/>
  <c r="O366" i="7"/>
  <c r="H367" i="7"/>
  <c r="G367" i="7"/>
  <c r="J367" i="7"/>
  <c r="I367" i="7"/>
  <c r="K367" i="7"/>
  <c r="BI198" i="13"/>
  <c r="L157" i="13" l="1"/>
  <c r="O157" i="13" s="1"/>
  <c r="AZ157" i="13"/>
  <c r="BC157" i="13" s="1"/>
  <c r="P157" i="13"/>
  <c r="L367" i="7"/>
  <c r="S367" i="7"/>
  <c r="T367" i="7"/>
  <c r="R367" i="7"/>
  <c r="Q367" i="7"/>
  <c r="P367" i="7"/>
  <c r="CL155" i="13"/>
  <c r="CK155" i="13"/>
  <c r="H156" i="13"/>
  <c r="BL156" i="13"/>
  <c r="AU156" i="13"/>
  <c r="AI157" i="13" s="1"/>
  <c r="CB155" i="13"/>
  <c r="CC155" i="13"/>
  <c r="G267" i="12" l="1"/>
  <c r="H267" i="12" s="1"/>
  <c r="I267" i="12" s="1"/>
  <c r="U367" i="7"/>
  <c r="BR156" i="13"/>
  <c r="K156" i="13"/>
  <c r="Q156" i="13"/>
  <c r="Z157" i="13" s="1"/>
  <c r="AX156" i="13"/>
  <c r="BA156" i="13" s="1"/>
  <c r="BD156" i="13" s="1"/>
  <c r="BI199" i="13"/>
  <c r="BJ199" i="13"/>
  <c r="BK199" i="13"/>
  <c r="BV157" i="13" l="1"/>
  <c r="AS158" i="13" s="1"/>
  <c r="I158" i="13" s="1"/>
  <c r="J268" i="12"/>
  <c r="CE157" i="13"/>
  <c r="BW157" i="13"/>
  <c r="AT158" i="13" s="1"/>
  <c r="BN158" i="13" s="1"/>
  <c r="CF157" i="13"/>
  <c r="BH157" i="13"/>
  <c r="F367" i="7"/>
  <c r="N156" i="13"/>
  <c r="CD156" i="13"/>
  <c r="BU156" i="13"/>
  <c r="CG156" i="13"/>
  <c r="BX156" i="13"/>
  <c r="K267" i="12"/>
  <c r="L267" i="12" s="1"/>
  <c r="M267" i="12" s="1"/>
  <c r="V367" i="7"/>
  <c r="BT157" i="13"/>
  <c r="BO157" i="13"/>
  <c r="BP158" i="13" l="1"/>
  <c r="BM158" i="13"/>
  <c r="AV158" i="13"/>
  <c r="AJ159" i="13" s="1"/>
  <c r="AW158" i="13"/>
  <c r="AK159" i="13" s="1"/>
  <c r="BQ158" i="13"/>
  <c r="J158" i="13"/>
  <c r="S158" i="13" s="1"/>
  <c r="AB159" i="13" s="1"/>
  <c r="O367" i="7"/>
  <c r="H368" i="7"/>
  <c r="J368" i="7"/>
  <c r="G368" i="7"/>
  <c r="K368" i="7"/>
  <c r="I368" i="7"/>
  <c r="CI157" i="13"/>
  <c r="BZ157" i="13"/>
  <c r="O267" i="12"/>
  <c r="BY157" i="13"/>
  <c r="CH157" i="13"/>
  <c r="N268" i="12"/>
  <c r="CA156" i="13"/>
  <c r="AR157" i="13"/>
  <c r="CJ156" i="13"/>
  <c r="L158" i="13"/>
  <c r="R158" i="13"/>
  <c r="AA159" i="13" s="1"/>
  <c r="BI200" i="13"/>
  <c r="M158" i="13" l="1"/>
  <c r="P158" i="13" s="1"/>
  <c r="AY158" i="13"/>
  <c r="BB158" i="13" s="1"/>
  <c r="AZ158" i="13"/>
  <c r="BC158" i="13" s="1"/>
  <c r="O158" i="13"/>
  <c r="CK156" i="13"/>
  <c r="CL156" i="13"/>
  <c r="CB156" i="13"/>
  <c r="CC156" i="13"/>
  <c r="H157" i="13"/>
  <c r="BL157" i="13"/>
  <c r="AU157" i="13"/>
  <c r="AI158" i="13" s="1"/>
  <c r="L368" i="7"/>
  <c r="Q368" i="7"/>
  <c r="T368" i="7"/>
  <c r="S368" i="7"/>
  <c r="R368" i="7"/>
  <c r="P368" i="7"/>
  <c r="BI201" i="13"/>
  <c r="BK200" i="13"/>
  <c r="BJ200" i="13"/>
  <c r="G268" i="12" l="1"/>
  <c r="H268" i="12" s="1"/>
  <c r="I268" i="12" s="1"/>
  <c r="U368" i="7"/>
  <c r="K157" i="13"/>
  <c r="BR157" i="13"/>
  <c r="Q157" i="13"/>
  <c r="Z158" i="13" s="1"/>
  <c r="AX157" i="13"/>
  <c r="BA157" i="13" s="1"/>
  <c r="BD157" i="13" s="1"/>
  <c r="BK201" i="13"/>
  <c r="BV158" i="13" l="1"/>
  <c r="AS159" i="13" s="1"/>
  <c r="BP159" i="13" s="1"/>
  <c r="BW158" i="13"/>
  <c r="AT159" i="13" s="1"/>
  <c r="AW159" i="13" s="1"/>
  <c r="AK160" i="13" s="1"/>
  <c r="J269" i="12"/>
  <c r="CE158" i="13"/>
  <c r="CF158" i="13"/>
  <c r="BT158" i="13"/>
  <c r="BO158" i="13"/>
  <c r="N157" i="13"/>
  <c r="CD157" i="13"/>
  <c r="BU157" i="13"/>
  <c r="CG157" i="13"/>
  <c r="BX157" i="13"/>
  <c r="BH158" i="13"/>
  <c r="F368" i="7"/>
  <c r="K268" i="12"/>
  <c r="L268" i="12" s="1"/>
  <c r="M268" i="12" s="1"/>
  <c r="V368" i="7"/>
  <c r="BJ201" i="13"/>
  <c r="J159" i="13" l="1"/>
  <c r="S159" i="13" s="1"/>
  <c r="AB160" i="13" s="1"/>
  <c r="BN159" i="13"/>
  <c r="BQ159" i="13"/>
  <c r="BM159" i="13"/>
  <c r="AV159" i="13"/>
  <c r="AJ160" i="13" s="1"/>
  <c r="I159" i="13"/>
  <c r="R159" i="13" s="1"/>
  <c r="AA160" i="13" s="1"/>
  <c r="CJ157" i="13"/>
  <c r="CK157" i="13" s="1"/>
  <c r="CA157" i="13"/>
  <c r="AR158" i="13"/>
  <c r="O268" i="12"/>
  <c r="CI158" i="13"/>
  <c r="BZ158" i="13"/>
  <c r="BY158" i="13"/>
  <c r="CH158" i="13"/>
  <c r="N269" i="12"/>
  <c r="O368" i="7"/>
  <c r="G369" i="7"/>
  <c r="J369" i="7"/>
  <c r="H369" i="7"/>
  <c r="I369" i="7"/>
  <c r="K369" i="7"/>
  <c r="AZ159" i="13"/>
  <c r="BC159" i="13" s="1"/>
  <c r="M159" i="13" l="1"/>
  <c r="P159" i="13" s="1"/>
  <c r="CL157" i="13"/>
  <c r="L159" i="13"/>
  <c r="O159" i="13" s="1"/>
  <c r="AY159" i="13"/>
  <c r="BB159" i="13" s="1"/>
  <c r="L369" i="7"/>
  <c r="P369" i="7"/>
  <c r="R369" i="7"/>
  <c r="S369" i="7"/>
  <c r="T369" i="7"/>
  <c r="Q369" i="7"/>
  <c r="H158" i="13"/>
  <c r="BL158" i="13"/>
  <c r="AU158" i="13"/>
  <c r="AI159" i="13" s="1"/>
  <c r="CC157" i="13"/>
  <c r="CB157" i="13"/>
  <c r="BK202" i="13"/>
  <c r="BI202" i="13"/>
  <c r="BJ202" i="13"/>
  <c r="G269" i="12" l="1"/>
  <c r="H269" i="12" s="1"/>
  <c r="I269" i="12" s="1"/>
  <c r="U369" i="7"/>
  <c r="BR158" i="13"/>
  <c r="K158" i="13"/>
  <c r="Q158" i="13"/>
  <c r="Z159" i="13" s="1"/>
  <c r="AX158" i="13"/>
  <c r="BA158" i="13" s="1"/>
  <c r="BD158" i="13" s="1"/>
  <c r="BK203" i="13"/>
  <c r="CE159" i="13" l="1"/>
  <c r="J270" i="12"/>
  <c r="BV159" i="13"/>
  <c r="AS160" i="13" s="1"/>
  <c r="BM160" i="13" s="1"/>
  <c r="BW159" i="13"/>
  <c r="AT160" i="13" s="1"/>
  <c r="J160" i="13" s="1"/>
  <c r="CF159" i="13"/>
  <c r="BH159" i="13"/>
  <c r="F369" i="7"/>
  <c r="N158" i="13"/>
  <c r="CD158" i="13"/>
  <c r="BU158" i="13"/>
  <c r="CG158" i="13"/>
  <c r="BX158" i="13"/>
  <c r="BO159" i="13"/>
  <c r="BT159" i="13"/>
  <c r="V369" i="7"/>
  <c r="K269" i="12"/>
  <c r="L269" i="12" s="1"/>
  <c r="M269" i="12" s="1"/>
  <c r="BJ203" i="13"/>
  <c r="I160" i="13" l="1"/>
  <c r="R160" i="13" s="1"/>
  <c r="AA161" i="13" s="1"/>
  <c r="AV160" i="13"/>
  <c r="AJ161" i="13" s="1"/>
  <c r="BP160" i="13"/>
  <c r="BQ160" i="13"/>
  <c r="AW160" i="13"/>
  <c r="AK161" i="13" s="1"/>
  <c r="BN160" i="13"/>
  <c r="M160" i="13"/>
  <c r="S160" i="13"/>
  <c r="AB161" i="13" s="1"/>
  <c r="BZ159" i="13"/>
  <c r="CI159" i="13"/>
  <c r="O269" i="12"/>
  <c r="CH159" i="13"/>
  <c r="BY159" i="13"/>
  <c r="N270" i="12"/>
  <c r="CA158" i="13"/>
  <c r="AR159" i="13"/>
  <c r="L160" i="13"/>
  <c r="CJ158" i="13"/>
  <c r="O369" i="7"/>
  <c r="I370" i="7"/>
  <c r="K370" i="7"/>
  <c r="G370" i="7"/>
  <c r="H370" i="7"/>
  <c r="J370" i="7"/>
  <c r="BI203" i="13"/>
  <c r="AY160" i="13" l="1"/>
  <c r="BB160" i="13" s="1"/>
  <c r="AZ160" i="13"/>
  <c r="BC160" i="13" s="1"/>
  <c r="O160" i="13"/>
  <c r="P160" i="13"/>
  <c r="T370" i="7"/>
  <c r="S370" i="7"/>
  <c r="P370" i="7"/>
  <c r="R370" i="7"/>
  <c r="Q370" i="7"/>
  <c r="CL158" i="13"/>
  <c r="CK158" i="13"/>
  <c r="H159" i="13"/>
  <c r="AU159" i="13"/>
  <c r="AI160" i="13" s="1"/>
  <c r="BL159" i="13"/>
  <c r="CC158" i="13"/>
  <c r="CB158" i="13"/>
  <c r="L370" i="7"/>
  <c r="G270" i="12" l="1"/>
  <c r="H270" i="12" s="1"/>
  <c r="I270" i="12" s="1"/>
  <c r="AX159" i="13"/>
  <c r="BA159" i="13" s="1"/>
  <c r="BD159" i="13" s="1"/>
  <c r="BR159" i="13"/>
  <c r="Q159" i="13"/>
  <c r="Z160" i="13" s="1"/>
  <c r="K159" i="13"/>
  <c r="U370" i="7"/>
  <c r="BI204" i="13"/>
  <c r="BJ204" i="13"/>
  <c r="BK204" i="13"/>
  <c r="J271" i="12" l="1"/>
  <c r="CF160" i="13"/>
  <c r="BW160" i="13"/>
  <c r="AT161" i="13" s="1"/>
  <c r="J161" i="13" s="1"/>
  <c r="BV160" i="13"/>
  <c r="AS161" i="13" s="1"/>
  <c r="AV161" i="13" s="1"/>
  <c r="AJ162" i="13" s="1"/>
  <c r="CE160" i="13"/>
  <c r="N159" i="13"/>
  <c r="CD159" i="13"/>
  <c r="BU159" i="13"/>
  <c r="CG159" i="13"/>
  <c r="BX159" i="13"/>
  <c r="BH160" i="13"/>
  <c r="F370" i="7"/>
  <c r="K270" i="12"/>
  <c r="L270" i="12" s="1"/>
  <c r="M270" i="12" s="1"/>
  <c r="V370" i="7"/>
  <c r="BT160" i="13"/>
  <c r="BO160" i="13"/>
  <c r="BM161" i="13" l="1"/>
  <c r="I161" i="13"/>
  <c r="L161" i="13" s="1"/>
  <c r="BP161" i="13"/>
  <c r="AW161" i="13"/>
  <c r="AK162" i="13" s="1"/>
  <c r="BQ161" i="13"/>
  <c r="BN161" i="13"/>
  <c r="CJ159" i="13"/>
  <c r="CK159" i="13" s="1"/>
  <c r="M161" i="13"/>
  <c r="S161" i="13"/>
  <c r="AB162" i="13" s="1"/>
  <c r="BZ160" i="13"/>
  <c r="CI160" i="13"/>
  <c r="O270" i="12"/>
  <c r="BY160" i="13"/>
  <c r="CH160" i="13"/>
  <c r="N271" i="12"/>
  <c r="O370" i="7"/>
  <c r="I371" i="7"/>
  <c r="J371" i="7"/>
  <c r="K371" i="7"/>
  <c r="H371" i="7"/>
  <c r="G371" i="7"/>
  <c r="CA159" i="13"/>
  <c r="AR160" i="13"/>
  <c r="AY161" i="13"/>
  <c r="BB161" i="13" s="1"/>
  <c r="CL159" i="13" l="1"/>
  <c r="AZ161" i="13"/>
  <c r="BC161" i="13" s="1"/>
  <c r="R161" i="13"/>
  <c r="AA162" i="13" s="1"/>
  <c r="O161" i="13"/>
  <c r="P161" i="13"/>
  <c r="L371" i="7"/>
  <c r="CB159" i="13"/>
  <c r="CC159" i="13"/>
  <c r="AU160" i="13"/>
  <c r="AI161" i="13" s="1"/>
  <c r="H160" i="13"/>
  <c r="BL160" i="13"/>
  <c r="Q371" i="7"/>
  <c r="R371" i="7"/>
  <c r="P371" i="7"/>
  <c r="S371" i="7"/>
  <c r="T371" i="7"/>
  <c r="BK205" i="13"/>
  <c r="BJ205" i="13"/>
  <c r="BI205" i="13"/>
  <c r="G271" i="12" l="1"/>
  <c r="H271" i="12" s="1"/>
  <c r="I271" i="12" s="1"/>
  <c r="BR160" i="13"/>
  <c r="K160" i="13"/>
  <c r="Q160" i="13"/>
  <c r="Z161" i="13" s="1"/>
  <c r="AX160" i="13"/>
  <c r="BA160" i="13" s="1"/>
  <c r="BD160" i="13" s="1"/>
  <c r="U371" i="7"/>
  <c r="CE161" i="13" l="1"/>
  <c r="J272" i="12"/>
  <c r="BV161" i="13"/>
  <c r="AS162" i="13" s="1"/>
  <c r="AV162" i="13" s="1"/>
  <c r="AJ163" i="13" s="1"/>
  <c r="CF161" i="13"/>
  <c r="BW161" i="13"/>
  <c r="AT162" i="13" s="1"/>
  <c r="J162" i="13" s="1"/>
  <c r="K271" i="12"/>
  <c r="L271" i="12" s="1"/>
  <c r="M271" i="12" s="1"/>
  <c r="V371" i="7"/>
  <c r="BH161" i="13"/>
  <c r="F371" i="7"/>
  <c r="N160" i="13"/>
  <c r="BU160" i="13"/>
  <c r="CD160" i="13"/>
  <c r="BX160" i="13"/>
  <c r="CG160" i="13"/>
  <c r="BT161" i="13"/>
  <c r="BO161" i="13"/>
  <c r="BJ206" i="13"/>
  <c r="BI206" i="13"/>
  <c r="BM162" i="13" l="1"/>
  <c r="I162" i="13"/>
  <c r="R162" i="13" s="1"/>
  <c r="AA163" i="13" s="1"/>
  <c r="BP162" i="13"/>
  <c r="BQ162" i="13"/>
  <c r="AW162" i="13"/>
  <c r="AK163" i="13" s="1"/>
  <c r="BN162" i="13"/>
  <c r="CA160" i="13"/>
  <c r="AR161" i="13"/>
  <c r="O371" i="7"/>
  <c r="H372" i="7"/>
  <c r="K372" i="7"/>
  <c r="G372" i="7"/>
  <c r="I372" i="7"/>
  <c r="J372" i="7"/>
  <c r="AY162" i="13"/>
  <c r="BB162" i="13" s="1"/>
  <c r="S162" i="13"/>
  <c r="AB163" i="13" s="1"/>
  <c r="M162" i="13"/>
  <c r="CJ160" i="13"/>
  <c r="CI161" i="13"/>
  <c r="O271" i="12"/>
  <c r="BZ161" i="13"/>
  <c r="BY161" i="13"/>
  <c r="CH161" i="13"/>
  <c r="N272" i="12"/>
  <c r="BK206" i="13"/>
  <c r="L162" i="13" l="1"/>
  <c r="O162" i="13" s="1"/>
  <c r="AZ162" i="13"/>
  <c r="BC162" i="13" s="1"/>
  <c r="P162" i="13"/>
  <c r="L372" i="7"/>
  <c r="CL160" i="13"/>
  <c r="CK160" i="13"/>
  <c r="R372" i="7"/>
  <c r="T372" i="7"/>
  <c r="Q372" i="7"/>
  <c r="P372" i="7"/>
  <c r="S372" i="7"/>
  <c r="AU161" i="13"/>
  <c r="AI162" i="13" s="1"/>
  <c r="BL161" i="13"/>
  <c r="H161" i="13"/>
  <c r="CC160" i="13"/>
  <c r="CB160" i="13"/>
  <c r="G272" i="12" l="1"/>
  <c r="H272" i="12" s="1"/>
  <c r="I272" i="12" s="1"/>
  <c r="J273" i="12" s="1"/>
  <c r="U372" i="7"/>
  <c r="K161" i="13"/>
  <c r="BR161" i="13"/>
  <c r="Q161" i="13"/>
  <c r="Z162" i="13" s="1"/>
  <c r="AX161" i="13"/>
  <c r="BA161" i="13" s="1"/>
  <c r="BD161" i="13" s="1"/>
  <c r="BJ207" i="13"/>
  <c r="BI207" i="13"/>
  <c r="BK207" i="13"/>
  <c r="BV162" i="13" l="1"/>
  <c r="AS163" i="13" s="1"/>
  <c r="I163" i="13" s="1"/>
  <c r="CE162" i="13"/>
  <c r="CF162" i="13"/>
  <c r="BW162" i="13"/>
  <c r="AT163" i="13" s="1"/>
  <c r="BN163" i="13" s="1"/>
  <c r="BT162" i="13"/>
  <c r="BO162" i="13"/>
  <c r="BH162" i="13"/>
  <c r="F372" i="7"/>
  <c r="N161" i="13"/>
  <c r="CD161" i="13"/>
  <c r="BU161" i="13"/>
  <c r="BX161" i="13"/>
  <c r="CG161" i="13"/>
  <c r="V372" i="7"/>
  <c r="K272" i="12"/>
  <c r="L272" i="12" s="1"/>
  <c r="M272" i="12" s="1"/>
  <c r="BP163" i="13" l="1"/>
  <c r="AV163" i="13"/>
  <c r="AJ164" i="13" s="1"/>
  <c r="BM163" i="13"/>
  <c r="CJ161" i="13"/>
  <c r="CK161" i="13" s="1"/>
  <c r="BQ163" i="13"/>
  <c r="J163" i="13"/>
  <c r="S163" i="13" s="1"/>
  <c r="AB164" i="13" s="1"/>
  <c r="AW163" i="13"/>
  <c r="AK164" i="13" s="1"/>
  <c r="O272" i="12"/>
  <c r="CI162" i="13"/>
  <c r="BZ162" i="13"/>
  <c r="BY162" i="13"/>
  <c r="CH162" i="13"/>
  <c r="N273" i="12"/>
  <c r="CA161" i="13"/>
  <c r="AR162" i="13"/>
  <c r="O372" i="7"/>
  <c r="K373" i="7"/>
  <c r="J373" i="7"/>
  <c r="H373" i="7"/>
  <c r="G373" i="7"/>
  <c r="I373" i="7"/>
  <c r="R163" i="13"/>
  <c r="AA164" i="13" s="1"/>
  <c r="L163" i="13"/>
  <c r="M163" i="13"/>
  <c r="BI208" i="13"/>
  <c r="BJ208" i="13"/>
  <c r="AY163" i="13" l="1"/>
  <c r="BB163" i="13" s="1"/>
  <c r="CL161" i="13"/>
  <c r="AZ163" i="13"/>
  <c r="BC163" i="13" s="1"/>
  <c r="P163" i="13"/>
  <c r="O163" i="13"/>
  <c r="H162" i="13"/>
  <c r="BL162" i="13"/>
  <c r="AU162" i="13"/>
  <c r="AI163" i="13" s="1"/>
  <c r="CC161" i="13"/>
  <c r="CB161" i="13"/>
  <c r="P373" i="7"/>
  <c r="T373" i="7"/>
  <c r="R373" i="7"/>
  <c r="Q373" i="7"/>
  <c r="S373" i="7"/>
  <c r="L373" i="7"/>
  <c r="BI209" i="13"/>
  <c r="BJ209" i="13"/>
  <c r="BK208" i="13"/>
  <c r="G273" i="12" l="1"/>
  <c r="H273" i="12" s="1"/>
  <c r="I273" i="12" s="1"/>
  <c r="U373" i="7"/>
  <c r="Q162" i="13"/>
  <c r="Z163" i="13" s="1"/>
  <c r="BR162" i="13"/>
  <c r="K162" i="13"/>
  <c r="AX162" i="13"/>
  <c r="BA162" i="13" s="1"/>
  <c r="BD162" i="13" s="1"/>
  <c r="J274" i="12" l="1"/>
  <c r="BV163" i="13"/>
  <c r="AS164" i="13" s="1"/>
  <c r="AV164" i="13" s="1"/>
  <c r="AJ165" i="13" s="1"/>
  <c r="CE163" i="13"/>
  <c r="CF163" i="13"/>
  <c r="BW163" i="13"/>
  <c r="AT164" i="13" s="1"/>
  <c r="BQ164" i="13" s="1"/>
  <c r="N162" i="13"/>
  <c r="BU162" i="13"/>
  <c r="CD162" i="13"/>
  <c r="CG162" i="13"/>
  <c r="BX162" i="13"/>
  <c r="BO163" i="13"/>
  <c r="BT163" i="13"/>
  <c r="BH163" i="13"/>
  <c r="F373" i="7"/>
  <c r="K273" i="12"/>
  <c r="L273" i="12" s="1"/>
  <c r="M273" i="12" s="1"/>
  <c r="V373" i="7"/>
  <c r="BK209" i="13"/>
  <c r="BI210" i="13"/>
  <c r="BM164" i="13" l="1"/>
  <c r="BP164" i="13"/>
  <c r="I164" i="13"/>
  <c r="L164" i="13" s="1"/>
  <c r="J164" i="13"/>
  <c r="S164" i="13" s="1"/>
  <c r="AB165" i="13" s="1"/>
  <c r="BN164" i="13"/>
  <c r="AW164" i="13"/>
  <c r="AK165" i="13" s="1"/>
  <c r="CA162" i="13"/>
  <c r="AR163" i="13"/>
  <c r="O373" i="7"/>
  <c r="J374" i="7"/>
  <c r="I374" i="7"/>
  <c r="G374" i="7"/>
  <c r="H374" i="7"/>
  <c r="K374" i="7"/>
  <c r="O273" i="12"/>
  <c r="BZ163" i="13"/>
  <c r="CI163" i="13"/>
  <c r="BY163" i="13"/>
  <c r="CH163" i="13"/>
  <c r="N274" i="12"/>
  <c r="R164" i="13"/>
  <c r="AA165" i="13" s="1"/>
  <c r="CJ162" i="13"/>
  <c r="AY164" i="13"/>
  <c r="BB164" i="13" s="1"/>
  <c r="BJ210" i="13"/>
  <c r="M164" i="13" l="1"/>
  <c r="P164" i="13" s="1"/>
  <c r="AZ164" i="13"/>
  <c r="BC164" i="13" s="1"/>
  <c r="O164" i="13"/>
  <c r="L374" i="7"/>
  <c r="S374" i="7"/>
  <c r="R374" i="7"/>
  <c r="P374" i="7"/>
  <c r="T374" i="7"/>
  <c r="Q374" i="7"/>
  <c r="CL162" i="13"/>
  <c r="CK162" i="13"/>
  <c r="AU163" i="13"/>
  <c r="AI164" i="13" s="1"/>
  <c r="BL163" i="13"/>
  <c r="H163" i="13"/>
  <c r="CB162" i="13"/>
  <c r="CC162" i="13"/>
  <c r="BK210" i="13"/>
  <c r="BI211" i="13"/>
  <c r="G274" i="12" l="1"/>
  <c r="H274" i="12" s="1"/>
  <c r="I274" i="12" s="1"/>
  <c r="U374" i="7"/>
  <c r="Q163" i="13"/>
  <c r="Z164" i="13" s="1"/>
  <c r="K163" i="13"/>
  <c r="BR163" i="13"/>
  <c r="AX163" i="13"/>
  <c r="BA163" i="13" s="1"/>
  <c r="BD163" i="13" s="1"/>
  <c r="BJ211" i="13"/>
  <c r="J275" i="12" l="1"/>
  <c r="BW164" i="13"/>
  <c r="AT165" i="13" s="1"/>
  <c r="J165" i="13" s="1"/>
  <c r="CE164" i="13"/>
  <c r="BV164" i="13"/>
  <c r="AS165" i="13" s="1"/>
  <c r="BP165" i="13" s="1"/>
  <c r="CF164" i="13"/>
  <c r="BO164" i="13"/>
  <c r="BT164" i="13"/>
  <c r="N163" i="13"/>
  <c r="BU163" i="13"/>
  <c r="CD163" i="13"/>
  <c r="CG163" i="13"/>
  <c r="BX163" i="13"/>
  <c r="BH164" i="13"/>
  <c r="F374" i="7"/>
  <c r="V374" i="7"/>
  <c r="K274" i="12"/>
  <c r="L274" i="12" s="1"/>
  <c r="M274" i="12" s="1"/>
  <c r="BK211" i="13"/>
  <c r="BN165" i="13" l="1"/>
  <c r="BQ165" i="13"/>
  <c r="AW165" i="13"/>
  <c r="AK166" i="13" s="1"/>
  <c r="I165" i="13"/>
  <c r="R165" i="13" s="1"/>
  <c r="AA166" i="13" s="1"/>
  <c r="AV165" i="13"/>
  <c r="AJ166" i="13" s="1"/>
  <c r="BM165" i="13"/>
  <c r="CJ163" i="13"/>
  <c r="CK163" i="13" s="1"/>
  <c r="CA163" i="13"/>
  <c r="AR164" i="13"/>
  <c r="O274" i="12"/>
  <c r="CI164" i="13"/>
  <c r="BZ164" i="13"/>
  <c r="CH164" i="13"/>
  <c r="BY164" i="13"/>
  <c r="N275" i="12"/>
  <c r="M165" i="13"/>
  <c r="S165" i="13"/>
  <c r="AB166" i="13" s="1"/>
  <c r="O374" i="7"/>
  <c r="H375" i="7"/>
  <c r="K375" i="7"/>
  <c r="J375" i="7"/>
  <c r="I375" i="7"/>
  <c r="G375" i="7"/>
  <c r="BI212" i="13"/>
  <c r="AY165" i="13" l="1"/>
  <c r="BB165" i="13" s="1"/>
  <c r="AZ165" i="13"/>
  <c r="BC165" i="13" s="1"/>
  <c r="L165" i="13"/>
  <c r="O165" i="13" s="1"/>
  <c r="CL163" i="13"/>
  <c r="P165" i="13"/>
  <c r="T375" i="7"/>
  <c r="R375" i="7"/>
  <c r="Q375" i="7"/>
  <c r="P375" i="7"/>
  <c r="S375" i="7"/>
  <c r="L375" i="7"/>
  <c r="H164" i="13"/>
  <c r="AU164" i="13"/>
  <c r="AI165" i="13" s="1"/>
  <c r="BL164" i="13"/>
  <c r="CB163" i="13"/>
  <c r="CC163" i="13"/>
  <c r="BJ212" i="13"/>
  <c r="BK212" i="13"/>
  <c r="G275" i="12" l="1"/>
  <c r="H275" i="12" s="1"/>
  <c r="I275" i="12" s="1"/>
  <c r="J276" i="12" s="1"/>
  <c r="AX164" i="13"/>
  <c r="BA164" i="13" s="1"/>
  <c r="BD164" i="13" s="1"/>
  <c r="Q164" i="13"/>
  <c r="Z165" i="13" s="1"/>
  <c r="BR164" i="13"/>
  <c r="K164" i="13"/>
  <c r="U375" i="7"/>
  <c r="BI213" i="13"/>
  <c r="CF165" i="13" l="1"/>
  <c r="CE165" i="13"/>
  <c r="BW165" i="13"/>
  <c r="AT166" i="13" s="1"/>
  <c r="BQ166" i="13" s="1"/>
  <c r="BV165" i="13"/>
  <c r="AS166" i="13" s="1"/>
  <c r="I166" i="13" s="1"/>
  <c r="V375" i="7"/>
  <c r="K275" i="12"/>
  <c r="L275" i="12" s="1"/>
  <c r="M275" i="12" s="1"/>
  <c r="N164" i="13"/>
  <c r="BU164" i="13"/>
  <c r="CD164" i="13"/>
  <c r="BX164" i="13"/>
  <c r="CG164" i="13"/>
  <c r="BT165" i="13"/>
  <c r="BO165" i="13"/>
  <c r="BH165" i="13"/>
  <c r="F375" i="7"/>
  <c r="BK213" i="13"/>
  <c r="BM166" i="13" l="1"/>
  <c r="J166" i="13"/>
  <c r="M166" i="13" s="1"/>
  <c r="AW166" i="13"/>
  <c r="AK167" i="13" s="1"/>
  <c r="AV166" i="13"/>
  <c r="AJ167" i="13" s="1"/>
  <c r="BN166" i="13"/>
  <c r="BP166" i="13"/>
  <c r="AZ166" i="13"/>
  <c r="BC166" i="13" s="1"/>
  <c r="O375" i="7"/>
  <c r="I376" i="7"/>
  <c r="K376" i="7"/>
  <c r="G376" i="7"/>
  <c r="H376" i="7"/>
  <c r="J376" i="7"/>
  <c r="R166" i="13"/>
  <c r="AA167" i="13" s="1"/>
  <c r="L166" i="13"/>
  <c r="CJ164" i="13"/>
  <c r="CA164" i="13"/>
  <c r="AR165" i="13"/>
  <c r="BZ165" i="13"/>
  <c r="O275" i="12"/>
  <c r="CI165" i="13"/>
  <c r="CH165" i="13"/>
  <c r="BY165" i="13"/>
  <c r="N276" i="12"/>
  <c r="BJ213" i="13"/>
  <c r="BI214" i="13"/>
  <c r="S166" i="13" l="1"/>
  <c r="AB167" i="13" s="1"/>
  <c r="AY166" i="13"/>
  <c r="BB166" i="13" s="1"/>
  <c r="O166" i="13"/>
  <c r="P166" i="13"/>
  <c r="L376" i="7"/>
  <c r="BL165" i="13"/>
  <c r="H165" i="13"/>
  <c r="AU165" i="13"/>
  <c r="AI166" i="13" s="1"/>
  <c r="CC164" i="13"/>
  <c r="CB164" i="13"/>
  <c r="CL164" i="13"/>
  <c r="CK164" i="13"/>
  <c r="P376" i="7"/>
  <c r="Q376" i="7"/>
  <c r="R376" i="7"/>
  <c r="S376" i="7"/>
  <c r="T376" i="7"/>
  <c r="BK214" i="13"/>
  <c r="G276" i="12" l="1"/>
  <c r="H276" i="12" s="1"/>
  <c r="I276" i="12" s="1"/>
  <c r="CE166" i="13" s="1"/>
  <c r="K165" i="13"/>
  <c r="Q165" i="13"/>
  <c r="Z166" i="13" s="1"/>
  <c r="BR165" i="13"/>
  <c r="AX165" i="13"/>
  <c r="BA165" i="13" s="1"/>
  <c r="BD165" i="13" s="1"/>
  <c r="U376" i="7"/>
  <c r="BJ214" i="13"/>
  <c r="J277" i="12" l="1"/>
  <c r="BW166" i="13"/>
  <c r="AT167" i="13" s="1"/>
  <c r="BN167" i="13" s="1"/>
  <c r="BV166" i="13"/>
  <c r="AS167" i="13" s="1"/>
  <c r="BM167" i="13" s="1"/>
  <c r="CF166" i="13"/>
  <c r="BT166" i="13"/>
  <c r="BO166" i="13"/>
  <c r="V376" i="7"/>
  <c r="K276" i="12"/>
  <c r="L276" i="12" s="1"/>
  <c r="M276" i="12" s="1"/>
  <c r="N165" i="13"/>
  <c r="BU165" i="13"/>
  <c r="CD165" i="13"/>
  <c r="CG165" i="13"/>
  <c r="BX165" i="13"/>
  <c r="BH166" i="13"/>
  <c r="F376" i="7"/>
  <c r="BJ215" i="13"/>
  <c r="BI215" i="13"/>
  <c r="BQ167" i="13" l="1"/>
  <c r="AW167" i="13"/>
  <c r="AK168" i="13" s="1"/>
  <c r="J167" i="13"/>
  <c r="M167" i="13" s="1"/>
  <c r="I167" i="13"/>
  <c r="L167" i="13" s="1"/>
  <c r="BP167" i="13"/>
  <c r="AV167" i="13"/>
  <c r="AJ168" i="13" s="1"/>
  <c r="CJ165" i="13"/>
  <c r="CK165" i="13" s="1"/>
  <c r="S167" i="13"/>
  <c r="AB168" i="13" s="1"/>
  <c r="O376" i="7"/>
  <c r="H377" i="7"/>
  <c r="K377" i="7"/>
  <c r="J377" i="7"/>
  <c r="G377" i="7"/>
  <c r="I377" i="7"/>
  <c r="CA165" i="13"/>
  <c r="AR166" i="13"/>
  <c r="O276" i="12"/>
  <c r="CI166" i="13"/>
  <c r="BZ166" i="13"/>
  <c r="BY166" i="13"/>
  <c r="CH166" i="13"/>
  <c r="N277" i="12"/>
  <c r="BK215" i="13"/>
  <c r="AZ167" i="13" l="1"/>
  <c r="BC167" i="13" s="1"/>
  <c r="AY167" i="13"/>
  <c r="BB167" i="13" s="1"/>
  <c r="R167" i="13"/>
  <c r="AA168" i="13" s="1"/>
  <c r="CL165" i="13"/>
  <c r="O167" i="13"/>
  <c r="P167" i="13"/>
  <c r="CC165" i="13"/>
  <c r="CB165" i="13"/>
  <c r="AU166" i="13"/>
  <c r="AI167" i="13" s="1"/>
  <c r="BL166" i="13"/>
  <c r="H166" i="13"/>
  <c r="L377" i="7"/>
  <c r="R377" i="7"/>
  <c r="Q377" i="7"/>
  <c r="T377" i="7"/>
  <c r="S377" i="7"/>
  <c r="P377" i="7"/>
  <c r="BI216" i="13"/>
  <c r="G277" i="12" l="1"/>
  <c r="H277" i="12" s="1"/>
  <c r="I277" i="12" s="1"/>
  <c r="BR166" i="13"/>
  <c r="Q166" i="13"/>
  <c r="Z167" i="13" s="1"/>
  <c r="K166" i="13"/>
  <c r="U377" i="7"/>
  <c r="AX166" i="13"/>
  <c r="BA166" i="13" s="1"/>
  <c r="BD166" i="13" s="1"/>
  <c r="BK216" i="13"/>
  <c r="BJ216" i="13"/>
  <c r="BV167" i="13" l="1"/>
  <c r="AS168" i="13" s="1"/>
  <c r="BM168" i="13" s="1"/>
  <c r="CE167" i="13"/>
  <c r="BW167" i="13"/>
  <c r="AT168" i="13" s="1"/>
  <c r="BN168" i="13" s="1"/>
  <c r="J278" i="12"/>
  <c r="CF167" i="13"/>
  <c r="BO167" i="13"/>
  <c r="BT167" i="13"/>
  <c r="BH167" i="13"/>
  <c r="F377" i="7"/>
  <c r="N166" i="13"/>
  <c r="CD166" i="13"/>
  <c r="BU166" i="13"/>
  <c r="BX166" i="13"/>
  <c r="CG166" i="13"/>
  <c r="K277" i="12"/>
  <c r="L277" i="12" s="1"/>
  <c r="M277" i="12" s="1"/>
  <c r="V377" i="7"/>
  <c r="BI217" i="13"/>
  <c r="J168" i="13" l="1"/>
  <c r="M168" i="13" s="1"/>
  <c r="AW168" i="13"/>
  <c r="AK169" i="13" s="1"/>
  <c r="BQ168" i="13"/>
  <c r="BP168" i="13"/>
  <c r="AV168" i="13"/>
  <c r="AJ169" i="13" s="1"/>
  <c r="I168" i="13"/>
  <c r="R168" i="13" s="1"/>
  <c r="AA169" i="13" s="1"/>
  <c r="CJ166" i="13"/>
  <c r="CK166" i="13" s="1"/>
  <c r="CA166" i="13"/>
  <c r="AR167" i="13"/>
  <c r="BZ167" i="13"/>
  <c r="CI167" i="13"/>
  <c r="O277" i="12"/>
  <c r="CH167" i="13"/>
  <c r="BY167" i="13"/>
  <c r="N278" i="12"/>
  <c r="O377" i="7"/>
  <c r="K378" i="7"/>
  <c r="I378" i="7"/>
  <c r="H378" i="7"/>
  <c r="J378" i="7"/>
  <c r="G378" i="7"/>
  <c r="BJ217" i="13"/>
  <c r="BK217" i="13"/>
  <c r="AZ168" i="13" l="1"/>
  <c r="BC168" i="13" s="1"/>
  <c r="S168" i="13"/>
  <c r="AB169" i="13" s="1"/>
  <c r="L168" i="13"/>
  <c r="O168" i="13" s="1"/>
  <c r="CL166" i="13"/>
  <c r="AY168" i="13"/>
  <c r="BB168" i="13" s="1"/>
  <c r="P168" i="13"/>
  <c r="L378" i="7"/>
  <c r="S378" i="7"/>
  <c r="T378" i="7"/>
  <c r="P378" i="7"/>
  <c r="R378" i="7"/>
  <c r="Q378" i="7"/>
  <c r="H167" i="13"/>
  <c r="BL167" i="13"/>
  <c r="AU167" i="13"/>
  <c r="AI168" i="13" s="1"/>
  <c r="CB166" i="13"/>
  <c r="CC166" i="13"/>
  <c r="G278" i="12" l="1"/>
  <c r="H278" i="12" s="1"/>
  <c r="I278" i="12" s="1"/>
  <c r="AX167" i="13"/>
  <c r="BA167" i="13" s="1"/>
  <c r="BD167" i="13" s="1"/>
  <c r="U378" i="7"/>
  <c r="K167" i="13"/>
  <c r="BR167" i="13"/>
  <c r="Q167" i="13"/>
  <c r="Z168" i="13" s="1"/>
  <c r="BI218" i="13"/>
  <c r="J279" i="12" l="1"/>
  <c r="CE168" i="13"/>
  <c r="BV168" i="13"/>
  <c r="AS169" i="13" s="1"/>
  <c r="BP169" i="13" s="1"/>
  <c r="BW168" i="13"/>
  <c r="AT169" i="13" s="1"/>
  <c r="BQ169" i="13" s="1"/>
  <c r="CF168" i="13"/>
  <c r="BH168" i="13"/>
  <c r="F378" i="7"/>
  <c r="BO168" i="13"/>
  <c r="BT168" i="13"/>
  <c r="N167" i="13"/>
  <c r="BU167" i="13"/>
  <c r="CD167" i="13"/>
  <c r="BX167" i="13"/>
  <c r="CG167" i="13"/>
  <c r="V378" i="7"/>
  <c r="K278" i="12"/>
  <c r="L278" i="12" s="1"/>
  <c r="M278" i="12" s="1"/>
  <c r="BJ218" i="13"/>
  <c r="BK218" i="13"/>
  <c r="I169" i="13" l="1"/>
  <c r="R169" i="13" s="1"/>
  <c r="AA170" i="13" s="1"/>
  <c r="AV169" i="13"/>
  <c r="AJ170" i="13" s="1"/>
  <c r="BM169" i="13"/>
  <c r="AW169" i="13"/>
  <c r="AK170" i="13" s="1"/>
  <c r="J169" i="13"/>
  <c r="M169" i="13" s="1"/>
  <c r="BN169" i="13"/>
  <c r="CJ167" i="13"/>
  <c r="CL167" i="13" s="1"/>
  <c r="O278" i="12"/>
  <c r="CI168" i="13"/>
  <c r="BZ168" i="13"/>
  <c r="BY168" i="13"/>
  <c r="CH168" i="13"/>
  <c r="N279" i="12"/>
  <c r="CA167" i="13"/>
  <c r="AR168" i="13"/>
  <c r="O378" i="7"/>
  <c r="G379" i="7"/>
  <c r="K379" i="7"/>
  <c r="I379" i="7"/>
  <c r="J379" i="7"/>
  <c r="H379" i="7"/>
  <c r="BI219" i="13"/>
  <c r="L169" i="13" l="1"/>
  <c r="O169" i="13" s="1"/>
  <c r="AZ169" i="13"/>
  <c r="BC169" i="13" s="1"/>
  <c r="S169" i="13"/>
  <c r="AB170" i="13" s="1"/>
  <c r="AY169" i="13"/>
  <c r="BB169" i="13" s="1"/>
  <c r="P169" i="13"/>
  <c r="CK167" i="13"/>
  <c r="L379" i="7"/>
  <c r="R379" i="7"/>
  <c r="T379" i="7"/>
  <c r="Q379" i="7"/>
  <c r="P379" i="7"/>
  <c r="S379" i="7"/>
  <c r="AU168" i="13"/>
  <c r="AI169" i="13" s="1"/>
  <c r="BL168" i="13"/>
  <c r="H168" i="13"/>
  <c r="CB167" i="13"/>
  <c r="CC167" i="13"/>
  <c r="G279" i="12" l="1"/>
  <c r="H279" i="12" s="1"/>
  <c r="I279" i="12" s="1"/>
  <c r="J280" i="12" s="1"/>
  <c r="U379" i="7"/>
  <c r="AX168" i="13"/>
  <c r="BA168" i="13" s="1"/>
  <c r="BD168" i="13" s="1"/>
  <c r="Q168" i="13"/>
  <c r="Z169" i="13" s="1"/>
  <c r="BR168" i="13"/>
  <c r="K168" i="13"/>
  <c r="BJ219" i="13"/>
  <c r="BK219" i="13"/>
  <c r="BV169" i="13" l="1"/>
  <c r="AS170" i="13" s="1"/>
  <c r="BM170" i="13" s="1"/>
  <c r="CE169" i="13"/>
  <c r="BW169" i="13"/>
  <c r="AT170" i="13" s="1"/>
  <c r="J170" i="13" s="1"/>
  <c r="CF169" i="13"/>
  <c r="BH169" i="13"/>
  <c r="F379" i="7"/>
  <c r="BT169" i="13"/>
  <c r="BO169" i="13"/>
  <c r="N168" i="13"/>
  <c r="CD168" i="13"/>
  <c r="BU168" i="13"/>
  <c r="BX168" i="13"/>
  <c r="CG168" i="13"/>
  <c r="K279" i="12"/>
  <c r="L279" i="12" s="1"/>
  <c r="M279" i="12" s="1"/>
  <c r="V379" i="7"/>
  <c r="BJ220" i="13"/>
  <c r="BP170" i="13" l="1"/>
  <c r="I170" i="13"/>
  <c r="L170" i="13" s="1"/>
  <c r="AV170" i="13"/>
  <c r="AJ171" i="13" s="1"/>
  <c r="AW170" i="13"/>
  <c r="AK171" i="13" s="1"/>
  <c r="BQ170" i="13"/>
  <c r="BN170" i="13"/>
  <c r="M170" i="13"/>
  <c r="S170" i="13"/>
  <c r="AB171" i="13" s="1"/>
  <c r="CA168" i="13"/>
  <c r="AR169" i="13"/>
  <c r="CJ168" i="13"/>
  <c r="CI169" i="13"/>
  <c r="BZ169" i="13"/>
  <c r="O279" i="12"/>
  <c r="BY169" i="13"/>
  <c r="CH169" i="13"/>
  <c r="N280" i="12"/>
  <c r="O379" i="7"/>
  <c r="G380" i="7"/>
  <c r="I380" i="7"/>
  <c r="K380" i="7"/>
  <c r="H380" i="7"/>
  <c r="J380" i="7"/>
  <c r="R170" i="13" l="1"/>
  <c r="AA171" i="13" s="1"/>
  <c r="AZ170" i="13"/>
  <c r="BC170" i="13" s="1"/>
  <c r="AY170" i="13"/>
  <c r="BB170" i="13" s="1"/>
  <c r="O170" i="13"/>
  <c r="P170" i="13"/>
  <c r="P380" i="7"/>
  <c r="S380" i="7"/>
  <c r="T380" i="7"/>
  <c r="R380" i="7"/>
  <c r="Q380" i="7"/>
  <c r="L380" i="7"/>
  <c r="CL168" i="13"/>
  <c r="CK168" i="13"/>
  <c r="BL169" i="13"/>
  <c r="AU169" i="13"/>
  <c r="AI170" i="13" s="1"/>
  <c r="H169" i="13"/>
  <c r="CB168" i="13"/>
  <c r="CC168" i="13"/>
  <c r="BK220" i="13"/>
  <c r="G280" i="12" l="1"/>
  <c r="H280" i="12" s="1"/>
  <c r="I280" i="12" s="1"/>
  <c r="BR169" i="13"/>
  <c r="Q169" i="13"/>
  <c r="Z170" i="13" s="1"/>
  <c r="K169" i="13"/>
  <c r="AX169" i="13"/>
  <c r="BA169" i="13" s="1"/>
  <c r="BD169" i="13" s="1"/>
  <c r="U380" i="7"/>
  <c r="J281" i="12" l="1"/>
  <c r="BW170" i="13"/>
  <c r="AT171" i="13" s="1"/>
  <c r="J171" i="13" s="1"/>
  <c r="CE170" i="13"/>
  <c r="BV170" i="13"/>
  <c r="AS171" i="13" s="1"/>
  <c r="I171" i="13" s="1"/>
  <c r="CF170" i="13"/>
  <c r="N169" i="13"/>
  <c r="CD169" i="13"/>
  <c r="BU169" i="13"/>
  <c r="BX169" i="13"/>
  <c r="CG169" i="13"/>
  <c r="BO170" i="13"/>
  <c r="BT170" i="13"/>
  <c r="BH170" i="13"/>
  <c r="F380" i="7"/>
  <c r="K280" i="12"/>
  <c r="L280" i="12" s="1"/>
  <c r="M280" i="12" s="1"/>
  <c r="V380" i="7"/>
  <c r="BJ221" i="13"/>
  <c r="BK221" i="13"/>
  <c r="BQ171" i="13" l="1"/>
  <c r="BN171" i="13"/>
  <c r="AW171" i="13"/>
  <c r="AK172" i="13" s="1"/>
  <c r="AV171" i="13"/>
  <c r="AJ172" i="13" s="1"/>
  <c r="BP171" i="13"/>
  <c r="BM171" i="13"/>
  <c r="O280" i="12"/>
  <c r="CI170" i="13"/>
  <c r="BZ170" i="13"/>
  <c r="BY170" i="13"/>
  <c r="CH170" i="13"/>
  <c r="N281" i="12"/>
  <c r="O380" i="7"/>
  <c r="I381" i="7"/>
  <c r="J381" i="7"/>
  <c r="H381" i="7"/>
  <c r="G381" i="7"/>
  <c r="K381" i="7"/>
  <c r="S171" i="13"/>
  <c r="AB172" i="13" s="1"/>
  <c r="M171" i="13"/>
  <c r="R171" i="13"/>
  <c r="AA172" i="13" s="1"/>
  <c r="L171" i="13"/>
  <c r="CA169" i="13"/>
  <c r="AR170" i="13"/>
  <c r="CJ169" i="13"/>
  <c r="BI221" i="13"/>
  <c r="AZ171" i="13" l="1"/>
  <c r="BC171" i="13" s="1"/>
  <c r="AY171" i="13"/>
  <c r="BB171" i="13" s="1"/>
  <c r="O171" i="13"/>
  <c r="P171" i="13"/>
  <c r="CC169" i="13"/>
  <c r="CB169" i="13"/>
  <c r="S381" i="7"/>
  <c r="T381" i="7"/>
  <c r="P381" i="7"/>
  <c r="Q381" i="7"/>
  <c r="R381" i="7"/>
  <c r="CK169" i="13"/>
  <c r="CL169" i="13"/>
  <c r="L381" i="7"/>
  <c r="BL170" i="13"/>
  <c r="H170" i="13"/>
  <c r="AU170" i="13"/>
  <c r="AI171" i="13" s="1"/>
  <c r="G281" i="12" l="1"/>
  <c r="H281" i="12" s="1"/>
  <c r="I281" i="12" s="1"/>
  <c r="CE171" i="13" s="1"/>
  <c r="U381" i="7"/>
  <c r="BR170" i="13"/>
  <c r="K170" i="13"/>
  <c r="Q170" i="13"/>
  <c r="Z171" i="13" s="1"/>
  <c r="AX170" i="13"/>
  <c r="BA170" i="13" s="1"/>
  <c r="BD170" i="13" s="1"/>
  <c r="J282" i="12" l="1"/>
  <c r="BV171" i="13"/>
  <c r="AS172" i="13" s="1"/>
  <c r="BP172" i="13" s="1"/>
  <c r="BW171" i="13"/>
  <c r="AT172" i="13" s="1"/>
  <c r="J172" i="13" s="1"/>
  <c r="CF171" i="13"/>
  <c r="BT171" i="13"/>
  <c r="BO171" i="13"/>
  <c r="BH171" i="13"/>
  <c r="F381" i="7"/>
  <c r="N170" i="13"/>
  <c r="BU170" i="13"/>
  <c r="CD170" i="13"/>
  <c r="CG170" i="13"/>
  <c r="BX170" i="13"/>
  <c r="V381" i="7"/>
  <c r="K281" i="12"/>
  <c r="L281" i="12" s="1"/>
  <c r="M281" i="12" s="1"/>
  <c r="BM172" i="13" l="1"/>
  <c r="I172" i="13"/>
  <c r="L172" i="13" s="1"/>
  <c r="AV172" i="13"/>
  <c r="AJ173" i="13" s="1"/>
  <c r="AW172" i="13"/>
  <c r="AK173" i="13" s="1"/>
  <c r="BN172" i="13"/>
  <c r="BQ172" i="13"/>
  <c r="CA170" i="13"/>
  <c r="AR171" i="13"/>
  <c r="O281" i="12"/>
  <c r="BZ171" i="13"/>
  <c r="CI171" i="13"/>
  <c r="CH171" i="13"/>
  <c r="BY171" i="13"/>
  <c r="N282" i="12"/>
  <c r="O381" i="7"/>
  <c r="J382" i="7"/>
  <c r="I382" i="7"/>
  <c r="G382" i="7"/>
  <c r="H382" i="7"/>
  <c r="K382" i="7"/>
  <c r="S172" i="13"/>
  <c r="AB173" i="13" s="1"/>
  <c r="M172" i="13"/>
  <c r="CJ170" i="13"/>
  <c r="R172" i="13" l="1"/>
  <c r="AA173" i="13" s="1"/>
  <c r="AY172" i="13"/>
  <c r="BB172" i="13" s="1"/>
  <c r="AZ172" i="13"/>
  <c r="BC172" i="13" s="1"/>
  <c r="O172" i="13"/>
  <c r="P172" i="13"/>
  <c r="CL170" i="13"/>
  <c r="CK170" i="13"/>
  <c r="L382" i="7"/>
  <c r="Q382" i="7"/>
  <c r="P382" i="7"/>
  <c r="T382" i="7"/>
  <c r="R382" i="7"/>
  <c r="S382" i="7"/>
  <c r="H171" i="13"/>
  <c r="AU171" i="13"/>
  <c r="AI172" i="13" s="1"/>
  <c r="BL171" i="13"/>
  <c r="CC170" i="13"/>
  <c r="CB170" i="13"/>
  <c r="BJ222" i="13"/>
  <c r="G282" i="12" l="1"/>
  <c r="H282" i="12" s="1"/>
  <c r="I282" i="12" s="1"/>
  <c r="U382" i="7"/>
  <c r="Q171" i="13"/>
  <c r="Z172" i="13" s="1"/>
  <c r="BR171" i="13"/>
  <c r="K171" i="13"/>
  <c r="AX171" i="13"/>
  <c r="BA171" i="13" s="1"/>
  <c r="BD171" i="13" s="1"/>
  <c r="BI222" i="13"/>
  <c r="BK222" i="13"/>
  <c r="CE172" i="13" l="1"/>
  <c r="J283" i="12"/>
  <c r="BW172" i="13"/>
  <c r="AT173" i="13" s="1"/>
  <c r="J173" i="13" s="1"/>
  <c r="BV172" i="13"/>
  <c r="AS173" i="13" s="1"/>
  <c r="BM173" i="13" s="1"/>
  <c r="CF172" i="13"/>
  <c r="K282" i="12"/>
  <c r="L282" i="12" s="1"/>
  <c r="M282" i="12" s="1"/>
  <c r="V382" i="7"/>
  <c r="N171" i="13"/>
  <c r="BU171" i="13"/>
  <c r="CD171" i="13"/>
  <c r="CG171" i="13"/>
  <c r="BX171" i="13"/>
  <c r="BO172" i="13"/>
  <c r="BT172" i="13"/>
  <c r="BH172" i="13"/>
  <c r="F382" i="7"/>
  <c r="BJ223" i="13"/>
  <c r="BN173" i="13" l="1"/>
  <c r="AV173" i="13"/>
  <c r="AJ174" i="13" s="1"/>
  <c r="AW173" i="13"/>
  <c r="AK174" i="13" s="1"/>
  <c r="BQ173" i="13"/>
  <c r="I173" i="13"/>
  <c r="R173" i="13" s="1"/>
  <c r="AA174" i="13" s="1"/>
  <c r="BP173" i="13"/>
  <c r="O382" i="7"/>
  <c r="I383" i="7"/>
  <c r="H383" i="7"/>
  <c r="J383" i="7"/>
  <c r="K383" i="7"/>
  <c r="G383" i="7"/>
  <c r="CA171" i="13"/>
  <c r="AR172" i="13"/>
  <c r="CJ171" i="13"/>
  <c r="M173" i="13"/>
  <c r="S173" i="13"/>
  <c r="AB174" i="13" s="1"/>
  <c r="O282" i="12"/>
  <c r="CI172" i="13"/>
  <c r="BZ172" i="13"/>
  <c r="BY172" i="13"/>
  <c r="CH172" i="13"/>
  <c r="N283" i="12"/>
  <c r="BI223" i="13"/>
  <c r="AZ173" i="13" l="1"/>
  <c r="BC173" i="13" s="1"/>
  <c r="AY173" i="13"/>
  <c r="BB173" i="13" s="1"/>
  <c r="L173" i="13"/>
  <c r="O173" i="13" s="1"/>
  <c r="P173" i="13"/>
  <c r="AU172" i="13"/>
  <c r="AI173" i="13" s="1"/>
  <c r="BL172" i="13"/>
  <c r="H172" i="13"/>
  <c r="L383" i="7"/>
  <c r="R383" i="7"/>
  <c r="P383" i="7"/>
  <c r="Q383" i="7"/>
  <c r="S383" i="7"/>
  <c r="T383" i="7"/>
  <c r="CL171" i="13"/>
  <c r="CK171" i="13"/>
  <c r="CB171" i="13"/>
  <c r="CC171" i="13"/>
  <c r="BK223" i="13"/>
  <c r="G283" i="12" l="1"/>
  <c r="H283" i="12" s="1"/>
  <c r="I283" i="12" s="1"/>
  <c r="U383" i="7"/>
  <c r="Q172" i="13"/>
  <c r="Z173" i="13" s="1"/>
  <c r="BR172" i="13"/>
  <c r="K172" i="13"/>
  <c r="AX172" i="13"/>
  <c r="BA172" i="13" s="1"/>
  <c r="BD172" i="13" s="1"/>
  <c r="J284" i="12" l="1"/>
  <c r="BV173" i="13"/>
  <c r="AS174" i="13" s="1"/>
  <c r="I174" i="13" s="1"/>
  <c r="CE173" i="13"/>
  <c r="BW173" i="13"/>
  <c r="AT174" i="13" s="1"/>
  <c r="AW174" i="13" s="1"/>
  <c r="AK175" i="13" s="1"/>
  <c r="CF173" i="13"/>
  <c r="BT173" i="13"/>
  <c r="BO173" i="13"/>
  <c r="BH173" i="13"/>
  <c r="F383" i="7"/>
  <c r="K283" i="12"/>
  <c r="L283" i="12" s="1"/>
  <c r="M283" i="12" s="1"/>
  <c r="V383" i="7"/>
  <c r="N172" i="13"/>
  <c r="CD172" i="13"/>
  <c r="BU172" i="13"/>
  <c r="BX172" i="13"/>
  <c r="CG172" i="13"/>
  <c r="BI224" i="13"/>
  <c r="BJ224" i="13"/>
  <c r="BM174" i="13" l="1"/>
  <c r="BP174" i="13"/>
  <c r="AV174" i="13"/>
  <c r="AJ175" i="13" s="1"/>
  <c r="BN174" i="13"/>
  <c r="BQ174" i="13"/>
  <c r="CJ172" i="13"/>
  <c r="CL172" i="13" s="1"/>
  <c r="J174" i="13"/>
  <c r="M174" i="13" s="1"/>
  <c r="O283" i="12"/>
  <c r="BZ173" i="13"/>
  <c r="CI173" i="13"/>
  <c r="BY173" i="13"/>
  <c r="CH173" i="13"/>
  <c r="N284" i="12"/>
  <c r="CA172" i="13"/>
  <c r="AR173" i="13"/>
  <c r="O383" i="7"/>
  <c r="K384" i="7"/>
  <c r="H384" i="7"/>
  <c r="G384" i="7"/>
  <c r="J384" i="7"/>
  <c r="I384" i="7"/>
  <c r="R174" i="13"/>
  <c r="AA175" i="13" s="1"/>
  <c r="L174" i="13"/>
  <c r="AZ174" i="13"/>
  <c r="BC174" i="13" s="1"/>
  <c r="BK224" i="13"/>
  <c r="S174" i="13" l="1"/>
  <c r="AB175" i="13" s="1"/>
  <c r="AY174" i="13"/>
  <c r="BB174" i="13" s="1"/>
  <c r="CK172" i="13"/>
  <c r="P174" i="13"/>
  <c r="O174" i="13"/>
  <c r="CC172" i="13"/>
  <c r="CB172" i="13"/>
  <c r="L384" i="7"/>
  <c r="BL173" i="13"/>
  <c r="H173" i="13"/>
  <c r="AU173" i="13"/>
  <c r="AI174" i="13" s="1"/>
  <c r="R384" i="7"/>
  <c r="T384" i="7"/>
  <c r="P384" i="7"/>
  <c r="S384" i="7"/>
  <c r="Q384" i="7"/>
  <c r="BI225" i="13"/>
  <c r="G284" i="12" l="1"/>
  <c r="H284" i="12" s="1"/>
  <c r="I284" i="12" s="1"/>
  <c r="BV174" i="13" s="1"/>
  <c r="AS175" i="13" s="1"/>
  <c r="BR173" i="13"/>
  <c r="Q173" i="13"/>
  <c r="Z174" i="13" s="1"/>
  <c r="K173" i="13"/>
  <c r="AX173" i="13"/>
  <c r="BA173" i="13" s="1"/>
  <c r="BD173" i="13" s="1"/>
  <c r="U384" i="7"/>
  <c r="BJ225" i="13"/>
  <c r="BK225" i="13"/>
  <c r="CF174" i="13" l="1"/>
  <c r="CE174" i="13"/>
  <c r="BW174" i="13"/>
  <c r="AT175" i="13" s="1"/>
  <c r="J175" i="13" s="1"/>
  <c r="J285" i="12"/>
  <c r="V384" i="7"/>
  <c r="K284" i="12"/>
  <c r="L284" i="12" s="1"/>
  <c r="M284" i="12" s="1"/>
  <c r="N173" i="13"/>
  <c r="CD173" i="13"/>
  <c r="BU173" i="13"/>
  <c r="BX173" i="13"/>
  <c r="CG173" i="13"/>
  <c r="AV175" i="13"/>
  <c r="AJ176" i="13" s="1"/>
  <c r="BM175" i="13"/>
  <c r="BP175" i="13"/>
  <c r="I175" i="13"/>
  <c r="BH174" i="13"/>
  <c r="F384" i="7"/>
  <c r="BO174" i="13"/>
  <c r="BT174" i="13"/>
  <c r="BJ226" i="13"/>
  <c r="BK226" i="13"/>
  <c r="BQ175" i="13" l="1"/>
  <c r="BN175" i="13"/>
  <c r="AW175" i="13"/>
  <c r="AK176" i="13" s="1"/>
  <c r="CJ173" i="13"/>
  <c r="CK173" i="13" s="1"/>
  <c r="O284" i="12"/>
  <c r="BZ174" i="13"/>
  <c r="CI174" i="13"/>
  <c r="CH174" i="13"/>
  <c r="BY174" i="13"/>
  <c r="N285" i="12"/>
  <c r="CA173" i="13"/>
  <c r="AR174" i="13"/>
  <c r="O384" i="7"/>
  <c r="K385" i="7"/>
  <c r="I385" i="7"/>
  <c r="H385" i="7"/>
  <c r="G385" i="7"/>
  <c r="J385" i="7"/>
  <c r="R175" i="13"/>
  <c r="AA176" i="13" s="1"/>
  <c r="L175" i="13"/>
  <c r="M175" i="13"/>
  <c r="S175" i="13"/>
  <c r="AB176" i="13" s="1"/>
  <c r="AY175" i="13"/>
  <c r="BB175" i="13" s="1"/>
  <c r="BI226" i="13"/>
  <c r="AZ175" i="13" l="1"/>
  <c r="BC175" i="13" s="1"/>
  <c r="O175" i="13"/>
  <c r="P175" i="13"/>
  <c r="CL173" i="13"/>
  <c r="CC173" i="13"/>
  <c r="CB173" i="13"/>
  <c r="L385" i="7"/>
  <c r="Q385" i="7"/>
  <c r="S385" i="7"/>
  <c r="T385" i="7"/>
  <c r="R385" i="7"/>
  <c r="P385" i="7"/>
  <c r="H174" i="13"/>
  <c r="AU174" i="13"/>
  <c r="AI175" i="13" s="1"/>
  <c r="BL174" i="13"/>
  <c r="BJ227" i="13"/>
  <c r="G285" i="12" l="1"/>
  <c r="H285" i="12" s="1"/>
  <c r="I285" i="12" s="1"/>
  <c r="K174" i="13"/>
  <c r="Q174" i="13"/>
  <c r="Z175" i="13" s="1"/>
  <c r="BR174" i="13"/>
  <c r="AX174" i="13"/>
  <c r="BA174" i="13" s="1"/>
  <c r="BD174" i="13" s="1"/>
  <c r="U385" i="7"/>
  <c r="BI227" i="13"/>
  <c r="BK227" i="13"/>
  <c r="J286" i="12" l="1"/>
  <c r="CE175" i="13"/>
  <c r="BV175" i="13"/>
  <c r="AS176" i="13" s="1"/>
  <c r="AV176" i="13" s="1"/>
  <c r="AJ177" i="13" s="1"/>
  <c r="CF175" i="13"/>
  <c r="BW175" i="13"/>
  <c r="AT176" i="13" s="1"/>
  <c r="J176" i="13" s="1"/>
  <c r="N174" i="13"/>
  <c r="BU174" i="13"/>
  <c r="CD174" i="13"/>
  <c r="CG174" i="13"/>
  <c r="BX174" i="13"/>
  <c r="V385" i="7"/>
  <c r="K285" i="12"/>
  <c r="L285" i="12" s="1"/>
  <c r="M285" i="12" s="1"/>
  <c r="BT175" i="13"/>
  <c r="BO175" i="13"/>
  <c r="BH175" i="13"/>
  <c r="F385" i="7"/>
  <c r="BJ228" i="13"/>
  <c r="BP176" i="13" l="1"/>
  <c r="BQ176" i="13"/>
  <c r="BN176" i="13"/>
  <c r="AW176" i="13"/>
  <c r="AK177" i="13" s="1"/>
  <c r="BM176" i="13"/>
  <c r="I176" i="13"/>
  <c r="R176" i="13" s="1"/>
  <c r="AA177" i="13" s="1"/>
  <c r="O385" i="7"/>
  <c r="H386" i="7"/>
  <c r="J386" i="7"/>
  <c r="I386" i="7"/>
  <c r="K386" i="7"/>
  <c r="G386" i="7"/>
  <c r="CJ174" i="13"/>
  <c r="CA174" i="13"/>
  <c r="AR175" i="13"/>
  <c r="S176" i="13"/>
  <c r="AB177" i="13" s="1"/>
  <c r="M176" i="13"/>
  <c r="AY176" i="13"/>
  <c r="BB176" i="13" s="1"/>
  <c r="O285" i="12"/>
  <c r="CI175" i="13"/>
  <c r="BZ175" i="13"/>
  <c r="BY175" i="13"/>
  <c r="CH175" i="13"/>
  <c r="N286" i="12"/>
  <c r="AZ176" i="13" l="1"/>
  <c r="BC176" i="13" s="1"/>
  <c r="L176" i="13"/>
  <c r="O176" i="13" s="1"/>
  <c r="P176" i="13"/>
  <c r="CB174" i="13"/>
  <c r="CC174" i="13"/>
  <c r="CK174" i="13"/>
  <c r="CL174" i="13"/>
  <c r="L386" i="7"/>
  <c r="BL175" i="13"/>
  <c r="AU175" i="13"/>
  <c r="AI176" i="13" s="1"/>
  <c r="H175" i="13"/>
  <c r="S386" i="7"/>
  <c r="T386" i="7"/>
  <c r="Q386" i="7"/>
  <c r="P386" i="7"/>
  <c r="R386" i="7"/>
  <c r="BK228" i="13"/>
  <c r="BI228" i="13"/>
  <c r="G286" i="12" l="1"/>
  <c r="H286" i="12" s="1"/>
  <c r="I286" i="12" s="1"/>
  <c r="Q175" i="13"/>
  <c r="Z176" i="13" s="1"/>
  <c r="K175" i="13"/>
  <c r="BR175" i="13"/>
  <c r="U386" i="7"/>
  <c r="AX175" i="13"/>
  <c r="BA175" i="13" s="1"/>
  <c r="BD175" i="13" s="1"/>
  <c r="BJ229" i="13"/>
  <c r="J287" i="12" l="1"/>
  <c r="BV176" i="13"/>
  <c r="AS177" i="13" s="1"/>
  <c r="BP177" i="13" s="1"/>
  <c r="CE176" i="13"/>
  <c r="CF176" i="13"/>
  <c r="BW176" i="13"/>
  <c r="AT177" i="13" s="1"/>
  <c r="BN177" i="13" s="1"/>
  <c r="N175" i="13"/>
  <c r="BU175" i="13"/>
  <c r="CD175" i="13"/>
  <c r="BX175" i="13"/>
  <c r="CG175" i="13"/>
  <c r="BT176" i="13"/>
  <c r="BO176" i="13"/>
  <c r="BH176" i="13"/>
  <c r="F386" i="7"/>
  <c r="V386" i="7"/>
  <c r="K286" i="12"/>
  <c r="L286" i="12" s="1"/>
  <c r="M286" i="12" s="1"/>
  <c r="BI229" i="13"/>
  <c r="I177" i="13" l="1"/>
  <c r="L177" i="13" s="1"/>
  <c r="AV177" i="13"/>
  <c r="AJ178" i="13" s="1"/>
  <c r="BM177" i="13"/>
  <c r="AW177" i="13"/>
  <c r="AK178" i="13" s="1"/>
  <c r="BQ177" i="13"/>
  <c r="J177" i="13"/>
  <c r="M177" i="13" s="1"/>
  <c r="O286" i="12"/>
  <c r="BZ176" i="13"/>
  <c r="CI176" i="13"/>
  <c r="CH176" i="13"/>
  <c r="BY176" i="13"/>
  <c r="N287" i="12"/>
  <c r="O386" i="7"/>
  <c r="J387" i="7"/>
  <c r="H387" i="7"/>
  <c r="G387" i="7"/>
  <c r="K387" i="7"/>
  <c r="I387" i="7"/>
  <c r="CJ175" i="13"/>
  <c r="CA175" i="13"/>
  <c r="AR176" i="13"/>
  <c r="BJ230" i="13"/>
  <c r="BK229" i="13"/>
  <c r="R177" i="13" l="1"/>
  <c r="AA178" i="13" s="1"/>
  <c r="AZ177" i="13"/>
  <c r="BC177" i="13" s="1"/>
  <c r="AY177" i="13"/>
  <c r="BB177" i="13" s="1"/>
  <c r="S177" i="13"/>
  <c r="AB178" i="13" s="1"/>
  <c r="P177" i="13"/>
  <c r="O177" i="13"/>
  <c r="CL175" i="13"/>
  <c r="CK175" i="13"/>
  <c r="R387" i="7"/>
  <c r="Q387" i="7"/>
  <c r="P387" i="7"/>
  <c r="T387" i="7"/>
  <c r="S387" i="7"/>
  <c r="L387" i="7"/>
  <c r="BL176" i="13"/>
  <c r="AU176" i="13"/>
  <c r="AI177" i="13" s="1"/>
  <c r="H176" i="13"/>
  <c r="CC175" i="13"/>
  <c r="CB175" i="13"/>
  <c r="BK230" i="13"/>
  <c r="G287" i="12" l="1"/>
  <c r="H287" i="12" s="1"/>
  <c r="I287" i="12" s="1"/>
  <c r="BR176" i="13"/>
  <c r="Q176" i="13"/>
  <c r="Z177" i="13" s="1"/>
  <c r="K176" i="13"/>
  <c r="U387" i="7"/>
  <c r="AX176" i="13"/>
  <c r="BA176" i="13" s="1"/>
  <c r="BD176" i="13" s="1"/>
  <c r="BI230" i="13"/>
  <c r="CE177" i="13" l="1"/>
  <c r="J288" i="12"/>
  <c r="BV177" i="13"/>
  <c r="AS178" i="13" s="1"/>
  <c r="I178" i="13" s="1"/>
  <c r="CF177" i="13"/>
  <c r="BW177" i="13"/>
  <c r="AT178" i="13" s="1"/>
  <c r="BQ178" i="13" s="1"/>
  <c r="N176" i="13"/>
  <c r="BU176" i="13"/>
  <c r="CD176" i="13"/>
  <c r="CG176" i="13"/>
  <c r="BX176" i="13"/>
  <c r="BO177" i="13"/>
  <c r="BT177" i="13"/>
  <c r="BH177" i="13"/>
  <c r="F387" i="7"/>
  <c r="K287" i="12"/>
  <c r="L287" i="12" s="1"/>
  <c r="M287" i="12" s="1"/>
  <c r="V387" i="7"/>
  <c r="BJ231" i="13"/>
  <c r="BP178" i="13" l="1"/>
  <c r="AV178" i="13"/>
  <c r="AJ179" i="13" s="1"/>
  <c r="BM178" i="13"/>
  <c r="AW178" i="13"/>
  <c r="AK179" i="13" s="1"/>
  <c r="J178" i="13"/>
  <c r="M178" i="13" s="1"/>
  <c r="BN178" i="13"/>
  <c r="L178" i="13"/>
  <c r="R178" i="13"/>
  <c r="AA179" i="13" s="1"/>
  <c r="BZ177" i="13"/>
  <c r="O287" i="12"/>
  <c r="CI177" i="13"/>
  <c r="CH177" i="13"/>
  <c r="BY177" i="13"/>
  <c r="N288" i="12"/>
  <c r="CJ176" i="13"/>
  <c r="O387" i="7"/>
  <c r="K388" i="7"/>
  <c r="I388" i="7"/>
  <c r="J388" i="7"/>
  <c r="G388" i="7"/>
  <c r="H388" i="7"/>
  <c r="CA176" i="13"/>
  <c r="AR177" i="13"/>
  <c r="BI231" i="13"/>
  <c r="BK231" i="13"/>
  <c r="AZ178" i="13" l="1"/>
  <c r="BC178" i="13" s="1"/>
  <c r="AY178" i="13"/>
  <c r="BB178" i="13" s="1"/>
  <c r="S178" i="13"/>
  <c r="AB179" i="13" s="1"/>
  <c r="P178" i="13"/>
  <c r="O178" i="13"/>
  <c r="S388" i="7"/>
  <c r="P388" i="7"/>
  <c r="Q388" i="7"/>
  <c r="R388" i="7"/>
  <c r="T388" i="7"/>
  <c r="AU177" i="13"/>
  <c r="AI178" i="13" s="1"/>
  <c r="BL177" i="13"/>
  <c r="H177" i="13"/>
  <c r="CL176" i="13"/>
  <c r="CK176" i="13"/>
  <c r="CC176" i="13"/>
  <c r="CB176" i="13"/>
  <c r="L388" i="7"/>
  <c r="BJ232" i="13"/>
  <c r="BI232" i="13"/>
  <c r="G288" i="12" l="1"/>
  <c r="H288" i="12" s="1"/>
  <c r="I288" i="12" s="1"/>
  <c r="K177" i="13"/>
  <c r="BR177" i="13"/>
  <c r="Q177" i="13"/>
  <c r="Z178" i="13" s="1"/>
  <c r="AX177" i="13"/>
  <c r="BA177" i="13" s="1"/>
  <c r="BD177" i="13" s="1"/>
  <c r="U388" i="7"/>
  <c r="BK232" i="13"/>
  <c r="CE178" i="13" l="1"/>
  <c r="CF178" i="13"/>
  <c r="J289" i="12"/>
  <c r="BW178" i="13"/>
  <c r="AT179" i="13" s="1"/>
  <c r="BN179" i="13" s="1"/>
  <c r="BV178" i="13"/>
  <c r="AS179" i="13" s="1"/>
  <c r="I179" i="13" s="1"/>
  <c r="V388" i="7"/>
  <c r="K288" i="12"/>
  <c r="L288" i="12" s="1"/>
  <c r="M288" i="12" s="1"/>
  <c r="BH178" i="13"/>
  <c r="F388" i="7"/>
  <c r="BT178" i="13"/>
  <c r="BO178" i="13"/>
  <c r="N177" i="13"/>
  <c r="CD177" i="13"/>
  <c r="BU177" i="13"/>
  <c r="CG177" i="13"/>
  <c r="BX177" i="13"/>
  <c r="BQ179" i="13" l="1"/>
  <c r="J179" i="13"/>
  <c r="M179" i="13" s="1"/>
  <c r="AV179" i="13"/>
  <c r="AJ180" i="13" s="1"/>
  <c r="BP179" i="13"/>
  <c r="AW179" i="13"/>
  <c r="AK180" i="13" s="1"/>
  <c r="BM179" i="13"/>
  <c r="CJ177" i="13"/>
  <c r="CK177" i="13" s="1"/>
  <c r="CA177" i="13"/>
  <c r="AR178" i="13"/>
  <c r="BZ178" i="13"/>
  <c r="CI178" i="13"/>
  <c r="O288" i="12"/>
  <c r="BY178" i="13"/>
  <c r="CH178" i="13"/>
  <c r="N289" i="12"/>
  <c r="O388" i="7"/>
  <c r="J389" i="7"/>
  <c r="K389" i="7"/>
  <c r="I389" i="7"/>
  <c r="H389" i="7"/>
  <c r="G389" i="7"/>
  <c r="R179" i="13"/>
  <c r="AA180" i="13" s="1"/>
  <c r="L179" i="13"/>
  <c r="BJ233" i="13"/>
  <c r="BI233" i="13"/>
  <c r="AZ179" i="13" l="1"/>
  <c r="BC179" i="13" s="1"/>
  <c r="AY179" i="13"/>
  <c r="BB179" i="13" s="1"/>
  <c r="S179" i="13"/>
  <c r="AB180" i="13" s="1"/>
  <c r="CL177" i="13"/>
  <c r="O179" i="13"/>
  <c r="P179" i="13"/>
  <c r="L389" i="7"/>
  <c r="T389" i="7"/>
  <c r="Q389" i="7"/>
  <c r="R389" i="7"/>
  <c r="P389" i="7"/>
  <c r="S389" i="7"/>
  <c r="AU178" i="13"/>
  <c r="AI179" i="13" s="1"/>
  <c r="H178" i="13"/>
  <c r="BL178" i="13"/>
  <c r="CB177" i="13"/>
  <c r="CC177" i="13"/>
  <c r="BK233" i="13"/>
  <c r="G289" i="12" l="1"/>
  <c r="H289" i="12" s="1"/>
  <c r="I289" i="12" s="1"/>
  <c r="U389" i="7"/>
  <c r="K178" i="13"/>
  <c r="BR178" i="13"/>
  <c r="Q178" i="13"/>
  <c r="Z179" i="13" s="1"/>
  <c r="AX178" i="13"/>
  <c r="BA178" i="13" s="1"/>
  <c r="BD178" i="13" s="1"/>
  <c r="BI234" i="13"/>
  <c r="BV179" i="13" l="1"/>
  <c r="AS180" i="13" s="1"/>
  <c r="I180" i="13" s="1"/>
  <c r="J290" i="12"/>
  <c r="CE179" i="13"/>
  <c r="CF179" i="13"/>
  <c r="BW179" i="13"/>
  <c r="AT180" i="13" s="1"/>
  <c r="AW180" i="13" s="1"/>
  <c r="AK181" i="13" s="1"/>
  <c r="BH179" i="13"/>
  <c r="F389" i="7"/>
  <c r="BO179" i="13"/>
  <c r="BT179" i="13"/>
  <c r="N178" i="13"/>
  <c r="CD178" i="13"/>
  <c r="BU178" i="13"/>
  <c r="CG178" i="13"/>
  <c r="BX178" i="13"/>
  <c r="V389" i="7"/>
  <c r="K289" i="12"/>
  <c r="L289" i="12" s="1"/>
  <c r="M289" i="12" s="1"/>
  <c r="BJ234" i="13"/>
  <c r="BI235" i="13"/>
  <c r="BQ180" i="13" l="1"/>
  <c r="J180" i="13"/>
  <c r="M180" i="13" s="1"/>
  <c r="BN180" i="13"/>
  <c r="AV180" i="13"/>
  <c r="AJ181" i="13" s="1"/>
  <c r="BM180" i="13"/>
  <c r="BP180" i="13"/>
  <c r="CI179" i="13"/>
  <c r="BZ179" i="13"/>
  <c r="O289" i="12"/>
  <c r="CH179" i="13"/>
  <c r="BY179" i="13"/>
  <c r="N290" i="12"/>
  <c r="CJ178" i="13"/>
  <c r="L180" i="13"/>
  <c r="R180" i="13"/>
  <c r="AA181" i="13" s="1"/>
  <c r="CA178" i="13"/>
  <c r="AR179" i="13"/>
  <c r="O389" i="7"/>
  <c r="I390" i="7"/>
  <c r="J390" i="7"/>
  <c r="H390" i="7"/>
  <c r="K390" i="7"/>
  <c r="G390" i="7"/>
  <c r="AZ180" i="13"/>
  <c r="BC180" i="13" s="1"/>
  <c r="BJ235" i="13"/>
  <c r="BK234" i="13"/>
  <c r="S180" i="13" l="1"/>
  <c r="AB181" i="13" s="1"/>
  <c r="AY180" i="13"/>
  <c r="BB180" i="13" s="1"/>
  <c r="O180" i="13"/>
  <c r="P180" i="13"/>
  <c r="P390" i="7"/>
  <c r="S390" i="7"/>
  <c r="Q390" i="7"/>
  <c r="T390" i="7"/>
  <c r="R390" i="7"/>
  <c r="CL178" i="13"/>
  <c r="CK178" i="13"/>
  <c r="BL179" i="13"/>
  <c r="H179" i="13"/>
  <c r="AU179" i="13"/>
  <c r="AI180" i="13" s="1"/>
  <c r="L390" i="7"/>
  <c r="CB178" i="13"/>
  <c r="CC178" i="13"/>
  <c r="G290" i="12" l="1"/>
  <c r="H290" i="12" s="1"/>
  <c r="I290" i="12" s="1"/>
  <c r="AX179" i="13"/>
  <c r="BA179" i="13" s="1"/>
  <c r="BD179" i="13" s="1"/>
  <c r="U390" i="7"/>
  <c r="K179" i="13"/>
  <c r="BR179" i="13"/>
  <c r="Q179" i="13"/>
  <c r="Z180" i="13" s="1"/>
  <c r="J291" i="12" l="1"/>
  <c r="BV180" i="13"/>
  <c r="AS181" i="13" s="1"/>
  <c r="BM181" i="13" s="1"/>
  <c r="CE180" i="13"/>
  <c r="CF180" i="13"/>
  <c r="BW180" i="13"/>
  <c r="AT181" i="13" s="1"/>
  <c r="BN181" i="13" s="1"/>
  <c r="BH180" i="13"/>
  <c r="F390" i="7"/>
  <c r="BO180" i="13"/>
  <c r="BT180" i="13"/>
  <c r="K290" i="12"/>
  <c r="L290" i="12" s="1"/>
  <c r="M290" i="12" s="1"/>
  <c r="V390" i="7"/>
  <c r="N179" i="13"/>
  <c r="CD179" i="13"/>
  <c r="BU179" i="13"/>
  <c r="BX179" i="13"/>
  <c r="CG179" i="13"/>
  <c r="BK235" i="13"/>
  <c r="I181" i="13" l="1"/>
  <c r="R181" i="13" s="1"/>
  <c r="AA182" i="13" s="1"/>
  <c r="J181" i="13"/>
  <c r="M181" i="13" s="1"/>
  <c r="AW181" i="13"/>
  <c r="AK182" i="13" s="1"/>
  <c r="BQ181" i="13"/>
  <c r="BP181" i="13"/>
  <c r="AV181" i="13"/>
  <c r="AJ182" i="13" s="1"/>
  <c r="O290" i="12"/>
  <c r="BZ180" i="13"/>
  <c r="CI180" i="13"/>
  <c r="BY180" i="13"/>
  <c r="CH180" i="13"/>
  <c r="N291" i="12"/>
  <c r="CA179" i="13"/>
  <c r="AR180" i="13"/>
  <c r="CJ179" i="13"/>
  <c r="O390" i="7"/>
  <c r="I391" i="7"/>
  <c r="H391" i="7"/>
  <c r="G391" i="7"/>
  <c r="K391" i="7"/>
  <c r="J391" i="7"/>
  <c r="BI236" i="13"/>
  <c r="L181" i="13" l="1"/>
  <c r="O181" i="13" s="1"/>
  <c r="AZ181" i="13"/>
  <c r="BC181" i="13" s="1"/>
  <c r="S181" i="13"/>
  <c r="AB182" i="13" s="1"/>
  <c r="AY181" i="13"/>
  <c r="BB181" i="13" s="1"/>
  <c r="P181" i="13"/>
  <c r="CB179" i="13"/>
  <c r="CC179" i="13"/>
  <c r="T391" i="7"/>
  <c r="P391" i="7"/>
  <c r="Q391" i="7"/>
  <c r="S391" i="7"/>
  <c r="R391" i="7"/>
  <c r="AU180" i="13"/>
  <c r="AI181" i="13" s="1"/>
  <c r="BL180" i="13"/>
  <c r="H180" i="13"/>
  <c r="CL179" i="13"/>
  <c r="CK179" i="13"/>
  <c r="L391" i="7"/>
  <c r="BK236" i="13"/>
  <c r="BJ236" i="13"/>
  <c r="G291" i="12" l="1"/>
  <c r="H291" i="12" s="1"/>
  <c r="I291" i="12" s="1"/>
  <c r="U391" i="7"/>
  <c r="AX180" i="13"/>
  <c r="BA180" i="13" s="1"/>
  <c r="BD180" i="13" s="1"/>
  <c r="Q180" i="13"/>
  <c r="Z181" i="13" s="1"/>
  <c r="BR180" i="13"/>
  <c r="K180" i="13"/>
  <c r="J292" i="12" l="1"/>
  <c r="CF181" i="13"/>
  <c r="BV181" i="13"/>
  <c r="AS182" i="13" s="1"/>
  <c r="AV182" i="13" s="1"/>
  <c r="AJ183" i="13" s="1"/>
  <c r="CE181" i="13"/>
  <c r="BW181" i="13"/>
  <c r="AT182" i="13" s="1"/>
  <c r="AW182" i="13" s="1"/>
  <c r="AK183" i="13" s="1"/>
  <c r="BT181" i="13"/>
  <c r="BO181" i="13"/>
  <c r="N180" i="13"/>
  <c r="BU180" i="13"/>
  <c r="CD180" i="13"/>
  <c r="BX180" i="13"/>
  <c r="CG180" i="13"/>
  <c r="BH181" i="13"/>
  <c r="F391" i="7"/>
  <c r="V391" i="7"/>
  <c r="K291" i="12"/>
  <c r="L291" i="12" s="1"/>
  <c r="M291" i="12" s="1"/>
  <c r="BI237" i="13"/>
  <c r="BM182" i="13" l="1"/>
  <c r="BP182" i="13"/>
  <c r="I182" i="13"/>
  <c r="R182" i="13" s="1"/>
  <c r="AA183" i="13" s="1"/>
  <c r="J182" i="13"/>
  <c r="S182" i="13" s="1"/>
  <c r="AB183" i="13" s="1"/>
  <c r="BQ182" i="13"/>
  <c r="BN182" i="13"/>
  <c r="CJ180" i="13"/>
  <c r="CK180" i="13" s="1"/>
  <c r="M182" i="13"/>
  <c r="CI181" i="13"/>
  <c r="O291" i="12"/>
  <c r="BZ181" i="13"/>
  <c r="BY181" i="13"/>
  <c r="CH181" i="13"/>
  <c r="N292" i="12"/>
  <c r="CA180" i="13"/>
  <c r="AR181" i="13"/>
  <c r="AZ182" i="13"/>
  <c r="BC182" i="13" s="1"/>
  <c r="AY182" i="13"/>
  <c r="BB182" i="13" s="1"/>
  <c r="O391" i="7"/>
  <c r="K392" i="7"/>
  <c r="I392" i="7"/>
  <c r="J392" i="7"/>
  <c r="G392" i="7"/>
  <c r="H392" i="7"/>
  <c r="BJ237" i="13"/>
  <c r="BK237" i="13"/>
  <c r="L182" i="13" l="1"/>
  <c r="O182" i="13" s="1"/>
  <c r="CL180" i="13"/>
  <c r="P182" i="13"/>
  <c r="P392" i="7"/>
  <c r="T392" i="7"/>
  <c r="R392" i="7"/>
  <c r="S392" i="7"/>
  <c r="Q392" i="7"/>
  <c r="AU181" i="13"/>
  <c r="AI182" i="13" s="1"/>
  <c r="BL181" i="13"/>
  <c r="H181" i="13"/>
  <c r="L392" i="7"/>
  <c r="CC180" i="13"/>
  <c r="CB180" i="13"/>
  <c r="BI238" i="13"/>
  <c r="G292" i="12" l="1"/>
  <c r="H292" i="12" s="1"/>
  <c r="I292" i="12" s="1"/>
  <c r="AX181" i="13"/>
  <c r="BA181" i="13" s="1"/>
  <c r="BD181" i="13" s="1"/>
  <c r="U392" i="7"/>
  <c r="Q181" i="13"/>
  <c r="Z182" i="13" s="1"/>
  <c r="K181" i="13"/>
  <c r="BR181" i="13"/>
  <c r="CE182" i="13" l="1"/>
  <c r="J293" i="12"/>
  <c r="CF182" i="13"/>
  <c r="BV182" i="13"/>
  <c r="AS183" i="13" s="1"/>
  <c r="BP183" i="13" s="1"/>
  <c r="BW182" i="13"/>
  <c r="AT183" i="13" s="1"/>
  <c r="AW183" i="13" s="1"/>
  <c r="AK184" i="13" s="1"/>
  <c r="N181" i="13"/>
  <c r="CD181" i="13"/>
  <c r="BU181" i="13"/>
  <c r="CG181" i="13"/>
  <c r="BX181" i="13"/>
  <c r="BO182" i="13"/>
  <c r="BT182" i="13"/>
  <c r="BH182" i="13"/>
  <c r="F392" i="7"/>
  <c r="K292" i="12"/>
  <c r="L292" i="12" s="1"/>
  <c r="M292" i="12" s="1"/>
  <c r="V392" i="7"/>
  <c r="BK238" i="13"/>
  <c r="BJ238" i="13"/>
  <c r="BM183" i="13" l="1"/>
  <c r="AV183" i="13"/>
  <c r="AJ184" i="13" s="1"/>
  <c r="I183" i="13"/>
  <c r="R183" i="13" s="1"/>
  <c r="AA184" i="13" s="1"/>
  <c r="BQ183" i="13"/>
  <c r="J183" i="13"/>
  <c r="S183" i="13" s="1"/>
  <c r="AB184" i="13" s="1"/>
  <c r="BN183" i="13"/>
  <c r="CJ181" i="13"/>
  <c r="CL181" i="13" s="1"/>
  <c r="O392" i="7"/>
  <c r="K393" i="7"/>
  <c r="G393" i="7"/>
  <c r="J393" i="7"/>
  <c r="H393" i="7"/>
  <c r="I393" i="7"/>
  <c r="CI182" i="13"/>
  <c r="O292" i="12"/>
  <c r="BZ182" i="13"/>
  <c r="BY182" i="13"/>
  <c r="CH182" i="13"/>
  <c r="N293" i="12"/>
  <c r="CA181" i="13"/>
  <c r="AR182" i="13"/>
  <c r="AZ183" i="13"/>
  <c r="BC183" i="13" s="1"/>
  <c r="BK239" i="13"/>
  <c r="AY183" i="13" l="1"/>
  <c r="BB183" i="13" s="1"/>
  <c r="L183" i="13"/>
  <c r="O183" i="13" s="1"/>
  <c r="M183" i="13"/>
  <c r="P183" i="13" s="1"/>
  <c r="CK181" i="13"/>
  <c r="L393" i="7"/>
  <c r="CC181" i="13"/>
  <c r="CB181" i="13"/>
  <c r="AU182" i="13"/>
  <c r="AI183" i="13" s="1"/>
  <c r="H182" i="13"/>
  <c r="BL182" i="13"/>
  <c r="Q393" i="7"/>
  <c r="P393" i="7"/>
  <c r="R393" i="7"/>
  <c r="S393" i="7"/>
  <c r="T393" i="7"/>
  <c r="BJ239" i="13"/>
  <c r="BI239" i="13"/>
  <c r="G293" i="12" l="1"/>
  <c r="H293" i="12" s="1"/>
  <c r="I293" i="12" s="1"/>
  <c r="BR182" i="13"/>
  <c r="K182" i="13"/>
  <c r="Q182" i="13"/>
  <c r="Z183" i="13" s="1"/>
  <c r="AX182" i="13"/>
  <c r="BA182" i="13" s="1"/>
  <c r="BD182" i="13" s="1"/>
  <c r="U393" i="7"/>
  <c r="CE183" i="13" l="1"/>
  <c r="CF183" i="13"/>
  <c r="J294" i="12"/>
  <c r="BV183" i="13"/>
  <c r="AS184" i="13" s="1"/>
  <c r="BM184" i="13" s="1"/>
  <c r="BW183" i="13"/>
  <c r="AT184" i="13" s="1"/>
  <c r="J184" i="13" s="1"/>
  <c r="V393" i="7"/>
  <c r="K293" i="12"/>
  <c r="L293" i="12" s="1"/>
  <c r="M293" i="12" s="1"/>
  <c r="BH183" i="13"/>
  <c r="F393" i="7"/>
  <c r="N182" i="13"/>
  <c r="BU182" i="13"/>
  <c r="CD182" i="13"/>
  <c r="CG182" i="13"/>
  <c r="BX182" i="13"/>
  <c r="BT183" i="13"/>
  <c r="BO183" i="13"/>
  <c r="AV184" i="13" l="1"/>
  <c r="AJ185" i="13" s="1"/>
  <c r="BP184" i="13"/>
  <c r="I184" i="13"/>
  <c r="L184" i="13" s="1"/>
  <c r="AW184" i="13"/>
  <c r="AK185" i="13" s="1"/>
  <c r="BN184" i="13"/>
  <c r="BQ184" i="13"/>
  <c r="CJ182" i="13"/>
  <c r="CL182" i="13" s="1"/>
  <c r="O393" i="7"/>
  <c r="H394" i="7"/>
  <c r="K394" i="7"/>
  <c r="G394" i="7"/>
  <c r="I394" i="7"/>
  <c r="J394" i="7"/>
  <c r="BZ183" i="13"/>
  <c r="O293" i="12"/>
  <c r="CI183" i="13"/>
  <c r="BY183" i="13"/>
  <c r="CH183" i="13"/>
  <c r="N294" i="12"/>
  <c r="CA182" i="13"/>
  <c r="AR183" i="13"/>
  <c r="R184" i="13"/>
  <c r="AA185" i="13" s="1"/>
  <c r="M184" i="13"/>
  <c r="S184" i="13"/>
  <c r="AB185" i="13" s="1"/>
  <c r="BJ240" i="13"/>
  <c r="BK240" i="13"/>
  <c r="BI240" i="13"/>
  <c r="AY184" i="13" l="1"/>
  <c r="BB184" i="13" s="1"/>
  <c r="AZ184" i="13"/>
  <c r="BC184" i="13" s="1"/>
  <c r="CK182" i="13"/>
  <c r="O184" i="13"/>
  <c r="P184" i="13"/>
  <c r="CB182" i="13"/>
  <c r="CC182" i="13"/>
  <c r="L394" i="7"/>
  <c r="BL183" i="13"/>
  <c r="H183" i="13"/>
  <c r="AU183" i="13"/>
  <c r="AI184" i="13" s="1"/>
  <c r="R394" i="7"/>
  <c r="T394" i="7"/>
  <c r="S394" i="7"/>
  <c r="Q394" i="7"/>
  <c r="P394" i="7"/>
  <c r="G294" i="12" l="1"/>
  <c r="H294" i="12" s="1"/>
  <c r="I294" i="12" s="1"/>
  <c r="CE184" i="13" s="1"/>
  <c r="K183" i="13"/>
  <c r="Q183" i="13"/>
  <c r="Z184" i="13" s="1"/>
  <c r="BR183" i="13"/>
  <c r="U394" i="7"/>
  <c r="AX183" i="13"/>
  <c r="BA183" i="13" s="1"/>
  <c r="BD183" i="13" s="1"/>
  <c r="BI241" i="13"/>
  <c r="BK241" i="13"/>
  <c r="J295" i="12" l="1"/>
  <c r="CF184" i="13"/>
  <c r="BV184" i="13"/>
  <c r="AS185" i="13" s="1"/>
  <c r="BP185" i="13" s="1"/>
  <c r="BW184" i="13"/>
  <c r="AT185" i="13" s="1"/>
  <c r="BN185" i="13" s="1"/>
  <c r="K294" i="12"/>
  <c r="L294" i="12" s="1"/>
  <c r="M294" i="12" s="1"/>
  <c r="V394" i="7"/>
  <c r="BT184" i="13"/>
  <c r="BO184" i="13"/>
  <c r="BH184" i="13"/>
  <c r="F394" i="7"/>
  <c r="N183" i="13"/>
  <c r="BU183" i="13"/>
  <c r="CD183" i="13"/>
  <c r="BX183" i="13"/>
  <c r="CG183" i="13"/>
  <c r="BJ241" i="13"/>
  <c r="AV185" i="13" l="1"/>
  <c r="AJ186" i="13" s="1"/>
  <c r="BM185" i="13"/>
  <c r="I185" i="13"/>
  <c r="R185" i="13" s="1"/>
  <c r="AA186" i="13" s="1"/>
  <c r="J185" i="13"/>
  <c r="M185" i="13" s="1"/>
  <c r="BQ185" i="13"/>
  <c r="AW185" i="13"/>
  <c r="AK186" i="13" s="1"/>
  <c r="O294" i="12"/>
  <c r="CI184" i="13"/>
  <c r="BZ184" i="13"/>
  <c r="BY184" i="13"/>
  <c r="CH184" i="13"/>
  <c r="N295" i="12"/>
  <c r="CJ183" i="13"/>
  <c r="CA183" i="13"/>
  <c r="AR184" i="13"/>
  <c r="O394" i="7"/>
  <c r="I395" i="7"/>
  <c r="J395" i="7"/>
  <c r="H395" i="7"/>
  <c r="G395" i="7"/>
  <c r="K395" i="7"/>
  <c r="BJ242" i="13"/>
  <c r="AY185" i="13" l="1"/>
  <c r="BB185" i="13" s="1"/>
  <c r="L185" i="13"/>
  <c r="O185" i="13" s="1"/>
  <c r="S185" i="13"/>
  <c r="AB186" i="13" s="1"/>
  <c r="AZ185" i="13"/>
  <c r="BC185" i="13" s="1"/>
  <c r="P185" i="13"/>
  <c r="CL183" i="13"/>
  <c r="CK183" i="13"/>
  <c r="L395" i="7"/>
  <c r="S395" i="7"/>
  <c r="P395" i="7"/>
  <c r="T395" i="7"/>
  <c r="R395" i="7"/>
  <c r="Q395" i="7"/>
  <c r="BL184" i="13"/>
  <c r="AU184" i="13"/>
  <c r="AI185" i="13" s="1"/>
  <c r="H184" i="13"/>
  <c r="CB183" i="13"/>
  <c r="CC183" i="13"/>
  <c r="BK242" i="13"/>
  <c r="BI242" i="13"/>
  <c r="G295" i="12" l="1"/>
  <c r="H295" i="12" s="1"/>
  <c r="I295" i="12" s="1"/>
  <c r="BR184" i="13"/>
  <c r="Q184" i="13"/>
  <c r="Z185" i="13" s="1"/>
  <c r="K184" i="13"/>
  <c r="U395" i="7"/>
  <c r="AX184" i="13"/>
  <c r="BA184" i="13" s="1"/>
  <c r="BD184" i="13" s="1"/>
  <c r="CE185" i="13" l="1"/>
  <c r="J296" i="12"/>
  <c r="BV185" i="13"/>
  <c r="AS186" i="13" s="1"/>
  <c r="I186" i="13" s="1"/>
  <c r="CF185" i="13"/>
  <c r="BW185" i="13"/>
  <c r="AT186" i="13" s="1"/>
  <c r="BQ186" i="13" s="1"/>
  <c r="BH185" i="13"/>
  <c r="F395" i="7"/>
  <c r="K295" i="12"/>
  <c r="L295" i="12" s="1"/>
  <c r="M295" i="12" s="1"/>
  <c r="V395" i="7"/>
  <c r="N184" i="13"/>
  <c r="BU184" i="13"/>
  <c r="CD184" i="13"/>
  <c r="BX184" i="13"/>
  <c r="CG184" i="13"/>
  <c r="BO185" i="13"/>
  <c r="BT185" i="13"/>
  <c r="BI243" i="13"/>
  <c r="BJ243" i="13"/>
  <c r="BM186" i="13" l="1"/>
  <c r="AV186" i="13"/>
  <c r="AJ187" i="13" s="1"/>
  <c r="BP186" i="13"/>
  <c r="BN186" i="13"/>
  <c r="AW186" i="13"/>
  <c r="AK187" i="13" s="1"/>
  <c r="J186" i="13"/>
  <c r="S186" i="13" s="1"/>
  <c r="AB187" i="13" s="1"/>
  <c r="CJ184" i="13"/>
  <c r="CK184" i="13" s="1"/>
  <c r="L186" i="13"/>
  <c r="R186" i="13"/>
  <c r="AA187" i="13" s="1"/>
  <c r="O295" i="12"/>
  <c r="BZ185" i="13"/>
  <c r="CI185" i="13"/>
  <c r="BY185" i="13"/>
  <c r="CH185" i="13"/>
  <c r="N296" i="12"/>
  <c r="CA184" i="13"/>
  <c r="AR185" i="13"/>
  <c r="O395" i="7"/>
  <c r="H396" i="7"/>
  <c r="I396" i="7"/>
  <c r="G396" i="7"/>
  <c r="K396" i="7"/>
  <c r="J396" i="7"/>
  <c r="BK243" i="13"/>
  <c r="AY186" i="13" l="1"/>
  <c r="BB186" i="13" s="1"/>
  <c r="M186" i="13"/>
  <c r="P186" i="13" s="1"/>
  <c r="AZ186" i="13"/>
  <c r="BC186" i="13" s="1"/>
  <c r="CL184" i="13"/>
  <c r="O186" i="13"/>
  <c r="R396" i="7"/>
  <c r="Q396" i="7"/>
  <c r="S396" i="7"/>
  <c r="T396" i="7"/>
  <c r="P396" i="7"/>
  <c r="L396" i="7"/>
  <c r="AU185" i="13"/>
  <c r="AI186" i="13" s="1"/>
  <c r="BL185" i="13"/>
  <c r="H185" i="13"/>
  <c r="CC184" i="13"/>
  <c r="CB184" i="13"/>
  <c r="G296" i="12" l="1"/>
  <c r="H296" i="12" s="1"/>
  <c r="I296" i="12" s="1"/>
  <c r="AX185" i="13"/>
  <c r="BA185" i="13" s="1"/>
  <c r="BD185" i="13" s="1"/>
  <c r="U396" i="7"/>
  <c r="Q185" i="13"/>
  <c r="Z186" i="13" s="1"/>
  <c r="BR185" i="13"/>
  <c r="K185" i="13"/>
  <c r="BI244" i="13"/>
  <c r="BK244" i="13"/>
  <c r="BJ244" i="13"/>
  <c r="CF186" i="13" l="1"/>
  <c r="J297" i="12"/>
  <c r="BV186" i="13"/>
  <c r="AS187" i="13" s="1"/>
  <c r="BM187" i="13" s="1"/>
  <c r="CE186" i="13"/>
  <c r="BW186" i="13"/>
  <c r="AT187" i="13" s="1"/>
  <c r="AW187" i="13" s="1"/>
  <c r="AK188" i="13" s="1"/>
  <c r="V396" i="7"/>
  <c r="K296" i="12"/>
  <c r="L296" i="12" s="1"/>
  <c r="M296" i="12" s="1"/>
  <c r="N185" i="13"/>
  <c r="CD185" i="13"/>
  <c r="BU185" i="13"/>
  <c r="CG185" i="13"/>
  <c r="BX185" i="13"/>
  <c r="BO186" i="13"/>
  <c r="BT186" i="13"/>
  <c r="BH186" i="13"/>
  <c r="F396" i="7"/>
  <c r="BK245" i="13"/>
  <c r="I187" i="13" l="1"/>
  <c r="R187" i="13" s="1"/>
  <c r="AA188" i="13" s="1"/>
  <c r="BP187" i="13"/>
  <c r="AV187" i="13"/>
  <c r="AJ188" i="13" s="1"/>
  <c r="BN187" i="13"/>
  <c r="J187" i="13"/>
  <c r="S187" i="13" s="1"/>
  <c r="AB188" i="13" s="1"/>
  <c r="BQ187" i="13"/>
  <c r="CJ185" i="13"/>
  <c r="CA185" i="13"/>
  <c r="AR186" i="13"/>
  <c r="O396" i="7"/>
  <c r="I397" i="7"/>
  <c r="H397" i="7"/>
  <c r="J397" i="7"/>
  <c r="K397" i="7"/>
  <c r="G397" i="7"/>
  <c r="AZ187" i="13"/>
  <c r="BC187" i="13" s="1"/>
  <c r="CI186" i="13"/>
  <c r="BZ186" i="13"/>
  <c r="O296" i="12"/>
  <c r="CH186" i="13"/>
  <c r="BY186" i="13"/>
  <c r="N297" i="12"/>
  <c r="BI245" i="13"/>
  <c r="L187" i="13" l="1"/>
  <c r="O187" i="13" s="1"/>
  <c r="AY187" i="13"/>
  <c r="BB187" i="13" s="1"/>
  <c r="M187" i="13"/>
  <c r="P187" i="13" s="1"/>
  <c r="BL186" i="13"/>
  <c r="AU186" i="13"/>
  <c r="AI187" i="13" s="1"/>
  <c r="H186" i="13"/>
  <c r="R397" i="7"/>
  <c r="P397" i="7"/>
  <c r="S397" i="7"/>
  <c r="T397" i="7"/>
  <c r="Q397" i="7"/>
  <c r="CB185" i="13"/>
  <c r="CC185" i="13"/>
  <c r="L397" i="7"/>
  <c r="CK185" i="13"/>
  <c r="CL185" i="13"/>
  <c r="BJ245" i="13"/>
  <c r="G297" i="12" l="1"/>
  <c r="H297" i="12" s="1"/>
  <c r="I297" i="12" s="1"/>
  <c r="J298" i="12" s="1"/>
  <c r="U397" i="7"/>
  <c r="BR186" i="13"/>
  <c r="K186" i="13"/>
  <c r="Q186" i="13"/>
  <c r="Z187" i="13" s="1"/>
  <c r="AX186" i="13"/>
  <c r="BA186" i="13" s="1"/>
  <c r="BD186" i="13" s="1"/>
  <c r="CE187" i="13" l="1"/>
  <c r="BW187" i="13"/>
  <c r="AT188" i="13" s="1"/>
  <c r="BN188" i="13" s="1"/>
  <c r="BV187" i="13"/>
  <c r="AS188" i="13" s="1"/>
  <c r="I188" i="13" s="1"/>
  <c r="CF187" i="13"/>
  <c r="BH187" i="13"/>
  <c r="F397" i="7"/>
  <c r="N186" i="13"/>
  <c r="CD186" i="13"/>
  <c r="BU186" i="13"/>
  <c r="CG186" i="13"/>
  <c r="BX186" i="13"/>
  <c r="BT187" i="13"/>
  <c r="BO187" i="13"/>
  <c r="K297" i="12"/>
  <c r="L297" i="12" s="1"/>
  <c r="M297" i="12" s="1"/>
  <c r="V397" i="7"/>
  <c r="BI246" i="13"/>
  <c r="BK246" i="13"/>
  <c r="AV188" i="13" l="1"/>
  <c r="AJ189" i="13" s="1"/>
  <c r="BQ188" i="13"/>
  <c r="BP188" i="13"/>
  <c r="BM188" i="13"/>
  <c r="AW188" i="13"/>
  <c r="AK189" i="13" s="1"/>
  <c r="J188" i="13"/>
  <c r="M188" i="13" s="1"/>
  <c r="CJ186" i="13"/>
  <c r="CA186" i="13"/>
  <c r="AR187" i="13"/>
  <c r="O297" i="12"/>
  <c r="BZ187" i="13"/>
  <c r="CI187" i="13"/>
  <c r="CH187" i="13"/>
  <c r="BY187" i="13"/>
  <c r="N298" i="12"/>
  <c r="L188" i="13"/>
  <c r="R188" i="13"/>
  <c r="AA189" i="13" s="1"/>
  <c r="O397" i="7"/>
  <c r="G398" i="7"/>
  <c r="H398" i="7"/>
  <c r="I398" i="7"/>
  <c r="J398" i="7"/>
  <c r="K398" i="7"/>
  <c r="BJ246" i="13"/>
  <c r="AY188" i="13" l="1"/>
  <c r="BB188" i="13" s="1"/>
  <c r="S188" i="13"/>
  <c r="AB189" i="13" s="1"/>
  <c r="AZ188" i="13"/>
  <c r="BC188" i="13" s="1"/>
  <c r="P188" i="13"/>
  <c r="O188" i="13"/>
  <c r="L398" i="7"/>
  <c r="R398" i="7"/>
  <c r="T398" i="7"/>
  <c r="Q398" i="7"/>
  <c r="S398" i="7"/>
  <c r="P398" i="7"/>
  <c r="H187" i="13"/>
  <c r="BL187" i="13"/>
  <c r="AU187" i="13"/>
  <c r="AI188" i="13" s="1"/>
  <c r="CB186" i="13"/>
  <c r="CC186" i="13"/>
  <c r="CL186" i="13"/>
  <c r="CK186" i="13"/>
  <c r="G298" i="12" l="1"/>
  <c r="H298" i="12" s="1"/>
  <c r="I298" i="12" s="1"/>
  <c r="AX187" i="13"/>
  <c r="BA187" i="13" s="1"/>
  <c r="BD187" i="13" s="1"/>
  <c r="U398" i="7"/>
  <c r="Q187" i="13"/>
  <c r="Z188" i="13" s="1"/>
  <c r="K187" i="13"/>
  <c r="BR187" i="13"/>
  <c r="BK247" i="13"/>
  <c r="BI247" i="13"/>
  <c r="BJ247" i="13"/>
  <c r="J299" i="12" l="1"/>
  <c r="BW188" i="13"/>
  <c r="AT189" i="13" s="1"/>
  <c r="J189" i="13" s="1"/>
  <c r="CE188" i="13"/>
  <c r="BV188" i="13"/>
  <c r="AS189" i="13" s="1"/>
  <c r="I189" i="13" s="1"/>
  <c r="CF188" i="13"/>
  <c r="BO188" i="13"/>
  <c r="BT188" i="13"/>
  <c r="N187" i="13"/>
  <c r="BU187" i="13"/>
  <c r="CD187" i="13"/>
  <c r="CG187" i="13"/>
  <c r="BX187" i="13"/>
  <c r="BH188" i="13"/>
  <c r="F398" i="7"/>
  <c r="K298" i="12"/>
  <c r="L298" i="12" s="1"/>
  <c r="M298" i="12" s="1"/>
  <c r="V398" i="7"/>
  <c r="BQ189" i="13" l="1"/>
  <c r="BN189" i="13"/>
  <c r="AW189" i="13"/>
  <c r="AK190" i="13" s="1"/>
  <c r="AV189" i="13"/>
  <c r="AJ190" i="13" s="1"/>
  <c r="BP189" i="13"/>
  <c r="BM189" i="13"/>
  <c r="L189" i="13"/>
  <c r="R189" i="13"/>
  <c r="AA190" i="13" s="1"/>
  <c r="O398" i="7"/>
  <c r="G399" i="7"/>
  <c r="I399" i="7"/>
  <c r="J399" i="7"/>
  <c r="H399" i="7"/>
  <c r="K399" i="7"/>
  <c r="O298" i="12"/>
  <c r="CI188" i="13"/>
  <c r="BZ188" i="13"/>
  <c r="BY188" i="13"/>
  <c r="CH188" i="13"/>
  <c r="N299" i="12"/>
  <c r="CJ187" i="13"/>
  <c r="CA187" i="13"/>
  <c r="AR188" i="13"/>
  <c r="M189" i="13"/>
  <c r="S189" i="13"/>
  <c r="AB190" i="13" s="1"/>
  <c r="AY189" i="13" l="1"/>
  <c r="BB189" i="13" s="1"/>
  <c r="AZ189" i="13"/>
  <c r="BC189" i="13" s="1"/>
  <c r="P189" i="13"/>
  <c r="O189" i="13"/>
  <c r="CL187" i="13"/>
  <c r="CK187" i="13"/>
  <c r="T399" i="7"/>
  <c r="P399" i="7"/>
  <c r="Q399" i="7"/>
  <c r="R399" i="7"/>
  <c r="S399" i="7"/>
  <c r="CB187" i="13"/>
  <c r="CC187" i="13"/>
  <c r="L399" i="7"/>
  <c r="AU188" i="13"/>
  <c r="AI189" i="13" s="1"/>
  <c r="H188" i="13"/>
  <c r="BL188" i="13"/>
  <c r="BI248" i="13"/>
  <c r="BK248" i="13"/>
  <c r="BJ248" i="13"/>
  <c r="G299" i="12" l="1"/>
  <c r="H299" i="12" s="1"/>
  <c r="I299" i="12" s="1"/>
  <c r="CE189" i="13" s="1"/>
  <c r="Q188" i="13"/>
  <c r="Z189" i="13" s="1"/>
  <c r="BR188" i="13"/>
  <c r="K188" i="13"/>
  <c r="U399" i="7"/>
  <c r="AX188" i="13"/>
  <c r="BA188" i="13" s="1"/>
  <c r="BD188" i="13" s="1"/>
  <c r="BV189" i="13" l="1"/>
  <c r="AS190" i="13" s="1"/>
  <c r="AV190" i="13" s="1"/>
  <c r="AJ191" i="13" s="1"/>
  <c r="CF189" i="13"/>
  <c r="BW189" i="13"/>
  <c r="AT190" i="13" s="1"/>
  <c r="BQ190" i="13" s="1"/>
  <c r="J300" i="12"/>
  <c r="V399" i="7"/>
  <c r="K299" i="12"/>
  <c r="L299" i="12" s="1"/>
  <c r="M299" i="12" s="1"/>
  <c r="N188" i="13"/>
  <c r="CD188" i="13"/>
  <c r="BU188" i="13"/>
  <c r="BX188" i="13"/>
  <c r="CG188" i="13"/>
  <c r="BT189" i="13"/>
  <c r="BO189" i="13"/>
  <c r="BH189" i="13"/>
  <c r="F399" i="7"/>
  <c r="BI249" i="13"/>
  <c r="BM190" i="13" l="1"/>
  <c r="J190" i="13"/>
  <c r="M190" i="13" s="1"/>
  <c r="BN190" i="13"/>
  <c r="AW190" i="13"/>
  <c r="AK191" i="13" s="1"/>
  <c r="BP190" i="13"/>
  <c r="I190" i="13"/>
  <c r="L190" i="13" s="1"/>
  <c r="CA188" i="13"/>
  <c r="AR189" i="13"/>
  <c r="AY190" i="13"/>
  <c r="BB190" i="13" s="1"/>
  <c r="CJ188" i="13"/>
  <c r="O399" i="7"/>
  <c r="K400" i="7"/>
  <c r="H400" i="7"/>
  <c r="J400" i="7"/>
  <c r="G400" i="7"/>
  <c r="I400" i="7"/>
  <c r="CI189" i="13"/>
  <c r="BZ189" i="13"/>
  <c r="O299" i="12"/>
  <c r="BY189" i="13"/>
  <c r="CH189" i="13"/>
  <c r="N300" i="12"/>
  <c r="BK249" i="13"/>
  <c r="BJ249" i="13"/>
  <c r="S190" i="13" l="1"/>
  <c r="AB191" i="13" s="1"/>
  <c r="AZ190" i="13"/>
  <c r="BC190" i="13" s="1"/>
  <c r="R190" i="13"/>
  <c r="AA191" i="13" s="1"/>
  <c r="O190" i="13"/>
  <c r="P190" i="13"/>
  <c r="S400" i="7"/>
  <c r="R400" i="7"/>
  <c r="Q400" i="7"/>
  <c r="P400" i="7"/>
  <c r="T400" i="7"/>
  <c r="CK188" i="13"/>
  <c r="CL188" i="13"/>
  <c r="H189" i="13"/>
  <c r="BL189" i="13"/>
  <c r="AU189" i="13"/>
  <c r="AI190" i="13" s="1"/>
  <c r="L400" i="7"/>
  <c r="CC188" i="13"/>
  <c r="CB188" i="13"/>
  <c r="BK250" i="13"/>
  <c r="G300" i="12" l="1"/>
  <c r="H300" i="12" s="1"/>
  <c r="I300" i="12" s="1"/>
  <c r="U400" i="7"/>
  <c r="K189" i="13"/>
  <c r="BR189" i="13"/>
  <c r="Q189" i="13"/>
  <c r="Z190" i="13" s="1"/>
  <c r="AX189" i="13"/>
  <c r="BA189" i="13" s="1"/>
  <c r="BD189" i="13" s="1"/>
  <c r="BJ250" i="13"/>
  <c r="BI250" i="13"/>
  <c r="J301" i="12" l="1"/>
  <c r="CE190" i="13"/>
  <c r="BV190" i="13"/>
  <c r="AS191" i="13" s="1"/>
  <c r="BM191" i="13" s="1"/>
  <c r="BW190" i="13"/>
  <c r="AT191" i="13" s="1"/>
  <c r="J191" i="13" s="1"/>
  <c r="CF190" i="13"/>
  <c r="V400" i="7"/>
  <c r="K300" i="12"/>
  <c r="L300" i="12" s="1"/>
  <c r="M300" i="12" s="1"/>
  <c r="BH190" i="13"/>
  <c r="F400" i="7"/>
  <c r="BO190" i="13"/>
  <c r="BT190" i="13"/>
  <c r="N189" i="13"/>
  <c r="BU189" i="13"/>
  <c r="CD189" i="13"/>
  <c r="BX189" i="13"/>
  <c r="CG189" i="13"/>
  <c r="AV191" i="13" l="1"/>
  <c r="AJ192" i="13" s="1"/>
  <c r="BN191" i="13"/>
  <c r="BQ191" i="13"/>
  <c r="AW191" i="13"/>
  <c r="AK192" i="13" s="1"/>
  <c r="I191" i="13"/>
  <c r="R191" i="13" s="1"/>
  <c r="AA192" i="13" s="1"/>
  <c r="BP191" i="13"/>
  <c r="CJ189" i="13"/>
  <c r="CK189" i="13" s="1"/>
  <c r="S191" i="13"/>
  <c r="AB192" i="13" s="1"/>
  <c r="M191" i="13"/>
  <c r="O400" i="7"/>
  <c r="H401" i="7"/>
  <c r="G401" i="7"/>
  <c r="J401" i="7"/>
  <c r="K401" i="7"/>
  <c r="I401" i="7"/>
  <c r="CA189" i="13"/>
  <c r="AR190" i="13"/>
  <c r="BZ190" i="13"/>
  <c r="CI190" i="13"/>
  <c r="O300" i="12"/>
  <c r="BY190" i="13"/>
  <c r="CH190" i="13"/>
  <c r="N301" i="12"/>
  <c r="L191" i="13" l="1"/>
  <c r="O191" i="13" s="1"/>
  <c r="AY191" i="13"/>
  <c r="BB191" i="13" s="1"/>
  <c r="AZ191" i="13"/>
  <c r="BC191" i="13" s="1"/>
  <c r="CL189" i="13"/>
  <c r="P191" i="13"/>
  <c r="R401" i="7"/>
  <c r="Q401" i="7"/>
  <c r="S401" i="7"/>
  <c r="P401" i="7"/>
  <c r="T401" i="7"/>
  <c r="BL190" i="13"/>
  <c r="AU190" i="13"/>
  <c r="AI191" i="13" s="1"/>
  <c r="H190" i="13"/>
  <c r="CB189" i="13"/>
  <c r="CC189" i="13"/>
  <c r="L401" i="7"/>
  <c r="BJ251" i="13"/>
  <c r="BI251" i="13"/>
  <c r="BK251" i="13"/>
  <c r="G301" i="12" l="1"/>
  <c r="H301" i="12" s="1"/>
  <c r="I301" i="12" s="1"/>
  <c r="BR190" i="13"/>
  <c r="Q190" i="13"/>
  <c r="Z191" i="13" s="1"/>
  <c r="K190" i="13"/>
  <c r="AX190" i="13"/>
  <c r="BA190" i="13" s="1"/>
  <c r="BD190" i="13" s="1"/>
  <c r="U401" i="7"/>
  <c r="BI252" i="13"/>
  <c r="BW191" i="13" l="1"/>
  <c r="AT192" i="13" s="1"/>
  <c r="BQ192" i="13" s="1"/>
  <c r="CE191" i="13"/>
  <c r="J302" i="12"/>
  <c r="CF191" i="13"/>
  <c r="BV191" i="13"/>
  <c r="AS192" i="13" s="1"/>
  <c r="AV192" i="13" s="1"/>
  <c r="AJ193" i="13" s="1"/>
  <c r="V401" i="7"/>
  <c r="K301" i="12"/>
  <c r="L301" i="12" s="1"/>
  <c r="M301" i="12" s="1"/>
  <c r="N190" i="13"/>
  <c r="BU190" i="13"/>
  <c r="CD190" i="13"/>
  <c r="BX190" i="13"/>
  <c r="CG190" i="13"/>
  <c r="BH191" i="13"/>
  <c r="F401" i="7"/>
  <c r="BO191" i="13"/>
  <c r="BT191" i="13"/>
  <c r="BN192" i="13" l="1"/>
  <c r="J192" i="13"/>
  <c r="M192" i="13" s="1"/>
  <c r="AW192" i="13"/>
  <c r="AK193" i="13" s="1"/>
  <c r="BM192" i="13"/>
  <c r="I192" i="13"/>
  <c r="R192" i="13" s="1"/>
  <c r="AA193" i="13" s="1"/>
  <c r="BP192" i="13"/>
  <c r="CJ190" i="13"/>
  <c r="L192" i="13"/>
  <c r="CA190" i="13"/>
  <c r="AR191" i="13"/>
  <c r="CI191" i="13"/>
  <c r="O301" i="12"/>
  <c r="BZ191" i="13"/>
  <c r="CH191" i="13"/>
  <c r="BY191" i="13"/>
  <c r="N302" i="12"/>
  <c r="AY192" i="13"/>
  <c r="BB192" i="13" s="1"/>
  <c r="O401" i="7"/>
  <c r="J402" i="7"/>
  <c r="I402" i="7"/>
  <c r="G402" i="7"/>
  <c r="K402" i="7"/>
  <c r="H402" i="7"/>
  <c r="BJ252" i="13"/>
  <c r="BK252" i="13"/>
  <c r="AZ192" i="13" l="1"/>
  <c r="BC192" i="13" s="1"/>
  <c r="S192" i="13"/>
  <c r="AB193" i="13" s="1"/>
  <c r="P192" i="13"/>
  <c r="O192" i="13"/>
  <c r="Q402" i="7"/>
  <c r="T402" i="7"/>
  <c r="P402" i="7"/>
  <c r="S402" i="7"/>
  <c r="R402" i="7"/>
  <c r="L402" i="7"/>
  <c r="CC190" i="13"/>
  <c r="CB190" i="13"/>
  <c r="AU191" i="13"/>
  <c r="AI192" i="13" s="1"/>
  <c r="BL191" i="13"/>
  <c r="H191" i="13"/>
  <c r="CL190" i="13"/>
  <c r="CK190" i="13"/>
  <c r="BI253" i="13"/>
  <c r="G302" i="12" l="1"/>
  <c r="H302" i="12" s="1"/>
  <c r="I302" i="12" s="1"/>
  <c r="BV192" i="13" s="1"/>
  <c r="AS193" i="13" s="1"/>
  <c r="K191" i="13"/>
  <c r="Q191" i="13"/>
  <c r="Z192" i="13" s="1"/>
  <c r="BR191" i="13"/>
  <c r="U402" i="7"/>
  <c r="AX191" i="13"/>
  <c r="BA191" i="13" s="1"/>
  <c r="BD191" i="13" s="1"/>
  <c r="BK253" i="13"/>
  <c r="BJ253" i="13"/>
  <c r="J303" i="12" l="1"/>
  <c r="CE192" i="13"/>
  <c r="CF192" i="13"/>
  <c r="BW192" i="13"/>
  <c r="AT193" i="13" s="1"/>
  <c r="BN193" i="13" s="1"/>
  <c r="AV193" i="13"/>
  <c r="AJ194" i="13" s="1"/>
  <c r="I193" i="13"/>
  <c r="BM193" i="13"/>
  <c r="BP193" i="13"/>
  <c r="BO192" i="13"/>
  <c r="BT192" i="13"/>
  <c r="BH192" i="13"/>
  <c r="F402" i="7"/>
  <c r="N191" i="13"/>
  <c r="BU191" i="13"/>
  <c r="CD191" i="13"/>
  <c r="CG191" i="13"/>
  <c r="BX191" i="13"/>
  <c r="K302" i="12"/>
  <c r="L302" i="12" s="1"/>
  <c r="M302" i="12" s="1"/>
  <c r="V402" i="7"/>
  <c r="BQ193" i="13" l="1"/>
  <c r="J193" i="13"/>
  <c r="M193" i="13" s="1"/>
  <c r="AW193" i="13"/>
  <c r="AK194" i="13" s="1"/>
  <c r="CI192" i="13"/>
  <c r="O302" i="12"/>
  <c r="BZ192" i="13"/>
  <c r="CH192" i="13"/>
  <c r="BY192" i="13"/>
  <c r="N303" i="12"/>
  <c r="CJ191" i="13"/>
  <c r="CA191" i="13"/>
  <c r="AR192" i="13"/>
  <c r="O402" i="7"/>
  <c r="I403" i="7"/>
  <c r="K403" i="7"/>
  <c r="J403" i="7"/>
  <c r="G403" i="7"/>
  <c r="H403" i="7"/>
  <c r="R193" i="13"/>
  <c r="AA194" i="13" s="1"/>
  <c r="L193" i="13"/>
  <c r="AY193" i="13"/>
  <c r="BB193" i="13" s="1"/>
  <c r="S193" i="13" l="1"/>
  <c r="AB194" i="13" s="1"/>
  <c r="AZ193" i="13"/>
  <c r="BC193" i="13" s="1"/>
  <c r="O193" i="13"/>
  <c r="P193" i="13"/>
  <c r="L403" i="7"/>
  <c r="R403" i="7"/>
  <c r="P403" i="7"/>
  <c r="T403" i="7"/>
  <c r="Q403" i="7"/>
  <c r="S403" i="7"/>
  <c r="H192" i="13"/>
  <c r="AU192" i="13"/>
  <c r="AI193" i="13" s="1"/>
  <c r="BL192" i="13"/>
  <c r="CC191" i="13"/>
  <c r="CB191" i="13"/>
  <c r="CL191" i="13"/>
  <c r="CK191" i="13"/>
  <c r="BI254" i="13"/>
  <c r="BK254" i="13"/>
  <c r="BJ254" i="13"/>
  <c r="G303" i="12" l="1"/>
  <c r="H303" i="12" s="1"/>
  <c r="I303" i="12" s="1"/>
  <c r="BV193" i="13" s="1"/>
  <c r="AS194" i="13" s="1"/>
  <c r="AX192" i="13"/>
  <c r="BA192" i="13" s="1"/>
  <c r="BD192" i="13" s="1"/>
  <c r="U403" i="7"/>
  <c r="K192" i="13"/>
  <c r="BR192" i="13"/>
  <c r="Q192" i="13"/>
  <c r="Z193" i="13" s="1"/>
  <c r="BW193" i="13" l="1"/>
  <c r="AT194" i="13" s="1"/>
  <c r="BQ194" i="13" s="1"/>
  <c r="J304" i="12"/>
  <c r="CE193" i="13"/>
  <c r="CF193" i="13"/>
  <c r="BO193" i="13"/>
  <c r="BT193" i="13"/>
  <c r="BH193" i="13"/>
  <c r="F403" i="7"/>
  <c r="N192" i="13"/>
  <c r="BU192" i="13"/>
  <c r="CD192" i="13"/>
  <c r="BX192" i="13"/>
  <c r="CG192" i="13"/>
  <c r="AV194" i="13"/>
  <c r="AJ195" i="13" s="1"/>
  <c r="BP194" i="13"/>
  <c r="BM194" i="13"/>
  <c r="I194" i="13"/>
  <c r="K303" i="12"/>
  <c r="L303" i="12" s="1"/>
  <c r="M303" i="12" s="1"/>
  <c r="V403" i="7"/>
  <c r="BK255" i="13"/>
  <c r="J194" i="13" l="1"/>
  <c r="M194" i="13" s="1"/>
  <c r="AW194" i="13"/>
  <c r="AK195" i="13" s="1"/>
  <c r="BN194" i="13"/>
  <c r="CJ192" i="13"/>
  <c r="CL192" i="13" s="1"/>
  <c r="O303" i="12"/>
  <c r="BZ193" i="13"/>
  <c r="CI193" i="13"/>
  <c r="BY193" i="13"/>
  <c r="CH193" i="13"/>
  <c r="N304" i="12"/>
  <c r="CA192" i="13"/>
  <c r="AR193" i="13"/>
  <c r="R194" i="13"/>
  <c r="AA195" i="13" s="1"/>
  <c r="L194" i="13"/>
  <c r="O403" i="7"/>
  <c r="G404" i="7"/>
  <c r="H404" i="7"/>
  <c r="J404" i="7"/>
  <c r="I404" i="7"/>
  <c r="K404" i="7"/>
  <c r="AY194" i="13"/>
  <c r="BB194" i="13" s="1"/>
  <c r="BI255" i="13"/>
  <c r="BJ255" i="13"/>
  <c r="S194" i="13" l="1"/>
  <c r="AB195" i="13" s="1"/>
  <c r="AZ194" i="13"/>
  <c r="BC194" i="13" s="1"/>
  <c r="CK192" i="13"/>
  <c r="O194" i="13"/>
  <c r="P194" i="13"/>
  <c r="BL193" i="13"/>
  <c r="AU193" i="13"/>
  <c r="AI194" i="13" s="1"/>
  <c r="H193" i="13"/>
  <c r="CB192" i="13"/>
  <c r="CC192" i="13"/>
  <c r="L404" i="7"/>
  <c r="P404" i="7"/>
  <c r="S404" i="7"/>
  <c r="R404" i="7"/>
  <c r="T404" i="7"/>
  <c r="Q404" i="7"/>
  <c r="BK256" i="13"/>
  <c r="G304" i="12" l="1"/>
  <c r="H304" i="12" s="1"/>
  <c r="I304" i="12" s="1"/>
  <c r="BR193" i="13"/>
  <c r="Q193" i="13"/>
  <c r="Z194" i="13" s="1"/>
  <c r="K193" i="13"/>
  <c r="U404" i="7"/>
  <c r="AX193" i="13"/>
  <c r="BA193" i="13" s="1"/>
  <c r="BD193" i="13" s="1"/>
  <c r="BJ256" i="13"/>
  <c r="BI256" i="13"/>
  <c r="CE194" i="13" l="1"/>
  <c r="BW194" i="13"/>
  <c r="AT195" i="13" s="1"/>
  <c r="BN195" i="13" s="1"/>
  <c r="J305" i="12"/>
  <c r="BV194" i="13"/>
  <c r="AS195" i="13" s="1"/>
  <c r="BM195" i="13" s="1"/>
  <c r="CF194" i="13"/>
  <c r="BH194" i="13"/>
  <c r="F404" i="7"/>
  <c r="BO194" i="13"/>
  <c r="BT194" i="13"/>
  <c r="K304" i="12"/>
  <c r="L304" i="12" s="1"/>
  <c r="M304" i="12" s="1"/>
  <c r="V404" i="7"/>
  <c r="N193" i="13"/>
  <c r="BU193" i="13"/>
  <c r="CD193" i="13"/>
  <c r="CG193" i="13"/>
  <c r="BX193" i="13"/>
  <c r="BQ195" i="13" l="1"/>
  <c r="AW195" i="13"/>
  <c r="AK196" i="13" s="1"/>
  <c r="J195" i="13"/>
  <c r="S195" i="13" s="1"/>
  <c r="AB196" i="13" s="1"/>
  <c r="BP195" i="13"/>
  <c r="AV195" i="13"/>
  <c r="AJ196" i="13" s="1"/>
  <c r="I195" i="13"/>
  <c r="L195" i="13" s="1"/>
  <c r="O304" i="12"/>
  <c r="BZ194" i="13"/>
  <c r="CI194" i="13"/>
  <c r="BY194" i="13"/>
  <c r="CH194" i="13"/>
  <c r="N305" i="12"/>
  <c r="CJ193" i="13"/>
  <c r="CA193" i="13"/>
  <c r="AR194" i="13"/>
  <c r="O404" i="7"/>
  <c r="G405" i="7"/>
  <c r="I405" i="7"/>
  <c r="K405" i="7"/>
  <c r="J405" i="7"/>
  <c r="H405" i="7"/>
  <c r="AZ195" i="13" l="1"/>
  <c r="BC195" i="13" s="1"/>
  <c r="AY195" i="13"/>
  <c r="BB195" i="13" s="1"/>
  <c r="M195" i="13"/>
  <c r="P195" i="13" s="1"/>
  <c r="R195" i="13"/>
  <c r="AA196" i="13" s="1"/>
  <c r="O195" i="13"/>
  <c r="P405" i="7"/>
  <c r="S405" i="7"/>
  <c r="T405" i="7"/>
  <c r="Q405" i="7"/>
  <c r="R405" i="7"/>
  <c r="CC193" i="13"/>
  <c r="CB193" i="13"/>
  <c r="H194" i="13"/>
  <c r="AU194" i="13"/>
  <c r="AI195" i="13" s="1"/>
  <c r="BL194" i="13"/>
  <c r="L405" i="7"/>
  <c r="CK193" i="13"/>
  <c r="CL193" i="13"/>
  <c r="BJ257" i="13"/>
  <c r="BI257" i="13"/>
  <c r="BK257" i="13"/>
  <c r="G305" i="12" l="1"/>
  <c r="H305" i="12" s="1"/>
  <c r="I305" i="12" s="1"/>
  <c r="J306" i="12" s="1"/>
  <c r="AX194" i="13"/>
  <c r="BA194" i="13" s="1"/>
  <c r="BD194" i="13" s="1"/>
  <c r="Q194" i="13"/>
  <c r="Z195" i="13" s="1"/>
  <c r="BR194" i="13"/>
  <c r="K194" i="13"/>
  <c r="U405" i="7"/>
  <c r="CF195" i="13" l="1"/>
  <c r="BV195" i="13"/>
  <c r="AS196" i="13" s="1"/>
  <c r="AV196" i="13" s="1"/>
  <c r="AJ197" i="13" s="1"/>
  <c r="BW195" i="13"/>
  <c r="AT196" i="13" s="1"/>
  <c r="J196" i="13" s="1"/>
  <c r="CE195" i="13"/>
  <c r="V405" i="7"/>
  <c r="K305" i="12"/>
  <c r="L305" i="12" s="1"/>
  <c r="M305" i="12" s="1"/>
  <c r="BH195" i="13"/>
  <c r="F405" i="7"/>
  <c r="N194" i="13"/>
  <c r="BU194" i="13"/>
  <c r="CD194" i="13"/>
  <c r="CG194" i="13"/>
  <c r="BX194" i="13"/>
  <c r="BO195" i="13"/>
  <c r="BT195" i="13"/>
  <c r="I196" i="13" l="1"/>
  <c r="L196" i="13" s="1"/>
  <c r="BM196" i="13"/>
  <c r="BP196" i="13"/>
  <c r="BQ196" i="13"/>
  <c r="BN196" i="13"/>
  <c r="AW196" i="13"/>
  <c r="AK197" i="13" s="1"/>
  <c r="CJ194" i="13"/>
  <c r="CL194" i="13" s="1"/>
  <c r="AY196" i="13"/>
  <c r="BB196" i="13" s="1"/>
  <c r="CA194" i="13"/>
  <c r="AR195" i="13"/>
  <c r="M196" i="13"/>
  <c r="S196" i="13"/>
  <c r="AB197" i="13" s="1"/>
  <c r="O405" i="7"/>
  <c r="G406" i="7"/>
  <c r="K406" i="7"/>
  <c r="J406" i="7"/>
  <c r="I406" i="7"/>
  <c r="H406" i="7"/>
  <c r="BZ195" i="13"/>
  <c r="CI195" i="13"/>
  <c r="O305" i="12"/>
  <c r="BY195" i="13"/>
  <c r="CH195" i="13"/>
  <c r="N306" i="12"/>
  <c r="BI258" i="13"/>
  <c r="BK258" i="13"/>
  <c r="BJ258" i="13"/>
  <c r="R196" i="13" l="1"/>
  <c r="AA197" i="13" s="1"/>
  <c r="AZ196" i="13"/>
  <c r="BC196" i="13" s="1"/>
  <c r="P196" i="13"/>
  <c r="O196" i="13"/>
  <c r="CK194" i="13"/>
  <c r="H195" i="13"/>
  <c r="BL195" i="13"/>
  <c r="AU195" i="13"/>
  <c r="AI196" i="13" s="1"/>
  <c r="CC194" i="13"/>
  <c r="CB194" i="13"/>
  <c r="L406" i="7"/>
  <c r="R406" i="7"/>
  <c r="P406" i="7"/>
  <c r="Q406" i="7"/>
  <c r="S406" i="7"/>
  <c r="T406" i="7"/>
  <c r="BJ259" i="13"/>
  <c r="G306" i="12" l="1"/>
  <c r="H306" i="12" s="1"/>
  <c r="I306" i="12" s="1"/>
  <c r="U406" i="7"/>
  <c r="K195" i="13"/>
  <c r="Q195" i="13"/>
  <c r="Z196" i="13" s="1"/>
  <c r="BR195" i="13"/>
  <c r="AX195" i="13"/>
  <c r="BA195" i="13" s="1"/>
  <c r="BD195" i="13" s="1"/>
  <c r="BI259" i="13"/>
  <c r="CE196" i="13" l="1"/>
  <c r="BV196" i="13"/>
  <c r="AS197" i="13" s="1"/>
  <c r="AV197" i="13" s="1"/>
  <c r="AJ198" i="13" s="1"/>
  <c r="J307" i="12"/>
  <c r="BW196" i="13"/>
  <c r="AT197" i="13" s="1"/>
  <c r="BQ197" i="13" s="1"/>
  <c r="CF196" i="13"/>
  <c r="K306" i="12"/>
  <c r="L306" i="12" s="1"/>
  <c r="M306" i="12" s="1"/>
  <c r="V406" i="7"/>
  <c r="BO196" i="13"/>
  <c r="BT196" i="13"/>
  <c r="BH196" i="13"/>
  <c r="F406" i="7"/>
  <c r="N195" i="13"/>
  <c r="CD195" i="13"/>
  <c r="BU195" i="13"/>
  <c r="CG195" i="13"/>
  <c r="BX195" i="13"/>
  <c r="BK259" i="13"/>
  <c r="BM197" i="13" l="1"/>
  <c r="BP197" i="13"/>
  <c r="I197" i="13"/>
  <c r="L197" i="13" s="1"/>
  <c r="BN197" i="13"/>
  <c r="J197" i="13"/>
  <c r="M197" i="13" s="1"/>
  <c r="AW197" i="13"/>
  <c r="AK198" i="13" s="1"/>
  <c r="CJ195" i="13"/>
  <c r="CK195" i="13" s="1"/>
  <c r="CA195" i="13"/>
  <c r="AR196" i="13"/>
  <c r="O406" i="7"/>
  <c r="G407" i="7"/>
  <c r="H407" i="7"/>
  <c r="I407" i="7"/>
  <c r="J407" i="7"/>
  <c r="K407" i="7"/>
  <c r="R197" i="13"/>
  <c r="AA198" i="13" s="1"/>
  <c r="AY197" i="13"/>
  <c r="BB197" i="13" s="1"/>
  <c r="O306" i="12"/>
  <c r="CI196" i="13"/>
  <c r="BZ196" i="13"/>
  <c r="BY196" i="13"/>
  <c r="CH196" i="13"/>
  <c r="N307" i="12"/>
  <c r="BK260" i="13"/>
  <c r="AZ197" i="13" l="1"/>
  <c r="BC197" i="13" s="1"/>
  <c r="S197" i="13"/>
  <c r="AB198" i="13" s="1"/>
  <c r="P197" i="13"/>
  <c r="O197" i="13"/>
  <c r="CL195" i="13"/>
  <c r="L407" i="7"/>
  <c r="P407" i="7"/>
  <c r="R407" i="7"/>
  <c r="T407" i="7"/>
  <c r="Q407" i="7"/>
  <c r="S407" i="7"/>
  <c r="H196" i="13"/>
  <c r="AU196" i="13"/>
  <c r="AI197" i="13" s="1"/>
  <c r="BL196" i="13"/>
  <c r="CB195" i="13"/>
  <c r="CC195" i="13"/>
  <c r="BJ260" i="13"/>
  <c r="BI260" i="13"/>
  <c r="G307" i="12" l="1"/>
  <c r="H307" i="12" s="1"/>
  <c r="I307" i="12" s="1"/>
  <c r="U407" i="7"/>
  <c r="K196" i="13"/>
  <c r="Q196" i="13"/>
  <c r="Z197" i="13" s="1"/>
  <c r="BR196" i="13"/>
  <c r="AX196" i="13"/>
  <c r="BA196" i="13" s="1"/>
  <c r="BD196" i="13" s="1"/>
  <c r="BK261" i="13"/>
  <c r="BV197" i="13" l="1"/>
  <c r="AS198" i="13" s="1"/>
  <c r="BP198" i="13" s="1"/>
  <c r="J308" i="12"/>
  <c r="CE197" i="13"/>
  <c r="CF197" i="13"/>
  <c r="BW197" i="13"/>
  <c r="AT198" i="13" s="1"/>
  <c r="J198" i="13" s="1"/>
  <c r="BH197" i="13"/>
  <c r="F407" i="7"/>
  <c r="N196" i="13"/>
  <c r="CD196" i="13"/>
  <c r="BU196" i="13"/>
  <c r="CG196" i="13"/>
  <c r="BX196" i="13"/>
  <c r="BO197" i="13"/>
  <c r="BT197" i="13"/>
  <c r="V407" i="7"/>
  <c r="K307" i="12"/>
  <c r="L307" i="12" s="1"/>
  <c r="M307" i="12" s="1"/>
  <c r="BM198" i="13" l="1"/>
  <c r="I198" i="13"/>
  <c r="L198" i="13" s="1"/>
  <c r="AV198" i="13"/>
  <c r="AJ199" i="13" s="1"/>
  <c r="BQ198" i="13"/>
  <c r="BN198" i="13"/>
  <c r="AW198" i="13"/>
  <c r="AK199" i="13" s="1"/>
  <c r="M198" i="13"/>
  <c r="S198" i="13"/>
  <c r="AB199" i="13" s="1"/>
  <c r="O307" i="12"/>
  <c r="CI197" i="13"/>
  <c r="BZ197" i="13"/>
  <c r="BY197" i="13"/>
  <c r="CH197" i="13"/>
  <c r="N308" i="12"/>
  <c r="CA196" i="13"/>
  <c r="AR197" i="13"/>
  <c r="CJ196" i="13"/>
  <c r="O407" i="7"/>
  <c r="G408" i="7"/>
  <c r="H408" i="7"/>
  <c r="K408" i="7"/>
  <c r="I408" i="7"/>
  <c r="J408" i="7"/>
  <c r="BJ261" i="13"/>
  <c r="BI261" i="13"/>
  <c r="R198" i="13" l="1"/>
  <c r="AA199" i="13" s="1"/>
  <c r="AY198" i="13"/>
  <c r="BB198" i="13" s="1"/>
  <c r="AZ198" i="13"/>
  <c r="BC198" i="13" s="1"/>
  <c r="O198" i="13"/>
  <c r="P198" i="13"/>
  <c r="Q408" i="7"/>
  <c r="S408" i="7"/>
  <c r="T408" i="7"/>
  <c r="R408" i="7"/>
  <c r="P408" i="7"/>
  <c r="L408" i="7"/>
  <c r="BL197" i="13"/>
  <c r="AU197" i="13"/>
  <c r="AI198" i="13" s="1"/>
  <c r="H197" i="13"/>
  <c r="CK196" i="13"/>
  <c r="CL196" i="13"/>
  <c r="CC196" i="13"/>
  <c r="CB196" i="13"/>
  <c r="BJ262" i="13"/>
  <c r="BI262" i="13"/>
  <c r="BK262" i="13"/>
  <c r="G308" i="12" l="1"/>
  <c r="H308" i="12" s="1"/>
  <c r="I308" i="12" s="1"/>
  <c r="BV198" i="13" s="1"/>
  <c r="AS199" i="13" s="1"/>
  <c r="Q197" i="13"/>
  <c r="Z198" i="13" s="1"/>
  <c r="K197" i="13"/>
  <c r="BR197" i="13"/>
  <c r="AX197" i="13"/>
  <c r="BA197" i="13" s="1"/>
  <c r="BD197" i="13" s="1"/>
  <c r="U408" i="7"/>
  <c r="CE198" i="13" l="1"/>
  <c r="CF198" i="13"/>
  <c r="BW198" i="13"/>
  <c r="AT199" i="13" s="1"/>
  <c r="AW199" i="13" s="1"/>
  <c r="AK200" i="13" s="1"/>
  <c r="J309" i="12"/>
  <c r="V408" i="7"/>
  <c r="K308" i="12"/>
  <c r="L308" i="12" s="1"/>
  <c r="M308" i="12" s="1"/>
  <c r="I199" i="13"/>
  <c r="BP199" i="13"/>
  <c r="BM199" i="13"/>
  <c r="AV199" i="13"/>
  <c r="AJ200" i="13" s="1"/>
  <c r="BT198" i="13"/>
  <c r="BO198" i="13"/>
  <c r="N197" i="13"/>
  <c r="BU197" i="13"/>
  <c r="CD197" i="13"/>
  <c r="BX197" i="13"/>
  <c r="CG197" i="13"/>
  <c r="BH198" i="13"/>
  <c r="F408" i="7"/>
  <c r="J199" i="13" l="1"/>
  <c r="M199" i="13" s="1"/>
  <c r="BQ199" i="13"/>
  <c r="BN199" i="13"/>
  <c r="CJ197" i="13"/>
  <c r="CK197" i="13" s="1"/>
  <c r="AY199" i="13"/>
  <c r="BB199" i="13" s="1"/>
  <c r="CA197" i="13"/>
  <c r="AR198" i="13"/>
  <c r="O408" i="7"/>
  <c r="H409" i="7"/>
  <c r="J409" i="7"/>
  <c r="I409" i="7"/>
  <c r="G409" i="7"/>
  <c r="K409" i="7"/>
  <c r="L199" i="13"/>
  <c r="R199" i="13"/>
  <c r="AA200" i="13" s="1"/>
  <c r="BZ198" i="13"/>
  <c r="CI198" i="13"/>
  <c r="O308" i="12"/>
  <c r="CH198" i="13"/>
  <c r="BY198" i="13"/>
  <c r="N309" i="12"/>
  <c r="AZ199" i="13"/>
  <c r="BC199" i="13" s="1"/>
  <c r="BI263" i="13"/>
  <c r="BJ263" i="13"/>
  <c r="BK263" i="13"/>
  <c r="S199" i="13" l="1"/>
  <c r="AB200" i="13" s="1"/>
  <c r="CL197" i="13"/>
  <c r="P199" i="13"/>
  <c r="O199" i="13"/>
  <c r="L409" i="7"/>
  <c r="H198" i="13"/>
  <c r="BL198" i="13"/>
  <c r="AU198" i="13"/>
  <c r="AI199" i="13" s="1"/>
  <c r="R409" i="7"/>
  <c r="S409" i="7"/>
  <c r="Q409" i="7"/>
  <c r="T409" i="7"/>
  <c r="P409" i="7"/>
  <c r="CC197" i="13"/>
  <c r="CB197" i="13"/>
  <c r="G309" i="12" l="1"/>
  <c r="H309" i="12" s="1"/>
  <c r="I309" i="12" s="1"/>
  <c r="AX198" i="13"/>
  <c r="BA198" i="13" s="1"/>
  <c r="BD198" i="13" s="1"/>
  <c r="K198" i="13"/>
  <c r="Q198" i="13"/>
  <c r="Z199" i="13" s="1"/>
  <c r="BR198" i="13"/>
  <c r="U409" i="7"/>
  <c r="BK264" i="13"/>
  <c r="BJ264" i="13"/>
  <c r="BW199" i="13" l="1"/>
  <c r="AT200" i="13" s="1"/>
  <c r="BN200" i="13" s="1"/>
  <c r="CE199" i="13"/>
  <c r="CF199" i="13"/>
  <c r="BV199" i="13"/>
  <c r="AS200" i="13" s="1"/>
  <c r="BM200" i="13" s="1"/>
  <c r="J310" i="12"/>
  <c r="V409" i="7"/>
  <c r="K309" i="12"/>
  <c r="L309" i="12" s="1"/>
  <c r="M309" i="12" s="1"/>
  <c r="BT199" i="13"/>
  <c r="BO199" i="13"/>
  <c r="BH199" i="13"/>
  <c r="F409" i="7"/>
  <c r="N198" i="13"/>
  <c r="BU198" i="13"/>
  <c r="CD198" i="13"/>
  <c r="BX198" i="13"/>
  <c r="CG198" i="13"/>
  <c r="BI264" i="13"/>
  <c r="J200" i="13" l="1"/>
  <c r="S200" i="13" s="1"/>
  <c r="AB201" i="13" s="1"/>
  <c r="AW200" i="13"/>
  <c r="AK201" i="13" s="1"/>
  <c r="BQ200" i="13"/>
  <c r="BP200" i="13"/>
  <c r="I200" i="13"/>
  <c r="R200" i="13" s="1"/>
  <c r="AA201" i="13" s="1"/>
  <c r="AV200" i="13"/>
  <c r="AJ201" i="13" s="1"/>
  <c r="BZ199" i="13"/>
  <c r="CI199" i="13"/>
  <c r="O309" i="12"/>
  <c r="CH199" i="13"/>
  <c r="BY199" i="13"/>
  <c r="N310" i="12"/>
  <c r="O409" i="7"/>
  <c r="G410" i="7"/>
  <c r="I410" i="7"/>
  <c r="H410" i="7"/>
  <c r="K410" i="7"/>
  <c r="J410" i="7"/>
  <c r="AZ200" i="13"/>
  <c r="BC200" i="13" s="1"/>
  <c r="CJ198" i="13"/>
  <c r="CA198" i="13"/>
  <c r="AR199" i="13"/>
  <c r="L200" i="13" l="1"/>
  <c r="O200" i="13" s="1"/>
  <c r="M200" i="13"/>
  <c r="P200" i="13" s="1"/>
  <c r="AY200" i="13"/>
  <c r="BB200" i="13" s="1"/>
  <c r="CK198" i="13"/>
  <c r="CL198" i="13"/>
  <c r="P410" i="7"/>
  <c r="T410" i="7"/>
  <c r="R410" i="7"/>
  <c r="Q410" i="7"/>
  <c r="S410" i="7"/>
  <c r="L410" i="7"/>
  <c r="BL199" i="13"/>
  <c r="H199" i="13"/>
  <c r="AU199" i="13"/>
  <c r="AI200" i="13" s="1"/>
  <c r="CB198" i="13"/>
  <c r="CC198" i="13"/>
  <c r="BK265" i="13"/>
  <c r="BI265" i="13"/>
  <c r="BJ265" i="13"/>
  <c r="G310" i="12" l="1"/>
  <c r="H310" i="12" s="1"/>
  <c r="I310" i="12" s="1"/>
  <c r="Q199" i="13"/>
  <c r="Z200" i="13" s="1"/>
  <c r="BR199" i="13"/>
  <c r="K199" i="13"/>
  <c r="U410" i="7"/>
  <c r="AX199" i="13"/>
  <c r="BA199" i="13" s="1"/>
  <c r="BD199" i="13" s="1"/>
  <c r="BV200" i="13" l="1"/>
  <c r="AS201" i="13" s="1"/>
  <c r="BP201" i="13" s="1"/>
  <c r="J311" i="12"/>
  <c r="CE200" i="13"/>
  <c r="CF200" i="13"/>
  <c r="BW200" i="13"/>
  <c r="AT201" i="13" s="1"/>
  <c r="AW201" i="13" s="1"/>
  <c r="AK202" i="13" s="1"/>
  <c r="N199" i="13"/>
  <c r="CD199" i="13"/>
  <c r="BU199" i="13"/>
  <c r="BX199" i="13"/>
  <c r="CG199" i="13"/>
  <c r="V410" i="7"/>
  <c r="K310" i="12"/>
  <c r="L310" i="12" s="1"/>
  <c r="M310" i="12" s="1"/>
  <c r="BO200" i="13"/>
  <c r="BT200" i="13"/>
  <c r="BH200" i="13"/>
  <c r="F410" i="7"/>
  <c r="I201" i="13" l="1"/>
  <c r="R201" i="13" s="1"/>
  <c r="AA202" i="13" s="1"/>
  <c r="J201" i="13"/>
  <c r="M201" i="13" s="1"/>
  <c r="BN201" i="13"/>
  <c r="BQ201" i="13"/>
  <c r="AV201" i="13"/>
  <c r="AJ202" i="13" s="1"/>
  <c r="BM201" i="13"/>
  <c r="AZ201" i="13"/>
  <c r="BC201" i="13" s="1"/>
  <c r="O410" i="7"/>
  <c r="J411" i="7"/>
  <c r="K411" i="7"/>
  <c r="G411" i="7"/>
  <c r="H411" i="7"/>
  <c r="I411" i="7"/>
  <c r="CI200" i="13"/>
  <c r="BZ200" i="13"/>
  <c r="O310" i="12"/>
  <c r="BY200" i="13"/>
  <c r="CH200" i="13"/>
  <c r="N311" i="12"/>
  <c r="CA199" i="13"/>
  <c r="AR200" i="13"/>
  <c r="CJ199" i="13"/>
  <c r="BJ266" i="13"/>
  <c r="BI266" i="13"/>
  <c r="BK266" i="13"/>
  <c r="S201" i="13" l="1"/>
  <c r="AB202" i="13" s="1"/>
  <c r="AY201" i="13"/>
  <c r="BB201" i="13" s="1"/>
  <c r="L201" i="13"/>
  <c r="O201" i="13" s="1"/>
  <c r="P201" i="13"/>
  <c r="AU200" i="13"/>
  <c r="AI201" i="13" s="1"/>
  <c r="H200" i="13"/>
  <c r="BL200" i="13"/>
  <c r="L411" i="7"/>
  <c r="CB199" i="13"/>
  <c r="CC199" i="13"/>
  <c r="P411" i="7"/>
  <c r="S411" i="7"/>
  <c r="T411" i="7"/>
  <c r="Q411" i="7"/>
  <c r="R411" i="7"/>
  <c r="CL199" i="13"/>
  <c r="CK199" i="13"/>
  <c r="G311" i="12" l="1"/>
  <c r="H311" i="12" s="1"/>
  <c r="I311" i="12" s="1"/>
  <c r="K200" i="13"/>
  <c r="Q200" i="13"/>
  <c r="Z201" i="13" s="1"/>
  <c r="BR200" i="13"/>
  <c r="U411" i="7"/>
  <c r="AX200" i="13"/>
  <c r="BA200" i="13" s="1"/>
  <c r="BD200" i="13" s="1"/>
  <c r="BI267" i="13"/>
  <c r="BJ267" i="13"/>
  <c r="J312" i="12" l="1"/>
  <c r="BV201" i="13"/>
  <c r="AS202" i="13" s="1"/>
  <c r="AV202" i="13" s="1"/>
  <c r="AJ203" i="13" s="1"/>
  <c r="CE201" i="13"/>
  <c r="CF201" i="13"/>
  <c r="BW201" i="13"/>
  <c r="AT202" i="13" s="1"/>
  <c r="J202" i="13" s="1"/>
  <c r="N200" i="13"/>
  <c r="CD200" i="13"/>
  <c r="BU200" i="13"/>
  <c r="CG200" i="13"/>
  <c r="BX200" i="13"/>
  <c r="BH201" i="13"/>
  <c r="F411" i="7"/>
  <c r="K311" i="12"/>
  <c r="L311" i="12" s="1"/>
  <c r="M311" i="12" s="1"/>
  <c r="V411" i="7"/>
  <c r="BO201" i="13"/>
  <c r="BT201" i="13"/>
  <c r="BK267" i="13"/>
  <c r="BP202" i="13" l="1"/>
  <c r="BM202" i="13"/>
  <c r="CJ200" i="13"/>
  <c r="CK200" i="13" s="1"/>
  <c r="BQ202" i="13"/>
  <c r="AW202" i="13"/>
  <c r="AK203" i="13" s="1"/>
  <c r="BN202" i="13"/>
  <c r="I202" i="13"/>
  <c r="L202" i="13" s="1"/>
  <c r="O411" i="7"/>
  <c r="I412" i="7"/>
  <c r="J412" i="7"/>
  <c r="H412" i="7"/>
  <c r="K412" i="7"/>
  <c r="G412" i="7"/>
  <c r="AY202" i="13"/>
  <c r="BB202" i="13" s="1"/>
  <c r="M202" i="13"/>
  <c r="S202" i="13"/>
  <c r="AB203" i="13" s="1"/>
  <c r="CA200" i="13"/>
  <c r="AR201" i="13"/>
  <c r="CI201" i="13"/>
  <c r="BZ201" i="13"/>
  <c r="O311" i="12"/>
  <c r="CH201" i="13"/>
  <c r="BY201" i="13"/>
  <c r="N312" i="12"/>
  <c r="CL200" i="13" l="1"/>
  <c r="AZ202" i="13"/>
  <c r="BC202" i="13" s="1"/>
  <c r="R202" i="13"/>
  <c r="AA203" i="13" s="1"/>
  <c r="P202" i="13"/>
  <c r="O202" i="13"/>
  <c r="L412" i="7"/>
  <c r="BL201" i="13"/>
  <c r="H201" i="13"/>
  <c r="AU201" i="13"/>
  <c r="AI202" i="13" s="1"/>
  <c r="CC200" i="13"/>
  <c r="CB200" i="13"/>
  <c r="R412" i="7"/>
  <c r="S412" i="7"/>
  <c r="P412" i="7"/>
  <c r="T412" i="7"/>
  <c r="Q412" i="7"/>
  <c r="BI268" i="13"/>
  <c r="BJ268" i="13"/>
  <c r="G312" i="12" l="1"/>
  <c r="H312" i="12" s="1"/>
  <c r="I312" i="12" s="1"/>
  <c r="BV202" i="13" s="1"/>
  <c r="AS203" i="13" s="1"/>
  <c r="Q201" i="13"/>
  <c r="Z202" i="13" s="1"/>
  <c r="K201" i="13"/>
  <c r="BR201" i="13"/>
  <c r="U412" i="7"/>
  <c r="AX201" i="13"/>
  <c r="BA201" i="13" s="1"/>
  <c r="BD201" i="13" s="1"/>
  <c r="BK268" i="13"/>
  <c r="CF202" i="13" l="1"/>
  <c r="CE202" i="13"/>
  <c r="BW202" i="13"/>
  <c r="AT203" i="13" s="1"/>
  <c r="BQ203" i="13" s="1"/>
  <c r="J313" i="12"/>
  <c r="V412" i="7"/>
  <c r="K312" i="12"/>
  <c r="L312" i="12" s="1"/>
  <c r="M312" i="12" s="1"/>
  <c r="BO202" i="13"/>
  <c r="BT202" i="13"/>
  <c r="N201" i="13"/>
  <c r="CD201" i="13"/>
  <c r="BU201" i="13"/>
  <c r="CG201" i="13"/>
  <c r="BX201" i="13"/>
  <c r="BH202" i="13"/>
  <c r="F412" i="7"/>
  <c r="BM203" i="13"/>
  <c r="AV203" i="13"/>
  <c r="AJ204" i="13" s="1"/>
  <c r="I203" i="13"/>
  <c r="BP203" i="13"/>
  <c r="BK269" i="13"/>
  <c r="AW203" i="13" l="1"/>
  <c r="AK204" i="13" s="1"/>
  <c r="J203" i="13"/>
  <c r="S203" i="13" s="1"/>
  <c r="AB204" i="13" s="1"/>
  <c r="BN203" i="13"/>
  <c r="CJ201" i="13"/>
  <c r="CL201" i="13" s="1"/>
  <c r="CA201" i="13"/>
  <c r="AR202" i="13"/>
  <c r="L203" i="13"/>
  <c r="R203" i="13"/>
  <c r="AA204" i="13" s="1"/>
  <c r="AY203" i="13"/>
  <c r="BB203" i="13" s="1"/>
  <c r="O412" i="7"/>
  <c r="I413" i="7"/>
  <c r="G413" i="7"/>
  <c r="J413" i="7"/>
  <c r="K413" i="7"/>
  <c r="H413" i="7"/>
  <c r="M203" i="13"/>
  <c r="CI202" i="13"/>
  <c r="BZ202" i="13"/>
  <c r="O312" i="12"/>
  <c r="BY202" i="13"/>
  <c r="CH202" i="13"/>
  <c r="N313" i="12"/>
  <c r="BJ269" i="13"/>
  <c r="BI269" i="13"/>
  <c r="AZ203" i="13" l="1"/>
  <c r="BC203" i="13" s="1"/>
  <c r="CK201" i="13"/>
  <c r="O203" i="13"/>
  <c r="P203" i="13"/>
  <c r="Q413" i="7"/>
  <c r="R413" i="7"/>
  <c r="S413" i="7"/>
  <c r="T413" i="7"/>
  <c r="P413" i="7"/>
  <c r="AU202" i="13"/>
  <c r="AI203" i="13" s="1"/>
  <c r="BL202" i="13"/>
  <c r="H202" i="13"/>
  <c r="CC201" i="13"/>
  <c r="CB201" i="13"/>
  <c r="L413" i="7"/>
  <c r="G313" i="12" l="1"/>
  <c r="H313" i="12" s="1"/>
  <c r="I313" i="12" s="1"/>
  <c r="AX202" i="13"/>
  <c r="BA202" i="13" s="1"/>
  <c r="BD202" i="13" s="1"/>
  <c r="K202" i="13"/>
  <c r="Q202" i="13"/>
  <c r="Z203" i="13" s="1"/>
  <c r="BR202" i="13"/>
  <c r="U413" i="7"/>
  <c r="BK270" i="13"/>
  <c r="BV203" i="13" l="1"/>
  <c r="AS204" i="13" s="1"/>
  <c r="I204" i="13" s="1"/>
  <c r="J314" i="12"/>
  <c r="BW203" i="13"/>
  <c r="AT204" i="13" s="1"/>
  <c r="J204" i="13" s="1"/>
  <c r="CF203" i="13"/>
  <c r="CE203" i="13"/>
  <c r="K313" i="12"/>
  <c r="L313" i="12" s="1"/>
  <c r="M313" i="12" s="1"/>
  <c r="V413" i="7"/>
  <c r="BO203" i="13"/>
  <c r="BT203" i="13"/>
  <c r="BH203" i="13"/>
  <c r="F413" i="7"/>
  <c r="N202" i="13"/>
  <c r="CD202" i="13"/>
  <c r="BU202" i="13"/>
  <c r="BX202" i="13"/>
  <c r="CG202" i="13"/>
  <c r="BI270" i="13"/>
  <c r="BJ270" i="13"/>
  <c r="BP204" i="13" l="1"/>
  <c r="BM204" i="13"/>
  <c r="AV204" i="13"/>
  <c r="AJ205" i="13" s="1"/>
  <c r="BN204" i="13"/>
  <c r="BQ204" i="13"/>
  <c r="AW204" i="13"/>
  <c r="AK205" i="13" s="1"/>
  <c r="O313" i="12"/>
  <c r="BZ203" i="13"/>
  <c r="CI203" i="13"/>
  <c r="BY203" i="13"/>
  <c r="CH203" i="13"/>
  <c r="N314" i="12"/>
  <c r="O413" i="7"/>
  <c r="J414" i="7"/>
  <c r="I414" i="7"/>
  <c r="H414" i="7"/>
  <c r="G414" i="7"/>
  <c r="K414" i="7"/>
  <c r="CA202" i="13"/>
  <c r="AR203" i="13"/>
  <c r="R204" i="13"/>
  <c r="AA205" i="13" s="1"/>
  <c r="L204" i="13"/>
  <c r="CJ202" i="13"/>
  <c r="M204" i="13"/>
  <c r="S204" i="13"/>
  <c r="AB205" i="13" s="1"/>
  <c r="BK271" i="13"/>
  <c r="AY204" i="13" l="1"/>
  <c r="BB204" i="13" s="1"/>
  <c r="AZ204" i="13"/>
  <c r="BC204" i="13" s="1"/>
  <c r="P204" i="13"/>
  <c r="O204" i="13"/>
  <c r="T414" i="7"/>
  <c r="S414" i="7"/>
  <c r="R414" i="7"/>
  <c r="P414" i="7"/>
  <c r="Q414" i="7"/>
  <c r="CL202" i="13"/>
  <c r="CK202" i="13"/>
  <c r="L414" i="7"/>
  <c r="BL203" i="13"/>
  <c r="AU203" i="13"/>
  <c r="AI204" i="13" s="1"/>
  <c r="H203" i="13"/>
  <c r="CC202" i="13"/>
  <c r="CB202" i="13"/>
  <c r="BJ271" i="13"/>
  <c r="G314" i="12" l="1"/>
  <c r="H314" i="12" s="1"/>
  <c r="I314" i="12" s="1"/>
  <c r="AX203" i="13"/>
  <c r="BA203" i="13" s="1"/>
  <c r="BD203" i="13" s="1"/>
  <c r="U414" i="7"/>
  <c r="Q203" i="13"/>
  <c r="Z204" i="13" s="1"/>
  <c r="BR203" i="13"/>
  <c r="K203" i="13"/>
  <c r="BI271" i="13"/>
  <c r="J315" i="12" l="1"/>
  <c r="CF204" i="13"/>
  <c r="CE204" i="13"/>
  <c r="BV204" i="13"/>
  <c r="AS205" i="13" s="1"/>
  <c r="BM205" i="13" s="1"/>
  <c r="BW204" i="13"/>
  <c r="AT205" i="13" s="1"/>
  <c r="BN205" i="13" s="1"/>
  <c r="BO204" i="13"/>
  <c r="BT204" i="13"/>
  <c r="BH204" i="13"/>
  <c r="F414" i="7"/>
  <c r="V414" i="7"/>
  <c r="K314" i="12"/>
  <c r="L314" i="12" s="1"/>
  <c r="M314" i="12" s="1"/>
  <c r="N203" i="13"/>
  <c r="CD203" i="13"/>
  <c r="BU203" i="13"/>
  <c r="CG203" i="13"/>
  <c r="BX203" i="13"/>
  <c r="I205" i="13" l="1"/>
  <c r="L205" i="13" s="1"/>
  <c r="BP205" i="13"/>
  <c r="AV205" i="13"/>
  <c r="AJ206" i="13" s="1"/>
  <c r="BQ205" i="13"/>
  <c r="J205" i="13"/>
  <c r="S205" i="13" s="1"/>
  <c r="AB206" i="13" s="1"/>
  <c r="AW205" i="13"/>
  <c r="AK206" i="13" s="1"/>
  <c r="CA203" i="13"/>
  <c r="AR204" i="13"/>
  <c r="CJ203" i="13"/>
  <c r="CI204" i="13"/>
  <c r="O314" i="12"/>
  <c r="BZ204" i="13"/>
  <c r="CH204" i="13"/>
  <c r="BY204" i="13"/>
  <c r="N315" i="12"/>
  <c r="O414" i="7"/>
  <c r="J415" i="7"/>
  <c r="I415" i="7"/>
  <c r="H415" i="7"/>
  <c r="K415" i="7"/>
  <c r="G415" i="7"/>
  <c r="BI272" i="13"/>
  <c r="BJ272" i="13"/>
  <c r="BK272" i="13"/>
  <c r="R205" i="13" l="1"/>
  <c r="AA206" i="13" s="1"/>
  <c r="M205" i="13"/>
  <c r="P205" i="13" s="1"/>
  <c r="AY205" i="13"/>
  <c r="BB205" i="13" s="1"/>
  <c r="AZ205" i="13"/>
  <c r="BC205" i="13" s="1"/>
  <c r="O205" i="13"/>
  <c r="CK203" i="13"/>
  <c r="CL203" i="13"/>
  <c r="L415" i="7"/>
  <c r="H204" i="13"/>
  <c r="BL204" i="13"/>
  <c r="AU204" i="13"/>
  <c r="AI205" i="13" s="1"/>
  <c r="Q415" i="7"/>
  <c r="S415" i="7"/>
  <c r="T415" i="7"/>
  <c r="P415" i="7"/>
  <c r="R415" i="7"/>
  <c r="CC203" i="13"/>
  <c r="CB203" i="13"/>
  <c r="BJ273" i="13"/>
  <c r="G315" i="12" l="1"/>
  <c r="H315" i="12" s="1"/>
  <c r="I315" i="12" s="1"/>
  <c r="K204" i="13"/>
  <c r="Q204" i="13"/>
  <c r="Z205" i="13" s="1"/>
  <c r="BR204" i="13"/>
  <c r="AX204" i="13"/>
  <c r="BA204" i="13" s="1"/>
  <c r="BD204" i="13" s="1"/>
  <c r="U415" i="7"/>
  <c r="BI273" i="13"/>
  <c r="BK273" i="13"/>
  <c r="BV205" i="13" l="1"/>
  <c r="AS206" i="13" s="1"/>
  <c r="BP206" i="13" s="1"/>
  <c r="J316" i="12"/>
  <c r="CE205" i="13"/>
  <c r="CF205" i="13"/>
  <c r="BW205" i="13"/>
  <c r="AT206" i="13" s="1"/>
  <c r="BQ206" i="13" s="1"/>
  <c r="BO205" i="13"/>
  <c r="BT205" i="13"/>
  <c r="K315" i="12"/>
  <c r="L315" i="12" s="1"/>
  <c r="M315" i="12" s="1"/>
  <c r="V415" i="7"/>
  <c r="BH205" i="13"/>
  <c r="F415" i="7"/>
  <c r="N204" i="13"/>
  <c r="BU204" i="13"/>
  <c r="CD204" i="13"/>
  <c r="BX204" i="13"/>
  <c r="CG204" i="13"/>
  <c r="AV206" i="13" l="1"/>
  <c r="AJ207" i="13" s="1"/>
  <c r="BM206" i="13"/>
  <c r="I206" i="13"/>
  <c r="R206" i="13" s="1"/>
  <c r="AA207" i="13" s="1"/>
  <c r="BN206" i="13"/>
  <c r="AW206" i="13"/>
  <c r="AK207" i="13" s="1"/>
  <c r="J206" i="13"/>
  <c r="M206" i="13" s="1"/>
  <c r="CJ204" i="13"/>
  <c r="CK204" i="13" s="1"/>
  <c r="AY206" i="13"/>
  <c r="BB206" i="13" s="1"/>
  <c r="CA204" i="13"/>
  <c r="AR205" i="13"/>
  <c r="O415" i="7"/>
  <c r="I416" i="7"/>
  <c r="K416" i="7"/>
  <c r="H416" i="7"/>
  <c r="J416" i="7"/>
  <c r="G416" i="7"/>
  <c r="O315" i="12"/>
  <c r="CI205" i="13"/>
  <c r="BZ205" i="13"/>
  <c r="CH205" i="13"/>
  <c r="BY205" i="13"/>
  <c r="N316" i="12"/>
  <c r="AZ206" i="13" l="1"/>
  <c r="BC206" i="13" s="1"/>
  <c r="L206" i="13"/>
  <c r="O206" i="13" s="1"/>
  <c r="S206" i="13"/>
  <c r="AB207" i="13" s="1"/>
  <c r="CL204" i="13"/>
  <c r="P206" i="13"/>
  <c r="CB204" i="13"/>
  <c r="CC204" i="13"/>
  <c r="S416" i="7"/>
  <c r="R416" i="7"/>
  <c r="T416" i="7"/>
  <c r="P416" i="7"/>
  <c r="Q416" i="7"/>
  <c r="BL205" i="13"/>
  <c r="AU205" i="13"/>
  <c r="AI206" i="13" s="1"/>
  <c r="H205" i="13"/>
  <c r="L416" i="7"/>
  <c r="BI274" i="13"/>
  <c r="BJ274" i="13"/>
  <c r="BK274" i="13"/>
  <c r="G316" i="12" l="1"/>
  <c r="H316" i="12" s="1"/>
  <c r="I316" i="12" s="1"/>
  <c r="U416" i="7"/>
  <c r="AX205" i="13"/>
  <c r="BA205" i="13" s="1"/>
  <c r="BD205" i="13" s="1"/>
  <c r="Q205" i="13"/>
  <c r="Z206" i="13" s="1"/>
  <c r="K205" i="13"/>
  <c r="BR205" i="13"/>
  <c r="BI220" i="13"/>
  <c r="J317" i="12" l="1"/>
  <c r="CE206" i="13"/>
  <c r="BV206" i="13"/>
  <c r="AS207" i="13" s="1"/>
  <c r="AV207" i="13" s="1"/>
  <c r="AJ208" i="13" s="1"/>
  <c r="BW206" i="13"/>
  <c r="AT207" i="13" s="1"/>
  <c r="AW207" i="13" s="1"/>
  <c r="AK208" i="13" s="1"/>
  <c r="CF206" i="13"/>
  <c r="BT206" i="13"/>
  <c r="BO206" i="13"/>
  <c r="N205" i="13"/>
  <c r="BU205" i="13"/>
  <c r="CD205" i="13"/>
  <c r="BX205" i="13"/>
  <c r="CG205" i="13"/>
  <c r="BH206" i="13"/>
  <c r="F416" i="7"/>
  <c r="K316" i="12"/>
  <c r="L316" i="12" s="1"/>
  <c r="M316" i="12" s="1"/>
  <c r="V416" i="7"/>
  <c r="BI275" i="13"/>
  <c r="BP207" i="13" l="1"/>
  <c r="BM207" i="13"/>
  <c r="BQ207" i="13"/>
  <c r="BN207" i="13"/>
  <c r="J207" i="13"/>
  <c r="S207" i="13" s="1"/>
  <c r="AB208" i="13" s="1"/>
  <c r="I207" i="13"/>
  <c r="R207" i="13" s="1"/>
  <c r="AA208" i="13" s="1"/>
  <c r="BZ206" i="13"/>
  <c r="O316" i="12"/>
  <c r="CI206" i="13"/>
  <c r="CH206" i="13"/>
  <c r="BY206" i="13"/>
  <c r="N317" i="12"/>
  <c r="AZ207" i="13"/>
  <c r="BC207" i="13" s="1"/>
  <c r="O416" i="7"/>
  <c r="J417" i="7"/>
  <c r="G417" i="7"/>
  <c r="K417" i="7"/>
  <c r="H417" i="7"/>
  <c r="I417" i="7"/>
  <c r="CJ205" i="13"/>
  <c r="CA205" i="13"/>
  <c r="AR206" i="13"/>
  <c r="AY207" i="13"/>
  <c r="BB207" i="13" s="1"/>
  <c r="BJ275" i="13"/>
  <c r="BK275" i="13"/>
  <c r="M207" i="13" l="1"/>
  <c r="P207" i="13" s="1"/>
  <c r="L207" i="13"/>
  <c r="O207" i="13" s="1"/>
  <c r="CK205" i="13"/>
  <c r="CL205" i="13"/>
  <c r="H206" i="13"/>
  <c r="AU206" i="13"/>
  <c r="AI207" i="13" s="1"/>
  <c r="BL206" i="13"/>
  <c r="CC205" i="13"/>
  <c r="CB205" i="13"/>
  <c r="L417" i="7"/>
  <c r="P417" i="7"/>
  <c r="T417" i="7"/>
  <c r="R417" i="7"/>
  <c r="S417" i="7"/>
  <c r="Q417" i="7"/>
  <c r="BI276" i="13"/>
  <c r="G317" i="12" l="1"/>
  <c r="H317" i="12" s="1"/>
  <c r="I317" i="12" s="1"/>
  <c r="AX206" i="13"/>
  <c r="BA206" i="13" s="1"/>
  <c r="BD206" i="13" s="1"/>
  <c r="Q206" i="13"/>
  <c r="Z207" i="13" s="1"/>
  <c r="K206" i="13"/>
  <c r="BR206" i="13"/>
  <c r="U417" i="7"/>
  <c r="BK276" i="13"/>
  <c r="BJ276" i="13"/>
  <c r="J318" i="12" l="1"/>
  <c r="BW207" i="13"/>
  <c r="AT208" i="13" s="1"/>
  <c r="BN208" i="13" s="1"/>
  <c r="BV207" i="13"/>
  <c r="AS208" i="13" s="1"/>
  <c r="AV208" i="13" s="1"/>
  <c r="AJ209" i="13" s="1"/>
  <c r="CE207" i="13"/>
  <c r="CF207" i="13"/>
  <c r="K317" i="12"/>
  <c r="L317" i="12" s="1"/>
  <c r="M317" i="12" s="1"/>
  <c r="V417" i="7"/>
  <c r="BT207" i="13"/>
  <c r="BO207" i="13"/>
  <c r="N206" i="13"/>
  <c r="BU206" i="13"/>
  <c r="CD206" i="13"/>
  <c r="CG206" i="13"/>
  <c r="BX206" i="13"/>
  <c r="BH207" i="13"/>
  <c r="F417" i="7"/>
  <c r="BJ277" i="13"/>
  <c r="BI277" i="13"/>
  <c r="BQ208" i="13" l="1"/>
  <c r="AW208" i="13"/>
  <c r="AK209" i="13" s="1"/>
  <c r="J208" i="13"/>
  <c r="S208" i="13" s="1"/>
  <c r="AB209" i="13" s="1"/>
  <c r="BP208" i="13"/>
  <c r="I208" i="13"/>
  <c r="L208" i="13" s="1"/>
  <c r="BM208" i="13"/>
  <c r="O317" i="12"/>
  <c r="BZ207" i="13"/>
  <c r="CI207" i="13"/>
  <c r="BY207" i="13"/>
  <c r="CH207" i="13"/>
  <c r="N318" i="12"/>
  <c r="CA206" i="13"/>
  <c r="AR207" i="13"/>
  <c r="O417" i="7"/>
  <c r="I418" i="7"/>
  <c r="G418" i="7"/>
  <c r="J418" i="7"/>
  <c r="K418" i="7"/>
  <c r="H418" i="7"/>
  <c r="CJ206" i="13"/>
  <c r="AY208" i="13"/>
  <c r="BB208" i="13" s="1"/>
  <c r="BK277" i="13"/>
  <c r="R208" i="13" l="1"/>
  <c r="AA209" i="13" s="1"/>
  <c r="M208" i="13"/>
  <c r="P208" i="13" s="1"/>
  <c r="AZ208" i="13"/>
  <c r="BC208" i="13" s="1"/>
  <c r="O208" i="13"/>
  <c r="CC206" i="13"/>
  <c r="CB206" i="13"/>
  <c r="AU207" i="13"/>
  <c r="AI208" i="13" s="1"/>
  <c r="BL207" i="13"/>
  <c r="H207" i="13"/>
  <c r="L418" i="7"/>
  <c r="Q418" i="7"/>
  <c r="R418" i="7"/>
  <c r="T418" i="7"/>
  <c r="P418" i="7"/>
  <c r="S418" i="7"/>
  <c r="CK206" i="13"/>
  <c r="CL206" i="13"/>
  <c r="G318" i="12" l="1"/>
  <c r="H318" i="12" s="1"/>
  <c r="I318" i="12" s="1"/>
  <c r="U418" i="7"/>
  <c r="Q207" i="13"/>
  <c r="Z208" i="13" s="1"/>
  <c r="K207" i="13"/>
  <c r="BR207" i="13"/>
  <c r="AX207" i="13"/>
  <c r="BA207" i="13" s="1"/>
  <c r="BD207" i="13" s="1"/>
  <c r="J319" i="12" l="1"/>
  <c r="CE208" i="13"/>
  <c r="BV208" i="13"/>
  <c r="AS209" i="13" s="1"/>
  <c r="AV209" i="13" s="1"/>
  <c r="AJ210" i="13" s="1"/>
  <c r="CF208" i="13"/>
  <c r="BW208" i="13"/>
  <c r="AT209" i="13" s="1"/>
  <c r="AW209" i="13" s="1"/>
  <c r="AK210" i="13" s="1"/>
  <c r="BT208" i="13"/>
  <c r="BO208" i="13"/>
  <c r="N207" i="13"/>
  <c r="BU207" i="13"/>
  <c r="CD207" i="13"/>
  <c r="BX207" i="13"/>
  <c r="CG207" i="13"/>
  <c r="K318" i="12"/>
  <c r="L318" i="12" s="1"/>
  <c r="M318" i="12" s="1"/>
  <c r="V418" i="7"/>
  <c r="BH208" i="13"/>
  <c r="F418" i="7"/>
  <c r="BJ278" i="13"/>
  <c r="BI278" i="13"/>
  <c r="BK278" i="13"/>
  <c r="BP209" i="13" l="1"/>
  <c r="BM209" i="13"/>
  <c r="I209" i="13"/>
  <c r="BN209" i="13"/>
  <c r="BQ209" i="13"/>
  <c r="J209" i="13"/>
  <c r="M209" i="13" s="1"/>
  <c r="O418" i="7"/>
  <c r="H419" i="7"/>
  <c r="I419" i="7"/>
  <c r="K419" i="7"/>
  <c r="J419" i="7"/>
  <c r="G419" i="7"/>
  <c r="AZ209" i="13"/>
  <c r="BC209" i="13" s="1"/>
  <c r="O318" i="12"/>
  <c r="CI208" i="13"/>
  <c r="BZ208" i="13"/>
  <c r="BY208" i="13"/>
  <c r="CH208" i="13"/>
  <c r="N319" i="12"/>
  <c r="CJ207" i="13"/>
  <c r="R209" i="13"/>
  <c r="AA210" i="13" s="1"/>
  <c r="L209" i="13"/>
  <c r="CA207" i="13"/>
  <c r="AR208" i="13"/>
  <c r="AY209" i="13"/>
  <c r="BB209" i="13" s="1"/>
  <c r="S209" i="13" l="1"/>
  <c r="AB210" i="13" s="1"/>
  <c r="P209" i="13"/>
  <c r="O209" i="13"/>
  <c r="CB207" i="13"/>
  <c r="CC207" i="13"/>
  <c r="CL207" i="13"/>
  <c r="CK207" i="13"/>
  <c r="L419" i="7"/>
  <c r="AU208" i="13"/>
  <c r="AI209" i="13" s="1"/>
  <c r="BL208" i="13"/>
  <c r="H208" i="13"/>
  <c r="R419" i="7"/>
  <c r="P419" i="7"/>
  <c r="T419" i="7"/>
  <c r="Q419" i="7"/>
  <c r="S419" i="7"/>
  <c r="G319" i="12" l="1"/>
  <c r="H319" i="12" s="1"/>
  <c r="I319" i="12" s="1"/>
  <c r="AX208" i="13"/>
  <c r="BA208" i="13" s="1"/>
  <c r="BD208" i="13" s="1"/>
  <c r="U419" i="7"/>
  <c r="Q208" i="13"/>
  <c r="Z209" i="13" s="1"/>
  <c r="K208" i="13"/>
  <c r="BR208" i="13"/>
  <c r="BK279" i="13"/>
  <c r="BJ279" i="13"/>
  <c r="BI279" i="13"/>
  <c r="BW209" i="13" l="1"/>
  <c r="AT210" i="13" s="1"/>
  <c r="BQ210" i="13" s="1"/>
  <c r="J320" i="12"/>
  <c r="CF209" i="13"/>
  <c r="CE209" i="13"/>
  <c r="BV209" i="13"/>
  <c r="AS210" i="13" s="1"/>
  <c r="BM210" i="13" s="1"/>
  <c r="K319" i="12"/>
  <c r="L319" i="12" s="1"/>
  <c r="M319" i="12" s="1"/>
  <c r="V419" i="7"/>
  <c r="BO209" i="13"/>
  <c r="BT209" i="13"/>
  <c r="N208" i="13"/>
  <c r="BU208" i="13"/>
  <c r="CD208" i="13"/>
  <c r="CG208" i="13"/>
  <c r="BX208" i="13"/>
  <c r="BH209" i="13"/>
  <c r="F419" i="7"/>
  <c r="BJ280" i="13"/>
  <c r="J210" i="13" l="1"/>
  <c r="M210" i="13" s="1"/>
  <c r="AW210" i="13"/>
  <c r="AK211" i="13" s="1"/>
  <c r="BN210" i="13"/>
  <c r="BP210" i="13"/>
  <c r="I210" i="13"/>
  <c r="L210" i="13" s="1"/>
  <c r="AV210" i="13"/>
  <c r="AJ211" i="13" s="1"/>
  <c r="O419" i="7"/>
  <c r="G420" i="7"/>
  <c r="K420" i="7"/>
  <c r="H420" i="7"/>
  <c r="J420" i="7"/>
  <c r="I420" i="7"/>
  <c r="CA208" i="13"/>
  <c r="AR209" i="13"/>
  <c r="CJ208" i="13"/>
  <c r="CI209" i="13"/>
  <c r="O319" i="12"/>
  <c r="BZ209" i="13"/>
  <c r="BY209" i="13"/>
  <c r="CH209" i="13"/>
  <c r="N320" i="12"/>
  <c r="AZ210" i="13"/>
  <c r="BC210" i="13" s="1"/>
  <c r="BK280" i="13"/>
  <c r="S210" i="13" l="1"/>
  <c r="AB211" i="13" s="1"/>
  <c r="AY210" i="13"/>
  <c r="BB210" i="13" s="1"/>
  <c r="R210" i="13"/>
  <c r="AA211" i="13" s="1"/>
  <c r="O210" i="13"/>
  <c r="P210" i="13"/>
  <c r="CC208" i="13"/>
  <c r="CB208" i="13"/>
  <c r="L420" i="7"/>
  <c r="BL209" i="13"/>
  <c r="AU209" i="13"/>
  <c r="AI210" i="13" s="1"/>
  <c r="H209" i="13"/>
  <c r="CL208" i="13"/>
  <c r="CK208" i="13"/>
  <c r="Q420" i="7"/>
  <c r="R420" i="7"/>
  <c r="S420" i="7"/>
  <c r="T420" i="7"/>
  <c r="P420" i="7"/>
  <c r="BI280" i="13"/>
  <c r="G320" i="12" l="1"/>
  <c r="H320" i="12" s="1"/>
  <c r="I320" i="12" s="1"/>
  <c r="J321" i="12" s="1"/>
  <c r="U420" i="7"/>
  <c r="Q209" i="13"/>
  <c r="Z210" i="13" s="1"/>
  <c r="K209" i="13"/>
  <c r="BR209" i="13"/>
  <c r="AX209" i="13"/>
  <c r="BA209" i="13" s="1"/>
  <c r="BD209" i="13" s="1"/>
  <c r="CE210" i="13" l="1"/>
  <c r="CF210" i="13"/>
  <c r="BV210" i="13"/>
  <c r="AS211" i="13" s="1"/>
  <c r="BM211" i="13" s="1"/>
  <c r="BW210" i="13"/>
  <c r="AT211" i="13" s="1"/>
  <c r="BN211" i="13" s="1"/>
  <c r="N209" i="13"/>
  <c r="BU209" i="13"/>
  <c r="CD209" i="13"/>
  <c r="CG209" i="13"/>
  <c r="BX209" i="13"/>
  <c r="BT210" i="13"/>
  <c r="BO210" i="13"/>
  <c r="BH210" i="13"/>
  <c r="F420" i="7"/>
  <c r="V420" i="7"/>
  <c r="K320" i="12"/>
  <c r="L320" i="12" s="1"/>
  <c r="M320" i="12" s="1"/>
  <c r="BK281" i="13"/>
  <c r="BJ281" i="13"/>
  <c r="CJ209" i="13" l="1"/>
  <c r="CK209" i="13" s="1"/>
  <c r="BQ211" i="13"/>
  <c r="AW211" i="13"/>
  <c r="AK212" i="13" s="1"/>
  <c r="J211" i="13"/>
  <c r="S211" i="13" s="1"/>
  <c r="AB212" i="13" s="1"/>
  <c r="I211" i="13"/>
  <c r="L211" i="13" s="1"/>
  <c r="BP211" i="13"/>
  <c r="AV211" i="13"/>
  <c r="AJ212" i="13" s="1"/>
  <c r="AZ211" i="13"/>
  <c r="BC211" i="13" s="1"/>
  <c r="O320" i="12"/>
  <c r="CI210" i="13"/>
  <c r="BZ210" i="13"/>
  <c r="BY210" i="13"/>
  <c r="CH210" i="13"/>
  <c r="N321" i="12"/>
  <c r="O420" i="7"/>
  <c r="K421" i="7"/>
  <c r="I421" i="7"/>
  <c r="J421" i="7"/>
  <c r="G421" i="7"/>
  <c r="H421" i="7"/>
  <c r="CA209" i="13"/>
  <c r="AR210" i="13"/>
  <c r="BI281" i="13"/>
  <c r="CL209" i="13" l="1"/>
  <c r="AY211" i="13"/>
  <c r="BB211" i="13" s="1"/>
  <c r="M211" i="13"/>
  <c r="P211" i="13" s="1"/>
  <c r="R211" i="13"/>
  <c r="AA212" i="13" s="1"/>
  <c r="O211" i="13"/>
  <c r="CB209" i="13"/>
  <c r="CC209" i="13"/>
  <c r="L421" i="7"/>
  <c r="AU210" i="13"/>
  <c r="AI211" i="13" s="1"/>
  <c r="H210" i="13"/>
  <c r="BL210" i="13"/>
  <c r="P421" i="7"/>
  <c r="S421" i="7"/>
  <c r="T421" i="7"/>
  <c r="R421" i="7"/>
  <c r="Q421" i="7"/>
  <c r="BI282" i="13"/>
  <c r="G321" i="12" l="1"/>
  <c r="H321" i="12" s="1"/>
  <c r="I321" i="12" s="1"/>
  <c r="Q210" i="13"/>
  <c r="Z211" i="13" s="1"/>
  <c r="BR210" i="13"/>
  <c r="K210" i="13"/>
  <c r="AX210" i="13"/>
  <c r="BA210" i="13" s="1"/>
  <c r="BD210" i="13" s="1"/>
  <c r="U421" i="7"/>
  <c r="BK282" i="13"/>
  <c r="BJ282" i="13"/>
  <c r="J322" i="12" l="1"/>
  <c r="BW211" i="13"/>
  <c r="AT212" i="13" s="1"/>
  <c r="AW212" i="13" s="1"/>
  <c r="AK213" i="13" s="1"/>
  <c r="CE211" i="13"/>
  <c r="BV211" i="13"/>
  <c r="AS212" i="13" s="1"/>
  <c r="I212" i="13" s="1"/>
  <c r="CF211" i="13"/>
  <c r="V421" i="7"/>
  <c r="K321" i="12"/>
  <c r="L321" i="12" s="1"/>
  <c r="M321" i="12" s="1"/>
  <c r="N210" i="13"/>
  <c r="CD210" i="13"/>
  <c r="BU210" i="13"/>
  <c r="CG210" i="13"/>
  <c r="BX210" i="13"/>
  <c r="BT211" i="13"/>
  <c r="BO211" i="13"/>
  <c r="BH211" i="13"/>
  <c r="F421" i="7"/>
  <c r="BI283" i="13"/>
  <c r="BN212" i="13" l="1"/>
  <c r="BQ212" i="13"/>
  <c r="J212" i="13"/>
  <c r="M212" i="13" s="1"/>
  <c r="BM212" i="13"/>
  <c r="BP212" i="13"/>
  <c r="AV212" i="13"/>
  <c r="AJ213" i="13" s="1"/>
  <c r="AZ212" i="13"/>
  <c r="BC212" i="13" s="1"/>
  <c r="O421" i="7"/>
  <c r="I422" i="7"/>
  <c r="H422" i="7"/>
  <c r="K422" i="7"/>
  <c r="J422" i="7"/>
  <c r="G422" i="7"/>
  <c r="BZ211" i="13"/>
  <c r="O321" i="12"/>
  <c r="CI211" i="13"/>
  <c r="CH211" i="13"/>
  <c r="BY211" i="13"/>
  <c r="N322" i="12"/>
  <c r="CA210" i="13"/>
  <c r="AR211" i="13"/>
  <c r="CJ210" i="13"/>
  <c r="R212" i="13"/>
  <c r="AA213" i="13" s="1"/>
  <c r="L212" i="13"/>
  <c r="BJ283" i="13"/>
  <c r="BK283" i="13"/>
  <c r="S212" i="13" l="1"/>
  <c r="AB213" i="13" s="1"/>
  <c r="AY212" i="13"/>
  <c r="BB212" i="13" s="1"/>
  <c r="P212" i="13"/>
  <c r="O212" i="13"/>
  <c r="L422" i="7"/>
  <c r="AU211" i="13"/>
  <c r="AI212" i="13" s="1"/>
  <c r="H211" i="13"/>
  <c r="BL211" i="13"/>
  <c r="CL210" i="13"/>
  <c r="CK210" i="13"/>
  <c r="T422" i="7"/>
  <c r="R422" i="7"/>
  <c r="S422" i="7"/>
  <c r="P422" i="7"/>
  <c r="Q422" i="7"/>
  <c r="CB210" i="13"/>
  <c r="CC210" i="13"/>
  <c r="G322" i="12" l="1"/>
  <c r="H322" i="12" s="1"/>
  <c r="I322" i="12" s="1"/>
  <c r="CE212" i="13" s="1"/>
  <c r="BR211" i="13"/>
  <c r="K211" i="13"/>
  <c r="Q211" i="13"/>
  <c r="Z212" i="13" s="1"/>
  <c r="AX211" i="13"/>
  <c r="BA211" i="13" s="1"/>
  <c r="BD211" i="13" s="1"/>
  <c r="U422" i="7"/>
  <c r="BW212" i="13" l="1"/>
  <c r="AT213" i="13" s="1"/>
  <c r="AW213" i="13" s="1"/>
  <c r="AK214" i="13" s="1"/>
  <c r="BV212" i="13"/>
  <c r="AS213" i="13" s="1"/>
  <c r="I213" i="13" s="1"/>
  <c r="CF212" i="13"/>
  <c r="J323" i="12"/>
  <c r="N211" i="13"/>
  <c r="BU211" i="13"/>
  <c r="CD211" i="13"/>
  <c r="CG211" i="13"/>
  <c r="BX211" i="13"/>
  <c r="K322" i="12"/>
  <c r="L322" i="12" s="1"/>
  <c r="M322" i="12" s="1"/>
  <c r="V422" i="7"/>
  <c r="BH212" i="13"/>
  <c r="F422" i="7"/>
  <c r="BT212" i="13"/>
  <c r="BO212" i="13"/>
  <c r="BK284" i="13"/>
  <c r="BJ284" i="13"/>
  <c r="BI284" i="13"/>
  <c r="J213" i="13" l="1"/>
  <c r="M213" i="13" s="1"/>
  <c r="BN213" i="13"/>
  <c r="BQ213" i="13"/>
  <c r="BP213" i="13"/>
  <c r="AV213" i="13"/>
  <c r="AJ214" i="13" s="1"/>
  <c r="BM213" i="13"/>
  <c r="AZ213" i="13"/>
  <c r="BC213" i="13" s="1"/>
  <c r="O422" i="7"/>
  <c r="G423" i="7"/>
  <c r="I423" i="7"/>
  <c r="J423" i="7"/>
  <c r="H423" i="7"/>
  <c r="K423" i="7"/>
  <c r="CI212" i="13"/>
  <c r="O322" i="12"/>
  <c r="BZ212" i="13"/>
  <c r="BY212" i="13"/>
  <c r="CH212" i="13"/>
  <c r="N323" i="12"/>
  <c r="R213" i="13"/>
  <c r="AA214" i="13" s="1"/>
  <c r="L213" i="13"/>
  <c r="CJ211" i="13"/>
  <c r="CA211" i="13"/>
  <c r="AR212" i="13"/>
  <c r="BK285" i="13"/>
  <c r="S213" i="13" l="1"/>
  <c r="AB214" i="13" s="1"/>
  <c r="AY213" i="13"/>
  <c r="BB213" i="13" s="1"/>
  <c r="P213" i="13"/>
  <c r="O213" i="13"/>
  <c r="CL211" i="13"/>
  <c r="CK211" i="13"/>
  <c r="L423" i="7"/>
  <c r="BL212" i="13"/>
  <c r="AU212" i="13"/>
  <c r="AI213" i="13" s="1"/>
  <c r="H212" i="13"/>
  <c r="R423" i="7"/>
  <c r="S423" i="7"/>
  <c r="T423" i="7"/>
  <c r="Q423" i="7"/>
  <c r="P423" i="7"/>
  <c r="CC211" i="13"/>
  <c r="CB211" i="13"/>
  <c r="G323" i="12" l="1"/>
  <c r="H323" i="12" s="1"/>
  <c r="I323" i="12" s="1"/>
  <c r="AX212" i="13"/>
  <c r="BA212" i="13" s="1"/>
  <c r="BD212" i="13" s="1"/>
  <c r="BR212" i="13"/>
  <c r="K212" i="13"/>
  <c r="Q212" i="13"/>
  <c r="Z213" i="13" s="1"/>
  <c r="U423" i="7"/>
  <c r="BI285" i="13"/>
  <c r="BJ285" i="13"/>
  <c r="J324" i="12" l="1"/>
  <c r="BV213" i="13"/>
  <c r="AS214" i="13" s="1"/>
  <c r="BM214" i="13" s="1"/>
  <c r="CE213" i="13"/>
  <c r="BW213" i="13"/>
  <c r="AT214" i="13" s="1"/>
  <c r="BQ214" i="13" s="1"/>
  <c r="CF213" i="13"/>
  <c r="V423" i="7"/>
  <c r="K323" i="12"/>
  <c r="L323" i="12" s="1"/>
  <c r="M323" i="12" s="1"/>
  <c r="BH213" i="13"/>
  <c r="F423" i="7"/>
  <c r="N212" i="13"/>
  <c r="BU212" i="13"/>
  <c r="CD212" i="13"/>
  <c r="CG212" i="13"/>
  <c r="BX212" i="13"/>
  <c r="BT213" i="13"/>
  <c r="BO213" i="13"/>
  <c r="BK286" i="13"/>
  <c r="AV214" i="13" l="1"/>
  <c r="AJ215" i="13" s="1"/>
  <c r="BP214" i="13"/>
  <c r="I214" i="13"/>
  <c r="R214" i="13" s="1"/>
  <c r="AA215" i="13" s="1"/>
  <c r="AW214" i="13"/>
  <c r="AK215" i="13" s="1"/>
  <c r="BN214" i="13"/>
  <c r="J214" i="13"/>
  <c r="M214" i="13" s="1"/>
  <c r="BZ213" i="13"/>
  <c r="CI213" i="13"/>
  <c r="O323" i="12"/>
  <c r="CH213" i="13"/>
  <c r="BY213" i="13"/>
  <c r="N324" i="12"/>
  <c r="CJ212" i="13"/>
  <c r="CA212" i="13"/>
  <c r="AR213" i="13"/>
  <c r="O423" i="7"/>
  <c r="K424" i="7"/>
  <c r="H424" i="7"/>
  <c r="J424" i="7"/>
  <c r="I424" i="7"/>
  <c r="G424" i="7"/>
  <c r="BI286" i="13"/>
  <c r="AZ214" i="13" l="1"/>
  <c r="BC214" i="13" s="1"/>
  <c r="AY214" i="13"/>
  <c r="BB214" i="13" s="1"/>
  <c r="S214" i="13"/>
  <c r="AB215" i="13" s="1"/>
  <c r="L214" i="13"/>
  <c r="O214" i="13" s="1"/>
  <c r="P214" i="13"/>
  <c r="L424" i="7"/>
  <c r="CB212" i="13"/>
  <c r="CC212" i="13"/>
  <c r="P424" i="7"/>
  <c r="T424" i="7"/>
  <c r="S424" i="7"/>
  <c r="R424" i="7"/>
  <c r="Q424" i="7"/>
  <c r="AU213" i="13"/>
  <c r="AI214" i="13" s="1"/>
  <c r="H213" i="13"/>
  <c r="BL213" i="13"/>
  <c r="CL212" i="13"/>
  <c r="CK212" i="13"/>
  <c r="BJ286" i="13"/>
  <c r="G324" i="12" l="1"/>
  <c r="H324" i="12" s="1"/>
  <c r="I324" i="12" s="1"/>
  <c r="U424" i="7"/>
  <c r="Q213" i="13"/>
  <c r="Z214" i="13" s="1"/>
  <c r="BR213" i="13"/>
  <c r="K213" i="13"/>
  <c r="AX213" i="13"/>
  <c r="BA213" i="13" s="1"/>
  <c r="BD213" i="13" s="1"/>
  <c r="BI287" i="13"/>
  <c r="BK287" i="13"/>
  <c r="J325" i="12" l="1"/>
  <c r="BV214" i="13"/>
  <c r="AS215" i="13" s="1"/>
  <c r="I215" i="13" s="1"/>
  <c r="CE214" i="13"/>
  <c r="CF214" i="13"/>
  <c r="BW214" i="13"/>
  <c r="AT215" i="13" s="1"/>
  <c r="AW215" i="13" s="1"/>
  <c r="AK216" i="13" s="1"/>
  <c r="BH214" i="13"/>
  <c r="F424" i="7"/>
  <c r="N213" i="13"/>
  <c r="CD213" i="13"/>
  <c r="BU213" i="13"/>
  <c r="BX213" i="13"/>
  <c r="CG213" i="13"/>
  <c r="BO214" i="13"/>
  <c r="BT214" i="13"/>
  <c r="V424" i="7"/>
  <c r="K324" i="12"/>
  <c r="L324" i="12" s="1"/>
  <c r="M324" i="12" s="1"/>
  <c r="BJ287" i="13"/>
  <c r="BM215" i="13" l="1"/>
  <c r="BP215" i="13"/>
  <c r="AV215" i="13"/>
  <c r="AJ216" i="13" s="1"/>
  <c r="BQ215" i="13"/>
  <c r="BN215" i="13"/>
  <c r="J215" i="13"/>
  <c r="S215" i="13" s="1"/>
  <c r="AB216" i="13" s="1"/>
  <c r="CJ213" i="13"/>
  <c r="CL213" i="13" s="1"/>
  <c r="AY215" i="13"/>
  <c r="BB215" i="13" s="1"/>
  <c r="CA213" i="13"/>
  <c r="AR214" i="13"/>
  <c r="R215" i="13"/>
  <c r="AA216" i="13" s="1"/>
  <c r="L215" i="13"/>
  <c r="AZ215" i="13"/>
  <c r="BC215" i="13" s="1"/>
  <c r="BZ214" i="13"/>
  <c r="O324" i="12"/>
  <c r="CI214" i="13"/>
  <c r="CH214" i="13"/>
  <c r="BY214" i="13"/>
  <c r="N325" i="12"/>
  <c r="O424" i="7"/>
  <c r="G425" i="7"/>
  <c r="H425" i="7"/>
  <c r="I425" i="7"/>
  <c r="K425" i="7"/>
  <c r="J425" i="7"/>
  <c r="BK288" i="13"/>
  <c r="BI288" i="13"/>
  <c r="M215" i="13" l="1"/>
  <c r="P215" i="13" s="1"/>
  <c r="CK213" i="13"/>
  <c r="O215" i="13"/>
  <c r="T425" i="7"/>
  <c r="R425" i="7"/>
  <c r="P425" i="7"/>
  <c r="S425" i="7"/>
  <c r="Q425" i="7"/>
  <c r="L425" i="7"/>
  <c r="AU214" i="13"/>
  <c r="AI215" i="13" s="1"/>
  <c r="H214" i="13"/>
  <c r="BL214" i="13"/>
  <c r="CC213" i="13"/>
  <c r="CB213" i="13"/>
  <c r="G325" i="12" l="1"/>
  <c r="H325" i="12" s="1"/>
  <c r="I325" i="12" s="1"/>
  <c r="BW215" i="13" s="1"/>
  <c r="AT216" i="13" s="1"/>
  <c r="AX214" i="13"/>
  <c r="BA214" i="13" s="1"/>
  <c r="BD214" i="13" s="1"/>
  <c r="Q214" i="13"/>
  <c r="Z215" i="13" s="1"/>
  <c r="K214" i="13"/>
  <c r="BR214" i="13"/>
  <c r="U425" i="7"/>
  <c r="BJ288" i="13"/>
  <c r="BV215" i="13" l="1"/>
  <c r="AS216" i="13" s="1"/>
  <c r="I216" i="13" s="1"/>
  <c r="CE215" i="13"/>
  <c r="J326" i="12"/>
  <c r="CF215" i="13"/>
  <c r="AW216" i="13"/>
  <c r="AK217" i="13" s="1"/>
  <c r="BN216" i="13"/>
  <c r="J216" i="13"/>
  <c r="BQ216" i="13"/>
  <c r="BO215" i="13"/>
  <c r="BT215" i="13"/>
  <c r="V425" i="7"/>
  <c r="K325" i="12"/>
  <c r="L325" i="12" s="1"/>
  <c r="M325" i="12" s="1"/>
  <c r="N214" i="13"/>
  <c r="CD214" i="13"/>
  <c r="BU214" i="13"/>
  <c r="CG214" i="13"/>
  <c r="BX214" i="13"/>
  <c r="BH215" i="13"/>
  <c r="F425" i="7"/>
  <c r="BK289" i="13"/>
  <c r="BI289" i="13"/>
  <c r="BP216" i="13" l="1"/>
  <c r="BM216" i="13"/>
  <c r="AV216" i="13"/>
  <c r="AJ217" i="13" s="1"/>
  <c r="S216" i="13"/>
  <c r="AB217" i="13" s="1"/>
  <c r="M216" i="13"/>
  <c r="O425" i="7"/>
  <c r="H426" i="7"/>
  <c r="J426" i="7"/>
  <c r="I426" i="7"/>
  <c r="K426" i="7"/>
  <c r="G426" i="7"/>
  <c r="CA214" i="13"/>
  <c r="AR215" i="13"/>
  <c r="AZ216" i="13"/>
  <c r="BC216" i="13" s="1"/>
  <c r="CJ214" i="13"/>
  <c r="BZ215" i="13"/>
  <c r="CI215" i="13"/>
  <c r="O325" i="12"/>
  <c r="CH215" i="13"/>
  <c r="BY215" i="13"/>
  <c r="N326" i="12"/>
  <c r="R216" i="13"/>
  <c r="AA217" i="13" s="1"/>
  <c r="L216" i="13"/>
  <c r="AY216" i="13"/>
  <c r="BB216" i="13" s="1"/>
  <c r="O216" i="13" l="1"/>
  <c r="P216" i="13"/>
  <c r="CB214" i="13"/>
  <c r="CC214" i="13"/>
  <c r="L426" i="7"/>
  <c r="S426" i="7"/>
  <c r="P426" i="7"/>
  <c r="R426" i="7"/>
  <c r="T426" i="7"/>
  <c r="Q426" i="7"/>
  <c r="CK214" i="13"/>
  <c r="CL214" i="13"/>
  <c r="BL215" i="13"/>
  <c r="AU215" i="13"/>
  <c r="AI216" i="13" s="1"/>
  <c r="H215" i="13"/>
  <c r="BJ289" i="13"/>
  <c r="G326" i="12" l="1"/>
  <c r="H326" i="12" s="1"/>
  <c r="I326" i="12" s="1"/>
  <c r="J327" i="12" s="1"/>
  <c r="K215" i="13"/>
  <c r="BR215" i="13"/>
  <c r="Q215" i="13"/>
  <c r="Z216" i="13" s="1"/>
  <c r="U426" i="7"/>
  <c r="AX215" i="13"/>
  <c r="BA215" i="13" s="1"/>
  <c r="BD215" i="13" s="1"/>
  <c r="BJ290" i="13"/>
  <c r="BV216" i="13" l="1"/>
  <c r="AS217" i="13" s="1"/>
  <c r="AV217" i="13" s="1"/>
  <c r="AJ218" i="13" s="1"/>
  <c r="CF216" i="13"/>
  <c r="CE216" i="13"/>
  <c r="BW216" i="13"/>
  <c r="AT217" i="13" s="1"/>
  <c r="BN217" i="13" s="1"/>
  <c r="K326" i="12"/>
  <c r="L326" i="12" s="1"/>
  <c r="M326" i="12" s="1"/>
  <c r="V426" i="7"/>
  <c r="BH216" i="13"/>
  <c r="F426" i="7"/>
  <c r="BT216" i="13"/>
  <c r="BO216" i="13"/>
  <c r="N215" i="13"/>
  <c r="CD215" i="13"/>
  <c r="BU215" i="13"/>
  <c r="CG215" i="13"/>
  <c r="BX215" i="13"/>
  <c r="BI290" i="13"/>
  <c r="BK290" i="13"/>
  <c r="BM217" i="13" l="1"/>
  <c r="BP217" i="13"/>
  <c r="I217" i="13"/>
  <c r="L217" i="13" s="1"/>
  <c r="J217" i="13"/>
  <c r="M217" i="13" s="1"/>
  <c r="CJ215" i="13"/>
  <c r="CL215" i="13" s="1"/>
  <c r="AW217" i="13"/>
  <c r="AK218" i="13" s="1"/>
  <c r="BQ217" i="13"/>
  <c r="AY217" i="13"/>
  <c r="BB217" i="13" s="1"/>
  <c r="O426" i="7"/>
  <c r="I427" i="7"/>
  <c r="H427" i="7"/>
  <c r="K427" i="7"/>
  <c r="J427" i="7"/>
  <c r="G427" i="7"/>
  <c r="CA215" i="13"/>
  <c r="AR216" i="13"/>
  <c r="CI216" i="13"/>
  <c r="O326" i="12"/>
  <c r="BZ216" i="13"/>
  <c r="BY216" i="13"/>
  <c r="CH216" i="13"/>
  <c r="N327" i="12"/>
  <c r="R217" i="13" l="1"/>
  <c r="AA218" i="13" s="1"/>
  <c r="S217" i="13"/>
  <c r="AB218" i="13" s="1"/>
  <c r="CK215" i="13"/>
  <c r="AZ217" i="13"/>
  <c r="BC217" i="13" s="1"/>
  <c r="P217" i="13"/>
  <c r="O217" i="13"/>
  <c r="CB215" i="13"/>
  <c r="CC215" i="13"/>
  <c r="L427" i="7"/>
  <c r="AU216" i="13"/>
  <c r="AI217" i="13" s="1"/>
  <c r="H216" i="13"/>
  <c r="BL216" i="13"/>
  <c r="S427" i="7"/>
  <c r="Q427" i="7"/>
  <c r="P427" i="7"/>
  <c r="T427" i="7"/>
  <c r="R427" i="7"/>
  <c r="BJ291" i="13"/>
  <c r="G327" i="12" l="1"/>
  <c r="H327" i="12" s="1"/>
  <c r="I327" i="12" s="1"/>
  <c r="J328" i="12" s="1"/>
  <c r="AX216" i="13"/>
  <c r="BA216" i="13" s="1"/>
  <c r="BD216" i="13" s="1"/>
  <c r="Q216" i="13"/>
  <c r="Z217" i="13" s="1"/>
  <c r="BR216" i="13"/>
  <c r="K216" i="13"/>
  <c r="U427" i="7"/>
  <c r="BK291" i="13"/>
  <c r="BI291" i="13"/>
  <c r="CE217" i="13" l="1"/>
  <c r="BV217" i="13"/>
  <c r="AS218" i="13" s="1"/>
  <c r="AV218" i="13" s="1"/>
  <c r="AJ219" i="13" s="1"/>
  <c r="CF217" i="13"/>
  <c r="BW217" i="13"/>
  <c r="AT218" i="13" s="1"/>
  <c r="AW218" i="13" s="1"/>
  <c r="AK219" i="13" s="1"/>
  <c r="V427" i="7"/>
  <c r="K327" i="12"/>
  <c r="L327" i="12" s="1"/>
  <c r="M327" i="12" s="1"/>
  <c r="BH217" i="13"/>
  <c r="F427" i="7"/>
  <c r="N216" i="13"/>
  <c r="BU216" i="13"/>
  <c r="CD216" i="13"/>
  <c r="CG216" i="13"/>
  <c r="BX216" i="13"/>
  <c r="BT217" i="13"/>
  <c r="BO217" i="13"/>
  <c r="BM218" i="13" l="1"/>
  <c r="BP218" i="13"/>
  <c r="I218" i="13"/>
  <c r="R218" i="13" s="1"/>
  <c r="AA219" i="13" s="1"/>
  <c r="J218" i="13"/>
  <c r="M218" i="13" s="1"/>
  <c r="BN218" i="13"/>
  <c r="BQ218" i="13"/>
  <c r="CJ216" i="13"/>
  <c r="CL216" i="13" s="1"/>
  <c r="L218" i="13"/>
  <c r="CA216" i="13"/>
  <c r="AR217" i="13"/>
  <c r="O427" i="7"/>
  <c r="G428" i="7"/>
  <c r="H428" i="7"/>
  <c r="K428" i="7"/>
  <c r="J428" i="7"/>
  <c r="I428" i="7"/>
  <c r="AY218" i="13"/>
  <c r="BB218" i="13" s="1"/>
  <c r="AZ218" i="13"/>
  <c r="BC218" i="13" s="1"/>
  <c r="CI217" i="13"/>
  <c r="BZ217" i="13"/>
  <c r="O327" i="12"/>
  <c r="BY217" i="13"/>
  <c r="CH217" i="13"/>
  <c r="N328" i="12"/>
  <c r="BK292" i="13"/>
  <c r="BJ292" i="13"/>
  <c r="S218" i="13" l="1"/>
  <c r="AB219" i="13" s="1"/>
  <c r="CK216" i="13"/>
  <c r="P218" i="13"/>
  <c r="O218" i="13"/>
  <c r="R428" i="7"/>
  <c r="S428" i="7"/>
  <c r="T428" i="7"/>
  <c r="Q428" i="7"/>
  <c r="P428" i="7"/>
  <c r="AU217" i="13"/>
  <c r="AI218" i="13" s="1"/>
  <c r="H217" i="13"/>
  <c r="BL217" i="13"/>
  <c r="L428" i="7"/>
  <c r="CC216" i="13"/>
  <c r="CB216" i="13"/>
  <c r="BI292" i="13"/>
  <c r="G328" i="12" l="1"/>
  <c r="H328" i="12" s="1"/>
  <c r="I328" i="12" s="1"/>
  <c r="Q217" i="13"/>
  <c r="Z218" i="13" s="1"/>
  <c r="K217" i="13"/>
  <c r="BR217" i="13"/>
  <c r="AX217" i="13"/>
  <c r="BA217" i="13" s="1"/>
  <c r="BD217" i="13" s="1"/>
  <c r="U428" i="7"/>
  <c r="J329" i="12" l="1"/>
  <c r="CE218" i="13"/>
  <c r="BV218" i="13"/>
  <c r="AS219" i="13" s="1"/>
  <c r="AV219" i="13" s="1"/>
  <c r="AJ220" i="13" s="1"/>
  <c r="BW218" i="13"/>
  <c r="AT219" i="13" s="1"/>
  <c r="BQ219" i="13" s="1"/>
  <c r="CF218" i="13"/>
  <c r="BH218" i="13"/>
  <c r="F428" i="7"/>
  <c r="BO218" i="13"/>
  <c r="BT218" i="13"/>
  <c r="N217" i="13"/>
  <c r="BU217" i="13"/>
  <c r="CD217" i="13"/>
  <c r="BX217" i="13"/>
  <c r="CG217" i="13"/>
  <c r="V428" i="7"/>
  <c r="K328" i="12"/>
  <c r="L328" i="12" s="1"/>
  <c r="M328" i="12" s="1"/>
  <c r="BI293" i="13"/>
  <c r="BK293" i="13"/>
  <c r="BJ293" i="13"/>
  <c r="J219" i="13" l="1"/>
  <c r="M219" i="13" s="1"/>
  <c r="BN219" i="13"/>
  <c r="AW219" i="13"/>
  <c r="AK220" i="13" s="1"/>
  <c r="I219" i="13"/>
  <c r="R219" i="13" s="1"/>
  <c r="AA220" i="13" s="1"/>
  <c r="BP219" i="13"/>
  <c r="BM219" i="13"/>
  <c r="AY219" i="13"/>
  <c r="BB219" i="13" s="1"/>
  <c r="CJ217" i="13"/>
  <c r="CA217" i="13"/>
  <c r="AR218" i="13"/>
  <c r="CI218" i="13"/>
  <c r="BZ218" i="13"/>
  <c r="O328" i="12"/>
  <c r="BY218" i="13"/>
  <c r="CH218" i="13"/>
  <c r="N329" i="12"/>
  <c r="O428" i="7"/>
  <c r="I429" i="7"/>
  <c r="K429" i="7"/>
  <c r="H429" i="7"/>
  <c r="J429" i="7"/>
  <c r="G429" i="7"/>
  <c r="AZ219" i="13" l="1"/>
  <c r="BC219" i="13" s="1"/>
  <c r="L219" i="13"/>
  <c r="O219" i="13" s="1"/>
  <c r="S219" i="13"/>
  <c r="AB220" i="13" s="1"/>
  <c r="P219" i="13"/>
  <c r="Q429" i="7"/>
  <c r="S429" i="7"/>
  <c r="R429" i="7"/>
  <c r="P429" i="7"/>
  <c r="T429" i="7"/>
  <c r="CC217" i="13"/>
  <c r="CB217" i="13"/>
  <c r="CL217" i="13"/>
  <c r="CK217" i="13"/>
  <c r="BL218" i="13"/>
  <c r="AU218" i="13"/>
  <c r="AI219" i="13" s="1"/>
  <c r="H218" i="13"/>
  <c r="L429" i="7"/>
  <c r="G329" i="12" l="1"/>
  <c r="H329" i="12" s="1"/>
  <c r="I329" i="12" s="1"/>
  <c r="AX218" i="13"/>
  <c r="BA218" i="13" s="1"/>
  <c r="BD218" i="13" s="1"/>
  <c r="U429" i="7"/>
  <c r="K218" i="13"/>
  <c r="Q218" i="13"/>
  <c r="Z219" i="13" s="1"/>
  <c r="BR218" i="13"/>
  <c r="BK294" i="13"/>
  <c r="BI294" i="13"/>
  <c r="BJ294" i="13"/>
  <c r="J330" i="12" l="1"/>
  <c r="BW219" i="13"/>
  <c r="AT220" i="13" s="1"/>
  <c r="BQ220" i="13" s="1"/>
  <c r="CE219" i="13"/>
  <c r="BV219" i="13"/>
  <c r="AS220" i="13" s="1"/>
  <c r="I220" i="13" s="1"/>
  <c r="CF219" i="13"/>
  <c r="V429" i="7"/>
  <c r="K329" i="12"/>
  <c r="L329" i="12" s="1"/>
  <c r="M329" i="12" s="1"/>
  <c r="BT219" i="13"/>
  <c r="BO219" i="13"/>
  <c r="BH219" i="13"/>
  <c r="F429" i="7"/>
  <c r="N218" i="13"/>
  <c r="CD218" i="13"/>
  <c r="BU218" i="13"/>
  <c r="CG218" i="13"/>
  <c r="BX218" i="13"/>
  <c r="AW220" i="13" l="1"/>
  <c r="AK221" i="13" s="1"/>
  <c r="AV220" i="13"/>
  <c r="AJ221" i="13" s="1"/>
  <c r="BP220" i="13"/>
  <c r="J220" i="13"/>
  <c r="S220" i="13" s="1"/>
  <c r="AB221" i="13" s="1"/>
  <c r="BN220" i="13"/>
  <c r="BM220" i="13"/>
  <c r="CJ218" i="13"/>
  <c r="CK218" i="13" s="1"/>
  <c r="CA218" i="13"/>
  <c r="AR219" i="13"/>
  <c r="O429" i="7"/>
  <c r="I430" i="7"/>
  <c r="G430" i="7"/>
  <c r="J430" i="7"/>
  <c r="K430" i="7"/>
  <c r="H430" i="7"/>
  <c r="L220" i="13"/>
  <c r="R220" i="13"/>
  <c r="AA221" i="13" s="1"/>
  <c r="CI219" i="13"/>
  <c r="BZ219" i="13"/>
  <c r="O329" i="12"/>
  <c r="CH219" i="13"/>
  <c r="BY219" i="13"/>
  <c r="N330" i="12"/>
  <c r="BK295" i="13"/>
  <c r="AY220" i="13" l="1"/>
  <c r="BB220" i="13" s="1"/>
  <c r="AZ220" i="13"/>
  <c r="BC220" i="13" s="1"/>
  <c r="M220" i="13"/>
  <c r="P220" i="13" s="1"/>
  <c r="CL218" i="13"/>
  <c r="O220" i="13"/>
  <c r="T430" i="7"/>
  <c r="Q430" i="7"/>
  <c r="P430" i="7"/>
  <c r="R430" i="7"/>
  <c r="S430" i="7"/>
  <c r="L430" i="7"/>
  <c r="AU219" i="13"/>
  <c r="AI220" i="13" s="1"/>
  <c r="H219" i="13"/>
  <c r="BL219" i="13"/>
  <c r="CB218" i="13"/>
  <c r="CC218" i="13"/>
  <c r="BJ295" i="13"/>
  <c r="BI295" i="13"/>
  <c r="G330" i="12" l="1"/>
  <c r="H330" i="12" s="1"/>
  <c r="I330" i="12" s="1"/>
  <c r="AX219" i="13"/>
  <c r="BA219" i="13" s="1"/>
  <c r="BD219" i="13" s="1"/>
  <c r="U430" i="7"/>
  <c r="Q219" i="13"/>
  <c r="Z220" i="13" s="1"/>
  <c r="K219" i="13"/>
  <c r="BR219" i="13"/>
  <c r="BK296" i="13"/>
  <c r="BV220" i="13" l="1"/>
  <c r="AS221" i="13" s="1"/>
  <c r="I221" i="13" s="1"/>
  <c r="J331" i="12"/>
  <c r="CE220" i="13"/>
  <c r="BW220" i="13"/>
  <c r="AT221" i="13" s="1"/>
  <c r="J221" i="13" s="1"/>
  <c r="CF220" i="13"/>
  <c r="K330" i="12"/>
  <c r="L330" i="12" s="1"/>
  <c r="M330" i="12" s="1"/>
  <c r="V430" i="7"/>
  <c r="BO220" i="13"/>
  <c r="BT220" i="13"/>
  <c r="N219" i="13"/>
  <c r="BU219" i="13"/>
  <c r="CD219" i="13"/>
  <c r="BX219" i="13"/>
  <c r="CG219" i="13"/>
  <c r="BH220" i="13"/>
  <c r="F430" i="7"/>
  <c r="BI296" i="13"/>
  <c r="BP221" i="13" l="1"/>
  <c r="BM221" i="13"/>
  <c r="AV221" i="13"/>
  <c r="AJ222" i="13" s="1"/>
  <c r="BQ221" i="13"/>
  <c r="BN221" i="13"/>
  <c r="AW221" i="13"/>
  <c r="AK222" i="13" s="1"/>
  <c r="CJ219" i="13"/>
  <c r="CL219" i="13" s="1"/>
  <c r="O430" i="7"/>
  <c r="K431" i="7"/>
  <c r="J431" i="7"/>
  <c r="H431" i="7"/>
  <c r="I431" i="7"/>
  <c r="G431" i="7"/>
  <c r="S221" i="13"/>
  <c r="AB222" i="13" s="1"/>
  <c r="M221" i="13"/>
  <c r="CA219" i="13"/>
  <c r="AR220" i="13"/>
  <c r="R221" i="13"/>
  <c r="AA222" i="13" s="1"/>
  <c r="L221" i="13"/>
  <c r="BZ220" i="13"/>
  <c r="CI220" i="13"/>
  <c r="O330" i="12"/>
  <c r="CH220" i="13"/>
  <c r="BY220" i="13"/>
  <c r="N331" i="12"/>
  <c r="BK297" i="13"/>
  <c r="BJ296" i="13"/>
  <c r="AY221" i="13" l="1"/>
  <c r="BB221" i="13" s="1"/>
  <c r="AZ221" i="13"/>
  <c r="BC221" i="13" s="1"/>
  <c r="CK219" i="13"/>
  <c r="P221" i="13"/>
  <c r="O221" i="13"/>
  <c r="BL220" i="13"/>
  <c r="AU220" i="13"/>
  <c r="AI221" i="13" s="1"/>
  <c r="H220" i="13"/>
  <c r="CC219" i="13"/>
  <c r="CB219" i="13"/>
  <c r="L431" i="7"/>
  <c r="P431" i="7"/>
  <c r="Q431" i="7"/>
  <c r="T431" i="7"/>
  <c r="R431" i="7"/>
  <c r="S431" i="7"/>
  <c r="BI297" i="13"/>
  <c r="G331" i="12" l="1"/>
  <c r="H331" i="12" s="1"/>
  <c r="I331" i="12" s="1"/>
  <c r="CE221" i="13" s="1"/>
  <c r="BR220" i="13"/>
  <c r="Q220" i="13"/>
  <c r="Z221" i="13" s="1"/>
  <c r="K220" i="13"/>
  <c r="U431" i="7"/>
  <c r="AX220" i="13"/>
  <c r="BA220" i="13" s="1"/>
  <c r="BD220" i="13" s="1"/>
  <c r="BJ297" i="13"/>
  <c r="J332" i="12" l="1"/>
  <c r="BV221" i="13"/>
  <c r="AS222" i="13" s="1"/>
  <c r="I222" i="13" s="1"/>
  <c r="CF221" i="13"/>
  <c r="BW221" i="13"/>
  <c r="AT222" i="13" s="1"/>
  <c r="BN222" i="13" s="1"/>
  <c r="K331" i="12"/>
  <c r="L331" i="12" s="1"/>
  <c r="M331" i="12" s="1"/>
  <c r="V431" i="7"/>
  <c r="N220" i="13"/>
  <c r="CD220" i="13"/>
  <c r="BU220" i="13"/>
  <c r="BX220" i="13"/>
  <c r="CG220" i="13"/>
  <c r="BH221" i="13"/>
  <c r="F431" i="7"/>
  <c r="BT221" i="13"/>
  <c r="BO221" i="13"/>
  <c r="AV222" i="13" l="1"/>
  <c r="AJ223" i="13" s="1"/>
  <c r="BP222" i="13"/>
  <c r="BM222" i="13"/>
  <c r="J222" i="13"/>
  <c r="S222" i="13" s="1"/>
  <c r="AB223" i="13" s="1"/>
  <c r="BQ222" i="13"/>
  <c r="AW222" i="13"/>
  <c r="AK223" i="13" s="1"/>
  <c r="O431" i="7"/>
  <c r="J432" i="7"/>
  <c r="K432" i="7"/>
  <c r="H432" i="7"/>
  <c r="G432" i="7"/>
  <c r="I432" i="7"/>
  <c r="L222" i="13"/>
  <c r="R222" i="13"/>
  <c r="AA223" i="13" s="1"/>
  <c r="CA220" i="13"/>
  <c r="AR221" i="13"/>
  <c r="AY222" i="13"/>
  <c r="BB222" i="13" s="1"/>
  <c r="CJ220" i="13"/>
  <c r="BZ221" i="13"/>
  <c r="O331" i="12"/>
  <c r="CI221" i="13"/>
  <c r="BY221" i="13"/>
  <c r="CH221" i="13"/>
  <c r="N332" i="12"/>
  <c r="M222" i="13" l="1"/>
  <c r="P222" i="13" s="1"/>
  <c r="AZ222" i="13"/>
  <c r="BC222" i="13" s="1"/>
  <c r="O222" i="13"/>
  <c r="L432" i="7"/>
  <c r="CL220" i="13"/>
  <c r="CK220" i="13"/>
  <c r="H221" i="13"/>
  <c r="BL221" i="13"/>
  <c r="AU221" i="13"/>
  <c r="AI222" i="13" s="1"/>
  <c r="T432" i="7"/>
  <c r="Q432" i="7"/>
  <c r="S432" i="7"/>
  <c r="P432" i="7"/>
  <c r="R432" i="7"/>
  <c r="CB220" i="13"/>
  <c r="CC220" i="13"/>
  <c r="BK298" i="13"/>
  <c r="BI298" i="13"/>
  <c r="BJ298" i="13"/>
  <c r="G332" i="12" l="1"/>
  <c r="H332" i="12" s="1"/>
  <c r="I332" i="12" s="1"/>
  <c r="BV222" i="13" s="1"/>
  <c r="AS223" i="13" s="1"/>
  <c r="AX221" i="13"/>
  <c r="BA221" i="13" s="1"/>
  <c r="BD221" i="13" s="1"/>
  <c r="BR221" i="13"/>
  <c r="Q221" i="13"/>
  <c r="Z222" i="13" s="1"/>
  <c r="K221" i="13"/>
  <c r="U432" i="7"/>
  <c r="J333" i="12" l="1"/>
  <c r="CE222" i="13"/>
  <c r="BW222" i="13"/>
  <c r="AT223" i="13" s="1"/>
  <c r="J223" i="13" s="1"/>
  <c r="CF222" i="13"/>
  <c r="BM223" i="13"/>
  <c r="I223" i="13"/>
  <c r="BP223" i="13"/>
  <c r="AV223" i="13"/>
  <c r="AJ224" i="13" s="1"/>
  <c r="V432" i="7"/>
  <c r="K332" i="12"/>
  <c r="L332" i="12" s="1"/>
  <c r="M332" i="12" s="1"/>
  <c r="N221" i="13"/>
  <c r="CD221" i="13"/>
  <c r="BU221" i="13"/>
  <c r="BX221" i="13"/>
  <c r="CG221" i="13"/>
  <c r="BH222" i="13"/>
  <c r="F432" i="7"/>
  <c r="BT222" i="13"/>
  <c r="BO222" i="13"/>
  <c r="BJ299" i="13"/>
  <c r="BI299" i="13"/>
  <c r="BK299" i="13"/>
  <c r="BQ223" i="13" l="1"/>
  <c r="BN223" i="13"/>
  <c r="AW223" i="13"/>
  <c r="AK224" i="13" s="1"/>
  <c r="BZ222" i="13"/>
  <c r="O332" i="12"/>
  <c r="CI222" i="13"/>
  <c r="CH222" i="13"/>
  <c r="BY222" i="13"/>
  <c r="N333" i="12"/>
  <c r="O432" i="7"/>
  <c r="I433" i="7"/>
  <c r="J433" i="7"/>
  <c r="G433" i="7"/>
  <c r="H433" i="7"/>
  <c r="K433" i="7"/>
  <c r="L223" i="13"/>
  <c r="R223" i="13"/>
  <c r="AA224" i="13" s="1"/>
  <c r="AY223" i="13"/>
  <c r="BB223" i="13" s="1"/>
  <c r="CA221" i="13"/>
  <c r="AR222" i="13"/>
  <c r="CJ221" i="13"/>
  <c r="M223" i="13"/>
  <c r="S223" i="13"/>
  <c r="AB224" i="13" s="1"/>
  <c r="AZ223" i="13"/>
  <c r="BC223" i="13" s="1"/>
  <c r="P223" i="13" l="1"/>
  <c r="O223" i="13"/>
  <c r="BL222" i="13"/>
  <c r="AU222" i="13"/>
  <c r="AI223" i="13" s="1"/>
  <c r="H222" i="13"/>
  <c r="T433" i="7"/>
  <c r="P433" i="7"/>
  <c r="R433" i="7"/>
  <c r="S433" i="7"/>
  <c r="Q433" i="7"/>
  <c r="L433" i="7"/>
  <c r="CC221" i="13"/>
  <c r="CB221" i="13"/>
  <c r="CK221" i="13"/>
  <c r="CL221" i="13"/>
  <c r="G333" i="12" l="1"/>
  <c r="H333" i="12" s="1"/>
  <c r="I333" i="12" s="1"/>
  <c r="U433" i="7"/>
  <c r="Q222" i="13"/>
  <c r="Z223" i="13" s="1"/>
  <c r="K222" i="13"/>
  <c r="BR222" i="13"/>
  <c r="AX222" i="13"/>
  <c r="BA222" i="13" s="1"/>
  <c r="BD222" i="13" s="1"/>
  <c r="BK300" i="13"/>
  <c r="BI300" i="13"/>
  <c r="BJ300" i="13"/>
  <c r="CE223" i="13" l="1"/>
  <c r="J334" i="12"/>
  <c r="BV223" i="13"/>
  <c r="AS224" i="13" s="1"/>
  <c r="BP224" i="13" s="1"/>
  <c r="CF223" i="13"/>
  <c r="BW223" i="13"/>
  <c r="AT224" i="13" s="1"/>
  <c r="BN224" i="13" s="1"/>
  <c r="K333" i="12"/>
  <c r="L333" i="12" s="1"/>
  <c r="M333" i="12" s="1"/>
  <c r="V433" i="7"/>
  <c r="BH223" i="13"/>
  <c r="F433" i="7"/>
  <c r="BT223" i="13"/>
  <c r="BO223" i="13"/>
  <c r="N222" i="13"/>
  <c r="CD222" i="13"/>
  <c r="BU222" i="13"/>
  <c r="BX222" i="13"/>
  <c r="CG222" i="13"/>
  <c r="I224" i="13" l="1"/>
  <c r="R224" i="13" s="1"/>
  <c r="AA225" i="13" s="1"/>
  <c r="AV224" i="13"/>
  <c r="AJ225" i="13" s="1"/>
  <c r="BM224" i="13"/>
  <c r="J224" i="13"/>
  <c r="M224" i="13" s="1"/>
  <c r="BQ224" i="13"/>
  <c r="AW224" i="13"/>
  <c r="AK225" i="13" s="1"/>
  <c r="CA222" i="13"/>
  <c r="AR223" i="13"/>
  <c r="CJ222" i="13"/>
  <c r="L224" i="13"/>
  <c r="O433" i="7"/>
  <c r="G434" i="7"/>
  <c r="I434" i="7"/>
  <c r="H434" i="7"/>
  <c r="K434" i="7"/>
  <c r="J434" i="7"/>
  <c r="O333" i="12"/>
  <c r="BZ223" i="13"/>
  <c r="CI223" i="13"/>
  <c r="CH223" i="13"/>
  <c r="BY223" i="13"/>
  <c r="N334" i="12"/>
  <c r="BI301" i="13"/>
  <c r="AY224" i="13" l="1"/>
  <c r="BB224" i="13" s="1"/>
  <c r="S224" i="13"/>
  <c r="AB225" i="13" s="1"/>
  <c r="AZ224" i="13"/>
  <c r="BC224" i="13" s="1"/>
  <c r="O224" i="13"/>
  <c r="P224" i="13"/>
  <c r="P434" i="7"/>
  <c r="T434" i="7"/>
  <c r="S434" i="7"/>
  <c r="R434" i="7"/>
  <c r="Q434" i="7"/>
  <c r="L434" i="7"/>
  <c r="CL222" i="13"/>
  <c r="CK222" i="13"/>
  <c r="BL223" i="13"/>
  <c r="AU223" i="13"/>
  <c r="AI224" i="13" s="1"/>
  <c r="H223" i="13"/>
  <c r="CC222" i="13"/>
  <c r="CB222" i="13"/>
  <c r="BJ301" i="13"/>
  <c r="BK301" i="13"/>
  <c r="G334" i="12" l="1"/>
  <c r="H334" i="12" s="1"/>
  <c r="I334" i="12" s="1"/>
  <c r="BR223" i="13"/>
  <c r="K223" i="13"/>
  <c r="Q223" i="13"/>
  <c r="Z224" i="13" s="1"/>
  <c r="AX223" i="13"/>
  <c r="BA223" i="13" s="1"/>
  <c r="BD223" i="13" s="1"/>
  <c r="U434" i="7"/>
  <c r="BK302" i="13"/>
  <c r="BJ302" i="13"/>
  <c r="BI302" i="13"/>
  <c r="J335" i="12" l="1"/>
  <c r="BV224" i="13"/>
  <c r="AS225" i="13" s="1"/>
  <c r="I225" i="13" s="1"/>
  <c r="BW224" i="13"/>
  <c r="AT225" i="13" s="1"/>
  <c r="J225" i="13" s="1"/>
  <c r="CE224" i="13"/>
  <c r="CF224" i="13"/>
  <c r="BH224" i="13"/>
  <c r="F434" i="7"/>
  <c r="BT224" i="13"/>
  <c r="BO224" i="13"/>
  <c r="N223" i="13"/>
  <c r="BU223" i="13"/>
  <c r="CD223" i="13"/>
  <c r="CG223" i="13"/>
  <c r="BX223" i="13"/>
  <c r="V434" i="7"/>
  <c r="K334" i="12"/>
  <c r="L334" i="12" s="1"/>
  <c r="M334" i="12" s="1"/>
  <c r="BM225" i="13" l="1"/>
  <c r="AV225" i="13"/>
  <c r="AJ226" i="13" s="1"/>
  <c r="BP225" i="13"/>
  <c r="BQ225" i="13"/>
  <c r="AW225" i="13"/>
  <c r="AK226" i="13" s="1"/>
  <c r="BN225" i="13"/>
  <c r="BZ224" i="13"/>
  <c r="O334" i="12"/>
  <c r="CI224" i="13"/>
  <c r="CH224" i="13"/>
  <c r="BY224" i="13"/>
  <c r="N335" i="12"/>
  <c r="M225" i="13"/>
  <c r="S225" i="13"/>
  <c r="AB226" i="13" s="1"/>
  <c r="CJ223" i="13"/>
  <c r="CA223" i="13"/>
  <c r="AR224" i="13"/>
  <c r="L225" i="13"/>
  <c r="R225" i="13"/>
  <c r="AA226" i="13" s="1"/>
  <c r="O434" i="7"/>
  <c r="I435" i="7"/>
  <c r="K435" i="7"/>
  <c r="G435" i="7"/>
  <c r="H435" i="7"/>
  <c r="J435" i="7"/>
  <c r="AY225" i="13"/>
  <c r="BB225" i="13" s="1"/>
  <c r="BK303" i="13"/>
  <c r="AZ225" i="13" l="1"/>
  <c r="BC225" i="13" s="1"/>
  <c r="P225" i="13"/>
  <c r="O225" i="13"/>
  <c r="L435" i="7"/>
  <c r="R435" i="7"/>
  <c r="T435" i="7"/>
  <c r="P435" i="7"/>
  <c r="S435" i="7"/>
  <c r="Q435" i="7"/>
  <c r="H224" i="13"/>
  <c r="BL224" i="13"/>
  <c r="AU224" i="13"/>
  <c r="AI225" i="13" s="1"/>
  <c r="CL223" i="13"/>
  <c r="CK223" i="13"/>
  <c r="CB223" i="13"/>
  <c r="CC223" i="13"/>
  <c r="BI303" i="13"/>
  <c r="BJ303" i="13"/>
  <c r="G335" i="12" l="1"/>
  <c r="H335" i="12" s="1"/>
  <c r="I335" i="12" s="1"/>
  <c r="J336" i="12" s="1"/>
  <c r="AX224" i="13"/>
  <c r="BA224" i="13" s="1"/>
  <c r="BD224" i="13" s="1"/>
  <c r="Q224" i="13"/>
  <c r="Z225" i="13" s="1"/>
  <c r="K224" i="13"/>
  <c r="BR224" i="13"/>
  <c r="U435" i="7"/>
  <c r="BK304" i="13"/>
  <c r="BW225" i="13" l="1"/>
  <c r="AT226" i="13" s="1"/>
  <c r="J226" i="13" s="1"/>
  <c r="BV225" i="13"/>
  <c r="AS226" i="13" s="1"/>
  <c r="AV226" i="13" s="1"/>
  <c r="AJ227" i="13" s="1"/>
  <c r="CE225" i="13"/>
  <c r="CF225" i="13"/>
  <c r="K335" i="12"/>
  <c r="L335" i="12" s="1"/>
  <c r="M335" i="12" s="1"/>
  <c r="V435" i="7"/>
  <c r="BO225" i="13"/>
  <c r="BT225" i="13"/>
  <c r="N224" i="13"/>
  <c r="BU224" i="13"/>
  <c r="CD224" i="13"/>
  <c r="BX224" i="13"/>
  <c r="CG224" i="13"/>
  <c r="BH225" i="13"/>
  <c r="F435" i="7"/>
  <c r="BJ304" i="13"/>
  <c r="BN226" i="13" l="1"/>
  <c r="AW226" i="13"/>
  <c r="AK227" i="13" s="1"/>
  <c r="BQ226" i="13"/>
  <c r="BM226" i="13"/>
  <c r="BP226" i="13"/>
  <c r="I226" i="13"/>
  <c r="L226" i="13" s="1"/>
  <c r="CJ224" i="13"/>
  <c r="CK224" i="13" s="1"/>
  <c r="O435" i="7"/>
  <c r="G436" i="7"/>
  <c r="J436" i="7"/>
  <c r="I436" i="7"/>
  <c r="K436" i="7"/>
  <c r="H436" i="7"/>
  <c r="AY226" i="13"/>
  <c r="BB226" i="13" s="1"/>
  <c r="CI225" i="13"/>
  <c r="O335" i="12"/>
  <c r="BZ225" i="13"/>
  <c r="CH225" i="13"/>
  <c r="BY225" i="13"/>
  <c r="N336" i="12"/>
  <c r="CA224" i="13"/>
  <c r="AR225" i="13"/>
  <c r="M226" i="13"/>
  <c r="S226" i="13"/>
  <c r="AB227" i="13" s="1"/>
  <c r="BI304" i="13"/>
  <c r="AZ226" i="13" l="1"/>
  <c r="BC226" i="13" s="1"/>
  <c r="R226" i="13"/>
  <c r="AA227" i="13" s="1"/>
  <c r="CL224" i="13"/>
  <c r="O226" i="13"/>
  <c r="P226" i="13"/>
  <c r="BL225" i="13"/>
  <c r="H225" i="13"/>
  <c r="AU225" i="13"/>
  <c r="AI226" i="13" s="1"/>
  <c r="CB224" i="13"/>
  <c r="CC224" i="13"/>
  <c r="L436" i="7"/>
  <c r="Q436" i="7"/>
  <c r="S436" i="7"/>
  <c r="T436" i="7"/>
  <c r="P436" i="7"/>
  <c r="R436" i="7"/>
  <c r="G336" i="12" l="1"/>
  <c r="H336" i="12" s="1"/>
  <c r="I336" i="12" s="1"/>
  <c r="U436" i="7"/>
  <c r="Q225" i="13"/>
  <c r="Z226" i="13" s="1"/>
  <c r="BR225" i="13"/>
  <c r="K225" i="13"/>
  <c r="AX225" i="13"/>
  <c r="BA225" i="13" s="1"/>
  <c r="BD225" i="13" s="1"/>
  <c r="BJ305" i="13"/>
  <c r="BK305" i="13"/>
  <c r="J337" i="12" l="1"/>
  <c r="BV226" i="13"/>
  <c r="AS227" i="13" s="1"/>
  <c r="BP227" i="13" s="1"/>
  <c r="CE226" i="13"/>
  <c r="CF226" i="13"/>
  <c r="BW226" i="13"/>
  <c r="AT227" i="13" s="1"/>
  <c r="BQ227" i="13" s="1"/>
  <c r="V436" i="7"/>
  <c r="K336" i="12"/>
  <c r="L336" i="12" s="1"/>
  <c r="M336" i="12" s="1"/>
  <c r="N225" i="13"/>
  <c r="BU225" i="13"/>
  <c r="CD225" i="13"/>
  <c r="BX225" i="13"/>
  <c r="CG225" i="13"/>
  <c r="BH226" i="13"/>
  <c r="F436" i="7"/>
  <c r="BT226" i="13"/>
  <c r="BO226" i="13"/>
  <c r="BI305" i="13"/>
  <c r="BM227" i="13" l="1"/>
  <c r="AV227" i="13"/>
  <c r="AJ228" i="13" s="1"/>
  <c r="I227" i="13"/>
  <c r="R227" i="13" s="1"/>
  <c r="AA228" i="13" s="1"/>
  <c r="BN227" i="13"/>
  <c r="AW227" i="13"/>
  <c r="AK228" i="13" s="1"/>
  <c r="J227" i="13"/>
  <c r="M227" i="13" s="1"/>
  <c r="AY227" i="13"/>
  <c r="BB227" i="13" s="1"/>
  <c r="O436" i="7"/>
  <c r="G437" i="7"/>
  <c r="I437" i="7"/>
  <c r="K437" i="7"/>
  <c r="H437" i="7"/>
  <c r="J437" i="7"/>
  <c r="CJ225" i="13"/>
  <c r="CA225" i="13"/>
  <c r="AR226" i="13"/>
  <c r="CI226" i="13"/>
  <c r="BZ226" i="13"/>
  <c r="O336" i="12"/>
  <c r="CH226" i="13"/>
  <c r="BY226" i="13"/>
  <c r="N337" i="12"/>
  <c r="S227" i="13" l="1"/>
  <c r="AB228" i="13" s="1"/>
  <c r="L227" i="13"/>
  <c r="O227" i="13" s="1"/>
  <c r="AZ227" i="13"/>
  <c r="BC227" i="13" s="1"/>
  <c r="P227" i="13"/>
  <c r="AU226" i="13"/>
  <c r="AI227" i="13" s="1"/>
  <c r="BL226" i="13"/>
  <c r="H226" i="13"/>
  <c r="L437" i="7"/>
  <c r="CB225" i="13"/>
  <c r="CC225" i="13"/>
  <c r="CL225" i="13"/>
  <c r="CK225" i="13"/>
  <c r="S437" i="7"/>
  <c r="P437" i="7"/>
  <c r="Q437" i="7"/>
  <c r="R437" i="7"/>
  <c r="T437" i="7"/>
  <c r="BJ306" i="13"/>
  <c r="BK306" i="13"/>
  <c r="G337" i="12" l="1"/>
  <c r="H337" i="12" s="1"/>
  <c r="I337" i="12" s="1"/>
  <c r="U437" i="7"/>
  <c r="BR226" i="13"/>
  <c r="K226" i="13"/>
  <c r="Q226" i="13"/>
  <c r="Z227" i="13" s="1"/>
  <c r="AX226" i="13"/>
  <c r="BA226" i="13" s="1"/>
  <c r="BD226" i="13" s="1"/>
  <c r="BI306" i="13"/>
  <c r="J338" i="12" l="1"/>
  <c r="BV227" i="13"/>
  <c r="AS228" i="13" s="1"/>
  <c r="I228" i="13" s="1"/>
  <c r="CE227" i="13"/>
  <c r="CF227" i="13"/>
  <c r="BW227" i="13"/>
  <c r="AT228" i="13" s="1"/>
  <c r="BQ228" i="13" s="1"/>
  <c r="V437" i="7"/>
  <c r="K337" i="12"/>
  <c r="L337" i="12" s="1"/>
  <c r="M337" i="12" s="1"/>
  <c r="BH227" i="13"/>
  <c r="F437" i="7"/>
  <c r="N226" i="13"/>
  <c r="BU226" i="13"/>
  <c r="CD226" i="13"/>
  <c r="BX226" i="13"/>
  <c r="CG226" i="13"/>
  <c r="BT227" i="13"/>
  <c r="BO227" i="13"/>
  <c r="BI307" i="13"/>
  <c r="BP228" i="13" l="1"/>
  <c r="BM228" i="13"/>
  <c r="AV228" i="13"/>
  <c r="AJ229" i="13" s="1"/>
  <c r="J228" i="13"/>
  <c r="M228" i="13" s="1"/>
  <c r="BN228" i="13"/>
  <c r="AW228" i="13"/>
  <c r="AK229" i="13" s="1"/>
  <c r="CA226" i="13"/>
  <c r="AR227" i="13"/>
  <c r="O437" i="7"/>
  <c r="J438" i="7"/>
  <c r="H438" i="7"/>
  <c r="K438" i="7"/>
  <c r="I438" i="7"/>
  <c r="G438" i="7"/>
  <c r="L228" i="13"/>
  <c r="R228" i="13"/>
  <c r="AA229" i="13" s="1"/>
  <c r="BZ227" i="13"/>
  <c r="CI227" i="13"/>
  <c r="O337" i="12"/>
  <c r="CH227" i="13"/>
  <c r="BY227" i="13"/>
  <c r="N338" i="12"/>
  <c r="CJ226" i="13"/>
  <c r="BK307" i="13"/>
  <c r="BJ307" i="13"/>
  <c r="S228" i="13" l="1"/>
  <c r="AB229" i="13" s="1"/>
  <c r="AY228" i="13"/>
  <c r="BB228" i="13" s="1"/>
  <c r="AZ228" i="13"/>
  <c r="BC228" i="13" s="1"/>
  <c r="O228" i="13"/>
  <c r="P228" i="13"/>
  <c r="L438" i="7"/>
  <c r="H227" i="13"/>
  <c r="AU227" i="13"/>
  <c r="AI228" i="13" s="1"/>
  <c r="BL227" i="13"/>
  <c r="Q438" i="7"/>
  <c r="T438" i="7"/>
  <c r="S438" i="7"/>
  <c r="P438" i="7"/>
  <c r="R438" i="7"/>
  <c r="CK226" i="13"/>
  <c r="CL226" i="13"/>
  <c r="CB226" i="13"/>
  <c r="CC226" i="13"/>
  <c r="BI308" i="13"/>
  <c r="G338" i="12" l="1"/>
  <c r="H338" i="12" s="1"/>
  <c r="I338" i="12" s="1"/>
  <c r="BV228" i="13" s="1"/>
  <c r="AS229" i="13" s="1"/>
  <c r="BR227" i="13"/>
  <c r="K227" i="13"/>
  <c r="Q227" i="13"/>
  <c r="Z228" i="13" s="1"/>
  <c r="AX227" i="13"/>
  <c r="BA227" i="13" s="1"/>
  <c r="BD227" i="13" s="1"/>
  <c r="U438" i="7"/>
  <c r="CE228" i="13" l="1"/>
  <c r="BW228" i="13"/>
  <c r="AT229" i="13" s="1"/>
  <c r="BN229" i="13" s="1"/>
  <c r="CF228" i="13"/>
  <c r="J339" i="12"/>
  <c r="K338" i="12"/>
  <c r="L338" i="12" s="1"/>
  <c r="M338" i="12" s="1"/>
  <c r="V438" i="7"/>
  <c r="BH228" i="13"/>
  <c r="F438" i="7"/>
  <c r="N227" i="13"/>
  <c r="BU227" i="13"/>
  <c r="CD227" i="13"/>
  <c r="CG227" i="13"/>
  <c r="BX227" i="13"/>
  <c r="BT228" i="13"/>
  <c r="BO228" i="13"/>
  <c r="AV229" i="13"/>
  <c r="AJ230" i="13" s="1"/>
  <c r="BP229" i="13"/>
  <c r="BM229" i="13"/>
  <c r="I229" i="13"/>
  <c r="BJ308" i="13"/>
  <c r="BK308" i="13"/>
  <c r="BQ229" i="13" l="1"/>
  <c r="J229" i="13"/>
  <c r="AW229" i="13"/>
  <c r="AK230" i="13" s="1"/>
  <c r="CA227" i="13"/>
  <c r="AR228" i="13"/>
  <c r="S229" i="13"/>
  <c r="AB230" i="13" s="1"/>
  <c r="M229" i="13"/>
  <c r="CJ227" i="13"/>
  <c r="R229" i="13"/>
  <c r="AA230" i="13" s="1"/>
  <c r="L229" i="13"/>
  <c r="O438" i="7"/>
  <c r="G439" i="7"/>
  <c r="I439" i="7"/>
  <c r="H439" i="7"/>
  <c r="J439" i="7"/>
  <c r="K439" i="7"/>
  <c r="AY229" i="13"/>
  <c r="BB229" i="13" s="1"/>
  <c r="CI228" i="13"/>
  <c r="BZ228" i="13"/>
  <c r="O338" i="12"/>
  <c r="CH228" i="13"/>
  <c r="BY228" i="13"/>
  <c r="N339" i="12"/>
  <c r="BI309" i="13"/>
  <c r="AZ229" i="13" l="1"/>
  <c r="BC229" i="13" s="1"/>
  <c r="O229" i="13"/>
  <c r="P229" i="13"/>
  <c r="Q439" i="7"/>
  <c r="T439" i="7"/>
  <c r="P439" i="7"/>
  <c r="R439" i="7"/>
  <c r="S439" i="7"/>
  <c r="CK227" i="13"/>
  <c r="CL227" i="13"/>
  <c r="AU228" i="13"/>
  <c r="AI229" i="13" s="1"/>
  <c r="H228" i="13"/>
  <c r="BL228" i="13"/>
  <c r="CB227" i="13"/>
  <c r="CC227" i="13"/>
  <c r="L439" i="7"/>
  <c r="BK309" i="13"/>
  <c r="BJ309" i="13"/>
  <c r="G339" i="12" l="1"/>
  <c r="H339" i="12" s="1"/>
  <c r="I339" i="12" s="1"/>
  <c r="AX228" i="13"/>
  <c r="BA228" i="13" s="1"/>
  <c r="BD228" i="13" s="1"/>
  <c r="U439" i="7"/>
  <c r="Q228" i="13"/>
  <c r="Z229" i="13" s="1"/>
  <c r="K228" i="13"/>
  <c r="BR228" i="13"/>
  <c r="BV229" i="13" l="1"/>
  <c r="AS230" i="13" s="1"/>
  <c r="I230" i="13" s="1"/>
  <c r="CE229" i="13"/>
  <c r="J340" i="12"/>
  <c r="BW229" i="13"/>
  <c r="AT230" i="13" s="1"/>
  <c r="BN230" i="13" s="1"/>
  <c r="CF229" i="13"/>
  <c r="BH229" i="13"/>
  <c r="F439" i="7"/>
  <c r="K339" i="12"/>
  <c r="L339" i="12" s="1"/>
  <c r="M339" i="12" s="1"/>
  <c r="V439" i="7"/>
  <c r="BT229" i="13"/>
  <c r="BO229" i="13"/>
  <c r="N228" i="13"/>
  <c r="BU228" i="13"/>
  <c r="CD228" i="13"/>
  <c r="BX228" i="13"/>
  <c r="CG228" i="13"/>
  <c r="BP230" i="13" l="1"/>
  <c r="AV230" i="13"/>
  <c r="AJ231" i="13" s="1"/>
  <c r="BM230" i="13"/>
  <c r="AW230" i="13"/>
  <c r="AK231" i="13" s="1"/>
  <c r="J230" i="13"/>
  <c r="S230" i="13" s="1"/>
  <c r="AB231" i="13" s="1"/>
  <c r="BQ230" i="13"/>
  <c r="AY230" i="13"/>
  <c r="BB230" i="13" s="1"/>
  <c r="CJ228" i="13"/>
  <c r="CA228" i="13"/>
  <c r="AR229" i="13"/>
  <c r="L230" i="13"/>
  <c r="R230" i="13"/>
  <c r="AA231" i="13" s="1"/>
  <c r="O339" i="12"/>
  <c r="BZ229" i="13"/>
  <c r="CI229" i="13"/>
  <c r="BY229" i="13"/>
  <c r="CH229" i="13"/>
  <c r="N340" i="12"/>
  <c r="O439" i="7"/>
  <c r="J440" i="7"/>
  <c r="H440" i="7"/>
  <c r="G440" i="7"/>
  <c r="I440" i="7"/>
  <c r="K440" i="7"/>
  <c r="BJ310" i="13"/>
  <c r="BK310" i="13"/>
  <c r="BI310" i="13"/>
  <c r="M230" i="13" l="1"/>
  <c r="P230" i="13" s="1"/>
  <c r="AZ230" i="13"/>
  <c r="BC230" i="13" s="1"/>
  <c r="O230" i="13"/>
  <c r="L440" i="7"/>
  <c r="H229" i="13"/>
  <c r="AU229" i="13"/>
  <c r="AI230" i="13" s="1"/>
  <c r="BL229" i="13"/>
  <c r="T440" i="7"/>
  <c r="Q440" i="7"/>
  <c r="R440" i="7"/>
  <c r="S440" i="7"/>
  <c r="P440" i="7"/>
  <c r="CB228" i="13"/>
  <c r="CC228" i="13"/>
  <c r="CL228" i="13"/>
  <c r="CK228" i="13"/>
  <c r="G340" i="12" l="1"/>
  <c r="H340" i="12" s="1"/>
  <c r="I340" i="12" s="1"/>
  <c r="CE230" i="13" s="1"/>
  <c r="K229" i="13"/>
  <c r="Q229" i="13"/>
  <c r="Z230" i="13" s="1"/>
  <c r="BR229" i="13"/>
  <c r="AX229" i="13"/>
  <c r="BA229" i="13" s="1"/>
  <c r="BD229" i="13" s="1"/>
  <c r="U440" i="7"/>
  <c r="CF230" i="13" l="1"/>
  <c r="BV230" i="13"/>
  <c r="AS231" i="13" s="1"/>
  <c r="BP231" i="13" s="1"/>
  <c r="BW230" i="13"/>
  <c r="AT231" i="13" s="1"/>
  <c r="J231" i="13" s="1"/>
  <c r="J341" i="12"/>
  <c r="V440" i="7"/>
  <c r="K340" i="12"/>
  <c r="L340" i="12" s="1"/>
  <c r="M340" i="12" s="1"/>
  <c r="BT230" i="13"/>
  <c r="BO230" i="13"/>
  <c r="BH230" i="13"/>
  <c r="F440" i="7"/>
  <c r="N229" i="13"/>
  <c r="BU229" i="13"/>
  <c r="CD229" i="13"/>
  <c r="BX229" i="13"/>
  <c r="CG229" i="13"/>
  <c r="BK311" i="13"/>
  <c r="BI311" i="13"/>
  <c r="BJ311" i="13"/>
  <c r="AV231" i="13" l="1"/>
  <c r="AJ232" i="13" s="1"/>
  <c r="I231" i="13"/>
  <c r="L231" i="13" s="1"/>
  <c r="BM231" i="13"/>
  <c r="BN231" i="13"/>
  <c r="AW231" i="13"/>
  <c r="AK232" i="13" s="1"/>
  <c r="BQ231" i="13"/>
  <c r="O440" i="7"/>
  <c r="H441" i="7"/>
  <c r="G441" i="7"/>
  <c r="J441" i="7"/>
  <c r="K441" i="7"/>
  <c r="I441" i="7"/>
  <c r="BZ230" i="13"/>
  <c r="CI230" i="13"/>
  <c r="O340" i="12"/>
  <c r="CH230" i="13"/>
  <c r="BY230" i="13"/>
  <c r="N341" i="12"/>
  <c r="AY231" i="13"/>
  <c r="BB231" i="13" s="1"/>
  <c r="CJ229" i="13"/>
  <c r="CA229" i="13"/>
  <c r="AR230" i="13"/>
  <c r="S231" i="13"/>
  <c r="AB232" i="13" s="1"/>
  <c r="M231" i="13"/>
  <c r="BI312" i="13"/>
  <c r="R231" i="13" l="1"/>
  <c r="AA232" i="13" s="1"/>
  <c r="AZ231" i="13"/>
  <c r="BC231" i="13" s="1"/>
  <c r="O231" i="13"/>
  <c r="P231" i="13"/>
  <c r="CL229" i="13"/>
  <c r="CK229" i="13"/>
  <c r="AU230" i="13"/>
  <c r="AI231" i="13" s="1"/>
  <c r="H230" i="13"/>
  <c r="BL230" i="13"/>
  <c r="L441" i="7"/>
  <c r="CC229" i="13"/>
  <c r="CB229" i="13"/>
  <c r="Q441" i="7"/>
  <c r="R441" i="7"/>
  <c r="T441" i="7"/>
  <c r="P441" i="7"/>
  <c r="S441" i="7"/>
  <c r="BJ312" i="13"/>
  <c r="BK312" i="13"/>
  <c r="G341" i="12" l="1"/>
  <c r="H341" i="12" s="1"/>
  <c r="I341" i="12" s="1"/>
  <c r="U441" i="7"/>
  <c r="Q230" i="13"/>
  <c r="Z231" i="13" s="1"/>
  <c r="BR230" i="13"/>
  <c r="K230" i="13"/>
  <c r="AX230" i="13"/>
  <c r="BA230" i="13" s="1"/>
  <c r="BD230" i="13" s="1"/>
  <c r="CE231" i="13" l="1"/>
  <c r="J342" i="12"/>
  <c r="BW231" i="13"/>
  <c r="AT232" i="13" s="1"/>
  <c r="AW232" i="13" s="1"/>
  <c r="AK233" i="13" s="1"/>
  <c r="BV231" i="13"/>
  <c r="AS232" i="13" s="1"/>
  <c r="I232" i="13" s="1"/>
  <c r="CF231" i="13"/>
  <c r="V441" i="7"/>
  <c r="K341" i="12"/>
  <c r="L341" i="12" s="1"/>
  <c r="M341" i="12" s="1"/>
  <c r="N230" i="13"/>
  <c r="BU230" i="13"/>
  <c r="CD230" i="13"/>
  <c r="BX230" i="13"/>
  <c r="CG230" i="13"/>
  <c r="BT231" i="13"/>
  <c r="BO231" i="13"/>
  <c r="BH231" i="13"/>
  <c r="F441" i="7"/>
  <c r="BK313" i="13"/>
  <c r="BI313" i="13"/>
  <c r="BJ313" i="13"/>
  <c r="BQ232" i="13" l="1"/>
  <c r="BN232" i="13"/>
  <c r="J232" i="13"/>
  <c r="M232" i="13" s="1"/>
  <c r="AV232" i="13"/>
  <c r="AJ233" i="13" s="1"/>
  <c r="BP232" i="13"/>
  <c r="BM232" i="13"/>
  <c r="CJ230" i="13"/>
  <c r="CL230" i="13" s="1"/>
  <c r="CA230" i="13"/>
  <c r="AR231" i="13"/>
  <c r="O441" i="7"/>
  <c r="I442" i="7"/>
  <c r="J442" i="7"/>
  <c r="H442" i="7"/>
  <c r="K442" i="7"/>
  <c r="G442" i="7"/>
  <c r="S232" i="13"/>
  <c r="AB233" i="13" s="1"/>
  <c r="R232" i="13"/>
  <c r="AA233" i="13" s="1"/>
  <c r="L232" i="13"/>
  <c r="AZ232" i="13"/>
  <c r="BC232" i="13" s="1"/>
  <c r="BZ231" i="13"/>
  <c r="O341" i="12"/>
  <c r="CI231" i="13"/>
  <c r="BY231" i="13"/>
  <c r="CH231" i="13"/>
  <c r="N342" i="12"/>
  <c r="AY232" i="13" l="1"/>
  <c r="BB232" i="13" s="1"/>
  <c r="CK230" i="13"/>
  <c r="P232" i="13"/>
  <c r="O232" i="13"/>
  <c r="L442" i="7"/>
  <c r="R442" i="7"/>
  <c r="S442" i="7"/>
  <c r="Q442" i="7"/>
  <c r="T442" i="7"/>
  <c r="P442" i="7"/>
  <c r="BL231" i="13"/>
  <c r="H231" i="13"/>
  <c r="AU231" i="13"/>
  <c r="AI232" i="13" s="1"/>
  <c r="CC230" i="13"/>
  <c r="CB230" i="13"/>
  <c r="BK314" i="13"/>
  <c r="G342" i="12" l="1"/>
  <c r="H342" i="12" s="1"/>
  <c r="I342" i="12" s="1"/>
  <c r="U442" i="7"/>
  <c r="Q231" i="13"/>
  <c r="Z232" i="13" s="1"/>
  <c r="BR231" i="13"/>
  <c r="K231" i="13"/>
  <c r="AX231" i="13"/>
  <c r="BA231" i="13" s="1"/>
  <c r="BD231" i="13" s="1"/>
  <c r="BI314" i="13"/>
  <c r="BJ314" i="13"/>
  <c r="BV232" i="13" l="1"/>
  <c r="AS233" i="13" s="1"/>
  <c r="BP233" i="13" s="1"/>
  <c r="CE232" i="13"/>
  <c r="BW232" i="13"/>
  <c r="AT233" i="13" s="1"/>
  <c r="BQ233" i="13" s="1"/>
  <c r="J343" i="12"/>
  <c r="CF232" i="13"/>
  <c r="BO232" i="13"/>
  <c r="BT232" i="13"/>
  <c r="N231" i="13"/>
  <c r="BU231" i="13"/>
  <c r="CD231" i="13"/>
  <c r="BX231" i="13"/>
  <c r="CG231" i="13"/>
  <c r="BH232" i="13"/>
  <c r="F442" i="7"/>
  <c r="K342" i="12"/>
  <c r="L342" i="12" s="1"/>
  <c r="M342" i="12" s="1"/>
  <c r="V442" i="7"/>
  <c r="I233" i="13" l="1"/>
  <c r="L233" i="13" s="1"/>
  <c r="BM233" i="13"/>
  <c r="AW233" i="13"/>
  <c r="AK234" i="13" s="1"/>
  <c r="J233" i="13"/>
  <c r="S233" i="13" s="1"/>
  <c r="AB234" i="13" s="1"/>
  <c r="BN233" i="13"/>
  <c r="AV233" i="13"/>
  <c r="AJ234" i="13" s="1"/>
  <c r="CI232" i="13"/>
  <c r="O342" i="12"/>
  <c r="BZ232" i="13"/>
  <c r="BY232" i="13"/>
  <c r="CH232" i="13"/>
  <c r="N343" i="12"/>
  <c r="O442" i="7"/>
  <c r="K443" i="7"/>
  <c r="H443" i="7"/>
  <c r="G443" i="7"/>
  <c r="J443" i="7"/>
  <c r="I443" i="7"/>
  <c r="CJ231" i="13"/>
  <c r="CA231" i="13"/>
  <c r="AR232" i="13"/>
  <c r="BK315" i="13"/>
  <c r="R233" i="13" l="1"/>
  <c r="AA234" i="13" s="1"/>
  <c r="AZ233" i="13"/>
  <c r="BC233" i="13" s="1"/>
  <c r="M233" i="13"/>
  <c r="P233" i="13" s="1"/>
  <c r="AY233" i="13"/>
  <c r="BB233" i="13" s="1"/>
  <c r="O233" i="13"/>
  <c r="CB231" i="13"/>
  <c r="CC231" i="13"/>
  <c r="P443" i="7"/>
  <c r="R443" i="7"/>
  <c r="Q443" i="7"/>
  <c r="T443" i="7"/>
  <c r="S443" i="7"/>
  <c r="CK231" i="13"/>
  <c r="CL231" i="13"/>
  <c r="BL232" i="13"/>
  <c r="AU232" i="13"/>
  <c r="AI233" i="13" s="1"/>
  <c r="H232" i="13"/>
  <c r="L443" i="7"/>
  <c r="BI315" i="13"/>
  <c r="BJ315" i="13"/>
  <c r="G343" i="12" l="1"/>
  <c r="H343" i="12" s="1"/>
  <c r="I343" i="12" s="1"/>
  <c r="K232" i="13"/>
  <c r="BR232" i="13"/>
  <c r="Q232" i="13"/>
  <c r="Z233" i="13" s="1"/>
  <c r="U443" i="7"/>
  <c r="AX232" i="13"/>
  <c r="BA232" i="13" s="1"/>
  <c r="BD232" i="13" s="1"/>
  <c r="BK316" i="13"/>
  <c r="J344" i="12" l="1"/>
  <c r="CF233" i="13"/>
  <c r="BV233" i="13"/>
  <c r="AS234" i="13" s="1"/>
  <c r="BM234" i="13" s="1"/>
  <c r="BW233" i="13"/>
  <c r="AT234" i="13" s="1"/>
  <c r="AW234" i="13" s="1"/>
  <c r="AK235" i="13" s="1"/>
  <c r="CE233" i="13"/>
  <c r="K343" i="12"/>
  <c r="L343" i="12" s="1"/>
  <c r="M343" i="12" s="1"/>
  <c r="V443" i="7"/>
  <c r="BT233" i="13"/>
  <c r="BO233" i="13"/>
  <c r="N232" i="13"/>
  <c r="CD232" i="13"/>
  <c r="BU232" i="13"/>
  <c r="CG232" i="13"/>
  <c r="BX232" i="13"/>
  <c r="BH233" i="13"/>
  <c r="F443" i="7"/>
  <c r="BI316" i="13"/>
  <c r="BJ316" i="13"/>
  <c r="BP234" i="13" l="1"/>
  <c r="I234" i="13"/>
  <c r="L234" i="13" s="1"/>
  <c r="AV234" i="13"/>
  <c r="AJ235" i="13" s="1"/>
  <c r="BN234" i="13"/>
  <c r="J234" i="13"/>
  <c r="M234" i="13" s="1"/>
  <c r="BQ234" i="13"/>
  <c r="CJ232" i="13"/>
  <c r="CL232" i="13" s="1"/>
  <c r="O443" i="7"/>
  <c r="H444" i="7"/>
  <c r="K444" i="7"/>
  <c r="I444" i="7"/>
  <c r="J444" i="7"/>
  <c r="G444" i="7"/>
  <c r="CI233" i="13"/>
  <c r="O343" i="12"/>
  <c r="BZ233" i="13"/>
  <c r="BY233" i="13"/>
  <c r="CH233" i="13"/>
  <c r="N344" i="12"/>
  <c r="AZ234" i="13"/>
  <c r="BC234" i="13" s="1"/>
  <c r="CA232" i="13"/>
  <c r="AR233" i="13"/>
  <c r="R234" i="13" l="1"/>
  <c r="AA235" i="13" s="1"/>
  <c r="S234" i="13"/>
  <c r="AB235" i="13" s="1"/>
  <c r="AY234" i="13"/>
  <c r="BB234" i="13" s="1"/>
  <c r="CK232" i="13"/>
  <c r="O234" i="13"/>
  <c r="P234" i="13"/>
  <c r="L444" i="7"/>
  <c r="S444" i="7"/>
  <c r="Q444" i="7"/>
  <c r="R444" i="7"/>
  <c r="T444" i="7"/>
  <c r="P444" i="7"/>
  <c r="H233" i="13"/>
  <c r="AU233" i="13"/>
  <c r="AI234" i="13" s="1"/>
  <c r="BL233" i="13"/>
  <c r="CB232" i="13"/>
  <c r="CC232" i="13"/>
  <c r="BI317" i="13"/>
  <c r="BK317" i="13"/>
  <c r="G344" i="12" l="1"/>
  <c r="H344" i="12" s="1"/>
  <c r="I344" i="12" s="1"/>
  <c r="U444" i="7"/>
  <c r="K233" i="13"/>
  <c r="BR233" i="13"/>
  <c r="Q233" i="13"/>
  <c r="Z234" i="13" s="1"/>
  <c r="AX233" i="13"/>
  <c r="BA233" i="13" s="1"/>
  <c r="BD233" i="13" s="1"/>
  <c r="BJ317" i="13"/>
  <c r="J345" i="12" l="1"/>
  <c r="BV234" i="13"/>
  <c r="AS235" i="13" s="1"/>
  <c r="BM235" i="13" s="1"/>
  <c r="CE234" i="13"/>
  <c r="CF234" i="13"/>
  <c r="BW234" i="13"/>
  <c r="AT235" i="13" s="1"/>
  <c r="AW235" i="13" s="1"/>
  <c r="AK236" i="13" s="1"/>
  <c r="N233" i="13"/>
  <c r="BU233" i="13"/>
  <c r="CD233" i="13"/>
  <c r="BX233" i="13"/>
  <c r="CG233" i="13"/>
  <c r="BH234" i="13"/>
  <c r="F444" i="7"/>
  <c r="BT234" i="13"/>
  <c r="BO234" i="13"/>
  <c r="V444" i="7"/>
  <c r="K344" i="12"/>
  <c r="L344" i="12" s="1"/>
  <c r="M344" i="12" s="1"/>
  <c r="BJ318" i="13"/>
  <c r="BI318" i="13"/>
  <c r="BP235" i="13" l="1"/>
  <c r="I235" i="13"/>
  <c r="L235" i="13" s="1"/>
  <c r="AV235" i="13"/>
  <c r="AJ236" i="13" s="1"/>
  <c r="BQ235" i="13"/>
  <c r="BN235" i="13"/>
  <c r="J235" i="13"/>
  <c r="S235" i="13" s="1"/>
  <c r="AB236" i="13" s="1"/>
  <c r="CJ233" i="13"/>
  <c r="CK233" i="13" s="1"/>
  <c r="O444" i="7"/>
  <c r="G445" i="7"/>
  <c r="I445" i="7"/>
  <c r="J445" i="7"/>
  <c r="H445" i="7"/>
  <c r="K445" i="7"/>
  <c r="CA233" i="13"/>
  <c r="AR234" i="13"/>
  <c r="O344" i="12"/>
  <c r="CI234" i="13"/>
  <c r="BZ234" i="13"/>
  <c r="BY234" i="13"/>
  <c r="CH234" i="13"/>
  <c r="N345" i="12"/>
  <c r="AZ235" i="13"/>
  <c r="BC235" i="13" s="1"/>
  <c r="BK318" i="13"/>
  <c r="R235" i="13" l="1"/>
  <c r="AA236" i="13" s="1"/>
  <c r="M235" i="13"/>
  <c r="P235" i="13" s="1"/>
  <c r="CL233" i="13"/>
  <c r="AY235" i="13"/>
  <c r="BB235" i="13" s="1"/>
  <c r="O235" i="13"/>
  <c r="BL234" i="13"/>
  <c r="H234" i="13"/>
  <c r="AU234" i="13"/>
  <c r="AI235" i="13" s="1"/>
  <c r="CB233" i="13"/>
  <c r="CC233" i="13"/>
  <c r="L445" i="7"/>
  <c r="P445" i="7"/>
  <c r="Q445" i="7"/>
  <c r="R445" i="7"/>
  <c r="S445" i="7"/>
  <c r="T445" i="7"/>
  <c r="BJ319" i="13"/>
  <c r="BK319" i="13"/>
  <c r="BI319" i="13"/>
  <c r="G345" i="12" l="1"/>
  <c r="H345" i="12" s="1"/>
  <c r="I345" i="12" s="1"/>
  <c r="K234" i="13"/>
  <c r="Q234" i="13"/>
  <c r="Z235" i="13" s="1"/>
  <c r="BR234" i="13"/>
  <c r="U445" i="7"/>
  <c r="AX234" i="13"/>
  <c r="BA234" i="13" s="1"/>
  <c r="BD234" i="13" s="1"/>
  <c r="CE235" i="13" l="1"/>
  <c r="BV235" i="13"/>
  <c r="AS236" i="13" s="1"/>
  <c r="BM236" i="13" s="1"/>
  <c r="J346" i="12"/>
  <c r="CF235" i="13"/>
  <c r="BW235" i="13"/>
  <c r="AT236" i="13" s="1"/>
  <c r="J236" i="13" s="1"/>
  <c r="K345" i="12"/>
  <c r="L345" i="12" s="1"/>
  <c r="M345" i="12" s="1"/>
  <c r="V445" i="7"/>
  <c r="BO235" i="13"/>
  <c r="BT235" i="13"/>
  <c r="BH235" i="13"/>
  <c r="F445" i="7"/>
  <c r="N234" i="13"/>
  <c r="CD234" i="13"/>
  <c r="BU234" i="13"/>
  <c r="CG234" i="13"/>
  <c r="BX234" i="13"/>
  <c r="AV236" i="13" l="1"/>
  <c r="AJ237" i="13" s="1"/>
  <c r="BP236" i="13"/>
  <c r="I236" i="13"/>
  <c r="R236" i="13" s="1"/>
  <c r="AA237" i="13" s="1"/>
  <c r="BQ236" i="13"/>
  <c r="BN236" i="13"/>
  <c r="AW236" i="13"/>
  <c r="AK237" i="13" s="1"/>
  <c r="S236" i="13"/>
  <c r="AB237" i="13" s="1"/>
  <c r="M236" i="13"/>
  <c r="O445" i="7"/>
  <c r="G446" i="7"/>
  <c r="I446" i="7"/>
  <c r="J446" i="7"/>
  <c r="H446" i="7"/>
  <c r="K446" i="7"/>
  <c r="CA234" i="13"/>
  <c r="AR235" i="13"/>
  <c r="CJ234" i="13"/>
  <c r="BZ235" i="13"/>
  <c r="O345" i="12"/>
  <c r="CI235" i="13"/>
  <c r="CH235" i="13"/>
  <c r="BY235" i="13"/>
  <c r="N346" i="12"/>
  <c r="BK320" i="13"/>
  <c r="BI320" i="13"/>
  <c r="BJ320" i="13"/>
  <c r="L236" i="13" l="1"/>
  <c r="O236" i="13" s="1"/>
  <c r="AY236" i="13"/>
  <c r="BB236" i="13" s="1"/>
  <c r="AZ236" i="13"/>
  <c r="BC236" i="13" s="1"/>
  <c r="P236" i="13"/>
  <c r="L446" i="7"/>
  <c r="H235" i="13"/>
  <c r="AU235" i="13"/>
  <c r="AI236" i="13" s="1"/>
  <c r="BL235" i="13"/>
  <c r="CL234" i="13"/>
  <c r="CK234" i="13"/>
  <c r="CC234" i="13"/>
  <c r="CB234" i="13"/>
  <c r="P446" i="7"/>
  <c r="R446" i="7"/>
  <c r="Q446" i="7"/>
  <c r="S446" i="7"/>
  <c r="T446" i="7"/>
  <c r="G346" i="12" l="1"/>
  <c r="H346" i="12" s="1"/>
  <c r="I346" i="12" s="1"/>
  <c r="CE236" i="13" s="1"/>
  <c r="BR235" i="13"/>
  <c r="Q235" i="13"/>
  <c r="Z236" i="13" s="1"/>
  <c r="K235" i="13"/>
  <c r="U446" i="7"/>
  <c r="AX235" i="13"/>
  <c r="BA235" i="13" s="1"/>
  <c r="BD235" i="13" s="1"/>
  <c r="BI321" i="13"/>
  <c r="BV236" i="13" l="1"/>
  <c r="AS237" i="13" s="1"/>
  <c r="AV237" i="13" s="1"/>
  <c r="AJ238" i="13" s="1"/>
  <c r="BW236" i="13"/>
  <c r="AT237" i="13" s="1"/>
  <c r="J237" i="13" s="1"/>
  <c r="CF236" i="13"/>
  <c r="J347" i="12"/>
  <c r="N235" i="13"/>
  <c r="BU235" i="13"/>
  <c r="CD235" i="13"/>
  <c r="BX235" i="13"/>
  <c r="CG235" i="13"/>
  <c r="K346" i="12"/>
  <c r="L346" i="12" s="1"/>
  <c r="M346" i="12" s="1"/>
  <c r="V446" i="7"/>
  <c r="BH236" i="13"/>
  <c r="F446" i="7"/>
  <c r="BT236" i="13"/>
  <c r="BO236" i="13"/>
  <c r="BJ321" i="13"/>
  <c r="BK321" i="13"/>
  <c r="I237" i="13" l="1"/>
  <c r="R237" i="13" s="1"/>
  <c r="AA238" i="13" s="1"/>
  <c r="BM237" i="13"/>
  <c r="BP237" i="13"/>
  <c r="AW237" i="13"/>
  <c r="AK238" i="13" s="1"/>
  <c r="BN237" i="13"/>
  <c r="BQ237" i="13"/>
  <c r="O446" i="7"/>
  <c r="H447" i="7"/>
  <c r="G447" i="7"/>
  <c r="K447" i="7"/>
  <c r="J447" i="7"/>
  <c r="I447" i="7"/>
  <c r="S237" i="13"/>
  <c r="AB238" i="13" s="1"/>
  <c r="M237" i="13"/>
  <c r="O346" i="12"/>
  <c r="BZ236" i="13"/>
  <c r="CI236" i="13"/>
  <c r="BY236" i="13"/>
  <c r="CH236" i="13"/>
  <c r="N347" i="12"/>
  <c r="CJ235" i="13"/>
  <c r="CA235" i="13"/>
  <c r="AR236" i="13"/>
  <c r="AY237" i="13"/>
  <c r="BB237" i="13" s="1"/>
  <c r="BI322" i="13"/>
  <c r="L237" i="13" l="1"/>
  <c r="O237" i="13" s="1"/>
  <c r="AZ237" i="13"/>
  <c r="BC237" i="13" s="1"/>
  <c r="P237" i="13"/>
  <c r="L447" i="7"/>
  <c r="CL235" i="13"/>
  <c r="CK235" i="13"/>
  <c r="H236" i="13"/>
  <c r="AU236" i="13"/>
  <c r="AI237" i="13" s="1"/>
  <c r="BL236" i="13"/>
  <c r="Q447" i="7"/>
  <c r="R447" i="7"/>
  <c r="T447" i="7"/>
  <c r="S447" i="7"/>
  <c r="P447" i="7"/>
  <c r="CB235" i="13"/>
  <c r="CC235" i="13"/>
  <c r="G347" i="12" l="1"/>
  <c r="H347" i="12" s="1"/>
  <c r="I347" i="12" s="1"/>
  <c r="J348" i="12" s="1"/>
  <c r="AX236" i="13"/>
  <c r="BA236" i="13" s="1"/>
  <c r="BD236" i="13" s="1"/>
  <c r="U447" i="7"/>
  <c r="K236" i="13"/>
  <c r="BR236" i="13"/>
  <c r="Q236" i="13"/>
  <c r="Z237" i="13" s="1"/>
  <c r="BK322" i="13"/>
  <c r="BJ322" i="13"/>
  <c r="BV237" i="13" l="1"/>
  <c r="AS238" i="13" s="1"/>
  <c r="AV238" i="13" s="1"/>
  <c r="AJ239" i="13" s="1"/>
  <c r="CF237" i="13"/>
  <c r="BW237" i="13"/>
  <c r="AT238" i="13" s="1"/>
  <c r="BQ238" i="13" s="1"/>
  <c r="CE237" i="13"/>
  <c r="N236" i="13"/>
  <c r="BU236" i="13"/>
  <c r="CD236" i="13"/>
  <c r="CG236" i="13"/>
  <c r="BX236" i="13"/>
  <c r="BO237" i="13"/>
  <c r="BT237" i="13"/>
  <c r="BH237" i="13"/>
  <c r="F447" i="7"/>
  <c r="K347" i="12"/>
  <c r="L347" i="12" s="1"/>
  <c r="M347" i="12" s="1"/>
  <c r="V447" i="7"/>
  <c r="BI323" i="13"/>
  <c r="BM238" i="13" l="1"/>
  <c r="I238" i="13"/>
  <c r="R238" i="13" s="1"/>
  <c r="AA239" i="13" s="1"/>
  <c r="BP238" i="13"/>
  <c r="J238" i="13"/>
  <c r="S238" i="13" s="1"/>
  <c r="AB239" i="13" s="1"/>
  <c r="AW238" i="13"/>
  <c r="AK239" i="13" s="1"/>
  <c r="BN238" i="13"/>
  <c r="CA236" i="13"/>
  <c r="AR237" i="13"/>
  <c r="BZ237" i="13"/>
  <c r="O347" i="12"/>
  <c r="CI237" i="13"/>
  <c r="BY237" i="13"/>
  <c r="CH237" i="13"/>
  <c r="N348" i="12"/>
  <c r="CJ236" i="13"/>
  <c r="AY238" i="13"/>
  <c r="BB238" i="13" s="1"/>
  <c r="O447" i="7"/>
  <c r="J448" i="7"/>
  <c r="G448" i="7"/>
  <c r="H448" i="7"/>
  <c r="K448" i="7"/>
  <c r="I448" i="7"/>
  <c r="BJ323" i="13"/>
  <c r="BK323" i="13"/>
  <c r="L238" i="13" l="1"/>
  <c r="AZ238" i="13"/>
  <c r="BC238" i="13" s="1"/>
  <c r="M238" i="13"/>
  <c r="P238" i="13" s="1"/>
  <c r="O238" i="13"/>
  <c r="L448" i="7"/>
  <c r="T448" i="7"/>
  <c r="P448" i="7"/>
  <c r="R448" i="7"/>
  <c r="Q448" i="7"/>
  <c r="S448" i="7"/>
  <c r="BL237" i="13"/>
  <c r="AU237" i="13"/>
  <c r="AI238" i="13" s="1"/>
  <c r="H237" i="13"/>
  <c r="CB236" i="13"/>
  <c r="CC236" i="13"/>
  <c r="CK236" i="13"/>
  <c r="CL236" i="13"/>
  <c r="G348" i="12" l="1"/>
  <c r="H348" i="12" s="1"/>
  <c r="I348" i="12" s="1"/>
  <c r="BV238" i="13" s="1"/>
  <c r="AS239" i="13" s="1"/>
  <c r="AX237" i="13"/>
  <c r="BA237" i="13" s="1"/>
  <c r="BD237" i="13" s="1"/>
  <c r="U448" i="7"/>
  <c r="Q237" i="13"/>
  <c r="Z238" i="13" s="1"/>
  <c r="BR237" i="13"/>
  <c r="K237" i="13"/>
  <c r="CE238" i="13" l="1"/>
  <c r="CF238" i="13"/>
  <c r="BW238" i="13"/>
  <c r="AT239" i="13" s="1"/>
  <c r="BQ239" i="13" s="1"/>
  <c r="J349" i="12"/>
  <c r="N237" i="13"/>
  <c r="BU237" i="13"/>
  <c r="CD237" i="13"/>
  <c r="CG237" i="13"/>
  <c r="BX237" i="13"/>
  <c r="BT238" i="13"/>
  <c r="BO238" i="13"/>
  <c r="BH238" i="13"/>
  <c r="F448" i="7"/>
  <c r="K348" i="12"/>
  <c r="L348" i="12" s="1"/>
  <c r="M348" i="12" s="1"/>
  <c r="V448" i="7"/>
  <c r="AV239" i="13"/>
  <c r="AJ240" i="13" s="1"/>
  <c r="BM239" i="13"/>
  <c r="BP239" i="13"/>
  <c r="I239" i="13"/>
  <c r="BJ324" i="13"/>
  <c r="BK324" i="13"/>
  <c r="BI324" i="13"/>
  <c r="J239" i="13" l="1"/>
  <c r="M239" i="13" s="1"/>
  <c r="BN239" i="13"/>
  <c r="AW239" i="13"/>
  <c r="AK240" i="13" s="1"/>
  <c r="AY239" i="13"/>
  <c r="BB239" i="13" s="1"/>
  <c r="R239" i="13"/>
  <c r="AA240" i="13" s="1"/>
  <c r="L239" i="13"/>
  <c r="BZ238" i="13"/>
  <c r="O348" i="12"/>
  <c r="CI238" i="13"/>
  <c r="BY238" i="13"/>
  <c r="CH238" i="13"/>
  <c r="N349" i="12"/>
  <c r="CJ237" i="13"/>
  <c r="O448" i="7"/>
  <c r="G449" i="7"/>
  <c r="H449" i="7"/>
  <c r="I449" i="7"/>
  <c r="J449" i="7"/>
  <c r="K449" i="7"/>
  <c r="CA237" i="13"/>
  <c r="AR238" i="13"/>
  <c r="S239" i="13" l="1"/>
  <c r="AB240" i="13" s="1"/>
  <c r="AZ239" i="13"/>
  <c r="BC239" i="13" s="1"/>
  <c r="O239" i="13"/>
  <c r="P239" i="13"/>
  <c r="L449" i="7"/>
  <c r="S449" i="7"/>
  <c r="Q449" i="7"/>
  <c r="R449" i="7"/>
  <c r="T449" i="7"/>
  <c r="P449" i="7"/>
  <c r="CL237" i="13"/>
  <c r="CK237" i="13"/>
  <c r="H238" i="13"/>
  <c r="BL238" i="13"/>
  <c r="AU238" i="13"/>
  <c r="AI239" i="13" s="1"/>
  <c r="CC237" i="13"/>
  <c r="CB237" i="13"/>
  <c r="BK325" i="13"/>
  <c r="G349" i="12" l="1"/>
  <c r="H349" i="12" s="1"/>
  <c r="I349" i="12" s="1"/>
  <c r="J350" i="12" s="1"/>
  <c r="U449" i="7"/>
  <c r="BR238" i="13"/>
  <c r="K238" i="13"/>
  <c r="Q238" i="13"/>
  <c r="Z239" i="13" s="1"/>
  <c r="AX238" i="13"/>
  <c r="BA238" i="13" s="1"/>
  <c r="BD238" i="13" s="1"/>
  <c r="BI325" i="13"/>
  <c r="BJ325" i="13"/>
  <c r="CE239" i="13" l="1"/>
  <c r="BW239" i="13"/>
  <c r="AT240" i="13" s="1"/>
  <c r="J240" i="13" s="1"/>
  <c r="BV239" i="13"/>
  <c r="AS240" i="13" s="1"/>
  <c r="CF239" i="13"/>
  <c r="BO239" i="13"/>
  <c r="BT239" i="13"/>
  <c r="BH239" i="13"/>
  <c r="F449" i="7"/>
  <c r="N238" i="13"/>
  <c r="BU238" i="13"/>
  <c r="CD238" i="13"/>
  <c r="BX238" i="13"/>
  <c r="CG238" i="13"/>
  <c r="K349" i="12"/>
  <c r="L349" i="12" s="1"/>
  <c r="M349" i="12" s="1"/>
  <c r="V449" i="7"/>
  <c r="BQ240" i="13" l="1"/>
  <c r="BN240" i="13"/>
  <c r="AW240" i="13"/>
  <c r="AK241" i="13" s="1"/>
  <c r="AV240" i="13"/>
  <c r="AJ241" i="13" s="1"/>
  <c r="BM240" i="13"/>
  <c r="BP240" i="13"/>
  <c r="I240" i="13"/>
  <c r="L240" i="13" s="1"/>
  <c r="CA238" i="13"/>
  <c r="AR239" i="13"/>
  <c r="M240" i="13"/>
  <c r="S240" i="13"/>
  <c r="AB241" i="13" s="1"/>
  <c r="CJ238" i="13"/>
  <c r="O349" i="12"/>
  <c r="CI239" i="13"/>
  <c r="BZ239" i="13"/>
  <c r="CH239" i="13"/>
  <c r="BY239" i="13"/>
  <c r="N350" i="12"/>
  <c r="O449" i="7"/>
  <c r="G450" i="7"/>
  <c r="H450" i="7"/>
  <c r="I450" i="7"/>
  <c r="J450" i="7"/>
  <c r="K450" i="7"/>
  <c r="BJ326" i="13"/>
  <c r="BK326" i="13"/>
  <c r="R240" i="13" l="1"/>
  <c r="AA241" i="13" s="1"/>
  <c r="AZ240" i="13"/>
  <c r="BC240" i="13" s="1"/>
  <c r="AY240" i="13"/>
  <c r="BB240" i="13" s="1"/>
  <c r="O240" i="13"/>
  <c r="P240" i="13"/>
  <c r="CK238" i="13"/>
  <c r="CL238" i="13"/>
  <c r="L450" i="7"/>
  <c r="T450" i="7"/>
  <c r="P450" i="7"/>
  <c r="R450" i="7"/>
  <c r="S450" i="7"/>
  <c r="Q450" i="7"/>
  <c r="H239" i="13"/>
  <c r="AU239" i="13"/>
  <c r="AI240" i="13" s="1"/>
  <c r="BL239" i="13"/>
  <c r="CC238" i="13"/>
  <c r="CB238" i="13"/>
  <c r="BI326" i="13"/>
  <c r="G350" i="12" l="1"/>
  <c r="H350" i="12" s="1"/>
  <c r="I350" i="12" s="1"/>
  <c r="U450" i="7"/>
  <c r="BR239" i="13"/>
  <c r="Q239" i="13"/>
  <c r="Z240" i="13" s="1"/>
  <c r="K239" i="13"/>
  <c r="AX239" i="13"/>
  <c r="BA239" i="13" s="1"/>
  <c r="BD239" i="13" s="1"/>
  <c r="J351" i="12" l="1"/>
  <c r="BV240" i="13"/>
  <c r="AS241" i="13" s="1"/>
  <c r="BP241" i="13" s="1"/>
  <c r="CE240" i="13"/>
  <c r="BW240" i="13"/>
  <c r="AT241" i="13" s="1"/>
  <c r="AW241" i="13" s="1"/>
  <c r="AK242" i="13" s="1"/>
  <c r="CF240" i="13"/>
  <c r="V450" i="7"/>
  <c r="K350" i="12"/>
  <c r="L350" i="12" s="1"/>
  <c r="M350" i="12" s="1"/>
  <c r="N239" i="13"/>
  <c r="CD239" i="13"/>
  <c r="BU239" i="13"/>
  <c r="BX239" i="13"/>
  <c r="CG239" i="13"/>
  <c r="BH240" i="13"/>
  <c r="F450" i="7"/>
  <c r="BT240" i="13"/>
  <c r="BO240" i="13"/>
  <c r="BK327" i="13"/>
  <c r="BJ327" i="13"/>
  <c r="BM241" i="13" l="1"/>
  <c r="I241" i="13"/>
  <c r="R241" i="13" s="1"/>
  <c r="AA242" i="13" s="1"/>
  <c r="AV241" i="13"/>
  <c r="AJ242" i="13" s="1"/>
  <c r="BQ241" i="13"/>
  <c r="BN241" i="13"/>
  <c r="J241" i="13"/>
  <c r="S241" i="13" s="1"/>
  <c r="AB242" i="13" s="1"/>
  <c r="AZ241" i="13"/>
  <c r="BC241" i="13" s="1"/>
  <c r="BZ240" i="13"/>
  <c r="O350" i="12"/>
  <c r="CI240" i="13"/>
  <c r="BY240" i="13"/>
  <c r="CH240" i="13"/>
  <c r="N351" i="12"/>
  <c r="O450" i="7"/>
  <c r="K451" i="7"/>
  <c r="J451" i="7"/>
  <c r="H451" i="7"/>
  <c r="I451" i="7"/>
  <c r="G451" i="7"/>
  <c r="CA239" i="13"/>
  <c r="AR240" i="13"/>
  <c r="CJ239" i="13"/>
  <c r="BI327" i="13"/>
  <c r="L241" i="13" l="1"/>
  <c r="M241" i="13"/>
  <c r="P241" i="13" s="1"/>
  <c r="AY241" i="13"/>
  <c r="BB241" i="13" s="1"/>
  <c r="O241" i="13"/>
  <c r="CL239" i="13"/>
  <c r="CK239" i="13"/>
  <c r="CC239" i="13"/>
  <c r="CB239" i="13"/>
  <c r="BL240" i="13"/>
  <c r="AU240" i="13"/>
  <c r="AI241" i="13" s="1"/>
  <c r="H240" i="13"/>
  <c r="L451" i="7"/>
  <c r="T451" i="7"/>
  <c r="R451" i="7"/>
  <c r="S451" i="7"/>
  <c r="Q451" i="7"/>
  <c r="P451" i="7"/>
  <c r="G351" i="12" l="1"/>
  <c r="H351" i="12" s="1"/>
  <c r="I351" i="12" s="1"/>
  <c r="BR240" i="13"/>
  <c r="K240" i="13"/>
  <c r="Q240" i="13"/>
  <c r="Z241" i="13" s="1"/>
  <c r="U451" i="7"/>
  <c r="AX240" i="13"/>
  <c r="BA240" i="13" s="1"/>
  <c r="BD240" i="13" s="1"/>
  <c r="BK328" i="13"/>
  <c r="BI328" i="13"/>
  <c r="BJ328" i="13"/>
  <c r="J352" i="12" l="1"/>
  <c r="BW241" i="13"/>
  <c r="AT242" i="13" s="1"/>
  <c r="J242" i="13" s="1"/>
  <c r="BV241" i="13"/>
  <c r="AS242" i="13" s="1"/>
  <c r="AV242" i="13" s="1"/>
  <c r="AJ243" i="13" s="1"/>
  <c r="CF241" i="13"/>
  <c r="CE241" i="13"/>
  <c r="V451" i="7"/>
  <c r="K351" i="12"/>
  <c r="L351" i="12" s="1"/>
  <c r="M351" i="12" s="1"/>
  <c r="BH241" i="13"/>
  <c r="F451" i="7"/>
  <c r="N240" i="13"/>
  <c r="BU240" i="13"/>
  <c r="CD240" i="13"/>
  <c r="BX240" i="13"/>
  <c r="CG240" i="13"/>
  <c r="BO241" i="13"/>
  <c r="BT241" i="13"/>
  <c r="BQ242" i="13" l="1"/>
  <c r="I242" i="13"/>
  <c r="R242" i="13" s="1"/>
  <c r="AA243" i="13" s="1"/>
  <c r="BM242" i="13"/>
  <c r="BN242" i="13"/>
  <c r="AW242" i="13"/>
  <c r="AK243" i="13" s="1"/>
  <c r="BP242" i="13"/>
  <c r="O351" i="12"/>
  <c r="BZ241" i="13"/>
  <c r="CI241" i="13"/>
  <c r="CH241" i="13"/>
  <c r="BY241" i="13"/>
  <c r="N352" i="12"/>
  <c r="AY242" i="13"/>
  <c r="BB242" i="13" s="1"/>
  <c r="CJ240" i="13"/>
  <c r="CA240" i="13"/>
  <c r="AR241" i="13"/>
  <c r="O451" i="7"/>
  <c r="G452" i="7"/>
  <c r="J452" i="7"/>
  <c r="K452" i="7"/>
  <c r="I452" i="7"/>
  <c r="H452" i="7"/>
  <c r="S242" i="13"/>
  <c r="AB243" i="13" s="1"/>
  <c r="M242" i="13"/>
  <c r="BJ329" i="13"/>
  <c r="L242" i="13" l="1"/>
  <c r="O242" i="13" s="1"/>
  <c r="AZ242" i="13"/>
  <c r="BC242" i="13" s="1"/>
  <c r="P242" i="13"/>
  <c r="P452" i="7"/>
  <c r="S452" i="7"/>
  <c r="R452" i="7"/>
  <c r="T452" i="7"/>
  <c r="Q452" i="7"/>
  <c r="CC240" i="13"/>
  <c r="CB240" i="13"/>
  <c r="L452" i="7"/>
  <c r="H241" i="13"/>
  <c r="AU241" i="13"/>
  <c r="AI242" i="13" s="1"/>
  <c r="BL241" i="13"/>
  <c r="CL240" i="13"/>
  <c r="CK240" i="13"/>
  <c r="BK329" i="13"/>
  <c r="BI329" i="13"/>
  <c r="G352" i="12" l="1"/>
  <c r="H352" i="12" s="1"/>
  <c r="I352" i="12" s="1"/>
  <c r="U452" i="7"/>
  <c r="Q241" i="13"/>
  <c r="Z242" i="13" s="1"/>
  <c r="K241" i="13"/>
  <c r="BR241" i="13"/>
  <c r="AX241" i="13"/>
  <c r="BA241" i="13" s="1"/>
  <c r="BD241" i="13" s="1"/>
  <c r="BJ330" i="13"/>
  <c r="CE242" i="13" l="1"/>
  <c r="CF242" i="13"/>
  <c r="J353" i="12"/>
  <c r="BV242" i="13"/>
  <c r="AS243" i="13" s="1"/>
  <c r="BW242" i="13"/>
  <c r="AT243" i="13" s="1"/>
  <c r="BQ243" i="13" s="1"/>
  <c r="BH242" i="13"/>
  <c r="F452" i="7"/>
  <c r="N241" i="13"/>
  <c r="BU241" i="13"/>
  <c r="CD241" i="13"/>
  <c r="BX241" i="13"/>
  <c r="CG241" i="13"/>
  <c r="BT242" i="13"/>
  <c r="BO242" i="13"/>
  <c r="V452" i="7"/>
  <c r="K352" i="12"/>
  <c r="L352" i="12" s="1"/>
  <c r="M352" i="12" s="1"/>
  <c r="BK330" i="13"/>
  <c r="AW243" i="13" l="1"/>
  <c r="AK244" i="13" s="1"/>
  <c r="J243" i="13"/>
  <c r="M243" i="13" s="1"/>
  <c r="BN243" i="13"/>
  <c r="BP243" i="13"/>
  <c r="AV243" i="13"/>
  <c r="AJ244" i="13" s="1"/>
  <c r="BM243" i="13"/>
  <c r="I243" i="13"/>
  <c r="R243" i="13" s="1"/>
  <c r="AA244" i="13" s="1"/>
  <c r="O352" i="12"/>
  <c r="BZ242" i="13"/>
  <c r="CI242" i="13"/>
  <c r="BY242" i="13"/>
  <c r="CH242" i="13"/>
  <c r="N353" i="12"/>
  <c r="CJ241" i="13"/>
  <c r="CA241" i="13"/>
  <c r="AR242" i="13"/>
  <c r="O452" i="7"/>
  <c r="J453" i="7"/>
  <c r="G453" i="7"/>
  <c r="I453" i="7"/>
  <c r="H453" i="7"/>
  <c r="K453" i="7"/>
  <c r="BI330" i="13"/>
  <c r="S243" i="13" l="1"/>
  <c r="AB244" i="13" s="1"/>
  <c r="AZ243" i="13"/>
  <c r="BC243" i="13" s="1"/>
  <c r="L243" i="13"/>
  <c r="O243" i="13" s="1"/>
  <c r="AY243" i="13"/>
  <c r="BB243" i="13" s="1"/>
  <c r="P243" i="13"/>
  <c r="L453" i="7"/>
  <c r="T453" i="7"/>
  <c r="P453" i="7"/>
  <c r="R453" i="7"/>
  <c r="S453" i="7"/>
  <c r="Q453" i="7"/>
  <c r="CC241" i="13"/>
  <c r="CB241" i="13"/>
  <c r="H242" i="13"/>
  <c r="BL242" i="13"/>
  <c r="AU242" i="13"/>
  <c r="AI243" i="13" s="1"/>
  <c r="CL241" i="13"/>
  <c r="CK241" i="13"/>
  <c r="G353" i="12" l="1"/>
  <c r="H353" i="12" s="1"/>
  <c r="I353" i="12" s="1"/>
  <c r="U453" i="7"/>
  <c r="BR242" i="13"/>
  <c r="Q242" i="13"/>
  <c r="Z243" i="13" s="1"/>
  <c r="K242" i="13"/>
  <c r="AX242" i="13"/>
  <c r="BA242" i="13" s="1"/>
  <c r="BD242" i="13" s="1"/>
  <c r="BI331" i="13"/>
  <c r="BK331" i="13"/>
  <c r="BJ331" i="13"/>
  <c r="J354" i="12" l="1"/>
  <c r="BV243" i="13"/>
  <c r="AS244" i="13" s="1"/>
  <c r="I244" i="13" s="1"/>
  <c r="CE243" i="13"/>
  <c r="CF243" i="13"/>
  <c r="BW243" i="13"/>
  <c r="AT244" i="13" s="1"/>
  <c r="J244" i="13" s="1"/>
  <c r="N242" i="13"/>
  <c r="BU242" i="13"/>
  <c r="CD242" i="13"/>
  <c r="BX242" i="13"/>
  <c r="CG242" i="13"/>
  <c r="BH243" i="13"/>
  <c r="F453" i="7"/>
  <c r="BO243" i="13"/>
  <c r="BT243" i="13"/>
  <c r="K353" i="12"/>
  <c r="L353" i="12" s="1"/>
  <c r="M353" i="12" s="1"/>
  <c r="V453" i="7"/>
  <c r="BP244" i="13" l="1"/>
  <c r="BM244" i="13"/>
  <c r="AV244" i="13"/>
  <c r="AJ245" i="13" s="1"/>
  <c r="AW244" i="13"/>
  <c r="AK245" i="13" s="1"/>
  <c r="BQ244" i="13"/>
  <c r="BN244" i="13"/>
  <c r="CJ242" i="13"/>
  <c r="CK242" i="13" s="1"/>
  <c r="M244" i="13"/>
  <c r="S244" i="13"/>
  <c r="AB245" i="13" s="1"/>
  <c r="O453" i="7"/>
  <c r="I454" i="7"/>
  <c r="G454" i="7"/>
  <c r="K454" i="7"/>
  <c r="H454" i="7"/>
  <c r="J454" i="7"/>
  <c r="CI243" i="13"/>
  <c r="O353" i="12"/>
  <c r="BZ243" i="13"/>
  <c r="BY243" i="13"/>
  <c r="CH243" i="13"/>
  <c r="N354" i="12"/>
  <c r="R244" i="13"/>
  <c r="AA245" i="13" s="1"/>
  <c r="L244" i="13"/>
  <c r="CA242" i="13"/>
  <c r="AR243" i="13"/>
  <c r="CL242" i="13" l="1"/>
  <c r="AY244" i="13"/>
  <c r="BB244" i="13" s="1"/>
  <c r="AZ244" i="13"/>
  <c r="BC244" i="13" s="1"/>
  <c r="O244" i="13"/>
  <c r="P244" i="13"/>
  <c r="AU243" i="13"/>
  <c r="AI244" i="13" s="1"/>
  <c r="BL243" i="13"/>
  <c r="H243" i="13"/>
  <c r="L454" i="7"/>
  <c r="CB242" i="13"/>
  <c r="CC242" i="13"/>
  <c r="R454" i="7"/>
  <c r="Q454" i="7"/>
  <c r="P454" i="7"/>
  <c r="T454" i="7"/>
  <c r="S454" i="7"/>
  <c r="BJ332" i="13"/>
  <c r="BI332" i="13"/>
  <c r="BK332" i="13"/>
  <c r="G354" i="12" l="1"/>
  <c r="H354" i="12" s="1"/>
  <c r="I354" i="12" s="1"/>
  <c r="BR243" i="13"/>
  <c r="K243" i="13"/>
  <c r="Q243" i="13"/>
  <c r="Z244" i="13" s="1"/>
  <c r="U454" i="7"/>
  <c r="AX243" i="13"/>
  <c r="BA243" i="13" s="1"/>
  <c r="BD243" i="13" s="1"/>
  <c r="J355" i="12" l="1"/>
  <c r="BV244" i="13"/>
  <c r="AS245" i="13" s="1"/>
  <c r="BM245" i="13" s="1"/>
  <c r="CE244" i="13"/>
  <c r="BW244" i="13"/>
  <c r="AT245" i="13" s="1"/>
  <c r="BN245" i="13" s="1"/>
  <c r="CF244" i="13"/>
  <c r="N243" i="13"/>
  <c r="BU243" i="13"/>
  <c r="CD243" i="13"/>
  <c r="BX243" i="13"/>
  <c r="CG243" i="13"/>
  <c r="BH244" i="13"/>
  <c r="F454" i="7"/>
  <c r="BO244" i="13"/>
  <c r="BT244" i="13"/>
  <c r="K354" i="12"/>
  <c r="L354" i="12" s="1"/>
  <c r="M354" i="12" s="1"/>
  <c r="V454" i="7"/>
  <c r="BI333" i="13"/>
  <c r="BJ333" i="13"/>
  <c r="BQ245" i="13" l="1"/>
  <c r="AW245" i="13"/>
  <c r="AK246" i="13" s="1"/>
  <c r="J245" i="13"/>
  <c r="M245" i="13" s="1"/>
  <c r="BP245" i="13"/>
  <c r="I245" i="13"/>
  <c r="L245" i="13" s="1"/>
  <c r="AV245" i="13"/>
  <c r="AJ246" i="13" s="1"/>
  <c r="O454" i="7"/>
  <c r="I455" i="7"/>
  <c r="H455" i="7"/>
  <c r="J455" i="7"/>
  <c r="K455" i="7"/>
  <c r="G455" i="7"/>
  <c r="CI244" i="13"/>
  <c r="BZ244" i="13"/>
  <c r="O354" i="12"/>
  <c r="BY244" i="13"/>
  <c r="CH244" i="13"/>
  <c r="N355" i="12"/>
  <c r="CJ243" i="13"/>
  <c r="CA243" i="13"/>
  <c r="AR244" i="13"/>
  <c r="BK333" i="13"/>
  <c r="R245" i="13" l="1"/>
  <c r="AA246" i="13" s="1"/>
  <c r="S245" i="13"/>
  <c r="AB246" i="13" s="1"/>
  <c r="AZ245" i="13"/>
  <c r="BC245" i="13" s="1"/>
  <c r="AY245" i="13"/>
  <c r="BB245" i="13" s="1"/>
  <c r="O245" i="13"/>
  <c r="P245" i="13"/>
  <c r="CL243" i="13"/>
  <c r="CK243" i="13"/>
  <c r="L455" i="7"/>
  <c r="AU244" i="13"/>
  <c r="AI245" i="13" s="1"/>
  <c r="H244" i="13"/>
  <c r="BL244" i="13"/>
  <c r="S455" i="7"/>
  <c r="P455" i="7"/>
  <c r="Q455" i="7"/>
  <c r="R455" i="7"/>
  <c r="T455" i="7"/>
  <c r="CC243" i="13"/>
  <c r="CB243" i="13"/>
  <c r="BK334" i="13"/>
  <c r="BI334" i="13"/>
  <c r="BJ334" i="13"/>
  <c r="G355" i="12" l="1"/>
  <c r="H355" i="12" s="1"/>
  <c r="I355" i="12" s="1"/>
  <c r="BR244" i="13"/>
  <c r="K244" i="13"/>
  <c r="Q244" i="13"/>
  <c r="Z245" i="13" s="1"/>
  <c r="AX244" i="13"/>
  <c r="BA244" i="13" s="1"/>
  <c r="BD244" i="13" s="1"/>
  <c r="U455" i="7"/>
  <c r="CE245" i="13" l="1"/>
  <c r="J356" i="12"/>
  <c r="BW245" i="13"/>
  <c r="AT246" i="13" s="1"/>
  <c r="AW246" i="13" s="1"/>
  <c r="AK247" i="13" s="1"/>
  <c r="CF245" i="13"/>
  <c r="BV245" i="13"/>
  <c r="AS246" i="13" s="1"/>
  <c r="AV246" i="13" s="1"/>
  <c r="AJ247" i="13" s="1"/>
  <c r="BH245" i="13"/>
  <c r="F455" i="7"/>
  <c r="K355" i="12"/>
  <c r="L355" i="12" s="1"/>
  <c r="M355" i="12" s="1"/>
  <c r="V455" i="7"/>
  <c r="N244" i="13"/>
  <c r="CD244" i="13"/>
  <c r="BU244" i="13"/>
  <c r="BX244" i="13"/>
  <c r="CG244" i="13"/>
  <c r="BT245" i="13"/>
  <c r="BO245" i="13"/>
  <c r="BI335" i="13"/>
  <c r="BN246" i="13" l="1"/>
  <c r="J246" i="13"/>
  <c r="M246" i="13" s="1"/>
  <c r="BQ246" i="13"/>
  <c r="I246" i="13"/>
  <c r="L246" i="13" s="1"/>
  <c r="BP246" i="13"/>
  <c r="BM246" i="13"/>
  <c r="O455" i="7"/>
  <c r="K456" i="7"/>
  <c r="I456" i="7"/>
  <c r="H456" i="7"/>
  <c r="J456" i="7"/>
  <c r="G456" i="7"/>
  <c r="AZ246" i="13"/>
  <c r="BC246" i="13" s="1"/>
  <c r="CA244" i="13"/>
  <c r="AR245" i="13"/>
  <c r="CJ244" i="13"/>
  <c r="O355" i="12"/>
  <c r="CI245" i="13"/>
  <c r="BZ245" i="13"/>
  <c r="BY245" i="13"/>
  <c r="CH245" i="13"/>
  <c r="N356" i="12"/>
  <c r="AY246" i="13"/>
  <c r="BB246" i="13" s="1"/>
  <c r="BK335" i="13"/>
  <c r="BJ335" i="13"/>
  <c r="R246" i="13" l="1"/>
  <c r="AA247" i="13" s="1"/>
  <c r="S246" i="13"/>
  <c r="AB247" i="13" s="1"/>
  <c r="P246" i="13"/>
  <c r="O246" i="13"/>
  <c r="CL244" i="13"/>
  <c r="CK244" i="13"/>
  <c r="L456" i="7"/>
  <c r="AU245" i="13"/>
  <c r="AI246" i="13" s="1"/>
  <c r="H245" i="13"/>
  <c r="BL245" i="13"/>
  <c r="CB244" i="13"/>
  <c r="CC244" i="13"/>
  <c r="T456" i="7"/>
  <c r="R456" i="7"/>
  <c r="Q456" i="7"/>
  <c r="P456" i="7"/>
  <c r="S456" i="7"/>
  <c r="BI336" i="13"/>
  <c r="G356" i="12" l="1"/>
  <c r="H356" i="12" s="1"/>
  <c r="I356" i="12" s="1"/>
  <c r="J357" i="12" s="1"/>
  <c r="BR245" i="13"/>
  <c r="Q245" i="13"/>
  <c r="Z246" i="13" s="1"/>
  <c r="K245" i="13"/>
  <c r="AX245" i="13"/>
  <c r="BA245" i="13" s="1"/>
  <c r="BD245" i="13" s="1"/>
  <c r="U456" i="7"/>
  <c r="BK336" i="13"/>
  <c r="BV246" i="13" l="1"/>
  <c r="AS247" i="13" s="1"/>
  <c r="AV247" i="13" s="1"/>
  <c r="AJ248" i="13" s="1"/>
  <c r="CE246" i="13"/>
  <c r="BW246" i="13"/>
  <c r="AT247" i="13" s="1"/>
  <c r="AW247" i="13" s="1"/>
  <c r="AK248" i="13" s="1"/>
  <c r="CF246" i="13"/>
  <c r="V456" i="7"/>
  <c r="K356" i="12"/>
  <c r="L356" i="12" s="1"/>
  <c r="M356" i="12" s="1"/>
  <c r="N245" i="13"/>
  <c r="CD245" i="13"/>
  <c r="BU245" i="13"/>
  <c r="CG245" i="13"/>
  <c r="BX245" i="13"/>
  <c r="BH246" i="13"/>
  <c r="F456" i="7"/>
  <c r="BO246" i="13"/>
  <c r="BT246" i="13"/>
  <c r="BJ336" i="13"/>
  <c r="BM247" i="13" l="1"/>
  <c r="BP247" i="13"/>
  <c r="I247" i="13"/>
  <c r="L247" i="13" s="1"/>
  <c r="J247" i="13"/>
  <c r="S247" i="13" s="1"/>
  <c r="AB248" i="13" s="1"/>
  <c r="BQ247" i="13"/>
  <c r="BN247" i="13"/>
  <c r="CJ245" i="13"/>
  <c r="CK245" i="13" s="1"/>
  <c r="AZ247" i="13"/>
  <c r="BC247" i="13" s="1"/>
  <c r="CA245" i="13"/>
  <c r="AR246" i="13"/>
  <c r="AY247" i="13"/>
  <c r="BB247" i="13" s="1"/>
  <c r="O456" i="7"/>
  <c r="K457" i="7"/>
  <c r="G457" i="7"/>
  <c r="H457" i="7"/>
  <c r="I457" i="7"/>
  <c r="J457" i="7"/>
  <c r="BZ246" i="13"/>
  <c r="CI246" i="13"/>
  <c r="O356" i="12"/>
  <c r="CH246" i="13"/>
  <c r="BY246" i="13"/>
  <c r="N357" i="12"/>
  <c r="R247" i="13" l="1"/>
  <c r="AA248" i="13" s="1"/>
  <c r="M247" i="13"/>
  <c r="P247" i="13" s="1"/>
  <c r="CL245" i="13"/>
  <c r="O247" i="13"/>
  <c r="CB245" i="13"/>
  <c r="CC245" i="13"/>
  <c r="H246" i="13"/>
  <c r="BL246" i="13"/>
  <c r="AU246" i="13"/>
  <c r="AI247" i="13" s="1"/>
  <c r="L457" i="7"/>
  <c r="S457" i="7"/>
  <c r="R457" i="7"/>
  <c r="T457" i="7"/>
  <c r="Q457" i="7"/>
  <c r="P457" i="7"/>
  <c r="BK337" i="13"/>
  <c r="BI337" i="13"/>
  <c r="G357" i="12" l="1"/>
  <c r="H357" i="12" s="1"/>
  <c r="I357" i="12" s="1"/>
  <c r="U457" i="7"/>
  <c r="BR246" i="13"/>
  <c r="K246" i="13"/>
  <c r="Q246" i="13"/>
  <c r="Z247" i="13" s="1"/>
  <c r="AX246" i="13"/>
  <c r="BA246" i="13" s="1"/>
  <c r="BD246" i="13" s="1"/>
  <c r="BJ337" i="13"/>
  <c r="BV247" i="13" l="1"/>
  <c r="AS248" i="13" s="1"/>
  <c r="I248" i="13" s="1"/>
  <c r="J358" i="12"/>
  <c r="BW247" i="13"/>
  <c r="AT248" i="13" s="1"/>
  <c r="AW248" i="13" s="1"/>
  <c r="AK249" i="13" s="1"/>
  <c r="CE247" i="13"/>
  <c r="CF247" i="13"/>
  <c r="V457" i="7"/>
  <c r="K357" i="12"/>
  <c r="L357" i="12" s="1"/>
  <c r="M357" i="12" s="1"/>
  <c r="BO247" i="13"/>
  <c r="BT247" i="13"/>
  <c r="BH247" i="13"/>
  <c r="F457" i="7"/>
  <c r="N246" i="13"/>
  <c r="BU246" i="13"/>
  <c r="CD246" i="13"/>
  <c r="BX246" i="13"/>
  <c r="CG246" i="13"/>
  <c r="BP248" i="13" l="1"/>
  <c r="BM248" i="13"/>
  <c r="AV248" i="13"/>
  <c r="AJ249" i="13" s="1"/>
  <c r="BN248" i="13"/>
  <c r="BQ248" i="13"/>
  <c r="J248" i="13"/>
  <c r="S248" i="13" s="1"/>
  <c r="AB249" i="13" s="1"/>
  <c r="CJ246" i="13"/>
  <c r="CL246" i="13" s="1"/>
  <c r="CA246" i="13"/>
  <c r="AR247" i="13"/>
  <c r="O457" i="7"/>
  <c r="J458" i="7"/>
  <c r="K458" i="7"/>
  <c r="H458" i="7"/>
  <c r="G458" i="7"/>
  <c r="I458" i="7"/>
  <c r="L248" i="13"/>
  <c r="R248" i="13"/>
  <c r="AA249" i="13" s="1"/>
  <c r="BZ247" i="13"/>
  <c r="CI247" i="13"/>
  <c r="O357" i="12"/>
  <c r="BY247" i="13"/>
  <c r="CH247" i="13"/>
  <c r="N358" i="12"/>
  <c r="AZ248" i="13"/>
  <c r="BC248" i="13" s="1"/>
  <c r="BI338" i="13"/>
  <c r="BK338" i="13"/>
  <c r="AY248" i="13" l="1"/>
  <c r="BB248" i="13" s="1"/>
  <c r="M248" i="13"/>
  <c r="P248" i="13" s="1"/>
  <c r="CK246" i="13"/>
  <c r="O248" i="13"/>
  <c r="L458" i="7"/>
  <c r="T458" i="7"/>
  <c r="Q458" i="7"/>
  <c r="R458" i="7"/>
  <c r="P458" i="7"/>
  <c r="S458" i="7"/>
  <c r="H247" i="13"/>
  <c r="AU247" i="13"/>
  <c r="AI248" i="13" s="1"/>
  <c r="BL247" i="13"/>
  <c r="CC246" i="13"/>
  <c r="CB246" i="13"/>
  <c r="BK339" i="13"/>
  <c r="BJ338" i="13"/>
  <c r="G358" i="12" l="1"/>
  <c r="H358" i="12" s="1"/>
  <c r="I358" i="12" s="1"/>
  <c r="J359" i="12" s="1"/>
  <c r="U458" i="7"/>
  <c r="K247" i="13"/>
  <c r="BR247" i="13"/>
  <c r="Q247" i="13"/>
  <c r="Z248" i="13" s="1"/>
  <c r="AX247" i="13"/>
  <c r="BA247" i="13" s="1"/>
  <c r="BD247" i="13" s="1"/>
  <c r="BJ339" i="13"/>
  <c r="BI339" i="13"/>
  <c r="CE248" i="13" l="1"/>
  <c r="BW248" i="13"/>
  <c r="AT249" i="13" s="1"/>
  <c r="BN249" i="13" s="1"/>
  <c r="BV248" i="13"/>
  <c r="AS249" i="13" s="1"/>
  <c r="AV249" i="13" s="1"/>
  <c r="AJ250" i="13" s="1"/>
  <c r="CF248" i="13"/>
  <c r="BH248" i="13"/>
  <c r="F458" i="7"/>
  <c r="BT248" i="13"/>
  <c r="BO248" i="13"/>
  <c r="N247" i="13"/>
  <c r="CD247" i="13"/>
  <c r="BU247" i="13"/>
  <c r="BX247" i="13"/>
  <c r="CG247" i="13"/>
  <c r="V458" i="7"/>
  <c r="K358" i="12"/>
  <c r="L358" i="12" s="1"/>
  <c r="M358" i="12" s="1"/>
  <c r="BQ249" i="13" l="1"/>
  <c r="J249" i="13"/>
  <c r="M249" i="13" s="1"/>
  <c r="BP249" i="13"/>
  <c r="AW249" i="13"/>
  <c r="AK250" i="13" s="1"/>
  <c r="I249" i="13"/>
  <c r="L249" i="13" s="1"/>
  <c r="BM249" i="13"/>
  <c r="CA247" i="13"/>
  <c r="AR248" i="13"/>
  <c r="CI248" i="13"/>
  <c r="O358" i="12"/>
  <c r="BZ248" i="13"/>
  <c r="CH248" i="13"/>
  <c r="BY248" i="13"/>
  <c r="N359" i="12"/>
  <c r="AY249" i="13"/>
  <c r="BB249" i="13" s="1"/>
  <c r="CJ247" i="13"/>
  <c r="O458" i="7"/>
  <c r="I459" i="7"/>
  <c r="G459" i="7"/>
  <c r="H459" i="7"/>
  <c r="K459" i="7"/>
  <c r="J459" i="7"/>
  <c r="BJ340" i="13"/>
  <c r="BK340" i="13"/>
  <c r="BI340" i="13"/>
  <c r="S249" i="13" l="1"/>
  <c r="AB250" i="13" s="1"/>
  <c r="AZ249" i="13"/>
  <c r="BC249" i="13" s="1"/>
  <c r="R249" i="13"/>
  <c r="AA250" i="13" s="1"/>
  <c r="P249" i="13"/>
  <c r="O249" i="13"/>
  <c r="S459" i="7"/>
  <c r="P459" i="7"/>
  <c r="Q459" i="7"/>
  <c r="T459" i="7"/>
  <c r="R459" i="7"/>
  <c r="CK247" i="13"/>
  <c r="CL247" i="13"/>
  <c r="AU248" i="13"/>
  <c r="AI249" i="13" s="1"/>
  <c r="BL248" i="13"/>
  <c r="H248" i="13"/>
  <c r="CB247" i="13"/>
  <c r="CC247" i="13"/>
  <c r="L459" i="7"/>
  <c r="BJ341" i="13"/>
  <c r="G359" i="12" l="1"/>
  <c r="H359" i="12" s="1"/>
  <c r="I359" i="12" s="1"/>
  <c r="BR248" i="13"/>
  <c r="Q248" i="13"/>
  <c r="Z249" i="13" s="1"/>
  <c r="K248" i="13"/>
  <c r="U459" i="7"/>
  <c r="AX248" i="13"/>
  <c r="BA248" i="13" s="1"/>
  <c r="BD248" i="13" s="1"/>
  <c r="J360" i="12" l="1"/>
  <c r="BV249" i="13"/>
  <c r="AS250" i="13" s="1"/>
  <c r="BP250" i="13" s="1"/>
  <c r="CE249" i="13"/>
  <c r="BW249" i="13"/>
  <c r="AT250" i="13" s="1"/>
  <c r="BQ250" i="13" s="1"/>
  <c r="CF249" i="13"/>
  <c r="BT249" i="13"/>
  <c r="BO249" i="13"/>
  <c r="N248" i="13"/>
  <c r="BU248" i="13"/>
  <c r="CD248" i="13"/>
  <c r="CG248" i="13"/>
  <c r="BX248" i="13"/>
  <c r="BH249" i="13"/>
  <c r="F459" i="7"/>
  <c r="V459" i="7"/>
  <c r="K359" i="12"/>
  <c r="L359" i="12" s="1"/>
  <c r="M359" i="12" s="1"/>
  <c r="BK341" i="13"/>
  <c r="BI341" i="13"/>
  <c r="BM250" i="13" l="1"/>
  <c r="AV250" i="13"/>
  <c r="AJ251" i="13" s="1"/>
  <c r="I250" i="13"/>
  <c r="R250" i="13" s="1"/>
  <c r="AA251" i="13" s="1"/>
  <c r="BN250" i="13"/>
  <c r="J250" i="13"/>
  <c r="M250" i="13" s="1"/>
  <c r="AW250" i="13"/>
  <c r="AK251" i="13" s="1"/>
  <c r="CJ248" i="13"/>
  <c r="CL248" i="13" s="1"/>
  <c r="O459" i="7"/>
  <c r="I460" i="7"/>
  <c r="H460" i="7"/>
  <c r="J460" i="7"/>
  <c r="G460" i="7"/>
  <c r="K460" i="7"/>
  <c r="BZ249" i="13"/>
  <c r="O359" i="12"/>
  <c r="CI249" i="13"/>
  <c r="BY249" i="13"/>
  <c r="CH249" i="13"/>
  <c r="N360" i="12"/>
  <c r="CA248" i="13"/>
  <c r="AR249" i="13"/>
  <c r="AZ250" i="13" l="1"/>
  <c r="BC250" i="13" s="1"/>
  <c r="CK248" i="13"/>
  <c r="S250" i="13"/>
  <c r="AB251" i="13" s="1"/>
  <c r="L250" i="13"/>
  <c r="O250" i="13" s="1"/>
  <c r="AY250" i="13"/>
  <c r="BB250" i="13" s="1"/>
  <c r="P250" i="13"/>
  <c r="CC248" i="13"/>
  <c r="CB248" i="13"/>
  <c r="H249" i="13"/>
  <c r="BL249" i="13"/>
  <c r="AU249" i="13"/>
  <c r="AI250" i="13" s="1"/>
  <c r="L460" i="7"/>
  <c r="T460" i="7"/>
  <c r="Q460" i="7"/>
  <c r="P460" i="7"/>
  <c r="S460" i="7"/>
  <c r="R460" i="7"/>
  <c r="BK342" i="13"/>
  <c r="BI342" i="13"/>
  <c r="BJ342" i="13"/>
  <c r="G360" i="12" l="1"/>
  <c r="H360" i="12" s="1"/>
  <c r="I360" i="12" s="1"/>
  <c r="U460" i="7"/>
  <c r="Q249" i="13"/>
  <c r="Z250" i="13" s="1"/>
  <c r="K249" i="13"/>
  <c r="BR249" i="13"/>
  <c r="AX249" i="13"/>
  <c r="BA249" i="13" s="1"/>
  <c r="BD249" i="13" s="1"/>
  <c r="BI343" i="13"/>
  <c r="J361" i="12" l="1"/>
  <c r="BW250" i="13"/>
  <c r="AT251" i="13" s="1"/>
  <c r="BQ251" i="13" s="1"/>
  <c r="CE250" i="13"/>
  <c r="BV250" i="13"/>
  <c r="AS251" i="13" s="1"/>
  <c r="I251" i="13" s="1"/>
  <c r="CF250" i="13"/>
  <c r="BT250" i="13"/>
  <c r="BO250" i="13"/>
  <c r="N249" i="13"/>
  <c r="BU249" i="13"/>
  <c r="CD249" i="13"/>
  <c r="CG249" i="13"/>
  <c r="BX249" i="13"/>
  <c r="BH250" i="13"/>
  <c r="F460" i="7"/>
  <c r="K360" i="12"/>
  <c r="L360" i="12" s="1"/>
  <c r="M360" i="12" s="1"/>
  <c r="V460" i="7"/>
  <c r="BK343" i="13"/>
  <c r="AW251" i="13" l="1"/>
  <c r="AK252" i="13" s="1"/>
  <c r="BN251" i="13"/>
  <c r="J251" i="13"/>
  <c r="S251" i="13" s="1"/>
  <c r="AB252" i="13" s="1"/>
  <c r="BM251" i="13"/>
  <c r="AV251" i="13"/>
  <c r="AJ252" i="13" s="1"/>
  <c r="BP251" i="13"/>
  <c r="CJ249" i="13"/>
  <c r="CK249" i="13" s="1"/>
  <c r="CI250" i="13"/>
  <c r="BZ250" i="13"/>
  <c r="O360" i="12"/>
  <c r="BY250" i="13"/>
  <c r="CH250" i="13"/>
  <c r="N361" i="12"/>
  <c r="R251" i="13"/>
  <c r="AA252" i="13" s="1"/>
  <c r="L251" i="13"/>
  <c r="O460" i="7"/>
  <c r="K461" i="7"/>
  <c r="J461" i="7"/>
  <c r="I461" i="7"/>
  <c r="H461" i="7"/>
  <c r="G461" i="7"/>
  <c r="CA249" i="13"/>
  <c r="AR250" i="13"/>
  <c r="BJ343" i="13"/>
  <c r="M251" i="13" l="1"/>
  <c r="P251" i="13" s="1"/>
  <c r="AZ251" i="13"/>
  <c r="BC251" i="13" s="1"/>
  <c r="AY251" i="13"/>
  <c r="BB251" i="13" s="1"/>
  <c r="CL249" i="13"/>
  <c r="O251" i="13"/>
  <c r="BL250" i="13"/>
  <c r="AU250" i="13"/>
  <c r="AI251" i="13" s="1"/>
  <c r="H250" i="13"/>
  <c r="P461" i="7"/>
  <c r="Q461" i="7"/>
  <c r="T461" i="7"/>
  <c r="R461" i="7"/>
  <c r="S461" i="7"/>
  <c r="L461" i="7"/>
  <c r="CC249" i="13"/>
  <c r="CB249" i="13"/>
  <c r="G361" i="12" l="1"/>
  <c r="H361" i="12" s="1"/>
  <c r="I361" i="12" s="1"/>
  <c r="CE251" i="13" s="1"/>
  <c r="U461" i="7"/>
  <c r="K250" i="13"/>
  <c r="Q250" i="13"/>
  <c r="Z251" i="13" s="1"/>
  <c r="BR250" i="13"/>
  <c r="AX250" i="13"/>
  <c r="BA250" i="13" s="1"/>
  <c r="BD250" i="13" s="1"/>
  <c r="BI344" i="13"/>
  <c r="BK344" i="13"/>
  <c r="J362" i="12" l="1"/>
  <c r="BV251" i="13"/>
  <c r="AS252" i="13" s="1"/>
  <c r="BP252" i="13" s="1"/>
  <c r="CF251" i="13"/>
  <c r="BW251" i="13"/>
  <c r="AT252" i="13" s="1"/>
  <c r="BN252" i="13" s="1"/>
  <c r="BO251" i="13"/>
  <c r="BT251" i="13"/>
  <c r="N250" i="13"/>
  <c r="BU250" i="13"/>
  <c r="CD250" i="13"/>
  <c r="BX250" i="13"/>
  <c r="CG250" i="13"/>
  <c r="BH251" i="13"/>
  <c r="F461" i="7"/>
  <c r="V461" i="7"/>
  <c r="K361" i="12"/>
  <c r="L361" i="12" s="1"/>
  <c r="M361" i="12" s="1"/>
  <c r="BJ344" i="13"/>
  <c r="BM252" i="13" l="1"/>
  <c r="I252" i="13"/>
  <c r="R252" i="13" s="1"/>
  <c r="AA253" i="13" s="1"/>
  <c r="AV252" i="13"/>
  <c r="AJ253" i="13" s="1"/>
  <c r="J252" i="13"/>
  <c r="S252" i="13" s="1"/>
  <c r="AB253" i="13" s="1"/>
  <c r="AW252" i="13"/>
  <c r="AK253" i="13" s="1"/>
  <c r="BQ252" i="13"/>
  <c r="CA250" i="13"/>
  <c r="AR251" i="13"/>
  <c r="CJ250" i="13"/>
  <c r="BZ251" i="13"/>
  <c r="O361" i="12"/>
  <c r="CI251" i="13"/>
  <c r="CH251" i="13"/>
  <c r="BY251" i="13"/>
  <c r="N362" i="12"/>
  <c r="O461" i="7"/>
  <c r="H462" i="7"/>
  <c r="I462" i="7"/>
  <c r="G462" i="7"/>
  <c r="J462" i="7"/>
  <c r="K462" i="7"/>
  <c r="AZ252" i="13"/>
  <c r="BC252" i="13" s="1"/>
  <c r="BK345" i="13"/>
  <c r="L252" i="13" l="1"/>
  <c r="O252" i="13" s="1"/>
  <c r="AY252" i="13"/>
  <c r="BB252" i="13" s="1"/>
  <c r="M252" i="13"/>
  <c r="P252" i="13" s="1"/>
  <c r="S462" i="7"/>
  <c r="R462" i="7"/>
  <c r="P462" i="7"/>
  <c r="T462" i="7"/>
  <c r="Q462" i="7"/>
  <c r="CK250" i="13"/>
  <c r="CL250" i="13"/>
  <c r="H251" i="13"/>
  <c r="BL251" i="13"/>
  <c r="AU251" i="13"/>
  <c r="AI252" i="13" s="1"/>
  <c r="CB250" i="13"/>
  <c r="CC250" i="13"/>
  <c r="L462" i="7"/>
  <c r="BJ345" i="13"/>
  <c r="BI345" i="13"/>
  <c r="G362" i="12" l="1"/>
  <c r="H362" i="12" s="1"/>
  <c r="I362" i="12" s="1"/>
  <c r="AX251" i="13"/>
  <c r="BA251" i="13" s="1"/>
  <c r="BD251" i="13" s="1"/>
  <c r="U462" i="7"/>
  <c r="BR251" i="13"/>
  <c r="Q251" i="13"/>
  <c r="Z252" i="13" s="1"/>
  <c r="K251" i="13"/>
  <c r="BK346" i="13"/>
  <c r="BW252" i="13" l="1"/>
  <c r="AT253" i="13" s="1"/>
  <c r="J253" i="13" s="1"/>
  <c r="CE252" i="13"/>
  <c r="J363" i="12"/>
  <c r="BV252" i="13"/>
  <c r="AS253" i="13" s="1"/>
  <c r="AV253" i="13" s="1"/>
  <c r="AJ254" i="13" s="1"/>
  <c r="CF252" i="13"/>
  <c r="N251" i="13"/>
  <c r="BU251" i="13"/>
  <c r="CD251" i="13"/>
  <c r="BX251" i="13"/>
  <c r="CG251" i="13"/>
  <c r="BH252" i="13"/>
  <c r="F462" i="7"/>
  <c r="V462" i="7"/>
  <c r="K362" i="12"/>
  <c r="L362" i="12" s="1"/>
  <c r="M362" i="12" s="1"/>
  <c r="BT252" i="13"/>
  <c r="BO252" i="13"/>
  <c r="BI346" i="13"/>
  <c r="BJ346" i="13"/>
  <c r="AW253" i="13" l="1"/>
  <c r="AK254" i="13" s="1"/>
  <c r="BQ253" i="13"/>
  <c r="BN253" i="13"/>
  <c r="I253" i="13"/>
  <c r="R253" i="13" s="1"/>
  <c r="AA254" i="13" s="1"/>
  <c r="BM253" i="13"/>
  <c r="BP253" i="13"/>
  <c r="AY253" i="13"/>
  <c r="BB253" i="13" s="1"/>
  <c r="BZ252" i="13"/>
  <c r="CI252" i="13"/>
  <c r="O362" i="12"/>
  <c r="BY252" i="13"/>
  <c r="CH252" i="13"/>
  <c r="N363" i="12"/>
  <c r="S253" i="13"/>
  <c r="AB254" i="13" s="1"/>
  <c r="M253" i="13"/>
  <c r="O462" i="7"/>
  <c r="H463" i="7"/>
  <c r="I463" i="7"/>
  <c r="J463" i="7"/>
  <c r="G463" i="7"/>
  <c r="K463" i="7"/>
  <c r="L253" i="13"/>
  <c r="CJ251" i="13"/>
  <c r="CA251" i="13"/>
  <c r="AR252" i="13"/>
  <c r="AZ253" i="13" l="1"/>
  <c r="BC253" i="13" s="1"/>
  <c r="P253" i="13"/>
  <c r="O253" i="13"/>
  <c r="T463" i="7"/>
  <c r="Q463" i="7"/>
  <c r="S463" i="7"/>
  <c r="P463" i="7"/>
  <c r="R463" i="7"/>
  <c r="L463" i="7"/>
  <c r="H252" i="13"/>
  <c r="BL252" i="13"/>
  <c r="AU252" i="13"/>
  <c r="AI253" i="13" s="1"/>
  <c r="CB251" i="13"/>
  <c r="CC251" i="13"/>
  <c r="CL251" i="13"/>
  <c r="CK251" i="13"/>
  <c r="G363" i="12" l="1"/>
  <c r="H363" i="12" s="1"/>
  <c r="I363" i="12" s="1"/>
  <c r="U463" i="7"/>
  <c r="K252" i="13"/>
  <c r="Q252" i="13"/>
  <c r="Z253" i="13" s="1"/>
  <c r="BR252" i="13"/>
  <c r="AX252" i="13"/>
  <c r="BA252" i="13" s="1"/>
  <c r="BD252" i="13" s="1"/>
  <c r="J364" i="12" l="1"/>
  <c r="CE253" i="13"/>
  <c r="BV253" i="13"/>
  <c r="AS254" i="13" s="1"/>
  <c r="BM254" i="13" s="1"/>
  <c r="BW253" i="13"/>
  <c r="AT254" i="13" s="1"/>
  <c r="BQ254" i="13" s="1"/>
  <c r="CF253" i="13"/>
  <c r="K363" i="12"/>
  <c r="L363" i="12" s="1"/>
  <c r="M363" i="12" s="1"/>
  <c r="V463" i="7"/>
  <c r="BT253" i="13"/>
  <c r="BO253" i="13"/>
  <c r="BH253" i="13"/>
  <c r="F463" i="7"/>
  <c r="N252" i="13"/>
  <c r="CD252" i="13"/>
  <c r="BU252" i="13"/>
  <c r="CG252" i="13"/>
  <c r="BX252" i="13"/>
  <c r="I254" i="13" l="1"/>
  <c r="R254" i="13" s="1"/>
  <c r="AA255" i="13" s="1"/>
  <c r="AV254" i="13"/>
  <c r="AJ255" i="13" s="1"/>
  <c r="BP254" i="13"/>
  <c r="AW254" i="13"/>
  <c r="AK255" i="13" s="1"/>
  <c r="BN254" i="13"/>
  <c r="J254" i="13"/>
  <c r="M254" i="13" s="1"/>
  <c r="AY254" i="13"/>
  <c r="BB254" i="13" s="1"/>
  <c r="O463" i="7"/>
  <c r="J464" i="7"/>
  <c r="K464" i="7"/>
  <c r="G464" i="7"/>
  <c r="I464" i="7"/>
  <c r="H464" i="7"/>
  <c r="CA252" i="13"/>
  <c r="AR253" i="13"/>
  <c r="CJ252" i="13"/>
  <c r="O363" i="12"/>
  <c r="BZ253" i="13"/>
  <c r="CI253" i="13"/>
  <c r="BY253" i="13"/>
  <c r="CH253" i="13"/>
  <c r="N364" i="12"/>
  <c r="AZ254" i="13" l="1"/>
  <c r="BC254" i="13" s="1"/>
  <c r="S254" i="13"/>
  <c r="AB255" i="13" s="1"/>
  <c r="L254" i="13"/>
  <c r="O254" i="13" s="1"/>
  <c r="P254" i="13"/>
  <c r="CB252" i="13"/>
  <c r="CC252" i="13"/>
  <c r="CL252" i="13"/>
  <c r="CK252" i="13"/>
  <c r="Q464" i="7"/>
  <c r="T464" i="7"/>
  <c r="R464" i="7"/>
  <c r="P464" i="7"/>
  <c r="S464" i="7"/>
  <c r="H253" i="13"/>
  <c r="AU253" i="13"/>
  <c r="AI254" i="13" s="1"/>
  <c r="BL253" i="13"/>
  <c r="L464" i="7"/>
  <c r="G364" i="12" l="1"/>
  <c r="H364" i="12" s="1"/>
  <c r="I364" i="12" s="1"/>
  <c r="U464" i="7"/>
  <c r="BR253" i="13"/>
  <c r="Q253" i="13"/>
  <c r="Z254" i="13" s="1"/>
  <c r="K253" i="13"/>
  <c r="AX253" i="13"/>
  <c r="BA253" i="13" s="1"/>
  <c r="BD253" i="13" s="1"/>
  <c r="CE254" i="13" l="1"/>
  <c r="CF254" i="13"/>
  <c r="J365" i="12"/>
  <c r="BV254" i="13"/>
  <c r="AS255" i="13" s="1"/>
  <c r="BP255" i="13" s="1"/>
  <c r="BW254" i="13"/>
  <c r="AT255" i="13" s="1"/>
  <c r="BN255" i="13" s="1"/>
  <c r="N253" i="13"/>
  <c r="BU253" i="13"/>
  <c r="CD253" i="13"/>
  <c r="CG253" i="13"/>
  <c r="BX253" i="13"/>
  <c r="BH254" i="13"/>
  <c r="F464" i="7"/>
  <c r="BO254" i="13"/>
  <c r="BT254" i="13"/>
  <c r="K364" i="12"/>
  <c r="L364" i="12" s="1"/>
  <c r="M364" i="12" s="1"/>
  <c r="V464" i="7"/>
  <c r="J255" i="13" l="1"/>
  <c r="S255" i="13" s="1"/>
  <c r="AB256" i="13" s="1"/>
  <c r="AW255" i="13"/>
  <c r="AK256" i="13" s="1"/>
  <c r="BQ255" i="13"/>
  <c r="I255" i="13"/>
  <c r="R255" i="13" s="1"/>
  <c r="AA256" i="13" s="1"/>
  <c r="BM255" i="13"/>
  <c r="AV255" i="13"/>
  <c r="AJ256" i="13" s="1"/>
  <c r="BZ254" i="13"/>
  <c r="CI254" i="13"/>
  <c r="O364" i="12"/>
  <c r="BY254" i="13"/>
  <c r="CH254" i="13"/>
  <c r="N365" i="12"/>
  <c r="O464" i="7"/>
  <c r="J465" i="7"/>
  <c r="H465" i="7"/>
  <c r="K465" i="7"/>
  <c r="I465" i="7"/>
  <c r="G465" i="7"/>
  <c r="CJ253" i="13"/>
  <c r="CA253" i="13"/>
  <c r="AR254" i="13"/>
  <c r="AZ255" i="13" l="1"/>
  <c r="BC255" i="13" s="1"/>
  <c r="L255" i="13"/>
  <c r="O255" i="13" s="1"/>
  <c r="M255" i="13"/>
  <c r="P255" i="13" s="1"/>
  <c r="AY255" i="13"/>
  <c r="BB255" i="13" s="1"/>
  <c r="CK253" i="13"/>
  <c r="CL253" i="13"/>
  <c r="L465" i="7"/>
  <c r="P465" i="7"/>
  <c r="R465" i="7"/>
  <c r="T465" i="7"/>
  <c r="Q465" i="7"/>
  <c r="S465" i="7"/>
  <c r="H254" i="13"/>
  <c r="AU254" i="13"/>
  <c r="AI255" i="13" s="1"/>
  <c r="BL254" i="13"/>
  <c r="CC253" i="13"/>
  <c r="CB253" i="13"/>
  <c r="G365" i="12" l="1"/>
  <c r="H365" i="12" s="1"/>
  <c r="I365" i="12" s="1"/>
  <c r="U465" i="7"/>
  <c r="K254" i="13"/>
  <c r="Q254" i="13"/>
  <c r="Z255" i="13" s="1"/>
  <c r="BR254" i="13"/>
  <c r="AX254" i="13"/>
  <c r="BA254" i="13" s="1"/>
  <c r="BD254" i="13" s="1"/>
  <c r="BV255" i="13" l="1"/>
  <c r="AS256" i="13" s="1"/>
  <c r="I256" i="13" s="1"/>
  <c r="CE255" i="13"/>
  <c r="J366" i="12"/>
  <c r="CF255" i="13"/>
  <c r="BW255" i="13"/>
  <c r="AT256" i="13" s="1"/>
  <c r="AW256" i="13" s="1"/>
  <c r="AK257" i="13" s="1"/>
  <c r="BT255" i="13"/>
  <c r="BO255" i="13"/>
  <c r="V465" i="7"/>
  <c r="K365" i="12"/>
  <c r="L365" i="12" s="1"/>
  <c r="M365" i="12" s="1"/>
  <c r="BH255" i="13"/>
  <c r="F465" i="7"/>
  <c r="N254" i="13"/>
  <c r="BU254" i="13"/>
  <c r="CD254" i="13"/>
  <c r="BX254" i="13"/>
  <c r="CG254" i="13"/>
  <c r="BP256" i="13" l="1"/>
  <c r="BM256" i="13"/>
  <c r="AV256" i="13"/>
  <c r="AJ257" i="13" s="1"/>
  <c r="J256" i="13"/>
  <c r="S256" i="13" s="1"/>
  <c r="AB257" i="13" s="1"/>
  <c r="BN256" i="13"/>
  <c r="BQ256" i="13"/>
  <c r="O465" i="7"/>
  <c r="I466" i="7"/>
  <c r="H466" i="7"/>
  <c r="J466" i="7"/>
  <c r="K466" i="7"/>
  <c r="G466" i="7"/>
  <c r="CJ254" i="13"/>
  <c r="CA254" i="13"/>
  <c r="AR255" i="13"/>
  <c r="AZ256" i="13"/>
  <c r="BC256" i="13" s="1"/>
  <c r="CI255" i="13"/>
  <c r="O365" i="12"/>
  <c r="BZ255" i="13"/>
  <c r="CH255" i="13"/>
  <c r="BY255" i="13"/>
  <c r="N366" i="12"/>
  <c r="R256" i="13"/>
  <c r="AA257" i="13" s="1"/>
  <c r="L256" i="13"/>
  <c r="AY256" i="13" l="1"/>
  <c r="BB256" i="13" s="1"/>
  <c r="M256" i="13"/>
  <c r="P256" i="13" s="1"/>
  <c r="O256" i="13"/>
  <c r="CK254" i="13"/>
  <c r="CL254" i="13"/>
  <c r="L466" i="7"/>
  <c r="AU255" i="13"/>
  <c r="AI256" i="13" s="1"/>
  <c r="BL255" i="13"/>
  <c r="H255" i="13"/>
  <c r="R466" i="7"/>
  <c r="Q466" i="7"/>
  <c r="T466" i="7"/>
  <c r="P466" i="7"/>
  <c r="S466" i="7"/>
  <c r="CB254" i="13"/>
  <c r="CC254" i="13"/>
  <c r="G366" i="12" l="1"/>
  <c r="H366" i="12" s="1"/>
  <c r="I366" i="12" s="1"/>
  <c r="BW256" i="13" s="1"/>
  <c r="AT257" i="13" s="1"/>
  <c r="AX255" i="13"/>
  <c r="BA255" i="13" s="1"/>
  <c r="BD255" i="13" s="1"/>
  <c r="U466" i="7"/>
  <c r="Q255" i="13"/>
  <c r="Z256" i="13" s="1"/>
  <c r="BR255" i="13"/>
  <c r="K255" i="13"/>
  <c r="J367" i="12" l="1"/>
  <c r="BV256" i="13"/>
  <c r="AS257" i="13" s="1"/>
  <c r="AV257" i="13" s="1"/>
  <c r="AJ258" i="13" s="1"/>
  <c r="CE256" i="13"/>
  <c r="CF256" i="13"/>
  <c r="BN257" i="13"/>
  <c r="J257" i="13"/>
  <c r="BQ257" i="13"/>
  <c r="AW257" i="13"/>
  <c r="AK258" i="13" s="1"/>
  <c r="N255" i="13"/>
  <c r="CD255" i="13"/>
  <c r="BU255" i="13"/>
  <c r="BX255" i="13"/>
  <c r="CG255" i="13"/>
  <c r="BT256" i="13"/>
  <c r="BO256" i="13"/>
  <c r="BH256" i="13"/>
  <c r="F466" i="7"/>
  <c r="K366" i="12"/>
  <c r="L366" i="12" s="1"/>
  <c r="M366" i="12" s="1"/>
  <c r="V466" i="7"/>
  <c r="BP257" i="13" l="1"/>
  <c r="BM257" i="13"/>
  <c r="I257" i="13"/>
  <c r="R257" i="13" s="1"/>
  <c r="AA258" i="13" s="1"/>
  <c r="CJ255" i="13"/>
  <c r="CL255" i="13" s="1"/>
  <c r="BZ256" i="13"/>
  <c r="O366" i="12"/>
  <c r="CI256" i="13"/>
  <c r="CH256" i="13"/>
  <c r="BY256" i="13"/>
  <c r="N367" i="12"/>
  <c r="O466" i="7"/>
  <c r="G467" i="7"/>
  <c r="I467" i="7"/>
  <c r="J467" i="7"/>
  <c r="H467" i="7"/>
  <c r="K467" i="7"/>
  <c r="AY257" i="13"/>
  <c r="BB257" i="13" s="1"/>
  <c r="M257" i="13"/>
  <c r="S257" i="13"/>
  <c r="AB258" i="13" s="1"/>
  <c r="CA255" i="13"/>
  <c r="AR256" i="13"/>
  <c r="AZ257" i="13"/>
  <c r="BC257" i="13" s="1"/>
  <c r="L257" i="13" l="1"/>
  <c r="O257" i="13" s="1"/>
  <c r="CK255" i="13"/>
  <c r="P257" i="13"/>
  <c r="CB255" i="13"/>
  <c r="CC255" i="13"/>
  <c r="L467" i="7"/>
  <c r="H256" i="13"/>
  <c r="AU256" i="13"/>
  <c r="AI257" i="13" s="1"/>
  <c r="BL256" i="13"/>
  <c r="R467" i="7"/>
  <c r="P467" i="7"/>
  <c r="Q467" i="7"/>
  <c r="S467" i="7"/>
  <c r="T467" i="7"/>
  <c r="G367" i="12" l="1"/>
  <c r="H367" i="12" s="1"/>
  <c r="I367" i="12" s="1"/>
  <c r="K256" i="13"/>
  <c r="Q256" i="13"/>
  <c r="Z257" i="13" s="1"/>
  <c r="BR256" i="13"/>
  <c r="AX256" i="13"/>
  <c r="BA256" i="13" s="1"/>
  <c r="BD256" i="13" s="1"/>
  <c r="U467" i="7"/>
  <c r="J368" i="12" l="1"/>
  <c r="BV257" i="13"/>
  <c r="AS258" i="13" s="1"/>
  <c r="I258" i="13" s="1"/>
  <c r="CE257" i="13"/>
  <c r="BW257" i="13"/>
  <c r="AT258" i="13" s="1"/>
  <c r="J258" i="13" s="1"/>
  <c r="CF257" i="13"/>
  <c r="V467" i="7"/>
  <c r="K367" i="12"/>
  <c r="L367" i="12" s="1"/>
  <c r="M367" i="12" s="1"/>
  <c r="BT257" i="13"/>
  <c r="BO257" i="13"/>
  <c r="BH257" i="13"/>
  <c r="F467" i="7"/>
  <c r="N256" i="13"/>
  <c r="CD256" i="13"/>
  <c r="BU256" i="13"/>
  <c r="CG256" i="13"/>
  <c r="BX256" i="13"/>
  <c r="BM258" i="13" l="1"/>
  <c r="AW258" i="13"/>
  <c r="AK259" i="13" s="1"/>
  <c r="BP258" i="13"/>
  <c r="AV258" i="13"/>
  <c r="AJ259" i="13" s="1"/>
  <c r="BN258" i="13"/>
  <c r="BQ258" i="13"/>
  <c r="S258" i="13"/>
  <c r="AB259" i="13" s="1"/>
  <c r="M258" i="13"/>
  <c r="O467" i="7"/>
  <c r="K468" i="7"/>
  <c r="I468" i="7"/>
  <c r="J468" i="7"/>
  <c r="H468" i="7"/>
  <c r="G468" i="7"/>
  <c r="CA256" i="13"/>
  <c r="AR257" i="13"/>
  <c r="CJ256" i="13"/>
  <c r="AZ258" i="13"/>
  <c r="BC258" i="13" s="1"/>
  <c r="R258" i="13"/>
  <c r="AA259" i="13" s="1"/>
  <c r="L258" i="13"/>
  <c r="BZ257" i="13"/>
  <c r="O367" i="12"/>
  <c r="CI257" i="13"/>
  <c r="BY257" i="13"/>
  <c r="CH257" i="13"/>
  <c r="N368" i="12"/>
  <c r="AY258" i="13" l="1"/>
  <c r="BB258" i="13" s="1"/>
  <c r="O258" i="13"/>
  <c r="P258" i="13"/>
  <c r="CB256" i="13"/>
  <c r="CC256" i="13"/>
  <c r="L468" i="7"/>
  <c r="H257" i="13"/>
  <c r="AU257" i="13"/>
  <c r="AI258" i="13" s="1"/>
  <c r="BL257" i="13"/>
  <c r="T468" i="7"/>
  <c r="S468" i="7"/>
  <c r="Q468" i="7"/>
  <c r="P468" i="7"/>
  <c r="R468" i="7"/>
  <c r="CL256" i="13"/>
  <c r="CK256" i="13"/>
  <c r="G368" i="12" l="1"/>
  <c r="H368" i="12" s="1"/>
  <c r="I368" i="12" s="1"/>
  <c r="BV258" i="13" s="1"/>
  <c r="AS259" i="13" s="1"/>
  <c r="Q257" i="13"/>
  <c r="Z258" i="13" s="1"/>
  <c r="BR257" i="13"/>
  <c r="K257" i="13"/>
  <c r="AX257" i="13"/>
  <c r="BA257" i="13" s="1"/>
  <c r="BD257" i="13" s="1"/>
  <c r="U468" i="7"/>
  <c r="CF258" i="13" l="1"/>
  <c r="CE258" i="13"/>
  <c r="BW258" i="13"/>
  <c r="AT259" i="13" s="1"/>
  <c r="BQ259" i="13" s="1"/>
  <c r="J369" i="12"/>
  <c r="N257" i="13"/>
  <c r="BU257" i="13"/>
  <c r="CD257" i="13"/>
  <c r="BX257" i="13"/>
  <c r="CG257" i="13"/>
  <c r="K368" i="12"/>
  <c r="L368" i="12" s="1"/>
  <c r="M368" i="12" s="1"/>
  <c r="V468" i="7"/>
  <c r="BO258" i="13"/>
  <c r="BT258" i="13"/>
  <c r="BH258" i="13"/>
  <c r="F468" i="7"/>
  <c r="BP259" i="13"/>
  <c r="AV259" i="13"/>
  <c r="AJ260" i="13" s="1"/>
  <c r="BM259" i="13"/>
  <c r="I259" i="13"/>
  <c r="BN259" i="13" l="1"/>
  <c r="AW259" i="13"/>
  <c r="AK260" i="13" s="1"/>
  <c r="J259" i="13"/>
  <c r="S259" i="13" s="1"/>
  <c r="AB260" i="13" s="1"/>
  <c r="AY259" i="13"/>
  <c r="BB259" i="13" s="1"/>
  <c r="O368" i="12"/>
  <c r="CI258" i="13"/>
  <c r="BZ258" i="13"/>
  <c r="CH258" i="13"/>
  <c r="BY258" i="13"/>
  <c r="N369" i="12"/>
  <c r="O468" i="7"/>
  <c r="K469" i="7"/>
  <c r="H469" i="7"/>
  <c r="G469" i="7"/>
  <c r="J469" i="7"/>
  <c r="I469" i="7"/>
  <c r="R259" i="13"/>
  <c r="AA260" i="13" s="1"/>
  <c r="L259" i="13"/>
  <c r="CJ257" i="13"/>
  <c r="CA257" i="13"/>
  <c r="AR258" i="13"/>
  <c r="AZ259" i="13" l="1"/>
  <c r="BC259" i="13" s="1"/>
  <c r="M259" i="13"/>
  <c r="P259" i="13" s="1"/>
  <c r="O259" i="13"/>
  <c r="CK257" i="13"/>
  <c r="CL257" i="13"/>
  <c r="R469" i="7"/>
  <c r="S469" i="7"/>
  <c r="P469" i="7"/>
  <c r="T469" i="7"/>
  <c r="Q469" i="7"/>
  <c r="CB257" i="13"/>
  <c r="CC257" i="13"/>
  <c r="AU258" i="13"/>
  <c r="AI259" i="13" s="1"/>
  <c r="BL258" i="13"/>
  <c r="H258" i="13"/>
  <c r="L469" i="7"/>
  <c r="G369" i="12" l="1"/>
  <c r="H369" i="12" s="1"/>
  <c r="I369" i="12" s="1"/>
  <c r="U469" i="7"/>
  <c r="BR258" i="13"/>
  <c r="Q258" i="13"/>
  <c r="Z259" i="13" s="1"/>
  <c r="K258" i="13"/>
  <c r="AX258" i="13"/>
  <c r="BA258" i="13" s="1"/>
  <c r="BD258" i="13" s="1"/>
  <c r="J370" i="12" l="1"/>
  <c r="CE259" i="13"/>
  <c r="BV259" i="13"/>
  <c r="AS260" i="13" s="1"/>
  <c r="BP260" i="13" s="1"/>
  <c r="BW259" i="13"/>
  <c r="AT260" i="13" s="1"/>
  <c r="BQ260" i="13" s="1"/>
  <c r="CF259" i="13"/>
  <c r="N258" i="13"/>
  <c r="BU258" i="13"/>
  <c r="CD258" i="13"/>
  <c r="CG258" i="13"/>
  <c r="BX258" i="13"/>
  <c r="BH259" i="13"/>
  <c r="F469" i="7"/>
  <c r="BT259" i="13"/>
  <c r="BO259" i="13"/>
  <c r="K369" i="12"/>
  <c r="L369" i="12" s="1"/>
  <c r="M369" i="12" s="1"/>
  <c r="V469" i="7"/>
  <c r="I260" i="13" l="1"/>
  <c r="R260" i="13" s="1"/>
  <c r="AA261" i="13" s="1"/>
  <c r="AV260" i="13"/>
  <c r="AJ261" i="13" s="1"/>
  <c r="BM260" i="13"/>
  <c r="BN260" i="13"/>
  <c r="AW260" i="13"/>
  <c r="AK261" i="13" s="1"/>
  <c r="J260" i="13"/>
  <c r="M260" i="13" s="1"/>
  <c r="O369" i="12"/>
  <c r="BZ259" i="13"/>
  <c r="CI259" i="13"/>
  <c r="CH259" i="13"/>
  <c r="BY259" i="13"/>
  <c r="N370" i="12"/>
  <c r="O469" i="7"/>
  <c r="J470" i="7"/>
  <c r="I470" i="7"/>
  <c r="G470" i="7"/>
  <c r="H470" i="7"/>
  <c r="K470" i="7"/>
  <c r="CJ258" i="13"/>
  <c r="CA258" i="13"/>
  <c r="AR259" i="13"/>
  <c r="AZ260" i="13" l="1"/>
  <c r="BC260" i="13" s="1"/>
  <c r="L260" i="13"/>
  <c r="O260" i="13" s="1"/>
  <c r="AY260" i="13"/>
  <c r="BB260" i="13" s="1"/>
  <c r="S260" i="13"/>
  <c r="AB261" i="13" s="1"/>
  <c r="P260" i="13"/>
  <c r="CK258" i="13"/>
  <c r="CL258" i="13"/>
  <c r="L470" i="7"/>
  <c r="AU259" i="13"/>
  <c r="AI260" i="13" s="1"/>
  <c r="H259" i="13"/>
  <c r="BL259" i="13"/>
  <c r="P470" i="7"/>
  <c r="Q470" i="7"/>
  <c r="S470" i="7"/>
  <c r="R470" i="7"/>
  <c r="T470" i="7"/>
  <c r="CB258" i="13"/>
  <c r="CC258" i="13"/>
  <c r="G370" i="12" l="1"/>
  <c r="H370" i="12" s="1"/>
  <c r="I370" i="12" s="1"/>
  <c r="J371" i="12" s="1"/>
  <c r="Q259" i="13"/>
  <c r="Z260" i="13" s="1"/>
  <c r="BR259" i="13"/>
  <c r="K259" i="13"/>
  <c r="AX259" i="13"/>
  <c r="BA259" i="13" s="1"/>
  <c r="BD259" i="13" s="1"/>
  <c r="U470" i="7"/>
  <c r="CE260" i="13" l="1"/>
  <c r="BW260" i="13"/>
  <c r="AT261" i="13" s="1"/>
  <c r="BN261" i="13" s="1"/>
  <c r="BV260" i="13"/>
  <c r="AS261" i="13" s="1"/>
  <c r="BP261" i="13" s="1"/>
  <c r="CF260" i="13"/>
  <c r="K370" i="12"/>
  <c r="L370" i="12" s="1"/>
  <c r="M370" i="12" s="1"/>
  <c r="V470" i="7"/>
  <c r="N259" i="13"/>
  <c r="BU259" i="13"/>
  <c r="CD259" i="13"/>
  <c r="BX259" i="13"/>
  <c r="CG259" i="13"/>
  <c r="BO260" i="13"/>
  <c r="BT260" i="13"/>
  <c r="BH260" i="13"/>
  <c r="F470" i="7"/>
  <c r="J261" i="13" l="1"/>
  <c r="S261" i="13" s="1"/>
  <c r="AB262" i="13" s="1"/>
  <c r="AW261" i="13"/>
  <c r="AK262" i="13" s="1"/>
  <c r="BQ261" i="13"/>
  <c r="AV261" i="13"/>
  <c r="AJ262" i="13" s="1"/>
  <c r="I261" i="13"/>
  <c r="L261" i="13" s="1"/>
  <c r="BM261" i="13"/>
  <c r="CI260" i="13"/>
  <c r="BZ260" i="13"/>
  <c r="O370" i="12"/>
  <c r="CH260" i="13"/>
  <c r="BY260" i="13"/>
  <c r="N371" i="12"/>
  <c r="O470" i="7"/>
  <c r="G471" i="7"/>
  <c r="H471" i="7"/>
  <c r="J471" i="7"/>
  <c r="K471" i="7"/>
  <c r="I471" i="7"/>
  <c r="CJ259" i="13"/>
  <c r="CA259" i="13"/>
  <c r="AR260" i="13"/>
  <c r="M261" i="13" l="1"/>
  <c r="P261" i="13" s="1"/>
  <c r="AZ261" i="13"/>
  <c r="BC261" i="13" s="1"/>
  <c r="R261" i="13"/>
  <c r="AA262" i="13" s="1"/>
  <c r="AY261" i="13"/>
  <c r="BB261" i="13" s="1"/>
  <c r="O261" i="13"/>
  <c r="L471" i="7"/>
  <c r="AU260" i="13"/>
  <c r="AI261" i="13" s="1"/>
  <c r="BL260" i="13"/>
  <c r="H260" i="13"/>
  <c r="CC259" i="13"/>
  <c r="CB259" i="13"/>
  <c r="Q471" i="7"/>
  <c r="R471" i="7"/>
  <c r="P471" i="7"/>
  <c r="T471" i="7"/>
  <c r="S471" i="7"/>
  <c r="CL259" i="13"/>
  <c r="CK259" i="13"/>
  <c r="G371" i="12" l="1"/>
  <c r="H371" i="12" s="1"/>
  <c r="I371" i="12" s="1"/>
  <c r="BV261" i="13" s="1"/>
  <c r="AS262" i="13" s="1"/>
  <c r="AX260" i="13"/>
  <c r="BA260" i="13" s="1"/>
  <c r="BD260" i="13" s="1"/>
  <c r="K260" i="13"/>
  <c r="BR260" i="13"/>
  <c r="Q260" i="13"/>
  <c r="Z261" i="13" s="1"/>
  <c r="U471" i="7"/>
  <c r="BW261" i="13" l="1"/>
  <c r="AT262" i="13" s="1"/>
  <c r="J262" i="13" s="1"/>
  <c r="J372" i="12"/>
  <c r="CF261" i="13"/>
  <c r="CE261" i="13"/>
  <c r="V471" i="7"/>
  <c r="K371" i="12"/>
  <c r="L371" i="12" s="1"/>
  <c r="M371" i="12" s="1"/>
  <c r="BH261" i="13"/>
  <c r="F471" i="7"/>
  <c r="BO261" i="13"/>
  <c r="BT261" i="13"/>
  <c r="N260" i="13"/>
  <c r="CD260" i="13"/>
  <c r="BU260" i="13"/>
  <c r="BX260" i="13"/>
  <c r="CG260" i="13"/>
  <c r="I262" i="13"/>
  <c r="BP262" i="13"/>
  <c r="BM262" i="13"/>
  <c r="AV262" i="13"/>
  <c r="AJ263" i="13" s="1"/>
  <c r="AW262" i="13" l="1"/>
  <c r="AK263" i="13" s="1"/>
  <c r="BN262" i="13"/>
  <c r="BQ262" i="13"/>
  <c r="AY262" i="13"/>
  <c r="BB262" i="13" s="1"/>
  <c r="L262" i="13"/>
  <c r="R262" i="13"/>
  <c r="AA263" i="13" s="1"/>
  <c r="S262" i="13"/>
  <c r="AB263" i="13" s="1"/>
  <c r="M262" i="13"/>
  <c r="O471" i="7"/>
  <c r="G472" i="7"/>
  <c r="H472" i="7"/>
  <c r="K472" i="7"/>
  <c r="J472" i="7"/>
  <c r="I472" i="7"/>
  <c r="CA260" i="13"/>
  <c r="AR261" i="13"/>
  <c r="CJ260" i="13"/>
  <c r="BZ261" i="13"/>
  <c r="O371" i="12"/>
  <c r="CI261" i="13"/>
  <c r="BY261" i="13"/>
  <c r="CH261" i="13"/>
  <c r="N372" i="12"/>
  <c r="AZ262" i="13" l="1"/>
  <c r="BC262" i="13" s="1"/>
  <c r="P262" i="13"/>
  <c r="O262" i="13"/>
  <c r="L472" i="7"/>
  <c r="CL260" i="13"/>
  <c r="CK260" i="13"/>
  <c r="S472" i="7"/>
  <c r="T472" i="7"/>
  <c r="P472" i="7"/>
  <c r="R472" i="7"/>
  <c r="Q472" i="7"/>
  <c r="BL261" i="13"/>
  <c r="H261" i="13"/>
  <c r="AU261" i="13"/>
  <c r="AI262" i="13" s="1"/>
  <c r="CC260" i="13"/>
  <c r="CB260" i="13"/>
  <c r="G372" i="12" l="1"/>
  <c r="H372" i="12" s="1"/>
  <c r="I372" i="12" s="1"/>
  <c r="AX261" i="13"/>
  <c r="BA261" i="13" s="1"/>
  <c r="BD261" i="13" s="1"/>
  <c r="Q261" i="13"/>
  <c r="Z262" i="13" s="1"/>
  <c r="K261" i="13"/>
  <c r="BR261" i="13"/>
  <c r="U472" i="7"/>
  <c r="J373" i="12" l="1"/>
  <c r="CF262" i="13"/>
  <c r="BV262" i="13"/>
  <c r="AS263" i="13" s="1"/>
  <c r="BM263" i="13" s="1"/>
  <c r="BW262" i="13"/>
  <c r="AT263" i="13" s="1"/>
  <c r="J263" i="13" s="1"/>
  <c r="CE262" i="13"/>
  <c r="V472" i="7"/>
  <c r="K372" i="12"/>
  <c r="L372" i="12" s="1"/>
  <c r="M372" i="12" s="1"/>
  <c r="BO262" i="13"/>
  <c r="BT262" i="13"/>
  <c r="N261" i="13"/>
  <c r="BU261" i="13"/>
  <c r="CD261" i="13"/>
  <c r="CG261" i="13"/>
  <c r="BX261" i="13"/>
  <c r="BH262" i="13"/>
  <c r="F472" i="7"/>
  <c r="I263" i="13" l="1"/>
  <c r="L263" i="13" s="1"/>
  <c r="AV263" i="13"/>
  <c r="AJ264" i="13" s="1"/>
  <c r="BP263" i="13"/>
  <c r="AW263" i="13"/>
  <c r="AK264" i="13" s="1"/>
  <c r="BN263" i="13"/>
  <c r="BQ263" i="13"/>
  <c r="CJ261" i="13"/>
  <c r="CL261" i="13" s="1"/>
  <c r="CA261" i="13"/>
  <c r="AR262" i="13"/>
  <c r="O472" i="7"/>
  <c r="G473" i="7"/>
  <c r="I473" i="7"/>
  <c r="K473" i="7"/>
  <c r="H473" i="7"/>
  <c r="J473" i="7"/>
  <c r="S263" i="13"/>
  <c r="AB264" i="13" s="1"/>
  <c r="M263" i="13"/>
  <c r="O372" i="12"/>
  <c r="CI262" i="13"/>
  <c r="BZ262" i="13"/>
  <c r="BY262" i="13"/>
  <c r="CH262" i="13"/>
  <c r="N373" i="12"/>
  <c r="R263" i="13" l="1"/>
  <c r="AA264" i="13" s="1"/>
  <c r="AY263" i="13"/>
  <c r="BB263" i="13" s="1"/>
  <c r="AZ263" i="13"/>
  <c r="BC263" i="13" s="1"/>
  <c r="CK261" i="13"/>
  <c r="O263" i="13"/>
  <c r="P263" i="13"/>
  <c r="L473" i="7"/>
  <c r="P473" i="7"/>
  <c r="S473" i="7"/>
  <c r="R473" i="7"/>
  <c r="Q473" i="7"/>
  <c r="T473" i="7"/>
  <c r="AU262" i="13"/>
  <c r="AI263" i="13" s="1"/>
  <c r="BL262" i="13"/>
  <c r="H262" i="13"/>
  <c r="CC261" i="13"/>
  <c r="CB261" i="13"/>
  <c r="G373" i="12" l="1"/>
  <c r="H373" i="12" s="1"/>
  <c r="I373" i="12" s="1"/>
  <c r="BV263" i="13" s="1"/>
  <c r="AS264" i="13" s="1"/>
  <c r="K262" i="13"/>
  <c r="BR262" i="13"/>
  <c r="Q262" i="13"/>
  <c r="Z263" i="13" s="1"/>
  <c r="U473" i="7"/>
  <c r="AX262" i="13"/>
  <c r="BA262" i="13" s="1"/>
  <c r="BD262" i="13" s="1"/>
  <c r="J374" i="12" l="1"/>
  <c r="CF263" i="13"/>
  <c r="CE263" i="13"/>
  <c r="BW263" i="13"/>
  <c r="AT264" i="13" s="1"/>
  <c r="AW264" i="13" s="1"/>
  <c r="AK265" i="13" s="1"/>
  <c r="BH263" i="13"/>
  <c r="F473" i="7"/>
  <c r="V473" i="7"/>
  <c r="K373" i="12"/>
  <c r="L373" i="12" s="1"/>
  <c r="M373" i="12" s="1"/>
  <c r="BO263" i="13"/>
  <c r="BT263" i="13"/>
  <c r="N262" i="13"/>
  <c r="CD262" i="13"/>
  <c r="BU262" i="13"/>
  <c r="BX262" i="13"/>
  <c r="CG262" i="13"/>
  <c r="BM264" i="13"/>
  <c r="BP264" i="13"/>
  <c r="AV264" i="13"/>
  <c r="AJ265" i="13" s="1"/>
  <c r="I264" i="13"/>
  <c r="J264" i="13" l="1"/>
  <c r="M264" i="13" s="1"/>
  <c r="BQ264" i="13"/>
  <c r="BN264" i="13"/>
  <c r="CI263" i="13"/>
  <c r="BZ263" i="13"/>
  <c r="O373" i="12"/>
  <c r="CH263" i="13"/>
  <c r="BY263" i="13"/>
  <c r="N374" i="12"/>
  <c r="L264" i="13"/>
  <c r="R264" i="13"/>
  <c r="AA265" i="13" s="1"/>
  <c r="AY264" i="13"/>
  <c r="BB264" i="13" s="1"/>
  <c r="AZ264" i="13"/>
  <c r="BC264" i="13" s="1"/>
  <c r="CA262" i="13"/>
  <c r="AR263" i="13"/>
  <c r="O473" i="7"/>
  <c r="H474" i="7"/>
  <c r="J474" i="7"/>
  <c r="G474" i="7"/>
  <c r="K474" i="7"/>
  <c r="I474" i="7"/>
  <c r="CJ262" i="13"/>
  <c r="S264" i="13" l="1"/>
  <c r="AB265" i="13" s="1"/>
  <c r="O264" i="13"/>
  <c r="P264" i="13"/>
  <c r="CC262" i="13"/>
  <c r="CB262" i="13"/>
  <c r="AU263" i="13"/>
  <c r="AI264" i="13" s="1"/>
  <c r="BL263" i="13"/>
  <c r="H263" i="13"/>
  <c r="L474" i="7"/>
  <c r="Q474" i="7"/>
  <c r="T474" i="7"/>
  <c r="R474" i="7"/>
  <c r="S474" i="7"/>
  <c r="P474" i="7"/>
  <c r="CK262" i="13"/>
  <c r="CL262" i="13"/>
  <c r="G374" i="12" l="1"/>
  <c r="H374" i="12" s="1"/>
  <c r="I374" i="12" s="1"/>
  <c r="K263" i="13"/>
  <c r="Q263" i="13"/>
  <c r="Z264" i="13" s="1"/>
  <c r="BR263" i="13"/>
  <c r="AX263" i="13"/>
  <c r="BA263" i="13" s="1"/>
  <c r="BD263" i="13" s="1"/>
  <c r="U474" i="7"/>
  <c r="CE264" i="13" l="1"/>
  <c r="BV264" i="13"/>
  <c r="AS265" i="13" s="1"/>
  <c r="BM265" i="13" s="1"/>
  <c r="CF264" i="13"/>
  <c r="BW264" i="13"/>
  <c r="AT265" i="13" s="1"/>
  <c r="BQ265" i="13" s="1"/>
  <c r="J375" i="12"/>
  <c r="BT264" i="13"/>
  <c r="BO264" i="13"/>
  <c r="BH264" i="13"/>
  <c r="F474" i="7"/>
  <c r="K374" i="12"/>
  <c r="L374" i="12" s="1"/>
  <c r="M374" i="12" s="1"/>
  <c r="V474" i="7"/>
  <c r="N263" i="13"/>
  <c r="CD263" i="13"/>
  <c r="BU263" i="13"/>
  <c r="BX263" i="13"/>
  <c r="CG263" i="13"/>
  <c r="BP265" i="13" l="1"/>
  <c r="AV265" i="13"/>
  <c r="AJ266" i="13" s="1"/>
  <c r="I265" i="13"/>
  <c r="BN265" i="13"/>
  <c r="J265" i="13"/>
  <c r="S265" i="13" s="1"/>
  <c r="AB266" i="13" s="1"/>
  <c r="AW265" i="13"/>
  <c r="AK266" i="13" s="1"/>
  <c r="CA263" i="13"/>
  <c r="AR264" i="13"/>
  <c r="CJ263" i="13"/>
  <c r="CI264" i="13"/>
  <c r="BZ264" i="13"/>
  <c r="O374" i="12"/>
  <c r="CH264" i="13"/>
  <c r="BY264" i="13"/>
  <c r="N375" i="12"/>
  <c r="O474" i="7"/>
  <c r="H475" i="7"/>
  <c r="J475" i="7"/>
  <c r="G475" i="7"/>
  <c r="I475" i="7"/>
  <c r="K475" i="7"/>
  <c r="L265" i="13"/>
  <c r="R265" i="13"/>
  <c r="AA266" i="13" s="1"/>
  <c r="AZ265" i="13" l="1"/>
  <c r="BC265" i="13" s="1"/>
  <c r="AY265" i="13"/>
  <c r="BB265" i="13" s="1"/>
  <c r="M265" i="13"/>
  <c r="P265" i="13" s="1"/>
  <c r="O265" i="13"/>
  <c r="CK263" i="13"/>
  <c r="CL263" i="13"/>
  <c r="L475" i="7"/>
  <c r="Q475" i="7"/>
  <c r="P475" i="7"/>
  <c r="S475" i="7"/>
  <c r="R475" i="7"/>
  <c r="T475" i="7"/>
  <c r="BL264" i="13"/>
  <c r="H264" i="13"/>
  <c r="AU264" i="13"/>
  <c r="AI265" i="13" s="1"/>
  <c r="CC263" i="13"/>
  <c r="CB263" i="13"/>
  <c r="G375" i="12" l="1"/>
  <c r="H375" i="12" s="1"/>
  <c r="I375" i="12" s="1"/>
  <c r="BR264" i="13"/>
  <c r="Q264" i="13"/>
  <c r="Z265" i="13" s="1"/>
  <c r="K264" i="13"/>
  <c r="U475" i="7"/>
  <c r="AX264" i="13"/>
  <c r="BA264" i="13" s="1"/>
  <c r="BD264" i="13" s="1"/>
  <c r="BV265" i="13" l="1"/>
  <c r="AS266" i="13" s="1"/>
  <c r="BP266" i="13" s="1"/>
  <c r="CE265" i="13"/>
  <c r="J376" i="12"/>
  <c r="BW265" i="13"/>
  <c r="AT266" i="13" s="1"/>
  <c r="BN266" i="13" s="1"/>
  <c r="CF265" i="13"/>
  <c r="V475" i="7"/>
  <c r="K375" i="12"/>
  <c r="L375" i="12" s="1"/>
  <c r="M375" i="12" s="1"/>
  <c r="N264" i="13"/>
  <c r="BU264" i="13"/>
  <c r="CD264" i="13"/>
  <c r="BX264" i="13"/>
  <c r="CG264" i="13"/>
  <c r="BH265" i="13"/>
  <c r="F475" i="7"/>
  <c r="BT265" i="13"/>
  <c r="BO265" i="13"/>
  <c r="BM266" i="13" l="1"/>
  <c r="AV266" i="13"/>
  <c r="AJ267" i="13" s="1"/>
  <c r="I266" i="13"/>
  <c r="L266" i="13" s="1"/>
  <c r="J266" i="13"/>
  <c r="S266" i="13" s="1"/>
  <c r="AB267" i="13" s="1"/>
  <c r="AW266" i="13"/>
  <c r="AK267" i="13" s="1"/>
  <c r="BQ266" i="13"/>
  <c r="CJ264" i="13"/>
  <c r="CA264" i="13"/>
  <c r="AR265" i="13"/>
  <c r="O475" i="7"/>
  <c r="I476" i="7"/>
  <c r="K476" i="7"/>
  <c r="H476" i="7"/>
  <c r="G476" i="7"/>
  <c r="J476" i="7"/>
  <c r="CI265" i="13"/>
  <c r="O375" i="12"/>
  <c r="BZ265" i="13"/>
  <c r="BY265" i="13"/>
  <c r="CH265" i="13"/>
  <c r="N376" i="12"/>
  <c r="R266" i="13" l="1"/>
  <c r="AA267" i="13" s="1"/>
  <c r="M266" i="13"/>
  <c r="P266" i="13" s="1"/>
  <c r="AY266" i="13"/>
  <c r="BB266" i="13" s="1"/>
  <c r="AZ266" i="13"/>
  <c r="BC266" i="13" s="1"/>
  <c r="O266" i="13"/>
  <c r="L476" i="7"/>
  <c r="CC264" i="13"/>
  <c r="CB264" i="13"/>
  <c r="H265" i="13"/>
  <c r="BL265" i="13"/>
  <c r="AU265" i="13"/>
  <c r="AI266" i="13" s="1"/>
  <c r="Q476" i="7"/>
  <c r="R476" i="7"/>
  <c r="S476" i="7"/>
  <c r="P476" i="7"/>
  <c r="T476" i="7"/>
  <c r="CK264" i="13"/>
  <c r="CL264" i="13"/>
  <c r="G376" i="12" l="1"/>
  <c r="H376" i="12" s="1"/>
  <c r="I376" i="12" s="1"/>
  <c r="AX265" i="13"/>
  <c r="BA265" i="13" s="1"/>
  <c r="BD265" i="13" s="1"/>
  <c r="U476" i="7"/>
  <c r="K265" i="13"/>
  <c r="Q265" i="13"/>
  <c r="Z266" i="13" s="1"/>
  <c r="BR265" i="13"/>
  <c r="CE266" i="13" l="1"/>
  <c r="BW266" i="13"/>
  <c r="AT267" i="13" s="1"/>
  <c r="BQ267" i="13" s="1"/>
  <c r="J377" i="12"/>
  <c r="CF266" i="13"/>
  <c r="BV266" i="13"/>
  <c r="AS267" i="13" s="1"/>
  <c r="BM267" i="13" s="1"/>
  <c r="N265" i="13"/>
  <c r="CD265" i="13"/>
  <c r="BU265" i="13"/>
  <c r="BX265" i="13"/>
  <c r="CG265" i="13"/>
  <c r="BO266" i="13"/>
  <c r="BT266" i="13"/>
  <c r="BH266" i="13"/>
  <c r="F476" i="7"/>
  <c r="K376" i="12"/>
  <c r="L376" i="12" s="1"/>
  <c r="M376" i="12" s="1"/>
  <c r="V476" i="7"/>
  <c r="J267" i="13" l="1"/>
  <c r="S267" i="13" s="1"/>
  <c r="AB268" i="13" s="1"/>
  <c r="BN267" i="13"/>
  <c r="BP267" i="13"/>
  <c r="I267" i="13"/>
  <c r="L267" i="13" s="1"/>
  <c r="AV267" i="13"/>
  <c r="AJ268" i="13" s="1"/>
  <c r="AW267" i="13"/>
  <c r="AK268" i="13" s="1"/>
  <c r="CI266" i="13"/>
  <c r="BZ266" i="13"/>
  <c r="O376" i="12"/>
  <c r="CH266" i="13"/>
  <c r="BY266" i="13"/>
  <c r="N377" i="12"/>
  <c r="CA265" i="13"/>
  <c r="AR266" i="13"/>
  <c r="O476" i="7"/>
  <c r="J477" i="7"/>
  <c r="I477" i="7"/>
  <c r="H477" i="7"/>
  <c r="G477" i="7"/>
  <c r="K477" i="7"/>
  <c r="CJ265" i="13"/>
  <c r="R267" i="13" l="1"/>
  <c r="AA268" i="13" s="1"/>
  <c r="M267" i="13"/>
  <c r="P267" i="13" s="1"/>
  <c r="AZ267" i="13"/>
  <c r="BC267" i="13" s="1"/>
  <c r="AY267" i="13"/>
  <c r="BB267" i="13" s="1"/>
  <c r="O267" i="13"/>
  <c r="P477" i="7"/>
  <c r="Q477" i="7"/>
  <c r="T477" i="7"/>
  <c r="S477" i="7"/>
  <c r="R477" i="7"/>
  <c r="CB265" i="13"/>
  <c r="CC265" i="13"/>
  <c r="H266" i="13"/>
  <c r="AU266" i="13"/>
  <c r="AI267" i="13" s="1"/>
  <c r="BL266" i="13"/>
  <c r="CK265" i="13"/>
  <c r="CL265" i="13"/>
  <c r="L477" i="7"/>
  <c r="G377" i="12" l="1"/>
  <c r="H377" i="12" s="1"/>
  <c r="I377" i="12" s="1"/>
  <c r="AX266" i="13"/>
  <c r="BA266" i="13" s="1"/>
  <c r="BD266" i="13" s="1"/>
  <c r="U477" i="7"/>
  <c r="K266" i="13"/>
  <c r="Q266" i="13"/>
  <c r="Z267" i="13" s="1"/>
  <c r="BR266" i="13"/>
  <c r="J378" i="12" l="1"/>
  <c r="CF267" i="13"/>
  <c r="CE267" i="13"/>
  <c r="BV267" i="13"/>
  <c r="AS268" i="13" s="1"/>
  <c r="BP268" i="13" s="1"/>
  <c r="BW267" i="13"/>
  <c r="AT268" i="13" s="1"/>
  <c r="BQ268" i="13" s="1"/>
  <c r="V477" i="7"/>
  <c r="K377" i="12"/>
  <c r="L377" i="12" s="1"/>
  <c r="M377" i="12" s="1"/>
  <c r="BO267" i="13"/>
  <c r="BT267" i="13"/>
  <c r="N266" i="13"/>
  <c r="BU266" i="13"/>
  <c r="CD266" i="13"/>
  <c r="BX266" i="13"/>
  <c r="CG266" i="13"/>
  <c r="BH267" i="13"/>
  <c r="F477" i="7"/>
  <c r="I268" i="13" l="1"/>
  <c r="R268" i="13" s="1"/>
  <c r="AA269" i="13" s="1"/>
  <c r="BM268" i="13"/>
  <c r="AV268" i="13"/>
  <c r="AJ269" i="13" s="1"/>
  <c r="AW268" i="13"/>
  <c r="AK269" i="13" s="1"/>
  <c r="J268" i="13"/>
  <c r="S268" i="13" s="1"/>
  <c r="AB269" i="13" s="1"/>
  <c r="BN268" i="13"/>
  <c r="CJ266" i="13"/>
  <c r="CK266" i="13" s="1"/>
  <c r="O477" i="7"/>
  <c r="I478" i="7"/>
  <c r="G478" i="7"/>
  <c r="H478" i="7"/>
  <c r="J478" i="7"/>
  <c r="K478" i="7"/>
  <c r="CA266" i="13"/>
  <c r="AR267" i="13"/>
  <c r="CI267" i="13"/>
  <c r="O377" i="12"/>
  <c r="BZ267" i="13"/>
  <c r="CH267" i="13"/>
  <c r="BY267" i="13"/>
  <c r="N378" i="12"/>
  <c r="AZ268" i="13" l="1"/>
  <c r="BC268" i="13" s="1"/>
  <c r="L268" i="13"/>
  <c r="O268" i="13" s="1"/>
  <c r="M268" i="13"/>
  <c r="P268" i="13" s="1"/>
  <c r="AY268" i="13"/>
  <c r="BB268" i="13" s="1"/>
  <c r="CL266" i="13"/>
  <c r="L478" i="7"/>
  <c r="P478" i="7"/>
  <c r="T478" i="7"/>
  <c r="Q478" i="7"/>
  <c r="R478" i="7"/>
  <c r="S478" i="7"/>
  <c r="AU267" i="13"/>
  <c r="AI268" i="13" s="1"/>
  <c r="H267" i="13"/>
  <c r="BL267" i="13"/>
  <c r="CC266" i="13"/>
  <c r="CB266" i="13"/>
  <c r="G378" i="12" l="1"/>
  <c r="H378" i="12" s="1"/>
  <c r="I378" i="12" s="1"/>
  <c r="J379" i="12" s="1"/>
  <c r="U478" i="7"/>
  <c r="Q267" i="13"/>
  <c r="Z268" i="13" s="1"/>
  <c r="K267" i="13"/>
  <c r="BR267" i="13"/>
  <c r="AX267" i="13"/>
  <c r="BA267" i="13" s="1"/>
  <c r="BD267" i="13" s="1"/>
  <c r="BV268" i="13" l="1"/>
  <c r="AS269" i="13" s="1"/>
  <c r="BP269" i="13" s="1"/>
  <c r="BW268" i="13"/>
  <c r="AT269" i="13" s="1"/>
  <c r="BN269" i="13" s="1"/>
  <c r="CF268" i="13"/>
  <c r="CE268" i="13"/>
  <c r="N267" i="13"/>
  <c r="BU267" i="13"/>
  <c r="CD267" i="13"/>
  <c r="BX267" i="13"/>
  <c r="CG267" i="13"/>
  <c r="BO268" i="13"/>
  <c r="BT268" i="13"/>
  <c r="BH268" i="13"/>
  <c r="F478" i="7"/>
  <c r="V478" i="7"/>
  <c r="K378" i="12"/>
  <c r="L378" i="12" s="1"/>
  <c r="M378" i="12" s="1"/>
  <c r="AV269" i="13" l="1"/>
  <c r="AJ270" i="13" s="1"/>
  <c r="BM269" i="13"/>
  <c r="I269" i="13"/>
  <c r="L269" i="13" s="1"/>
  <c r="AW269" i="13"/>
  <c r="AK270" i="13" s="1"/>
  <c r="BQ269" i="13"/>
  <c r="J269" i="13"/>
  <c r="S269" i="13" s="1"/>
  <c r="AB270" i="13" s="1"/>
  <c r="O378" i="12"/>
  <c r="CI268" i="13"/>
  <c r="BZ268" i="13"/>
  <c r="CH268" i="13"/>
  <c r="BY268" i="13"/>
  <c r="N379" i="12"/>
  <c r="CJ267" i="13"/>
  <c r="CA267" i="13"/>
  <c r="AR268" i="13"/>
  <c r="AY269" i="13"/>
  <c r="BB269" i="13" s="1"/>
  <c r="O478" i="7"/>
  <c r="J479" i="7"/>
  <c r="G479" i="7"/>
  <c r="K479" i="7"/>
  <c r="H479" i="7"/>
  <c r="I479" i="7"/>
  <c r="R269" i="13" l="1"/>
  <c r="AA270" i="13" s="1"/>
  <c r="M269" i="13"/>
  <c r="P269" i="13" s="1"/>
  <c r="AZ269" i="13"/>
  <c r="BC269" i="13" s="1"/>
  <c r="O269" i="13"/>
  <c r="CC267" i="13"/>
  <c r="CB267" i="13"/>
  <c r="S479" i="7"/>
  <c r="P479" i="7"/>
  <c r="R479" i="7"/>
  <c r="Q479" i="7"/>
  <c r="T479" i="7"/>
  <c r="L479" i="7"/>
  <c r="CL267" i="13"/>
  <c r="CK267" i="13"/>
  <c r="H268" i="13"/>
  <c r="BL268" i="13"/>
  <c r="AU268" i="13"/>
  <c r="AI269" i="13" s="1"/>
  <c r="G379" i="12" l="1"/>
  <c r="H379" i="12" s="1"/>
  <c r="I379" i="12" s="1"/>
  <c r="Q268" i="13"/>
  <c r="Z269" i="13" s="1"/>
  <c r="K268" i="13"/>
  <c r="BR268" i="13"/>
  <c r="U479" i="7"/>
  <c r="AX268" i="13"/>
  <c r="BA268" i="13" s="1"/>
  <c r="BD268" i="13" s="1"/>
  <c r="J380" i="12" l="1"/>
  <c r="CE269" i="13"/>
  <c r="BV269" i="13"/>
  <c r="AS270" i="13" s="1"/>
  <c r="I270" i="13" s="1"/>
  <c r="BW269" i="13"/>
  <c r="AT270" i="13" s="1"/>
  <c r="J270" i="13" s="1"/>
  <c r="CF269" i="13"/>
  <c r="BH269" i="13"/>
  <c r="F479" i="7"/>
  <c r="K379" i="12"/>
  <c r="L379" i="12" s="1"/>
  <c r="M379" i="12" s="1"/>
  <c r="V479" i="7"/>
  <c r="BT269" i="13"/>
  <c r="BO269" i="13"/>
  <c r="N268" i="13"/>
  <c r="CD268" i="13"/>
  <c r="BU268" i="13"/>
  <c r="BX268" i="13"/>
  <c r="CG268" i="13"/>
  <c r="BM270" i="13" l="1"/>
  <c r="BP270" i="13"/>
  <c r="AV270" i="13"/>
  <c r="AJ271" i="13" s="1"/>
  <c r="BN270" i="13"/>
  <c r="AW270" i="13"/>
  <c r="AK271" i="13" s="1"/>
  <c r="BQ270" i="13"/>
  <c r="S270" i="13"/>
  <c r="AB271" i="13" s="1"/>
  <c r="M270" i="13"/>
  <c r="R270" i="13"/>
  <c r="AA271" i="13" s="1"/>
  <c r="L270" i="13"/>
  <c r="BZ269" i="13"/>
  <c r="O379" i="12"/>
  <c r="CI269" i="13"/>
  <c r="BY269" i="13"/>
  <c r="CH269" i="13"/>
  <c r="N380" i="12"/>
  <c r="CA268" i="13"/>
  <c r="AR269" i="13"/>
  <c r="CJ268" i="13"/>
  <c r="O479" i="7"/>
  <c r="J480" i="7"/>
  <c r="I480" i="7"/>
  <c r="K480" i="7"/>
  <c r="H480" i="7"/>
  <c r="G480" i="7"/>
  <c r="AY270" i="13" l="1"/>
  <c r="BB270" i="13" s="1"/>
  <c r="AZ270" i="13"/>
  <c r="BC270" i="13" s="1"/>
  <c r="O270" i="13"/>
  <c r="P270" i="13"/>
  <c r="S480" i="7"/>
  <c r="R480" i="7"/>
  <c r="Q480" i="7"/>
  <c r="P480" i="7"/>
  <c r="T480" i="7"/>
  <c r="CL268" i="13"/>
  <c r="CK268" i="13"/>
  <c r="CB268" i="13"/>
  <c r="CC268" i="13"/>
  <c r="AU269" i="13"/>
  <c r="AI270" i="13" s="1"/>
  <c r="BL269" i="13"/>
  <c r="H269" i="13"/>
  <c r="L480" i="7"/>
  <c r="G380" i="12" l="1"/>
  <c r="H380" i="12" s="1"/>
  <c r="I380" i="12" s="1"/>
  <c r="BW270" i="13" s="1"/>
  <c r="AT271" i="13" s="1"/>
  <c r="AX269" i="13"/>
  <c r="BA269" i="13" s="1"/>
  <c r="BD269" i="13" s="1"/>
  <c r="U480" i="7"/>
  <c r="Q269" i="13"/>
  <c r="Z270" i="13" s="1"/>
  <c r="BR269" i="13"/>
  <c r="K269" i="13"/>
  <c r="J381" i="12" l="1"/>
  <c r="CE270" i="13"/>
  <c r="BV270" i="13"/>
  <c r="AS271" i="13" s="1"/>
  <c r="I271" i="13" s="1"/>
  <c r="CF270" i="13"/>
  <c r="BN271" i="13"/>
  <c r="BQ271" i="13"/>
  <c r="J271" i="13"/>
  <c r="AW271" i="13"/>
  <c r="AK272" i="13" s="1"/>
  <c r="N269" i="13"/>
  <c r="BU269" i="13"/>
  <c r="CD269" i="13"/>
  <c r="BX269" i="13"/>
  <c r="CG269" i="13"/>
  <c r="BT270" i="13"/>
  <c r="BO270" i="13"/>
  <c r="V480" i="7"/>
  <c r="K380" i="12"/>
  <c r="L380" i="12" s="1"/>
  <c r="M380" i="12" s="1"/>
  <c r="BH270" i="13"/>
  <c r="F480" i="7"/>
  <c r="BM271" i="13" l="1"/>
  <c r="BP271" i="13"/>
  <c r="AV271" i="13"/>
  <c r="AJ272" i="13" s="1"/>
  <c r="AZ271" i="13"/>
  <c r="BC271" i="13" s="1"/>
  <c r="O480" i="7"/>
  <c r="J481" i="7"/>
  <c r="G481" i="7"/>
  <c r="H481" i="7"/>
  <c r="I481" i="7"/>
  <c r="K481" i="7"/>
  <c r="O380" i="12"/>
  <c r="CI270" i="13"/>
  <c r="BZ270" i="13"/>
  <c r="BY270" i="13"/>
  <c r="CH270" i="13"/>
  <c r="N381" i="12"/>
  <c r="S271" i="13"/>
  <c r="AB272" i="13" s="1"/>
  <c r="M271" i="13"/>
  <c r="R271" i="13"/>
  <c r="AA272" i="13" s="1"/>
  <c r="L271" i="13"/>
  <c r="CJ269" i="13"/>
  <c r="CA269" i="13"/>
  <c r="AR270" i="13"/>
  <c r="AY271" i="13" l="1"/>
  <c r="BB271" i="13" s="1"/>
  <c r="O271" i="13"/>
  <c r="P271" i="13"/>
  <c r="CK269" i="13"/>
  <c r="CL269" i="13"/>
  <c r="L481" i="7"/>
  <c r="CC269" i="13"/>
  <c r="CB269" i="13"/>
  <c r="AU270" i="13"/>
  <c r="AI271" i="13" s="1"/>
  <c r="BL270" i="13"/>
  <c r="H270" i="13"/>
  <c r="Q481" i="7"/>
  <c r="R481" i="7"/>
  <c r="T481" i="7"/>
  <c r="P481" i="7"/>
  <c r="S481" i="7"/>
  <c r="G381" i="12" l="1"/>
  <c r="H381" i="12" s="1"/>
  <c r="I381" i="12" s="1"/>
  <c r="J382" i="12" s="1"/>
  <c r="AX270" i="13"/>
  <c r="BA270" i="13" s="1"/>
  <c r="BD270" i="13" s="1"/>
  <c r="U481" i="7"/>
  <c r="Q270" i="13"/>
  <c r="Z271" i="13" s="1"/>
  <c r="K270" i="13"/>
  <c r="BR270" i="13"/>
  <c r="CE271" i="13" l="1"/>
  <c r="BV271" i="13"/>
  <c r="AS272" i="13" s="1"/>
  <c r="AV272" i="13" s="1"/>
  <c r="AJ273" i="13" s="1"/>
  <c r="BW271" i="13"/>
  <c r="AT272" i="13" s="1"/>
  <c r="BN272" i="13" s="1"/>
  <c r="CF271" i="13"/>
  <c r="BO271" i="13"/>
  <c r="BT271" i="13"/>
  <c r="N270" i="13"/>
  <c r="CD270" i="13"/>
  <c r="BU270" i="13"/>
  <c r="BX270" i="13"/>
  <c r="CG270" i="13"/>
  <c r="BH271" i="13"/>
  <c r="F481" i="7"/>
  <c r="V481" i="7"/>
  <c r="K381" i="12"/>
  <c r="L381" i="12" s="1"/>
  <c r="M381" i="12" s="1"/>
  <c r="I272" i="13" l="1"/>
  <c r="R272" i="13" s="1"/>
  <c r="AA273" i="13" s="1"/>
  <c r="BM272" i="13"/>
  <c r="BP272" i="13"/>
  <c r="AW272" i="13"/>
  <c r="AK273" i="13" s="1"/>
  <c r="BQ272" i="13"/>
  <c r="J272" i="13"/>
  <c r="M272" i="13" s="1"/>
  <c r="O381" i="12"/>
  <c r="CI271" i="13"/>
  <c r="BZ271" i="13"/>
  <c r="CH271" i="13"/>
  <c r="BY271" i="13"/>
  <c r="N382" i="12"/>
  <c r="O481" i="7"/>
  <c r="G482" i="7"/>
  <c r="J482" i="7"/>
  <c r="I482" i="7"/>
  <c r="H482" i="7"/>
  <c r="K482" i="7"/>
  <c r="CA270" i="13"/>
  <c r="AR271" i="13"/>
  <c r="CJ270" i="13"/>
  <c r="AY272" i="13"/>
  <c r="BB272" i="13" s="1"/>
  <c r="L272" i="13" l="1"/>
  <c r="O272" i="13" s="1"/>
  <c r="AZ272" i="13"/>
  <c r="BC272" i="13" s="1"/>
  <c r="S272" i="13"/>
  <c r="AB273" i="13" s="1"/>
  <c r="P272" i="13"/>
  <c r="CC270" i="13"/>
  <c r="CB270" i="13"/>
  <c r="L482" i="7"/>
  <c r="CL270" i="13"/>
  <c r="CK270" i="13"/>
  <c r="BL271" i="13"/>
  <c r="AU271" i="13"/>
  <c r="AI272" i="13" s="1"/>
  <c r="H271" i="13"/>
  <c r="Q482" i="7"/>
  <c r="S482" i="7"/>
  <c r="P482" i="7"/>
  <c r="T482" i="7"/>
  <c r="R482" i="7"/>
  <c r="G382" i="12" l="1"/>
  <c r="H382" i="12" s="1"/>
  <c r="I382" i="12" s="1"/>
  <c r="AX271" i="13"/>
  <c r="BA271" i="13" s="1"/>
  <c r="BD271" i="13" s="1"/>
  <c r="U482" i="7"/>
  <c r="K271" i="13"/>
  <c r="BR271" i="13"/>
  <c r="Q271" i="13"/>
  <c r="Z272" i="13" s="1"/>
  <c r="J383" i="12" l="1"/>
  <c r="CE272" i="13"/>
  <c r="BV272" i="13"/>
  <c r="AS273" i="13" s="1"/>
  <c r="AV273" i="13" s="1"/>
  <c r="AJ274" i="13" s="1"/>
  <c r="BW272" i="13"/>
  <c r="AT273" i="13" s="1"/>
  <c r="J273" i="13" s="1"/>
  <c r="CF272" i="13"/>
  <c r="V482" i="7"/>
  <c r="K382" i="12"/>
  <c r="L382" i="12" s="1"/>
  <c r="M382" i="12" s="1"/>
  <c r="BH272" i="13"/>
  <c r="F482" i="7"/>
  <c r="BT272" i="13"/>
  <c r="BO272" i="13"/>
  <c r="N271" i="13"/>
  <c r="BU271" i="13"/>
  <c r="CD271" i="13"/>
  <c r="CG271" i="13"/>
  <c r="BX271" i="13"/>
  <c r="BM273" i="13" l="1"/>
  <c r="BP273" i="13"/>
  <c r="I273" i="13"/>
  <c r="L273" i="13" s="1"/>
  <c r="BN273" i="13"/>
  <c r="AW273" i="13"/>
  <c r="AK274" i="13" s="1"/>
  <c r="BQ273" i="13"/>
  <c r="CA271" i="13"/>
  <c r="AR272" i="13"/>
  <c r="AY273" i="13"/>
  <c r="BB273" i="13" s="1"/>
  <c r="CJ271" i="13"/>
  <c r="O482" i="7"/>
  <c r="K483" i="7"/>
  <c r="J483" i="7"/>
  <c r="H483" i="7"/>
  <c r="G483" i="7"/>
  <c r="I483" i="7"/>
  <c r="M273" i="13"/>
  <c r="S273" i="13"/>
  <c r="AB274" i="13" s="1"/>
  <c r="CI272" i="13"/>
  <c r="BZ272" i="13"/>
  <c r="O382" i="12"/>
  <c r="CH272" i="13"/>
  <c r="BY272" i="13"/>
  <c r="N383" i="12"/>
  <c r="R273" i="13" l="1"/>
  <c r="AA274" i="13" s="1"/>
  <c r="AZ273" i="13"/>
  <c r="BC273" i="13" s="1"/>
  <c r="O273" i="13"/>
  <c r="P273" i="13"/>
  <c r="R483" i="7"/>
  <c r="Q483" i="7"/>
  <c r="T483" i="7"/>
  <c r="P483" i="7"/>
  <c r="S483" i="7"/>
  <c r="CL271" i="13"/>
  <c r="CK271" i="13"/>
  <c r="H272" i="13"/>
  <c r="AU272" i="13"/>
  <c r="AI273" i="13" s="1"/>
  <c r="BL272" i="13"/>
  <c r="CB271" i="13"/>
  <c r="CC271" i="13"/>
  <c r="L483" i="7"/>
  <c r="G383" i="12" l="1"/>
  <c r="H383" i="12" s="1"/>
  <c r="I383" i="12" s="1"/>
  <c r="J384" i="12" s="1"/>
  <c r="BR272" i="13"/>
  <c r="Q272" i="13"/>
  <c r="Z273" i="13" s="1"/>
  <c r="K272" i="13"/>
  <c r="AX272" i="13"/>
  <c r="BA272" i="13" s="1"/>
  <c r="BD272" i="13" s="1"/>
  <c r="U483" i="7"/>
  <c r="BV273" i="13" l="1"/>
  <c r="AS274" i="13" s="1"/>
  <c r="AV274" i="13" s="1"/>
  <c r="AJ275" i="13" s="1"/>
  <c r="CF273" i="13"/>
  <c r="CE273" i="13"/>
  <c r="BW273" i="13"/>
  <c r="AT274" i="13" s="1"/>
  <c r="J274" i="13" s="1"/>
  <c r="N272" i="13"/>
  <c r="CD272" i="13"/>
  <c r="BU272" i="13"/>
  <c r="CG272" i="13"/>
  <c r="BX272" i="13"/>
  <c r="V483" i="7"/>
  <c r="K383" i="12"/>
  <c r="L383" i="12" s="1"/>
  <c r="M383" i="12" s="1"/>
  <c r="BH273" i="13"/>
  <c r="F483" i="7"/>
  <c r="BO273" i="13"/>
  <c r="BT273" i="13"/>
  <c r="I274" i="13" l="1"/>
  <c r="R274" i="13" s="1"/>
  <c r="AA275" i="13" s="1"/>
  <c r="BP274" i="13"/>
  <c r="BM274" i="13"/>
  <c r="BN274" i="13"/>
  <c r="AW274" i="13"/>
  <c r="AK275" i="13" s="1"/>
  <c r="BQ274" i="13"/>
  <c r="CJ272" i="13"/>
  <c r="CL272" i="13" s="1"/>
  <c r="BZ273" i="13"/>
  <c r="CI273" i="13"/>
  <c r="O383" i="12"/>
  <c r="CH273" i="13"/>
  <c r="BY273" i="13"/>
  <c r="N384" i="12"/>
  <c r="O483" i="7"/>
  <c r="H484" i="7"/>
  <c r="I484" i="7"/>
  <c r="J484" i="7"/>
  <c r="G484" i="7"/>
  <c r="K484" i="7"/>
  <c r="M274" i="13"/>
  <c r="S274" i="13"/>
  <c r="AB275" i="13" s="1"/>
  <c r="CA272" i="13"/>
  <c r="AR273" i="13"/>
  <c r="AY274" i="13"/>
  <c r="BB274" i="13" s="1"/>
  <c r="L274" i="13" l="1"/>
  <c r="O274" i="13" s="1"/>
  <c r="AZ274" i="13"/>
  <c r="BC274" i="13" s="1"/>
  <c r="CK272" i="13"/>
  <c r="P274" i="13"/>
  <c r="L484" i="7"/>
  <c r="P484" i="7"/>
  <c r="T484" i="7"/>
  <c r="R484" i="7"/>
  <c r="Q484" i="7"/>
  <c r="S484" i="7"/>
  <c r="BL273" i="13"/>
  <c r="H273" i="13"/>
  <c r="AU273" i="13"/>
  <c r="AI274" i="13" s="1"/>
  <c r="CC272" i="13"/>
  <c r="CB272" i="13"/>
  <c r="G384" i="12" l="1"/>
  <c r="H384" i="12" s="1"/>
  <c r="I384" i="12" s="1"/>
  <c r="BV274" i="13" s="1"/>
  <c r="AS275" i="13" s="1"/>
  <c r="AX273" i="13"/>
  <c r="BA273" i="13" s="1"/>
  <c r="BD273" i="13" s="1"/>
  <c r="U484" i="7"/>
  <c r="Q273" i="13"/>
  <c r="Z274" i="13" s="1"/>
  <c r="BR273" i="13"/>
  <c r="K273" i="13"/>
  <c r="J385" i="12" l="1"/>
  <c r="CE274" i="13"/>
  <c r="BW274" i="13"/>
  <c r="AT275" i="13" s="1"/>
  <c r="AW275" i="13" s="1"/>
  <c r="AK276" i="13" s="1"/>
  <c r="CF274" i="13"/>
  <c r="BM275" i="13"/>
  <c r="AV275" i="13"/>
  <c r="AJ276" i="13" s="1"/>
  <c r="I275" i="13"/>
  <c r="BP275" i="13"/>
  <c r="N273" i="13"/>
  <c r="CD273" i="13"/>
  <c r="BU273" i="13"/>
  <c r="CG273" i="13"/>
  <c r="BX273" i="13"/>
  <c r="K384" i="12"/>
  <c r="L384" i="12" s="1"/>
  <c r="M384" i="12" s="1"/>
  <c r="V484" i="7"/>
  <c r="BO274" i="13"/>
  <c r="BT274" i="13"/>
  <c r="BH274" i="13"/>
  <c r="F484" i="7"/>
  <c r="J275" i="13" l="1"/>
  <c r="S275" i="13" s="1"/>
  <c r="AB276" i="13" s="1"/>
  <c r="BQ275" i="13"/>
  <c r="BN275" i="13"/>
  <c r="AY275" i="13"/>
  <c r="BB275" i="13" s="1"/>
  <c r="O484" i="7"/>
  <c r="K485" i="7"/>
  <c r="H485" i="7"/>
  <c r="I485" i="7"/>
  <c r="J485" i="7"/>
  <c r="G485" i="7"/>
  <c r="L275" i="13"/>
  <c r="R275" i="13"/>
  <c r="AA276" i="13" s="1"/>
  <c r="CI274" i="13"/>
  <c r="O384" i="12"/>
  <c r="BZ274" i="13"/>
  <c r="BY274" i="13"/>
  <c r="CH274" i="13"/>
  <c r="N385" i="12"/>
  <c r="CA273" i="13"/>
  <c r="AR274" i="13"/>
  <c r="AZ275" i="13"/>
  <c r="BC275" i="13" s="1"/>
  <c r="CJ273" i="13"/>
  <c r="M275" i="13" l="1"/>
  <c r="P275" i="13" s="1"/>
  <c r="O275" i="13"/>
  <c r="L485" i="7"/>
  <c r="S485" i="7"/>
  <c r="R485" i="7"/>
  <c r="Q485" i="7"/>
  <c r="T485" i="7"/>
  <c r="P485" i="7"/>
  <c r="CL273" i="13"/>
  <c r="CK273" i="13"/>
  <c r="AU274" i="13"/>
  <c r="AI275" i="13" s="1"/>
  <c r="H274" i="13"/>
  <c r="BL274" i="13"/>
  <c r="CC273" i="13"/>
  <c r="CB273" i="13"/>
  <c r="G385" i="12" l="1"/>
  <c r="H385" i="12" s="1"/>
  <c r="I385" i="12" s="1"/>
  <c r="BV275" i="13" s="1"/>
  <c r="AS276" i="13" s="1"/>
  <c r="U485" i="7"/>
  <c r="K274" i="13"/>
  <c r="Q274" i="13"/>
  <c r="Z275" i="13" s="1"/>
  <c r="BR274" i="13"/>
  <c r="AX274" i="13"/>
  <c r="BA274" i="13" s="1"/>
  <c r="BD274" i="13" s="1"/>
  <c r="J386" i="12" l="1"/>
  <c r="CE275" i="13"/>
  <c r="BW275" i="13"/>
  <c r="AT276" i="13" s="1"/>
  <c r="BQ276" i="13" s="1"/>
  <c r="CF275" i="13"/>
  <c r="N274" i="13"/>
  <c r="BU274" i="13"/>
  <c r="CD274" i="13"/>
  <c r="BX274" i="13"/>
  <c r="CG274" i="13"/>
  <c r="BT275" i="13"/>
  <c r="BO275" i="13"/>
  <c r="BH275" i="13"/>
  <c r="F485" i="7"/>
  <c r="I276" i="13"/>
  <c r="BM276" i="13"/>
  <c r="AV276" i="13"/>
  <c r="AJ277" i="13" s="1"/>
  <c r="BP276" i="13"/>
  <c r="V485" i="7"/>
  <c r="K385" i="12"/>
  <c r="L385" i="12" s="1"/>
  <c r="M385" i="12" s="1"/>
  <c r="J276" i="13" l="1"/>
  <c r="S276" i="13" s="1"/>
  <c r="AB277" i="13" s="1"/>
  <c r="AW276" i="13"/>
  <c r="AK277" i="13" s="1"/>
  <c r="BN276" i="13"/>
  <c r="AY276" i="13"/>
  <c r="BB276" i="13" s="1"/>
  <c r="L276" i="13"/>
  <c r="R276" i="13"/>
  <c r="AA277" i="13" s="1"/>
  <c r="O485" i="7"/>
  <c r="G486" i="7"/>
  <c r="H486" i="7"/>
  <c r="I486" i="7"/>
  <c r="K486" i="7"/>
  <c r="J486" i="7"/>
  <c r="CI275" i="13"/>
  <c r="BZ275" i="13"/>
  <c r="O385" i="12"/>
  <c r="BY275" i="13"/>
  <c r="CH275" i="13"/>
  <c r="N386" i="12"/>
  <c r="CJ274" i="13"/>
  <c r="CA274" i="13"/>
  <c r="AR275" i="13"/>
  <c r="AZ276" i="13" l="1"/>
  <c r="BC276" i="13" s="1"/>
  <c r="M276" i="13"/>
  <c r="P276" i="13" s="1"/>
  <c r="O276" i="13"/>
  <c r="CL274" i="13"/>
  <c r="CK274" i="13"/>
  <c r="L486" i="7"/>
  <c r="P486" i="7"/>
  <c r="S486" i="7"/>
  <c r="T486" i="7"/>
  <c r="R486" i="7"/>
  <c r="Q486" i="7"/>
  <c r="H275" i="13"/>
  <c r="AU275" i="13"/>
  <c r="AI276" i="13" s="1"/>
  <c r="BL275" i="13"/>
  <c r="CB274" i="13"/>
  <c r="CC274" i="13"/>
  <c r="G386" i="12" l="1"/>
  <c r="H386" i="12" s="1"/>
  <c r="I386" i="12" s="1"/>
  <c r="U486" i="7"/>
  <c r="Q275" i="13"/>
  <c r="Z276" i="13" s="1"/>
  <c r="K275" i="13"/>
  <c r="BR275" i="13"/>
  <c r="AX275" i="13"/>
  <c r="BA275" i="13" s="1"/>
  <c r="BD275" i="13" s="1"/>
  <c r="BW276" i="13" l="1"/>
  <c r="AT277" i="13" s="1"/>
  <c r="AW277" i="13" s="1"/>
  <c r="AK278" i="13" s="1"/>
  <c r="CE276" i="13"/>
  <c r="J387" i="12"/>
  <c r="BV276" i="13"/>
  <c r="AS277" i="13" s="1"/>
  <c r="I277" i="13" s="1"/>
  <c r="CF276" i="13"/>
  <c r="BO276" i="13"/>
  <c r="BT276" i="13"/>
  <c r="V486" i="7"/>
  <c r="K386" i="12"/>
  <c r="L386" i="12" s="1"/>
  <c r="M386" i="12" s="1"/>
  <c r="N275" i="13"/>
  <c r="BU275" i="13"/>
  <c r="CD275" i="13"/>
  <c r="CG275" i="13"/>
  <c r="BX275" i="13"/>
  <c r="BH276" i="13"/>
  <c r="F486" i="7"/>
  <c r="BQ277" i="13" l="1"/>
  <c r="J277" i="13"/>
  <c r="S277" i="13" s="1"/>
  <c r="AB278" i="13" s="1"/>
  <c r="BN277" i="13"/>
  <c r="BM277" i="13"/>
  <c r="AV277" i="13"/>
  <c r="AJ278" i="13" s="1"/>
  <c r="BP277" i="13"/>
  <c r="CJ275" i="13"/>
  <c r="CL275" i="13" s="1"/>
  <c r="AZ277" i="13"/>
  <c r="BC277" i="13" s="1"/>
  <c r="O486" i="7"/>
  <c r="J487" i="7"/>
  <c r="H487" i="7"/>
  <c r="K487" i="7"/>
  <c r="I487" i="7"/>
  <c r="G487" i="7"/>
  <c r="CA275" i="13"/>
  <c r="AR276" i="13"/>
  <c r="R277" i="13"/>
  <c r="AA278" i="13" s="1"/>
  <c r="L277" i="13"/>
  <c r="O386" i="12"/>
  <c r="CI276" i="13"/>
  <c r="BZ276" i="13"/>
  <c r="CH276" i="13"/>
  <c r="BY276" i="13"/>
  <c r="N387" i="12"/>
  <c r="M277" i="13" l="1"/>
  <c r="P277" i="13" s="1"/>
  <c r="CK275" i="13"/>
  <c r="AY277" i="13"/>
  <c r="BB277" i="13" s="1"/>
  <c r="O277" i="13"/>
  <c r="T487" i="7"/>
  <c r="S487" i="7"/>
  <c r="P487" i="7"/>
  <c r="Q487" i="7"/>
  <c r="R487" i="7"/>
  <c r="CC275" i="13"/>
  <c r="CB275" i="13"/>
  <c r="L487" i="7"/>
  <c r="H276" i="13"/>
  <c r="BL276" i="13"/>
  <c r="AU276" i="13"/>
  <c r="AI277" i="13" s="1"/>
  <c r="G387" i="12" l="1"/>
  <c r="H387" i="12" s="1"/>
  <c r="I387" i="12" s="1"/>
  <c r="U487" i="7"/>
  <c r="BR276" i="13"/>
  <c r="Q276" i="13"/>
  <c r="Z277" i="13" s="1"/>
  <c r="K276" i="13"/>
  <c r="AX276" i="13"/>
  <c r="BA276" i="13" s="1"/>
  <c r="BD276" i="13" s="1"/>
  <c r="CE277" i="13" l="1"/>
  <c r="BV277" i="13"/>
  <c r="AS278" i="13" s="1"/>
  <c r="I278" i="13" s="1"/>
  <c r="CF277" i="13"/>
  <c r="J388" i="12"/>
  <c r="BW277" i="13"/>
  <c r="AT278" i="13" s="1"/>
  <c r="J278" i="13" s="1"/>
  <c r="V487" i="7"/>
  <c r="K387" i="12"/>
  <c r="L387" i="12" s="1"/>
  <c r="M387" i="12" s="1"/>
  <c r="N276" i="13"/>
  <c r="BU276" i="13"/>
  <c r="CD276" i="13"/>
  <c r="BX276" i="13"/>
  <c r="CG276" i="13"/>
  <c r="BH277" i="13"/>
  <c r="F487" i="7"/>
  <c r="BT277" i="13"/>
  <c r="BO277" i="13"/>
  <c r="BP278" i="13" l="1"/>
  <c r="BM278" i="13"/>
  <c r="AV278" i="13"/>
  <c r="AJ279" i="13" s="1"/>
  <c r="BN278" i="13"/>
  <c r="AW278" i="13"/>
  <c r="AK279" i="13" s="1"/>
  <c r="BQ278" i="13"/>
  <c r="S278" i="13"/>
  <c r="AB279" i="13" s="1"/>
  <c r="M278" i="13"/>
  <c r="O487" i="7"/>
  <c r="K488" i="7"/>
  <c r="J488" i="7"/>
  <c r="I488" i="7"/>
  <c r="H488" i="7"/>
  <c r="G488" i="7"/>
  <c r="CJ276" i="13"/>
  <c r="CI277" i="13"/>
  <c r="O387" i="12"/>
  <c r="BZ277" i="13"/>
  <c r="CH277" i="13"/>
  <c r="BY277" i="13"/>
  <c r="N388" i="12"/>
  <c r="CA276" i="13"/>
  <c r="AR277" i="13"/>
  <c r="L278" i="13"/>
  <c r="R278" i="13"/>
  <c r="AA279" i="13" s="1"/>
  <c r="AZ278" i="13" l="1"/>
  <c r="BC278" i="13" s="1"/>
  <c r="AY278" i="13"/>
  <c r="BB278" i="13" s="1"/>
  <c r="O278" i="13"/>
  <c r="P278" i="13"/>
  <c r="CC276" i="13"/>
  <c r="CB276" i="13"/>
  <c r="BL277" i="13"/>
  <c r="AU277" i="13"/>
  <c r="AI278" i="13" s="1"/>
  <c r="H277" i="13"/>
  <c r="L488" i="7"/>
  <c r="R488" i="7"/>
  <c r="S488" i="7"/>
  <c r="Q488" i="7"/>
  <c r="T488" i="7"/>
  <c r="P488" i="7"/>
  <c r="CL276" i="13"/>
  <c r="CK276" i="13"/>
  <c r="G388" i="12" l="1"/>
  <c r="H388" i="12" s="1"/>
  <c r="I388" i="12" s="1"/>
  <c r="BW278" i="13" s="1"/>
  <c r="AT279" i="13" s="1"/>
  <c r="U488" i="7"/>
  <c r="AX277" i="13"/>
  <c r="BA277" i="13" s="1"/>
  <c r="BD277" i="13" s="1"/>
  <c r="K277" i="13"/>
  <c r="BR277" i="13"/>
  <c r="Q277" i="13"/>
  <c r="Z278" i="13" s="1"/>
  <c r="BV278" i="13" l="1"/>
  <c r="AS279" i="13" s="1"/>
  <c r="I279" i="13" s="1"/>
  <c r="J389" i="12"/>
  <c r="CE278" i="13"/>
  <c r="CF278" i="13"/>
  <c r="N277" i="13"/>
  <c r="CD277" i="13"/>
  <c r="BU277" i="13"/>
  <c r="BX277" i="13"/>
  <c r="CG277" i="13"/>
  <c r="BH278" i="13"/>
  <c r="F488" i="7"/>
  <c r="J279" i="13"/>
  <c r="BN279" i="13"/>
  <c r="BQ279" i="13"/>
  <c r="AW279" i="13"/>
  <c r="AK280" i="13" s="1"/>
  <c r="BO278" i="13"/>
  <c r="BT278" i="13"/>
  <c r="K388" i="12"/>
  <c r="L388" i="12" s="1"/>
  <c r="M388" i="12" s="1"/>
  <c r="V488" i="7"/>
  <c r="BM279" i="13" l="1"/>
  <c r="BP279" i="13"/>
  <c r="AV279" i="13"/>
  <c r="AJ280" i="13" s="1"/>
  <c r="R279" i="13"/>
  <c r="AA280" i="13" s="1"/>
  <c r="L279" i="13"/>
  <c r="CI278" i="13"/>
  <c r="O388" i="12"/>
  <c r="BZ278" i="13"/>
  <c r="CH278" i="13"/>
  <c r="BY278" i="13"/>
  <c r="N389" i="12"/>
  <c r="CA277" i="13"/>
  <c r="AR278" i="13"/>
  <c r="CJ277" i="13"/>
  <c r="S279" i="13"/>
  <c r="AB280" i="13" s="1"/>
  <c r="M279" i="13"/>
  <c r="AZ279" i="13"/>
  <c r="BC279" i="13" s="1"/>
  <c r="O488" i="7"/>
  <c r="H489" i="7"/>
  <c r="I489" i="7"/>
  <c r="G489" i="7"/>
  <c r="K489" i="7"/>
  <c r="J489" i="7"/>
  <c r="AY279" i="13"/>
  <c r="BB279" i="13" s="1"/>
  <c r="O279" i="13" l="1"/>
  <c r="P279" i="13"/>
  <c r="L489" i="7"/>
  <c r="Q489" i="7"/>
  <c r="P489" i="7"/>
  <c r="R489" i="7"/>
  <c r="T489" i="7"/>
  <c r="S489" i="7"/>
  <c r="CL277" i="13"/>
  <c r="CK277" i="13"/>
  <c r="AU278" i="13"/>
  <c r="AI279" i="13" s="1"/>
  <c r="H278" i="13"/>
  <c r="BL278" i="13"/>
  <c r="CC277" i="13"/>
  <c r="CB277" i="13"/>
  <c r="G389" i="12" l="1"/>
  <c r="H389" i="12" s="1"/>
  <c r="I389" i="12" s="1"/>
  <c r="U489" i="7"/>
  <c r="BR278" i="13"/>
  <c r="K278" i="13"/>
  <c r="Q278" i="13"/>
  <c r="Z279" i="13" s="1"/>
  <c r="AX278" i="13"/>
  <c r="BA278" i="13" s="1"/>
  <c r="BD278" i="13" s="1"/>
  <c r="J390" i="12" l="1"/>
  <c r="CE279" i="13"/>
  <c r="BV279" i="13"/>
  <c r="AS280" i="13" s="1"/>
  <c r="BM280" i="13" s="1"/>
  <c r="CF279" i="13"/>
  <c r="BW279" i="13"/>
  <c r="AT280" i="13" s="1"/>
  <c r="J280" i="13" s="1"/>
  <c r="N278" i="13"/>
  <c r="CD278" i="13"/>
  <c r="BU278" i="13"/>
  <c r="CG278" i="13"/>
  <c r="BX278" i="13"/>
  <c r="BH279" i="13"/>
  <c r="F489" i="7"/>
  <c r="BT279" i="13"/>
  <c r="BO279" i="13"/>
  <c r="V489" i="7"/>
  <c r="K389" i="12"/>
  <c r="L389" i="12" s="1"/>
  <c r="M389" i="12" s="1"/>
  <c r="BP280" i="13" l="1"/>
  <c r="AV280" i="13"/>
  <c r="AJ281" i="13" s="1"/>
  <c r="I280" i="13"/>
  <c r="R280" i="13" s="1"/>
  <c r="AA281" i="13" s="1"/>
  <c r="BN280" i="13"/>
  <c r="BQ280" i="13"/>
  <c r="AW280" i="13"/>
  <c r="AK281" i="13" s="1"/>
  <c r="M280" i="13"/>
  <c r="S280" i="13"/>
  <c r="AB281" i="13" s="1"/>
  <c r="O389" i="12"/>
  <c r="BZ279" i="13"/>
  <c r="CI279" i="13"/>
  <c r="BY279" i="13"/>
  <c r="CH279" i="13"/>
  <c r="N390" i="12"/>
  <c r="CA278" i="13"/>
  <c r="AR279" i="13"/>
  <c r="CJ278" i="13"/>
  <c r="O489" i="7"/>
  <c r="I490" i="7"/>
  <c r="G490" i="7"/>
  <c r="J490" i="7"/>
  <c r="K490" i="7"/>
  <c r="H490" i="7"/>
  <c r="L280" i="13" l="1"/>
  <c r="AY280" i="13"/>
  <c r="BB280" i="13" s="1"/>
  <c r="AZ280" i="13"/>
  <c r="BC280" i="13" s="1"/>
  <c r="P280" i="13"/>
  <c r="O280" i="13"/>
  <c r="CB278" i="13"/>
  <c r="CC278" i="13"/>
  <c r="S490" i="7"/>
  <c r="T490" i="7"/>
  <c r="R490" i="7"/>
  <c r="P490" i="7"/>
  <c r="Q490" i="7"/>
  <c r="CL278" i="13"/>
  <c r="CK278" i="13"/>
  <c r="AU279" i="13"/>
  <c r="AI280" i="13" s="1"/>
  <c r="H279" i="13"/>
  <c r="BL279" i="13"/>
  <c r="L490" i="7"/>
  <c r="G390" i="12" l="1"/>
  <c r="H390" i="12" s="1"/>
  <c r="I390" i="12" s="1"/>
  <c r="AX279" i="13"/>
  <c r="BA279" i="13" s="1"/>
  <c r="BD279" i="13" s="1"/>
  <c r="U490" i="7"/>
  <c r="Q279" i="13"/>
  <c r="Z280" i="13" s="1"/>
  <c r="K279" i="13"/>
  <c r="BR279" i="13"/>
  <c r="BV280" i="13" l="1"/>
  <c r="AS281" i="13" s="1"/>
  <c r="BM281" i="13" s="1"/>
  <c r="J391" i="12"/>
  <c r="BW280" i="13"/>
  <c r="AT281" i="13" s="1"/>
  <c r="J281" i="13" s="1"/>
  <c r="CE280" i="13"/>
  <c r="CF280" i="13"/>
  <c r="V490" i="7"/>
  <c r="K390" i="12"/>
  <c r="L390" i="12" s="1"/>
  <c r="M390" i="12" s="1"/>
  <c r="N279" i="13"/>
  <c r="CD279" i="13"/>
  <c r="BU279" i="13"/>
  <c r="CG279" i="13"/>
  <c r="BX279" i="13"/>
  <c r="BH280" i="13"/>
  <c r="F490" i="7"/>
  <c r="BO280" i="13"/>
  <c r="BT280" i="13"/>
  <c r="BP281" i="13" l="1"/>
  <c r="AW281" i="13"/>
  <c r="AK282" i="13" s="1"/>
  <c r="BN281" i="13"/>
  <c r="BQ281" i="13"/>
  <c r="I281" i="13"/>
  <c r="R281" i="13" s="1"/>
  <c r="AA282" i="13" s="1"/>
  <c r="AV281" i="13"/>
  <c r="AJ282" i="13" s="1"/>
  <c r="M281" i="13"/>
  <c r="S281" i="13"/>
  <c r="AB282" i="13" s="1"/>
  <c r="CA279" i="13"/>
  <c r="AR280" i="13"/>
  <c r="O490" i="7"/>
  <c r="H491" i="7"/>
  <c r="K491" i="7"/>
  <c r="J491" i="7"/>
  <c r="I491" i="7"/>
  <c r="G491" i="7"/>
  <c r="CJ279" i="13"/>
  <c r="CI280" i="13"/>
  <c r="O390" i="12"/>
  <c r="BZ280" i="13"/>
  <c r="BY280" i="13"/>
  <c r="CH280" i="13"/>
  <c r="N391" i="12"/>
  <c r="L281" i="13" l="1"/>
  <c r="O281" i="13" s="1"/>
  <c r="AZ281" i="13"/>
  <c r="BC281" i="13" s="1"/>
  <c r="AY281" i="13"/>
  <c r="BB281" i="13" s="1"/>
  <c r="P281" i="13"/>
  <c r="BL280" i="13"/>
  <c r="AU280" i="13"/>
  <c r="AI281" i="13" s="1"/>
  <c r="H280" i="13"/>
  <c r="R491" i="7"/>
  <c r="T491" i="7"/>
  <c r="S491" i="7"/>
  <c r="Q491" i="7"/>
  <c r="P491" i="7"/>
  <c r="CK279" i="13"/>
  <c r="CL279" i="13"/>
  <c r="CC279" i="13"/>
  <c r="CB279" i="13"/>
  <c r="L491" i="7"/>
  <c r="G391" i="12" l="1"/>
  <c r="H391" i="12" s="1"/>
  <c r="I391" i="12" s="1"/>
  <c r="U491" i="7"/>
  <c r="K280" i="13"/>
  <c r="Q280" i="13"/>
  <c r="Z281" i="13" s="1"/>
  <c r="BR280" i="13"/>
  <c r="AX280" i="13"/>
  <c r="BA280" i="13" s="1"/>
  <c r="BD280" i="13" s="1"/>
  <c r="J392" i="12" l="1"/>
  <c r="CE281" i="13"/>
  <c r="BW281" i="13"/>
  <c r="AT282" i="13" s="1"/>
  <c r="AW282" i="13" s="1"/>
  <c r="AK283" i="13" s="1"/>
  <c r="CF281" i="13"/>
  <c r="BV281" i="13"/>
  <c r="AS282" i="13" s="1"/>
  <c r="BP282" i="13" s="1"/>
  <c r="N280" i="13"/>
  <c r="CD280" i="13"/>
  <c r="BU280" i="13"/>
  <c r="CG280" i="13"/>
  <c r="BX280" i="13"/>
  <c r="BT281" i="13"/>
  <c r="BO281" i="13"/>
  <c r="BH281" i="13"/>
  <c r="F491" i="7"/>
  <c r="V491" i="7"/>
  <c r="K391" i="12"/>
  <c r="L391" i="12" s="1"/>
  <c r="M391" i="12" s="1"/>
  <c r="AV282" i="13" l="1"/>
  <c r="AJ283" i="13" s="1"/>
  <c r="BM282" i="13"/>
  <c r="I282" i="13"/>
  <c r="L282" i="13" s="1"/>
  <c r="J282" i="13"/>
  <c r="M282" i="13" s="1"/>
  <c r="BQ282" i="13"/>
  <c r="BN282" i="13"/>
  <c r="CJ280" i="13"/>
  <c r="CK280" i="13" s="1"/>
  <c r="AZ282" i="13"/>
  <c r="BC282" i="13" s="1"/>
  <c r="O391" i="12"/>
  <c r="CI281" i="13"/>
  <c r="BZ281" i="13"/>
  <c r="CH281" i="13"/>
  <c r="BY281" i="13"/>
  <c r="N392" i="12"/>
  <c r="O491" i="7"/>
  <c r="K492" i="7"/>
  <c r="G492" i="7"/>
  <c r="I492" i="7"/>
  <c r="H492" i="7"/>
  <c r="J492" i="7"/>
  <c r="CA280" i="13"/>
  <c r="AR281" i="13"/>
  <c r="AY282" i="13" l="1"/>
  <c r="BB282" i="13" s="1"/>
  <c r="R282" i="13"/>
  <c r="AA283" i="13" s="1"/>
  <c r="S282" i="13"/>
  <c r="AB283" i="13" s="1"/>
  <c r="CL280" i="13"/>
  <c r="O282" i="13"/>
  <c r="P282" i="13"/>
  <c r="CC280" i="13"/>
  <c r="CB280" i="13"/>
  <c r="L492" i="7"/>
  <c r="BL281" i="13"/>
  <c r="AU281" i="13"/>
  <c r="AI282" i="13" s="1"/>
  <c r="H281" i="13"/>
  <c r="Q492" i="7"/>
  <c r="T492" i="7"/>
  <c r="R492" i="7"/>
  <c r="P492" i="7"/>
  <c r="S492" i="7"/>
  <c r="G392" i="12" l="1"/>
  <c r="H392" i="12" s="1"/>
  <c r="I392" i="12" s="1"/>
  <c r="AX281" i="13"/>
  <c r="BA281" i="13" s="1"/>
  <c r="BD281" i="13" s="1"/>
  <c r="Q281" i="13"/>
  <c r="Z282" i="13" s="1"/>
  <c r="K281" i="13"/>
  <c r="BR281" i="13"/>
  <c r="U492" i="7"/>
  <c r="CE282" i="13" l="1"/>
  <c r="J393" i="12"/>
  <c r="CF282" i="13"/>
  <c r="BV282" i="13"/>
  <c r="AS283" i="13" s="1"/>
  <c r="BP283" i="13" s="1"/>
  <c r="BW282" i="13"/>
  <c r="AT283" i="13" s="1"/>
  <c r="J283" i="13" s="1"/>
  <c r="BT282" i="13"/>
  <c r="BO282" i="13"/>
  <c r="N281" i="13"/>
  <c r="BU281" i="13"/>
  <c r="CD281" i="13"/>
  <c r="CG281" i="13"/>
  <c r="BX281" i="13"/>
  <c r="BH282" i="13"/>
  <c r="F492" i="7"/>
  <c r="K392" i="12"/>
  <c r="L392" i="12" s="1"/>
  <c r="M392" i="12" s="1"/>
  <c r="V492" i="7"/>
  <c r="BM283" i="13" l="1"/>
  <c r="AW283" i="13"/>
  <c r="AK284" i="13" s="1"/>
  <c r="BN283" i="13"/>
  <c r="I283" i="13"/>
  <c r="R283" i="13" s="1"/>
  <c r="AA284" i="13" s="1"/>
  <c r="AV283" i="13"/>
  <c r="AJ284" i="13" s="1"/>
  <c r="BQ283" i="13"/>
  <c r="M283" i="13"/>
  <c r="S283" i="13"/>
  <c r="AB284" i="13" s="1"/>
  <c r="O392" i="12"/>
  <c r="BZ282" i="13"/>
  <c r="CI282" i="13"/>
  <c r="CH282" i="13"/>
  <c r="BY282" i="13"/>
  <c r="N393" i="12"/>
  <c r="O492" i="7"/>
  <c r="H493" i="7"/>
  <c r="I493" i="7"/>
  <c r="K493" i="7"/>
  <c r="J493" i="7"/>
  <c r="G493" i="7"/>
  <c r="CJ281" i="13"/>
  <c r="CA281" i="13"/>
  <c r="AR282" i="13"/>
  <c r="L283" i="13" l="1"/>
  <c r="O283" i="13" s="1"/>
  <c r="AZ283" i="13"/>
  <c r="BC283" i="13" s="1"/>
  <c r="AY283" i="13"/>
  <c r="BB283" i="13" s="1"/>
  <c r="P283" i="13"/>
  <c r="CC281" i="13"/>
  <c r="CB281" i="13"/>
  <c r="CL281" i="13"/>
  <c r="CK281" i="13"/>
  <c r="L493" i="7"/>
  <c r="S493" i="7"/>
  <c r="P493" i="7"/>
  <c r="R493" i="7"/>
  <c r="T493" i="7"/>
  <c r="Q493" i="7"/>
  <c r="BL282" i="13"/>
  <c r="H282" i="13"/>
  <c r="AU282" i="13"/>
  <c r="AI283" i="13" s="1"/>
  <c r="G393" i="12" l="1"/>
  <c r="H393" i="12" s="1"/>
  <c r="I393" i="12" s="1"/>
  <c r="AX282" i="13"/>
  <c r="BA282" i="13" s="1"/>
  <c r="BD282" i="13" s="1"/>
  <c r="K282" i="13"/>
  <c r="Q282" i="13"/>
  <c r="Z283" i="13" s="1"/>
  <c r="BR282" i="13"/>
  <c r="U493" i="7"/>
  <c r="BV283" i="13" l="1"/>
  <c r="AS284" i="13" s="1"/>
  <c r="BP284" i="13" s="1"/>
  <c r="J394" i="12"/>
  <c r="CE283" i="13"/>
  <c r="CF283" i="13"/>
  <c r="BW283" i="13"/>
  <c r="AT284" i="13" s="1"/>
  <c r="BQ284" i="13" s="1"/>
  <c r="V493" i="7"/>
  <c r="K393" i="12"/>
  <c r="L393" i="12" s="1"/>
  <c r="M393" i="12" s="1"/>
  <c r="BH283" i="13"/>
  <c r="F493" i="7"/>
  <c r="N282" i="13"/>
  <c r="BU282" i="13"/>
  <c r="CD282" i="13"/>
  <c r="BX282" i="13"/>
  <c r="CG282" i="13"/>
  <c r="BT283" i="13"/>
  <c r="BO283" i="13"/>
  <c r="I284" i="13" l="1"/>
  <c r="R284" i="13" s="1"/>
  <c r="AA285" i="13" s="1"/>
  <c r="BM284" i="13"/>
  <c r="AV284" i="13"/>
  <c r="AJ285" i="13" s="1"/>
  <c r="BN284" i="13"/>
  <c r="J284" i="13"/>
  <c r="S284" i="13" s="1"/>
  <c r="AB285" i="13" s="1"/>
  <c r="AW284" i="13"/>
  <c r="AK285" i="13" s="1"/>
  <c r="CJ282" i="13"/>
  <c r="CL282" i="13" s="1"/>
  <c r="CA282" i="13"/>
  <c r="AR283" i="13"/>
  <c r="O493" i="7"/>
  <c r="J494" i="7"/>
  <c r="K494" i="7"/>
  <c r="H494" i="7"/>
  <c r="G494" i="7"/>
  <c r="I494" i="7"/>
  <c r="BZ283" i="13"/>
  <c r="CI283" i="13"/>
  <c r="O393" i="12"/>
  <c r="CH283" i="13"/>
  <c r="BY283" i="13"/>
  <c r="N394" i="12"/>
  <c r="M284" i="13" l="1"/>
  <c r="P284" i="13" s="1"/>
  <c r="AY284" i="13"/>
  <c r="BB284" i="13" s="1"/>
  <c r="L284" i="13"/>
  <c r="O284" i="13" s="1"/>
  <c r="AZ284" i="13"/>
  <c r="BC284" i="13" s="1"/>
  <c r="CK282" i="13"/>
  <c r="CB282" i="13"/>
  <c r="CC282" i="13"/>
  <c r="BL283" i="13"/>
  <c r="H283" i="13"/>
  <c r="AU283" i="13"/>
  <c r="AI284" i="13" s="1"/>
  <c r="L494" i="7"/>
  <c r="Q494" i="7"/>
  <c r="P494" i="7"/>
  <c r="T494" i="7"/>
  <c r="S494" i="7"/>
  <c r="R494" i="7"/>
  <c r="G394" i="12" l="1"/>
  <c r="H394" i="12" s="1"/>
  <c r="I394" i="12" s="1"/>
  <c r="BR283" i="13"/>
  <c r="K283" i="13"/>
  <c r="Q283" i="13"/>
  <c r="Z284" i="13" s="1"/>
  <c r="U494" i="7"/>
  <c r="AX283" i="13"/>
  <c r="BA283" i="13" s="1"/>
  <c r="BD283" i="13" s="1"/>
  <c r="BV284" i="13" l="1"/>
  <c r="AS285" i="13" s="1"/>
  <c r="BM285" i="13" s="1"/>
  <c r="J395" i="12"/>
  <c r="CE284" i="13"/>
  <c r="BW284" i="13"/>
  <c r="AT285" i="13" s="1"/>
  <c r="BQ285" i="13" s="1"/>
  <c r="CF284" i="13"/>
  <c r="BO284" i="13"/>
  <c r="BT284" i="13"/>
  <c r="V494" i="7"/>
  <c r="K394" i="12"/>
  <c r="L394" i="12" s="1"/>
  <c r="M394" i="12" s="1"/>
  <c r="N283" i="13"/>
  <c r="CD283" i="13"/>
  <c r="BU283" i="13"/>
  <c r="CG283" i="13"/>
  <c r="BX283" i="13"/>
  <c r="BH284" i="13"/>
  <c r="F494" i="7"/>
  <c r="AV285" i="13" l="1"/>
  <c r="AJ286" i="13" s="1"/>
  <c r="I285" i="13"/>
  <c r="R285" i="13" s="1"/>
  <c r="AA286" i="13" s="1"/>
  <c r="BP285" i="13"/>
  <c r="AW285" i="13"/>
  <c r="AK286" i="13" s="1"/>
  <c r="J285" i="13"/>
  <c r="M285" i="13" s="1"/>
  <c r="BN285" i="13"/>
  <c r="CJ283" i="13"/>
  <c r="CL283" i="13" s="1"/>
  <c r="O494" i="7"/>
  <c r="H495" i="7"/>
  <c r="K495" i="7"/>
  <c r="J495" i="7"/>
  <c r="I495" i="7"/>
  <c r="G495" i="7"/>
  <c r="CA283" i="13"/>
  <c r="AR284" i="13"/>
  <c r="O394" i="12"/>
  <c r="BZ284" i="13"/>
  <c r="CI284" i="13"/>
  <c r="BY284" i="13"/>
  <c r="CH284" i="13"/>
  <c r="N395" i="12"/>
  <c r="L285" i="13" l="1"/>
  <c r="O285" i="13" s="1"/>
  <c r="AY285" i="13"/>
  <c r="BB285" i="13" s="1"/>
  <c r="AZ285" i="13"/>
  <c r="BC285" i="13" s="1"/>
  <c r="S285" i="13"/>
  <c r="AB286" i="13" s="1"/>
  <c r="CK283" i="13"/>
  <c r="P285" i="13"/>
  <c r="L495" i="7"/>
  <c r="T495" i="7"/>
  <c r="Q495" i="7"/>
  <c r="S495" i="7"/>
  <c r="P495" i="7"/>
  <c r="R495" i="7"/>
  <c r="H284" i="13"/>
  <c r="BL284" i="13"/>
  <c r="AU284" i="13"/>
  <c r="AI285" i="13" s="1"/>
  <c r="CC283" i="13"/>
  <c r="CB283" i="13"/>
  <c r="G395" i="12" l="1"/>
  <c r="H395" i="12" s="1"/>
  <c r="I395" i="12" s="1"/>
  <c r="U495" i="7"/>
  <c r="Q284" i="13"/>
  <c r="Z285" i="13" s="1"/>
  <c r="K284" i="13"/>
  <c r="BR284" i="13"/>
  <c r="AX284" i="13"/>
  <c r="BA284" i="13" s="1"/>
  <c r="BD284" i="13" s="1"/>
  <c r="CE285" i="13" l="1"/>
  <c r="BW285" i="13"/>
  <c r="AT286" i="13" s="1"/>
  <c r="BN286" i="13" s="1"/>
  <c r="BV285" i="13"/>
  <c r="AS286" i="13" s="1"/>
  <c r="BP286" i="13" s="1"/>
  <c r="J396" i="12"/>
  <c r="CF285" i="13"/>
  <c r="N284" i="13"/>
  <c r="CD284" i="13"/>
  <c r="BU284" i="13"/>
  <c r="BX284" i="13"/>
  <c r="CG284" i="13"/>
  <c r="BT285" i="13"/>
  <c r="BO285" i="13"/>
  <c r="BH285" i="13"/>
  <c r="F495" i="7"/>
  <c r="V495" i="7"/>
  <c r="K395" i="12"/>
  <c r="L395" i="12" s="1"/>
  <c r="M395" i="12" s="1"/>
  <c r="BQ286" i="13" l="1"/>
  <c r="J286" i="13"/>
  <c r="S286" i="13" s="1"/>
  <c r="AB287" i="13" s="1"/>
  <c r="BM286" i="13"/>
  <c r="AV286" i="13"/>
  <c r="AJ287" i="13" s="1"/>
  <c r="I286" i="13"/>
  <c r="L286" i="13" s="1"/>
  <c r="AW286" i="13"/>
  <c r="AK287" i="13" s="1"/>
  <c r="BZ285" i="13"/>
  <c r="O395" i="12"/>
  <c r="CI285" i="13"/>
  <c r="CH285" i="13"/>
  <c r="BY285" i="13"/>
  <c r="N396" i="12"/>
  <c r="O495" i="7"/>
  <c r="G496" i="7"/>
  <c r="J496" i="7"/>
  <c r="H496" i="7"/>
  <c r="I496" i="7"/>
  <c r="K496" i="7"/>
  <c r="CA284" i="13"/>
  <c r="AR285" i="13"/>
  <c r="CJ284" i="13"/>
  <c r="M286" i="13" l="1"/>
  <c r="P286" i="13" s="1"/>
  <c r="AY286" i="13"/>
  <c r="BB286" i="13" s="1"/>
  <c r="AZ286" i="13"/>
  <c r="BC286" i="13" s="1"/>
  <c r="R286" i="13"/>
  <c r="AA287" i="13" s="1"/>
  <c r="O286" i="13"/>
  <c r="H285" i="13"/>
  <c r="AU285" i="13"/>
  <c r="AI286" i="13" s="1"/>
  <c r="BL285" i="13"/>
  <c r="CB284" i="13"/>
  <c r="CC284" i="13"/>
  <c r="L496" i="7"/>
  <c r="P496" i="7"/>
  <c r="S496" i="7"/>
  <c r="T496" i="7"/>
  <c r="Q496" i="7"/>
  <c r="R496" i="7"/>
  <c r="CL284" i="13"/>
  <c r="CK284" i="13"/>
  <c r="G396" i="12" l="1"/>
  <c r="H396" i="12" s="1"/>
  <c r="I396" i="12" s="1"/>
  <c r="U496" i="7"/>
  <c r="K285" i="13"/>
  <c r="Q285" i="13"/>
  <c r="Z286" i="13" s="1"/>
  <c r="BR285" i="13"/>
  <c r="AX285" i="13"/>
  <c r="BA285" i="13" s="1"/>
  <c r="BD285" i="13" s="1"/>
  <c r="BV286" i="13" l="1"/>
  <c r="AS287" i="13" s="1"/>
  <c r="I287" i="13" s="1"/>
  <c r="CE286" i="13"/>
  <c r="CF286" i="13"/>
  <c r="J397" i="12"/>
  <c r="BW286" i="13"/>
  <c r="AT287" i="13" s="1"/>
  <c r="J287" i="13" s="1"/>
  <c r="BH286" i="13"/>
  <c r="F496" i="7"/>
  <c r="BO286" i="13"/>
  <c r="BT286" i="13"/>
  <c r="N285" i="13"/>
  <c r="BU285" i="13"/>
  <c r="CD285" i="13"/>
  <c r="CG285" i="13"/>
  <c r="BX285" i="13"/>
  <c r="V496" i="7"/>
  <c r="K396" i="12"/>
  <c r="L396" i="12" s="1"/>
  <c r="M396" i="12" s="1"/>
  <c r="BP287" i="13" l="1"/>
  <c r="BM287" i="13"/>
  <c r="AV287" i="13"/>
  <c r="AJ288" i="13" s="1"/>
  <c r="BQ287" i="13"/>
  <c r="AW287" i="13"/>
  <c r="AK288" i="13" s="1"/>
  <c r="BN287" i="13"/>
  <c r="CA285" i="13"/>
  <c r="AR286" i="13"/>
  <c r="S287" i="13"/>
  <c r="AB288" i="13" s="1"/>
  <c r="M287" i="13"/>
  <c r="L287" i="13"/>
  <c r="R287" i="13"/>
  <c r="AA288" i="13" s="1"/>
  <c r="O396" i="12"/>
  <c r="CI286" i="13"/>
  <c r="BZ286" i="13"/>
  <c r="CH286" i="13"/>
  <c r="BY286" i="13"/>
  <c r="N397" i="12"/>
  <c r="O496" i="7"/>
  <c r="G497" i="7"/>
  <c r="K497" i="7"/>
  <c r="H497" i="7"/>
  <c r="I497" i="7"/>
  <c r="J497" i="7"/>
  <c r="CJ285" i="13"/>
  <c r="AY287" i="13" l="1"/>
  <c r="BB287" i="13" s="1"/>
  <c r="AZ287" i="13"/>
  <c r="BC287" i="13" s="1"/>
  <c r="O287" i="13"/>
  <c r="P287" i="13"/>
  <c r="R497" i="7"/>
  <c r="T497" i="7"/>
  <c r="P497" i="7"/>
  <c r="S497" i="7"/>
  <c r="Q497" i="7"/>
  <c r="L497" i="7"/>
  <c r="CL285" i="13"/>
  <c r="CK285" i="13"/>
  <c r="H286" i="13"/>
  <c r="BL286" i="13"/>
  <c r="AU286" i="13"/>
  <c r="AI287" i="13" s="1"/>
  <c r="CC285" i="13"/>
  <c r="CB285" i="13"/>
  <c r="G397" i="12" l="1"/>
  <c r="H397" i="12" s="1"/>
  <c r="I397" i="12" s="1"/>
  <c r="U497" i="7"/>
  <c r="K286" i="13"/>
  <c r="Q286" i="13"/>
  <c r="Z287" i="13" s="1"/>
  <c r="BR286" i="13"/>
  <c r="AX286" i="13"/>
  <c r="BA286" i="13" s="1"/>
  <c r="BD286" i="13" s="1"/>
  <c r="CE287" i="13" l="1"/>
  <c r="BW287" i="13"/>
  <c r="AT288" i="13" s="1"/>
  <c r="BQ288" i="13" s="1"/>
  <c r="J398" i="12"/>
  <c r="BV287" i="13"/>
  <c r="AS288" i="13" s="1"/>
  <c r="BP288" i="13" s="1"/>
  <c r="CF287" i="13"/>
  <c r="K397" i="12"/>
  <c r="L397" i="12" s="1"/>
  <c r="M397" i="12" s="1"/>
  <c r="V497" i="7"/>
  <c r="BO287" i="13"/>
  <c r="BT287" i="13"/>
  <c r="BH287" i="13"/>
  <c r="F497" i="7"/>
  <c r="N286" i="13"/>
  <c r="BU286" i="13"/>
  <c r="CD286" i="13"/>
  <c r="CG286" i="13"/>
  <c r="BX286" i="13"/>
  <c r="AW288" i="13" l="1"/>
  <c r="AK289" i="13" s="1"/>
  <c r="I288" i="13"/>
  <c r="R288" i="13" s="1"/>
  <c r="AA289" i="13" s="1"/>
  <c r="BM288" i="13"/>
  <c r="J288" i="13"/>
  <c r="S288" i="13" s="1"/>
  <c r="AB289" i="13" s="1"/>
  <c r="BN288" i="13"/>
  <c r="AV288" i="13"/>
  <c r="AJ289" i="13" s="1"/>
  <c r="O497" i="7"/>
  <c r="K498" i="7"/>
  <c r="J498" i="7"/>
  <c r="G498" i="7"/>
  <c r="H498" i="7"/>
  <c r="I498" i="7"/>
  <c r="CJ286" i="13"/>
  <c r="CA286" i="13"/>
  <c r="AR287" i="13"/>
  <c r="CI287" i="13"/>
  <c r="O397" i="12"/>
  <c r="BZ287" i="13"/>
  <c r="CH287" i="13"/>
  <c r="BY287" i="13"/>
  <c r="N398" i="12"/>
  <c r="AZ288" i="13" l="1"/>
  <c r="BC288" i="13" s="1"/>
  <c r="L288" i="13"/>
  <c r="O288" i="13" s="1"/>
  <c r="M288" i="13"/>
  <c r="P288" i="13" s="1"/>
  <c r="AY288" i="13"/>
  <c r="BB288" i="13" s="1"/>
  <c r="L498" i="7"/>
  <c r="CB286" i="13"/>
  <c r="CC286" i="13"/>
  <c r="CL286" i="13"/>
  <c r="CK286" i="13"/>
  <c r="AU287" i="13"/>
  <c r="AI288" i="13" s="1"/>
  <c r="BL287" i="13"/>
  <c r="H287" i="13"/>
  <c r="T498" i="7"/>
  <c r="R498" i="7"/>
  <c r="Q498" i="7"/>
  <c r="S498" i="7"/>
  <c r="P498" i="7"/>
  <c r="G398" i="12" l="1"/>
  <c r="H398" i="12" s="1"/>
  <c r="I398" i="12" s="1"/>
  <c r="CE288" i="13" s="1"/>
  <c r="U498" i="7"/>
  <c r="Q287" i="13"/>
  <c r="Z288" i="13" s="1"/>
  <c r="K287" i="13"/>
  <c r="BR287" i="13"/>
  <c r="AX287" i="13"/>
  <c r="BA287" i="13" s="1"/>
  <c r="BD287" i="13" s="1"/>
  <c r="BW288" i="13" l="1"/>
  <c r="AT289" i="13" s="1"/>
  <c r="AW289" i="13" s="1"/>
  <c r="AK290" i="13" s="1"/>
  <c r="BV288" i="13"/>
  <c r="AS289" i="13" s="1"/>
  <c r="AV289" i="13" s="1"/>
  <c r="AJ290" i="13" s="1"/>
  <c r="CF288" i="13"/>
  <c r="J399" i="12"/>
  <c r="N287" i="13"/>
  <c r="CD287" i="13"/>
  <c r="BU287" i="13"/>
  <c r="CG287" i="13"/>
  <c r="BX287" i="13"/>
  <c r="BO288" i="13"/>
  <c r="BT288" i="13"/>
  <c r="BH288" i="13"/>
  <c r="F498" i="7"/>
  <c r="V498" i="7"/>
  <c r="K398" i="12"/>
  <c r="L398" i="12" s="1"/>
  <c r="M398" i="12" s="1"/>
  <c r="BQ289" i="13" l="1"/>
  <c r="BN289" i="13"/>
  <c r="J289" i="13"/>
  <c r="M289" i="13" s="1"/>
  <c r="BM289" i="13"/>
  <c r="BP289" i="13"/>
  <c r="I289" i="13"/>
  <c r="R289" i="13" s="1"/>
  <c r="AA290" i="13" s="1"/>
  <c r="CA287" i="13"/>
  <c r="AR288" i="13"/>
  <c r="BZ288" i="13"/>
  <c r="CI288" i="13"/>
  <c r="O398" i="12"/>
  <c r="CH288" i="13"/>
  <c r="BY288" i="13"/>
  <c r="N399" i="12"/>
  <c r="CJ287" i="13"/>
  <c r="AY289" i="13"/>
  <c r="BB289" i="13" s="1"/>
  <c r="O498" i="7"/>
  <c r="H499" i="7"/>
  <c r="G499" i="7"/>
  <c r="J499" i="7"/>
  <c r="I499" i="7"/>
  <c r="K499" i="7"/>
  <c r="S289" i="13"/>
  <c r="AB290" i="13" s="1"/>
  <c r="AZ289" i="13"/>
  <c r="BC289" i="13" s="1"/>
  <c r="L289" i="13" l="1"/>
  <c r="O289" i="13" s="1"/>
  <c r="P289" i="13"/>
  <c r="L499" i="7"/>
  <c r="S499" i="7"/>
  <c r="P499" i="7"/>
  <c r="Q499" i="7"/>
  <c r="R499" i="7"/>
  <c r="T499" i="7"/>
  <c r="BL288" i="13"/>
  <c r="H288" i="13"/>
  <c r="AU288" i="13"/>
  <c r="AI289" i="13" s="1"/>
  <c r="CC287" i="13"/>
  <c r="CB287" i="13"/>
  <c r="CK287" i="13"/>
  <c r="CL287" i="13"/>
  <c r="G399" i="12" l="1"/>
  <c r="H399" i="12" s="1"/>
  <c r="I399" i="12" s="1"/>
  <c r="U499" i="7"/>
  <c r="Q288" i="13"/>
  <c r="Z289" i="13" s="1"/>
  <c r="K288" i="13"/>
  <c r="BR288" i="13"/>
  <c r="AX288" i="13"/>
  <c r="BA288" i="13" s="1"/>
  <c r="BD288" i="13" s="1"/>
  <c r="J400" i="12" l="1"/>
  <c r="CE289" i="13"/>
  <c r="BW289" i="13"/>
  <c r="AT290" i="13" s="1"/>
  <c r="J290" i="13" s="1"/>
  <c r="CF289" i="13"/>
  <c r="BV289" i="13"/>
  <c r="AS290" i="13" s="1"/>
  <c r="AV290" i="13" s="1"/>
  <c r="AJ291" i="13" s="1"/>
  <c r="BH289" i="13"/>
  <c r="F499" i="7"/>
  <c r="N288" i="13"/>
  <c r="BU288" i="13"/>
  <c r="CD288" i="13"/>
  <c r="BX288" i="13"/>
  <c r="CG288" i="13"/>
  <c r="BO289" i="13"/>
  <c r="BT289" i="13"/>
  <c r="K399" i="12"/>
  <c r="L399" i="12" s="1"/>
  <c r="M399" i="12" s="1"/>
  <c r="V499" i="7"/>
  <c r="BN290" i="13" l="1"/>
  <c r="BQ290" i="13"/>
  <c r="AW290" i="13"/>
  <c r="AK291" i="13" s="1"/>
  <c r="I290" i="13"/>
  <c r="L290" i="13" s="1"/>
  <c r="BP290" i="13"/>
  <c r="BM290" i="13"/>
  <c r="CJ288" i="13"/>
  <c r="CL288" i="13" s="1"/>
  <c r="CI289" i="13"/>
  <c r="O399" i="12"/>
  <c r="BZ289" i="13"/>
  <c r="CH289" i="13"/>
  <c r="BY289" i="13"/>
  <c r="N400" i="12"/>
  <c r="CA288" i="13"/>
  <c r="AR289" i="13"/>
  <c r="AY290" i="13"/>
  <c r="BB290" i="13" s="1"/>
  <c r="M290" i="13"/>
  <c r="S290" i="13"/>
  <c r="AB291" i="13" s="1"/>
  <c r="O499" i="7"/>
  <c r="K500" i="7"/>
  <c r="G500" i="7"/>
  <c r="I500" i="7"/>
  <c r="H500" i="7"/>
  <c r="J500" i="7"/>
  <c r="AZ290" i="13" l="1"/>
  <c r="BC290" i="13" s="1"/>
  <c r="R290" i="13"/>
  <c r="AA291" i="13" s="1"/>
  <c r="CK288" i="13"/>
  <c r="O290" i="13"/>
  <c r="P290" i="13"/>
  <c r="P500" i="7"/>
  <c r="T500" i="7"/>
  <c r="R500" i="7"/>
  <c r="S500" i="7"/>
  <c r="Q500" i="7"/>
  <c r="AU289" i="13"/>
  <c r="AI290" i="13" s="1"/>
  <c r="BL289" i="13"/>
  <c r="H289" i="13"/>
  <c r="L500" i="7"/>
  <c r="CB288" i="13"/>
  <c r="CC288" i="13"/>
  <c r="G400" i="12" l="1"/>
  <c r="H400" i="12" s="1"/>
  <c r="I400" i="12" s="1"/>
  <c r="Q289" i="13"/>
  <c r="Z290" i="13" s="1"/>
  <c r="BR289" i="13"/>
  <c r="K289" i="13"/>
  <c r="AX289" i="13"/>
  <c r="BA289" i="13" s="1"/>
  <c r="BD289" i="13" s="1"/>
  <c r="U500" i="7"/>
  <c r="BW290" i="13" l="1"/>
  <c r="AT291" i="13" s="1"/>
  <c r="BN291" i="13" s="1"/>
  <c r="J401" i="12"/>
  <c r="BV290" i="13"/>
  <c r="AS291" i="13" s="1"/>
  <c r="I291" i="13" s="1"/>
  <c r="CF290" i="13"/>
  <c r="CE290" i="13"/>
  <c r="V500" i="7"/>
  <c r="K400" i="12"/>
  <c r="L400" i="12" s="1"/>
  <c r="M400" i="12" s="1"/>
  <c r="N289" i="13"/>
  <c r="CD289" i="13"/>
  <c r="BU289" i="13"/>
  <c r="BX289" i="13"/>
  <c r="CG289" i="13"/>
  <c r="BO290" i="13"/>
  <c r="BT290" i="13"/>
  <c r="BH290" i="13"/>
  <c r="F500" i="7"/>
  <c r="BQ291" i="13" l="1"/>
  <c r="AW291" i="13"/>
  <c r="AK292" i="13" s="1"/>
  <c r="J291" i="13"/>
  <c r="M291" i="13" s="1"/>
  <c r="AV291" i="13"/>
  <c r="AJ292" i="13" s="1"/>
  <c r="BM291" i="13"/>
  <c r="BP291" i="13"/>
  <c r="L291" i="13"/>
  <c r="R291" i="13"/>
  <c r="AA292" i="13" s="1"/>
  <c r="O500" i="7"/>
  <c r="K501" i="7"/>
  <c r="H501" i="7"/>
  <c r="I501" i="7"/>
  <c r="G501" i="7"/>
  <c r="J501" i="7"/>
  <c r="CA289" i="13"/>
  <c r="AR290" i="13"/>
  <c r="CJ289" i="13"/>
  <c r="CI290" i="13"/>
  <c r="O400" i="12"/>
  <c r="BZ290" i="13"/>
  <c r="BY290" i="13"/>
  <c r="CH290" i="13"/>
  <c r="N401" i="12"/>
  <c r="AY291" i="13" l="1"/>
  <c r="BB291" i="13" s="1"/>
  <c r="AZ291" i="13"/>
  <c r="BC291" i="13" s="1"/>
  <c r="S291" i="13"/>
  <c r="AB292" i="13" s="1"/>
  <c r="P291" i="13"/>
  <c r="O291" i="13"/>
  <c r="L501" i="7"/>
  <c r="CC289" i="13"/>
  <c r="CB289" i="13"/>
  <c r="H290" i="13"/>
  <c r="AU290" i="13"/>
  <c r="AI291" i="13" s="1"/>
  <c r="BL290" i="13"/>
  <c r="CL289" i="13"/>
  <c r="CK289" i="13"/>
  <c r="T501" i="7"/>
  <c r="P501" i="7"/>
  <c r="R501" i="7"/>
  <c r="Q501" i="7"/>
  <c r="S501" i="7"/>
  <c r="G401" i="12" l="1"/>
  <c r="H401" i="12" s="1"/>
  <c r="I401" i="12" s="1"/>
  <c r="AX290" i="13"/>
  <c r="BA290" i="13" s="1"/>
  <c r="BD290" i="13" s="1"/>
  <c r="BR290" i="13"/>
  <c r="Q290" i="13"/>
  <c r="Z291" i="13" s="1"/>
  <c r="K290" i="13"/>
  <c r="U501" i="7"/>
  <c r="BV291" i="13" l="1"/>
  <c r="AS292" i="13" s="1"/>
  <c r="BM292" i="13" s="1"/>
  <c r="CF291" i="13"/>
  <c r="BW291" i="13"/>
  <c r="AT292" i="13" s="1"/>
  <c r="AW292" i="13" s="1"/>
  <c r="AK293" i="13" s="1"/>
  <c r="J402" i="12"/>
  <c r="CE291" i="13"/>
  <c r="N290" i="13"/>
  <c r="CD290" i="13"/>
  <c r="BU290" i="13"/>
  <c r="BX290" i="13"/>
  <c r="CG290" i="13"/>
  <c r="V501" i="7"/>
  <c r="K401" i="12"/>
  <c r="L401" i="12" s="1"/>
  <c r="M401" i="12" s="1"/>
  <c r="BH291" i="13"/>
  <c r="F501" i="7"/>
  <c r="BT291" i="13"/>
  <c r="BO291" i="13"/>
  <c r="BP292" i="13" l="1"/>
  <c r="BQ292" i="13"/>
  <c r="I292" i="13"/>
  <c r="R292" i="13" s="1"/>
  <c r="AA293" i="13" s="1"/>
  <c r="AV292" i="13"/>
  <c r="AJ293" i="13" s="1"/>
  <c r="J292" i="13"/>
  <c r="S292" i="13" s="1"/>
  <c r="AB293" i="13" s="1"/>
  <c r="BN292" i="13"/>
  <c r="BZ291" i="13"/>
  <c r="CI291" i="13"/>
  <c r="O401" i="12"/>
  <c r="BY291" i="13"/>
  <c r="CH291" i="13"/>
  <c r="N402" i="12"/>
  <c r="AZ292" i="13"/>
  <c r="BC292" i="13" s="1"/>
  <c r="O501" i="7"/>
  <c r="H502" i="7"/>
  <c r="G502" i="7"/>
  <c r="J502" i="7"/>
  <c r="K502" i="7"/>
  <c r="I502" i="7"/>
  <c r="CA290" i="13"/>
  <c r="AR291" i="13"/>
  <c r="CJ290" i="13"/>
  <c r="L292" i="13" l="1"/>
  <c r="O292" i="13" s="1"/>
  <c r="M292" i="13"/>
  <c r="P292" i="13" s="1"/>
  <c r="AY292" i="13"/>
  <c r="BB292" i="13" s="1"/>
  <c r="CC290" i="13"/>
  <c r="CB290" i="13"/>
  <c r="L502" i="7"/>
  <c r="R502" i="7"/>
  <c r="T502" i="7"/>
  <c r="Q502" i="7"/>
  <c r="P502" i="7"/>
  <c r="S502" i="7"/>
  <c r="CL290" i="13"/>
  <c r="CK290" i="13"/>
  <c r="BL291" i="13"/>
  <c r="AU291" i="13"/>
  <c r="AI292" i="13" s="1"/>
  <c r="H291" i="13"/>
  <c r="G402" i="12" l="1"/>
  <c r="H402" i="12" s="1"/>
  <c r="I402" i="12" s="1"/>
  <c r="J403" i="12" s="1"/>
  <c r="Q291" i="13"/>
  <c r="Z292" i="13" s="1"/>
  <c r="K291" i="13"/>
  <c r="BR291" i="13"/>
  <c r="U502" i="7"/>
  <c r="AX291" i="13"/>
  <c r="BA291" i="13" s="1"/>
  <c r="BD291" i="13" s="1"/>
  <c r="CE292" i="13" l="1"/>
  <c r="BV292" i="13"/>
  <c r="AS293" i="13" s="1"/>
  <c r="I293" i="13" s="1"/>
  <c r="BW292" i="13"/>
  <c r="AT293" i="13" s="1"/>
  <c r="BQ293" i="13" s="1"/>
  <c r="CF292" i="13"/>
  <c r="V502" i="7"/>
  <c r="K402" i="12"/>
  <c r="L402" i="12" s="1"/>
  <c r="M402" i="12" s="1"/>
  <c r="BT292" i="13"/>
  <c r="BO292" i="13"/>
  <c r="N291" i="13"/>
  <c r="BU291" i="13"/>
  <c r="CD291" i="13"/>
  <c r="BX291" i="13"/>
  <c r="CG291" i="13"/>
  <c r="BH292" i="13"/>
  <c r="F502" i="7"/>
  <c r="BM293" i="13" l="1"/>
  <c r="AV293" i="13"/>
  <c r="AJ294" i="13" s="1"/>
  <c r="BN293" i="13"/>
  <c r="BP293" i="13"/>
  <c r="AW293" i="13"/>
  <c r="AK294" i="13" s="1"/>
  <c r="J293" i="13"/>
  <c r="M293" i="13" s="1"/>
  <c r="CA291" i="13"/>
  <c r="AR292" i="13"/>
  <c r="R293" i="13"/>
  <c r="AA294" i="13" s="1"/>
  <c r="L293" i="13"/>
  <c r="O502" i="7"/>
  <c r="I503" i="7"/>
  <c r="J503" i="7"/>
  <c r="K503" i="7"/>
  <c r="G503" i="7"/>
  <c r="H503" i="7"/>
  <c r="BZ292" i="13"/>
  <c r="O402" i="12"/>
  <c r="CI292" i="13"/>
  <c r="BY292" i="13"/>
  <c r="CH292" i="13"/>
  <c r="N403" i="12"/>
  <c r="CJ291" i="13"/>
  <c r="AY293" i="13" l="1"/>
  <c r="BB293" i="13" s="1"/>
  <c r="S293" i="13"/>
  <c r="AB294" i="13" s="1"/>
  <c r="AZ293" i="13"/>
  <c r="BC293" i="13" s="1"/>
  <c r="P293" i="13"/>
  <c r="O293" i="13"/>
  <c r="R503" i="7"/>
  <c r="T503" i="7"/>
  <c r="S503" i="7"/>
  <c r="Q503" i="7"/>
  <c r="P503" i="7"/>
  <c r="CK291" i="13"/>
  <c r="CL291" i="13"/>
  <c r="L503" i="7"/>
  <c r="AU292" i="13"/>
  <c r="AI293" i="13" s="1"/>
  <c r="H292" i="13"/>
  <c r="BL292" i="13"/>
  <c r="CC291" i="13"/>
  <c r="CB291" i="13"/>
  <c r="G403" i="12" l="1"/>
  <c r="H403" i="12" s="1"/>
  <c r="I403" i="12" s="1"/>
  <c r="U503" i="7"/>
  <c r="BR292" i="13"/>
  <c r="Q292" i="13"/>
  <c r="Z293" i="13" s="1"/>
  <c r="K292" i="13"/>
  <c r="AX292" i="13"/>
  <c r="BA292" i="13" s="1"/>
  <c r="BD292" i="13" s="1"/>
  <c r="BV293" i="13" l="1"/>
  <c r="AS294" i="13" s="1"/>
  <c r="BM294" i="13" s="1"/>
  <c r="J404" i="12"/>
  <c r="CE293" i="13"/>
  <c r="BW293" i="13"/>
  <c r="AT294" i="13" s="1"/>
  <c r="J294" i="13" s="1"/>
  <c r="CF293" i="13"/>
  <c r="BH293" i="13"/>
  <c r="F503" i="7"/>
  <c r="BO293" i="13"/>
  <c r="BT293" i="13"/>
  <c r="N292" i="13"/>
  <c r="CD292" i="13"/>
  <c r="BU292" i="13"/>
  <c r="BX292" i="13"/>
  <c r="CG292" i="13"/>
  <c r="V503" i="7"/>
  <c r="K403" i="12"/>
  <c r="L403" i="12" s="1"/>
  <c r="M403" i="12" s="1"/>
  <c r="BP294" i="13" l="1"/>
  <c r="I294" i="13"/>
  <c r="R294" i="13" s="1"/>
  <c r="AA295" i="13" s="1"/>
  <c r="AV294" i="13"/>
  <c r="AJ295" i="13" s="1"/>
  <c r="BQ294" i="13"/>
  <c r="AW294" i="13"/>
  <c r="AK295" i="13" s="1"/>
  <c r="BN294" i="13"/>
  <c r="CA292" i="13"/>
  <c r="AR293" i="13"/>
  <c r="S294" i="13"/>
  <c r="AB295" i="13" s="1"/>
  <c r="M294" i="13"/>
  <c r="CJ292" i="13"/>
  <c r="BZ293" i="13"/>
  <c r="CI293" i="13"/>
  <c r="O403" i="12"/>
  <c r="BY293" i="13"/>
  <c r="CH293" i="13"/>
  <c r="N404" i="12"/>
  <c r="O503" i="7"/>
  <c r="K504" i="7"/>
  <c r="J504" i="7"/>
  <c r="H504" i="7"/>
  <c r="G504" i="7"/>
  <c r="I504" i="7"/>
  <c r="L294" i="13" l="1"/>
  <c r="O294" i="13" s="1"/>
  <c r="AY294" i="13"/>
  <c r="BB294" i="13" s="1"/>
  <c r="AZ294" i="13"/>
  <c r="BC294" i="13" s="1"/>
  <c r="P294" i="13"/>
  <c r="Q504" i="7"/>
  <c r="S504" i="7"/>
  <c r="R504" i="7"/>
  <c r="P504" i="7"/>
  <c r="T504" i="7"/>
  <c r="CL292" i="13"/>
  <c r="CK292" i="13"/>
  <c r="AU293" i="13"/>
  <c r="AI294" i="13" s="1"/>
  <c r="BL293" i="13"/>
  <c r="H293" i="13"/>
  <c r="L504" i="7"/>
  <c r="CC292" i="13"/>
  <c r="CB292" i="13"/>
  <c r="G404" i="12" l="1"/>
  <c r="H404" i="12" s="1"/>
  <c r="I404" i="12" s="1"/>
  <c r="U504" i="7"/>
  <c r="Q293" i="13"/>
  <c r="Z294" i="13" s="1"/>
  <c r="K293" i="13"/>
  <c r="BR293" i="13"/>
  <c r="AX293" i="13"/>
  <c r="BA293" i="13" s="1"/>
  <c r="BD293" i="13" s="1"/>
  <c r="J405" i="12" l="1"/>
  <c r="BV294" i="13"/>
  <c r="AS295" i="13" s="1"/>
  <c r="BM295" i="13" s="1"/>
  <c r="CE294" i="13"/>
  <c r="CF294" i="13"/>
  <c r="BW294" i="13"/>
  <c r="AT295" i="13" s="1"/>
  <c r="BN295" i="13" s="1"/>
  <c r="BO294" i="13"/>
  <c r="BT294" i="13"/>
  <c r="N293" i="13"/>
  <c r="BU293" i="13"/>
  <c r="CD293" i="13"/>
  <c r="BX293" i="13"/>
  <c r="CG293" i="13"/>
  <c r="K404" i="12"/>
  <c r="L404" i="12" s="1"/>
  <c r="M404" i="12" s="1"/>
  <c r="V504" i="7"/>
  <c r="BH294" i="13"/>
  <c r="F504" i="7"/>
  <c r="I295" i="13" l="1"/>
  <c r="L295" i="13" s="1"/>
  <c r="AV295" i="13"/>
  <c r="AJ296" i="13" s="1"/>
  <c r="BP295" i="13"/>
  <c r="CJ293" i="13"/>
  <c r="CK293" i="13" s="1"/>
  <c r="BQ295" i="13"/>
  <c r="AW295" i="13"/>
  <c r="AK296" i="13" s="1"/>
  <c r="J295" i="13"/>
  <c r="M295" i="13" s="1"/>
  <c r="O504" i="7"/>
  <c r="H505" i="7"/>
  <c r="K505" i="7"/>
  <c r="J505" i="7"/>
  <c r="G505" i="7"/>
  <c r="I505" i="7"/>
  <c r="O404" i="12"/>
  <c r="BZ294" i="13"/>
  <c r="CI294" i="13"/>
  <c r="BY294" i="13"/>
  <c r="CH294" i="13"/>
  <c r="N405" i="12"/>
  <c r="CA293" i="13"/>
  <c r="AR294" i="13"/>
  <c r="CL293" i="13" l="1"/>
  <c r="R295" i="13"/>
  <c r="AA296" i="13" s="1"/>
  <c r="AY295" i="13"/>
  <c r="BB295" i="13" s="1"/>
  <c r="AZ295" i="13"/>
  <c r="BC295" i="13" s="1"/>
  <c r="S295" i="13"/>
  <c r="AB296" i="13" s="1"/>
  <c r="P295" i="13"/>
  <c r="O295" i="13"/>
  <c r="L505" i="7"/>
  <c r="T505" i="7"/>
  <c r="Q505" i="7"/>
  <c r="S505" i="7"/>
  <c r="P505" i="7"/>
  <c r="R505" i="7"/>
  <c r="H294" i="13"/>
  <c r="AU294" i="13"/>
  <c r="AI295" i="13" s="1"/>
  <c r="BL294" i="13"/>
  <c r="CB293" i="13"/>
  <c r="CC293" i="13"/>
  <c r="G405" i="12" l="1"/>
  <c r="H405" i="12" s="1"/>
  <c r="I405" i="12" s="1"/>
  <c r="CE295" i="13" s="1"/>
  <c r="U505" i="7"/>
  <c r="BR294" i="13"/>
  <c r="Q294" i="13"/>
  <c r="Z295" i="13" s="1"/>
  <c r="K294" i="13"/>
  <c r="AX294" i="13"/>
  <c r="BA294" i="13" s="1"/>
  <c r="BD294" i="13" s="1"/>
  <c r="BW295" i="13" l="1"/>
  <c r="AT296" i="13" s="1"/>
  <c r="BN296" i="13" s="1"/>
  <c r="BV295" i="13"/>
  <c r="AS296" i="13" s="1"/>
  <c r="BP296" i="13" s="1"/>
  <c r="CF295" i="13"/>
  <c r="J406" i="12"/>
  <c r="BH295" i="13"/>
  <c r="F505" i="7"/>
  <c r="BO295" i="13"/>
  <c r="BT295" i="13"/>
  <c r="N294" i="13"/>
  <c r="BU294" i="13"/>
  <c r="CD294" i="13"/>
  <c r="BX294" i="13"/>
  <c r="CG294" i="13"/>
  <c r="K405" i="12"/>
  <c r="L405" i="12" s="1"/>
  <c r="M405" i="12" s="1"/>
  <c r="V505" i="7"/>
  <c r="J296" i="13" l="1"/>
  <c r="S296" i="13" s="1"/>
  <c r="AB297" i="13" s="1"/>
  <c r="AW296" i="13"/>
  <c r="AK297" i="13" s="1"/>
  <c r="BQ296" i="13"/>
  <c r="AV296" i="13"/>
  <c r="AJ297" i="13" s="1"/>
  <c r="I296" i="13"/>
  <c r="R296" i="13" s="1"/>
  <c r="AA297" i="13" s="1"/>
  <c r="BM296" i="13"/>
  <c r="CJ294" i="13"/>
  <c r="CK294" i="13" s="1"/>
  <c r="CI295" i="13"/>
  <c r="BZ295" i="13"/>
  <c r="O405" i="12"/>
  <c r="BY295" i="13"/>
  <c r="CH295" i="13"/>
  <c r="N406" i="12"/>
  <c r="CA294" i="13"/>
  <c r="AR295" i="13"/>
  <c r="O505" i="7"/>
  <c r="G506" i="7"/>
  <c r="K506" i="7"/>
  <c r="I506" i="7"/>
  <c r="H506" i="7"/>
  <c r="J506" i="7"/>
  <c r="M296" i="13" l="1"/>
  <c r="AY296" i="13"/>
  <c r="BB296" i="13" s="1"/>
  <c r="AZ296" i="13"/>
  <c r="BC296" i="13" s="1"/>
  <c r="L296" i="13"/>
  <c r="O296" i="13" s="1"/>
  <c r="CL294" i="13"/>
  <c r="P296" i="13"/>
  <c r="P506" i="7"/>
  <c r="T506" i="7"/>
  <c r="S506" i="7"/>
  <c r="R506" i="7"/>
  <c r="Q506" i="7"/>
  <c r="CB294" i="13"/>
  <c r="CC294" i="13"/>
  <c r="L506" i="7"/>
  <c r="AU295" i="13"/>
  <c r="AI296" i="13" s="1"/>
  <c r="H295" i="13"/>
  <c r="BL295" i="13"/>
  <c r="G406" i="12" l="1"/>
  <c r="H406" i="12" s="1"/>
  <c r="I406" i="12" s="1"/>
  <c r="BR295" i="13"/>
  <c r="K295" i="13"/>
  <c r="Q295" i="13"/>
  <c r="Z296" i="13" s="1"/>
  <c r="U506" i="7"/>
  <c r="AX295" i="13"/>
  <c r="BA295" i="13" s="1"/>
  <c r="BD295" i="13" s="1"/>
  <c r="CE296" i="13" l="1"/>
  <c r="J407" i="12"/>
  <c r="BV296" i="13"/>
  <c r="AS297" i="13" s="1"/>
  <c r="I297" i="13" s="1"/>
  <c r="CF296" i="13"/>
  <c r="BW296" i="13"/>
  <c r="AT297" i="13" s="1"/>
  <c r="J297" i="13" s="1"/>
  <c r="N295" i="13"/>
  <c r="BU295" i="13"/>
  <c r="CD295" i="13"/>
  <c r="BX295" i="13"/>
  <c r="CG295" i="13"/>
  <c r="V506" i="7"/>
  <c r="K406" i="12"/>
  <c r="L406" i="12" s="1"/>
  <c r="M406" i="12" s="1"/>
  <c r="BO296" i="13"/>
  <c r="BT296" i="13"/>
  <c r="BH296" i="13"/>
  <c r="F506" i="7"/>
  <c r="BP297" i="13" l="1"/>
  <c r="BM297" i="13"/>
  <c r="AV297" i="13"/>
  <c r="AJ298" i="13" s="1"/>
  <c r="AW297" i="13"/>
  <c r="AK298" i="13" s="1"/>
  <c r="BQ297" i="13"/>
  <c r="BN297" i="13"/>
  <c r="O506" i="7"/>
  <c r="H507" i="7"/>
  <c r="I507" i="7"/>
  <c r="K507" i="7"/>
  <c r="J507" i="7"/>
  <c r="G507" i="7"/>
  <c r="O406" i="12"/>
  <c r="BZ296" i="13"/>
  <c r="CI296" i="13"/>
  <c r="BY296" i="13"/>
  <c r="CH296" i="13"/>
  <c r="N407" i="12"/>
  <c r="S297" i="13"/>
  <c r="AB298" i="13" s="1"/>
  <c r="M297" i="13"/>
  <c r="CJ295" i="13"/>
  <c r="CA295" i="13"/>
  <c r="AR296" i="13"/>
  <c r="R297" i="13"/>
  <c r="AA298" i="13" s="1"/>
  <c r="L297" i="13"/>
  <c r="AZ297" i="13" l="1"/>
  <c r="BC297" i="13" s="1"/>
  <c r="AY297" i="13"/>
  <c r="BB297" i="13" s="1"/>
  <c r="O297" i="13"/>
  <c r="P297" i="13"/>
  <c r="CK295" i="13"/>
  <c r="CL295" i="13"/>
  <c r="L507" i="7"/>
  <c r="CC295" i="13"/>
  <c r="CB295" i="13"/>
  <c r="T507" i="7"/>
  <c r="P507" i="7"/>
  <c r="Q507" i="7"/>
  <c r="R507" i="7"/>
  <c r="S507" i="7"/>
  <c r="AU296" i="13"/>
  <c r="AI297" i="13" s="1"/>
  <c r="BL296" i="13"/>
  <c r="H296" i="13"/>
  <c r="G407" i="12" l="1"/>
  <c r="H407" i="12" s="1"/>
  <c r="I407" i="12" s="1"/>
  <c r="BR296" i="13"/>
  <c r="Q296" i="13"/>
  <c r="Z297" i="13" s="1"/>
  <c r="K296" i="13"/>
  <c r="AX296" i="13"/>
  <c r="BA296" i="13" s="1"/>
  <c r="BD296" i="13" s="1"/>
  <c r="U507" i="7"/>
  <c r="J408" i="12" l="1"/>
  <c r="CF297" i="13"/>
  <c r="CE297" i="13"/>
  <c r="BV297" i="13"/>
  <c r="AS298" i="13" s="1"/>
  <c r="BM298" i="13" s="1"/>
  <c r="BW297" i="13"/>
  <c r="AT298" i="13" s="1"/>
  <c r="BN298" i="13" s="1"/>
  <c r="K407" i="12"/>
  <c r="L407" i="12" s="1"/>
  <c r="M407" i="12" s="1"/>
  <c r="V507" i="7"/>
  <c r="N296" i="13"/>
  <c r="CD296" i="13"/>
  <c r="BU296" i="13"/>
  <c r="CG296" i="13"/>
  <c r="BX296" i="13"/>
  <c r="BH297" i="13"/>
  <c r="F507" i="7"/>
  <c r="BO297" i="13"/>
  <c r="BT297" i="13"/>
  <c r="BP298" i="13" l="1"/>
  <c r="I298" i="13"/>
  <c r="R298" i="13" s="1"/>
  <c r="AA299" i="13" s="1"/>
  <c r="AW298" i="13"/>
  <c r="AK299" i="13" s="1"/>
  <c r="AV298" i="13"/>
  <c r="AJ299" i="13" s="1"/>
  <c r="J298" i="13"/>
  <c r="M298" i="13" s="1"/>
  <c r="BQ298" i="13"/>
  <c r="O407" i="12"/>
  <c r="CI297" i="13"/>
  <c r="BZ297" i="13"/>
  <c r="CH297" i="13"/>
  <c r="BY297" i="13"/>
  <c r="N408" i="12"/>
  <c r="O507" i="7"/>
  <c r="G508" i="7"/>
  <c r="J508" i="7"/>
  <c r="H508" i="7"/>
  <c r="K508" i="7"/>
  <c r="I508" i="7"/>
  <c r="CA296" i="13"/>
  <c r="AR297" i="13"/>
  <c r="CJ296" i="13"/>
  <c r="L298" i="13"/>
  <c r="AZ298" i="13" l="1"/>
  <c r="BC298" i="13" s="1"/>
  <c r="S298" i="13"/>
  <c r="AB299" i="13" s="1"/>
  <c r="AY298" i="13"/>
  <c r="BB298" i="13" s="1"/>
  <c r="O298" i="13"/>
  <c r="P298" i="13"/>
  <c r="H297" i="13"/>
  <c r="AU297" i="13"/>
  <c r="AI298" i="13" s="1"/>
  <c r="BL297" i="13"/>
  <c r="CL296" i="13"/>
  <c r="CK296" i="13"/>
  <c r="L508" i="7"/>
  <c r="CC296" i="13"/>
  <c r="CB296" i="13"/>
  <c r="T508" i="7"/>
  <c r="S508" i="7"/>
  <c r="Q508" i="7"/>
  <c r="P508" i="7"/>
  <c r="R508" i="7"/>
  <c r="G408" i="12" l="1"/>
  <c r="H408" i="12" s="1"/>
  <c r="I408" i="12" s="1"/>
  <c r="U508" i="7"/>
  <c r="K297" i="13"/>
  <c r="BR297" i="13"/>
  <c r="Q297" i="13"/>
  <c r="Z298" i="13" s="1"/>
  <c r="AX297" i="13"/>
  <c r="BA297" i="13" s="1"/>
  <c r="BD297" i="13" s="1"/>
  <c r="J409" i="12" l="1"/>
  <c r="BW298" i="13"/>
  <c r="AT299" i="13" s="1"/>
  <c r="BN299" i="13" s="1"/>
  <c r="BV298" i="13"/>
  <c r="AS299" i="13" s="1"/>
  <c r="I299" i="13" s="1"/>
  <c r="CE298" i="13"/>
  <c r="CF298" i="13"/>
  <c r="BH298" i="13"/>
  <c r="F508" i="7"/>
  <c r="BT298" i="13"/>
  <c r="BO298" i="13"/>
  <c r="N297" i="13"/>
  <c r="CD297" i="13"/>
  <c r="BU297" i="13"/>
  <c r="CG297" i="13"/>
  <c r="BX297" i="13"/>
  <c r="V508" i="7"/>
  <c r="K408" i="12"/>
  <c r="L408" i="12" s="1"/>
  <c r="M408" i="12" s="1"/>
  <c r="AV299" i="13" l="1"/>
  <c r="AJ300" i="13" s="1"/>
  <c r="BM299" i="13"/>
  <c r="BP299" i="13"/>
  <c r="BQ299" i="13"/>
  <c r="J299" i="13"/>
  <c r="S299" i="13" s="1"/>
  <c r="AB300" i="13" s="1"/>
  <c r="AW299" i="13"/>
  <c r="AK300" i="13" s="1"/>
  <c r="CJ297" i="13"/>
  <c r="CL297" i="13" s="1"/>
  <c r="O408" i="12"/>
  <c r="BZ298" i="13"/>
  <c r="CI298" i="13"/>
  <c r="BY298" i="13"/>
  <c r="CH298" i="13"/>
  <c r="N409" i="12"/>
  <c r="R299" i="13"/>
  <c r="AA300" i="13" s="1"/>
  <c r="L299" i="13"/>
  <c r="CA297" i="13"/>
  <c r="AR298" i="13"/>
  <c r="O508" i="7"/>
  <c r="I509" i="7"/>
  <c r="H509" i="7"/>
  <c r="K509" i="7"/>
  <c r="J509" i="7"/>
  <c r="G509" i="7"/>
  <c r="AY299" i="13" l="1"/>
  <c r="BB299" i="13" s="1"/>
  <c r="M299" i="13"/>
  <c r="P299" i="13" s="1"/>
  <c r="CK297" i="13"/>
  <c r="AZ299" i="13"/>
  <c r="BC299" i="13" s="1"/>
  <c r="O299" i="13"/>
  <c r="H298" i="13"/>
  <c r="AU298" i="13"/>
  <c r="AI299" i="13" s="1"/>
  <c r="BL298" i="13"/>
  <c r="T509" i="7"/>
  <c r="P509" i="7"/>
  <c r="R509" i="7"/>
  <c r="Q509" i="7"/>
  <c r="S509" i="7"/>
  <c r="L509" i="7"/>
  <c r="CB297" i="13"/>
  <c r="CC297" i="13"/>
  <c r="G409" i="12" l="1"/>
  <c r="H409" i="12" s="1"/>
  <c r="I409" i="12" s="1"/>
  <c r="BV299" i="13" s="1"/>
  <c r="AS300" i="13" s="1"/>
  <c r="U509" i="7"/>
  <c r="K298" i="13"/>
  <c r="Q298" i="13"/>
  <c r="Z299" i="13" s="1"/>
  <c r="BR298" i="13"/>
  <c r="AX298" i="13"/>
  <c r="BA298" i="13" s="1"/>
  <c r="BD298" i="13" s="1"/>
  <c r="CE299" i="13" l="1"/>
  <c r="CF299" i="13"/>
  <c r="BW299" i="13"/>
  <c r="AT300" i="13" s="1"/>
  <c r="J300" i="13" s="1"/>
  <c r="J410" i="12"/>
  <c r="BT299" i="13"/>
  <c r="BO299" i="13"/>
  <c r="BH299" i="13"/>
  <c r="F509" i="7"/>
  <c r="N298" i="13"/>
  <c r="CD298" i="13"/>
  <c r="BU298" i="13"/>
  <c r="BX298" i="13"/>
  <c r="CG298" i="13"/>
  <c r="I300" i="13"/>
  <c r="AV300" i="13"/>
  <c r="AJ301" i="13" s="1"/>
  <c r="BM300" i="13"/>
  <c r="BP300" i="13"/>
  <c r="K409" i="12"/>
  <c r="L409" i="12" s="1"/>
  <c r="M409" i="12" s="1"/>
  <c r="V509" i="7"/>
  <c r="BQ300" i="13" l="1"/>
  <c r="BN300" i="13"/>
  <c r="AW300" i="13"/>
  <c r="AK301" i="13" s="1"/>
  <c r="AY300" i="13"/>
  <c r="BB300" i="13" s="1"/>
  <c r="L300" i="13"/>
  <c r="R300" i="13"/>
  <c r="AA301" i="13" s="1"/>
  <c r="CJ298" i="13"/>
  <c r="CA298" i="13"/>
  <c r="AR299" i="13"/>
  <c r="M300" i="13"/>
  <c r="S300" i="13"/>
  <c r="AB301" i="13" s="1"/>
  <c r="O409" i="12"/>
  <c r="BZ299" i="13"/>
  <c r="CI299" i="13"/>
  <c r="BY299" i="13"/>
  <c r="CH299" i="13"/>
  <c r="N410" i="12"/>
  <c r="O509" i="7"/>
  <c r="H510" i="7"/>
  <c r="I510" i="7"/>
  <c r="G510" i="7"/>
  <c r="J510" i="7"/>
  <c r="K510" i="7"/>
  <c r="AZ300" i="13" l="1"/>
  <c r="BC300" i="13" s="1"/>
  <c r="P300" i="13"/>
  <c r="O300" i="13"/>
  <c r="L510" i="7"/>
  <c r="S510" i="7"/>
  <c r="P510" i="7"/>
  <c r="Q510" i="7"/>
  <c r="T510" i="7"/>
  <c r="R510" i="7"/>
  <c r="CC298" i="13"/>
  <c r="CB298" i="13"/>
  <c r="BL299" i="13"/>
  <c r="H299" i="13"/>
  <c r="AU299" i="13"/>
  <c r="AI300" i="13" s="1"/>
  <c r="CK298" i="13"/>
  <c r="CL298" i="13"/>
  <c r="G410" i="12" l="1"/>
  <c r="H410" i="12" s="1"/>
  <c r="I410" i="12" s="1"/>
  <c r="U510" i="7"/>
  <c r="Q299" i="13"/>
  <c r="Z300" i="13" s="1"/>
  <c r="BR299" i="13"/>
  <c r="K299" i="13"/>
  <c r="AX299" i="13"/>
  <c r="BA299" i="13" s="1"/>
  <c r="BD299" i="13" s="1"/>
  <c r="BV300" i="13" l="1"/>
  <c r="AS301" i="13" s="1"/>
  <c r="I301" i="13" s="1"/>
  <c r="J411" i="12"/>
  <c r="CE300" i="13"/>
  <c r="CF300" i="13"/>
  <c r="BW300" i="13"/>
  <c r="AT301" i="13" s="1"/>
  <c r="J301" i="13" s="1"/>
  <c r="BO300" i="13"/>
  <c r="BT300" i="13"/>
  <c r="K410" i="12"/>
  <c r="L410" i="12" s="1"/>
  <c r="M410" i="12" s="1"/>
  <c r="V510" i="7"/>
  <c r="N299" i="13"/>
  <c r="BU299" i="13"/>
  <c r="CD299" i="13"/>
  <c r="CG299" i="13"/>
  <c r="BX299" i="13"/>
  <c r="BH300" i="13"/>
  <c r="F510" i="7"/>
  <c r="AV301" i="13" l="1"/>
  <c r="AJ302" i="13" s="1"/>
  <c r="BM301" i="13"/>
  <c r="BP301" i="13"/>
  <c r="AW301" i="13"/>
  <c r="AK302" i="13" s="1"/>
  <c r="BN301" i="13"/>
  <c r="BQ301" i="13"/>
  <c r="CA299" i="13"/>
  <c r="AR300" i="13"/>
  <c r="CI300" i="13"/>
  <c r="O410" i="12"/>
  <c r="BZ300" i="13"/>
  <c r="BY300" i="13"/>
  <c r="CH300" i="13"/>
  <c r="N411" i="12"/>
  <c r="L301" i="13"/>
  <c r="R301" i="13"/>
  <c r="AA302" i="13" s="1"/>
  <c r="S301" i="13"/>
  <c r="AB302" i="13" s="1"/>
  <c r="M301" i="13"/>
  <c r="O510" i="7"/>
  <c r="I511" i="7"/>
  <c r="G511" i="7"/>
  <c r="K511" i="7"/>
  <c r="J511" i="7"/>
  <c r="H511" i="7"/>
  <c r="CJ299" i="13"/>
  <c r="AY301" i="13" l="1"/>
  <c r="BB301" i="13" s="1"/>
  <c r="AZ301" i="13"/>
  <c r="BC301" i="13" s="1"/>
  <c r="O301" i="13"/>
  <c r="P301" i="13"/>
  <c r="L511" i="7"/>
  <c r="T511" i="7"/>
  <c r="S511" i="7"/>
  <c r="R511" i="7"/>
  <c r="P511" i="7"/>
  <c r="Q511" i="7"/>
  <c r="CK299" i="13"/>
  <c r="CL299" i="13"/>
  <c r="AU300" i="13"/>
  <c r="AI301" i="13" s="1"/>
  <c r="H300" i="13"/>
  <c r="BL300" i="13"/>
  <c r="CB299" i="13"/>
  <c r="CC299" i="13"/>
  <c r="G411" i="12" l="1"/>
  <c r="H411" i="12" s="1"/>
  <c r="I411" i="12" s="1"/>
  <c r="U511" i="7"/>
  <c r="BR300" i="13"/>
  <c r="Q300" i="13"/>
  <c r="Z301" i="13" s="1"/>
  <c r="K300" i="13"/>
  <c r="AX300" i="13"/>
  <c r="BA300" i="13" s="1"/>
  <c r="BD300" i="13" s="1"/>
  <c r="BV301" i="13" l="1"/>
  <c r="AS302" i="13" s="1"/>
  <c r="AV302" i="13" s="1"/>
  <c r="AJ303" i="13" s="1"/>
  <c r="J412" i="12"/>
  <c r="CF301" i="13"/>
  <c r="CE301" i="13"/>
  <c r="BW301" i="13"/>
  <c r="AT302" i="13" s="1"/>
  <c r="AW302" i="13" s="1"/>
  <c r="AK303" i="13" s="1"/>
  <c r="BH301" i="13"/>
  <c r="F511" i="7"/>
  <c r="N300" i="13"/>
  <c r="CD300" i="13"/>
  <c r="BU300" i="13"/>
  <c r="CG300" i="13"/>
  <c r="BX300" i="13"/>
  <c r="BT301" i="13"/>
  <c r="BO301" i="13"/>
  <c r="V511" i="7"/>
  <c r="K411" i="12"/>
  <c r="L411" i="12" s="1"/>
  <c r="M411" i="12" s="1"/>
  <c r="BM302" i="13" l="1"/>
  <c r="I302" i="13"/>
  <c r="R302" i="13" s="1"/>
  <c r="AA303" i="13" s="1"/>
  <c r="BP302" i="13"/>
  <c r="BQ302" i="13"/>
  <c r="J302" i="13"/>
  <c r="M302" i="13" s="1"/>
  <c r="BN302" i="13"/>
  <c r="O511" i="7"/>
  <c r="J512" i="7"/>
  <c r="H512" i="7"/>
  <c r="K512" i="7"/>
  <c r="I512" i="7"/>
  <c r="G512" i="7"/>
  <c r="O411" i="12"/>
  <c r="BZ301" i="13"/>
  <c r="CI301" i="13"/>
  <c r="CH301" i="13"/>
  <c r="BY301" i="13"/>
  <c r="N412" i="12"/>
  <c r="AY302" i="13"/>
  <c r="BB302" i="13" s="1"/>
  <c r="CA300" i="13"/>
  <c r="AR301" i="13"/>
  <c r="CJ300" i="13"/>
  <c r="AZ302" i="13"/>
  <c r="BC302" i="13" s="1"/>
  <c r="S302" i="13" l="1"/>
  <c r="AB303" i="13" s="1"/>
  <c r="L302" i="13"/>
  <c r="O302" i="13" s="1"/>
  <c r="P302" i="13"/>
  <c r="L512" i="7"/>
  <c r="AU301" i="13"/>
  <c r="AI302" i="13" s="1"/>
  <c r="BL301" i="13"/>
  <c r="H301" i="13"/>
  <c r="CC300" i="13"/>
  <c r="CB300" i="13"/>
  <c r="R512" i="7"/>
  <c r="T512" i="7"/>
  <c r="P512" i="7"/>
  <c r="S512" i="7"/>
  <c r="Q512" i="7"/>
  <c r="CK300" i="13"/>
  <c r="CL300" i="13"/>
  <c r="G412" i="12" l="1"/>
  <c r="H412" i="12" s="1"/>
  <c r="I412" i="12" s="1"/>
  <c r="J413" i="12" s="1"/>
  <c r="K301" i="13"/>
  <c r="BR301" i="13"/>
  <c r="Q301" i="13"/>
  <c r="Z302" i="13" s="1"/>
  <c r="AX301" i="13"/>
  <c r="BA301" i="13" s="1"/>
  <c r="BD301" i="13" s="1"/>
  <c r="U512" i="7"/>
  <c r="BV302" i="13" l="1"/>
  <c r="AS303" i="13" s="1"/>
  <c r="BM303" i="13" s="1"/>
  <c r="CF302" i="13"/>
  <c r="BW302" i="13"/>
  <c r="AT303" i="13" s="1"/>
  <c r="BN303" i="13" s="1"/>
  <c r="CE302" i="13"/>
  <c r="K412" i="12"/>
  <c r="L412" i="12" s="1"/>
  <c r="M412" i="12" s="1"/>
  <c r="V512" i="7"/>
  <c r="BH302" i="13"/>
  <c r="F512" i="7"/>
  <c r="BO302" i="13"/>
  <c r="BT302" i="13"/>
  <c r="N301" i="13"/>
  <c r="BU301" i="13"/>
  <c r="CD301" i="13"/>
  <c r="BX301" i="13"/>
  <c r="CG301" i="13"/>
  <c r="BP303" i="13" l="1"/>
  <c r="I303" i="13"/>
  <c r="R303" i="13" s="1"/>
  <c r="AA304" i="13" s="1"/>
  <c r="AV303" i="13"/>
  <c r="AJ304" i="13" s="1"/>
  <c r="J303" i="13"/>
  <c r="S303" i="13" s="1"/>
  <c r="AB304" i="13" s="1"/>
  <c r="BQ303" i="13"/>
  <c r="AW303" i="13"/>
  <c r="AK304" i="13" s="1"/>
  <c r="O512" i="7"/>
  <c r="J513" i="7"/>
  <c r="G513" i="7"/>
  <c r="H513" i="7"/>
  <c r="I513" i="7"/>
  <c r="K513" i="7"/>
  <c r="CJ301" i="13"/>
  <c r="CA301" i="13"/>
  <c r="AR302" i="13"/>
  <c r="BZ302" i="13"/>
  <c r="CI302" i="13"/>
  <c r="O412" i="12"/>
  <c r="CH302" i="13"/>
  <c r="BY302" i="13"/>
  <c r="N413" i="12"/>
  <c r="M303" i="13" l="1"/>
  <c r="AY303" i="13"/>
  <c r="BB303" i="13" s="1"/>
  <c r="L303" i="13"/>
  <c r="O303" i="13" s="1"/>
  <c r="AZ303" i="13"/>
  <c r="BC303" i="13" s="1"/>
  <c r="P303" i="13"/>
  <c r="CB301" i="13"/>
  <c r="CC301" i="13"/>
  <c r="CK301" i="13"/>
  <c r="CL301" i="13"/>
  <c r="AU302" i="13"/>
  <c r="AI303" i="13" s="1"/>
  <c r="H302" i="13"/>
  <c r="BL302" i="13"/>
  <c r="L513" i="7"/>
  <c r="S513" i="7"/>
  <c r="Q513" i="7"/>
  <c r="P513" i="7"/>
  <c r="T513" i="7"/>
  <c r="R513" i="7"/>
  <c r="G413" i="12" l="1"/>
  <c r="H413" i="12" s="1"/>
  <c r="I413" i="12" s="1"/>
  <c r="AX302" i="13"/>
  <c r="BA302" i="13" s="1"/>
  <c r="BD302" i="13" s="1"/>
  <c r="BR302" i="13"/>
  <c r="Q302" i="13"/>
  <c r="Z303" i="13" s="1"/>
  <c r="K302" i="13"/>
  <c r="U513" i="7"/>
  <c r="J414" i="12" l="1"/>
  <c r="BV303" i="13"/>
  <c r="AS304" i="13" s="1"/>
  <c r="BM304" i="13" s="1"/>
  <c r="CF303" i="13"/>
  <c r="BW303" i="13"/>
  <c r="AT304" i="13" s="1"/>
  <c r="J304" i="13" s="1"/>
  <c r="CE303" i="13"/>
  <c r="BT303" i="13"/>
  <c r="BO303" i="13"/>
  <c r="BH303" i="13"/>
  <c r="F513" i="7"/>
  <c r="K413" i="12"/>
  <c r="L413" i="12" s="1"/>
  <c r="M413" i="12" s="1"/>
  <c r="V513" i="7"/>
  <c r="N302" i="13"/>
  <c r="CD302" i="13"/>
  <c r="BU302" i="13"/>
  <c r="BX302" i="13"/>
  <c r="CG302" i="13"/>
  <c r="AV304" i="13" l="1"/>
  <c r="AJ305" i="13" s="1"/>
  <c r="BP304" i="13"/>
  <c r="I304" i="13"/>
  <c r="L304" i="13" s="1"/>
  <c r="BQ304" i="13"/>
  <c r="AW304" i="13"/>
  <c r="AK305" i="13" s="1"/>
  <c r="BN304" i="13"/>
  <c r="CA302" i="13"/>
  <c r="AR303" i="13"/>
  <c r="O413" i="12"/>
  <c r="CI303" i="13"/>
  <c r="BZ303" i="13"/>
  <c r="BY303" i="13"/>
  <c r="CH303" i="13"/>
  <c r="N414" i="12"/>
  <c r="O513" i="7"/>
  <c r="G514" i="7"/>
  <c r="J514" i="7"/>
  <c r="H514" i="7"/>
  <c r="K514" i="7"/>
  <c r="I514" i="7"/>
  <c r="CJ302" i="13"/>
  <c r="M304" i="13"/>
  <c r="S304" i="13"/>
  <c r="AB305" i="13" s="1"/>
  <c r="R304" i="13" l="1"/>
  <c r="AA305" i="13" s="1"/>
  <c r="AY304" i="13"/>
  <c r="BB304" i="13" s="1"/>
  <c r="AZ304" i="13"/>
  <c r="BC304" i="13" s="1"/>
  <c r="P304" i="13"/>
  <c r="O304" i="13"/>
  <c r="CK302" i="13"/>
  <c r="CL302" i="13"/>
  <c r="H303" i="13"/>
  <c r="AU303" i="13"/>
  <c r="AI304" i="13" s="1"/>
  <c r="BL303" i="13"/>
  <c r="L514" i="7"/>
  <c r="CB302" i="13"/>
  <c r="CC302" i="13"/>
  <c r="R514" i="7"/>
  <c r="T514" i="7"/>
  <c r="Q514" i="7"/>
  <c r="P514" i="7"/>
  <c r="S514" i="7"/>
  <c r="G414" i="12" l="1"/>
  <c r="H414" i="12" s="1"/>
  <c r="I414" i="12" s="1"/>
  <c r="BR303" i="13"/>
  <c r="Q303" i="13"/>
  <c r="Z304" i="13" s="1"/>
  <c r="K303" i="13"/>
  <c r="AX303" i="13"/>
  <c r="BA303" i="13" s="1"/>
  <c r="BD303" i="13" s="1"/>
  <c r="U514" i="7"/>
  <c r="BV304" i="13" l="1"/>
  <c r="AS305" i="13" s="1"/>
  <c r="I305" i="13" s="1"/>
  <c r="CE304" i="13"/>
  <c r="CF304" i="13"/>
  <c r="J415" i="12"/>
  <c r="BW304" i="13"/>
  <c r="AT305" i="13" s="1"/>
  <c r="AW305" i="13" s="1"/>
  <c r="AK306" i="13" s="1"/>
  <c r="N303" i="13"/>
  <c r="BU303" i="13"/>
  <c r="CD303" i="13"/>
  <c r="CG303" i="13"/>
  <c r="BX303" i="13"/>
  <c r="BH304" i="13"/>
  <c r="F514" i="7"/>
  <c r="BO304" i="13"/>
  <c r="BT304" i="13"/>
  <c r="K414" i="12"/>
  <c r="L414" i="12" s="1"/>
  <c r="M414" i="12" s="1"/>
  <c r="V514" i="7"/>
  <c r="BM305" i="13" l="1"/>
  <c r="BP305" i="13"/>
  <c r="CJ303" i="13"/>
  <c r="CL303" i="13" s="1"/>
  <c r="BQ305" i="13"/>
  <c r="BN305" i="13"/>
  <c r="J305" i="13"/>
  <c r="S305" i="13" s="1"/>
  <c r="AB306" i="13" s="1"/>
  <c r="AV305" i="13"/>
  <c r="AJ306" i="13" s="1"/>
  <c r="O414" i="12"/>
  <c r="BZ304" i="13"/>
  <c r="CI304" i="13"/>
  <c r="BY304" i="13"/>
  <c r="CH304" i="13"/>
  <c r="N415" i="12"/>
  <c r="L305" i="13"/>
  <c r="R305" i="13"/>
  <c r="AA306" i="13" s="1"/>
  <c r="AZ305" i="13"/>
  <c r="BC305" i="13" s="1"/>
  <c r="O514" i="7"/>
  <c r="J515" i="7"/>
  <c r="G515" i="7"/>
  <c r="I515" i="7"/>
  <c r="H515" i="7"/>
  <c r="K515" i="7"/>
  <c r="CA303" i="13"/>
  <c r="AR304" i="13"/>
  <c r="AY305" i="13" l="1"/>
  <c r="BB305" i="13" s="1"/>
  <c r="CK303" i="13"/>
  <c r="M305" i="13"/>
  <c r="P305" i="13" s="1"/>
  <c r="O305" i="13"/>
  <c r="L515" i="7"/>
  <c r="S515" i="7"/>
  <c r="P515" i="7"/>
  <c r="T515" i="7"/>
  <c r="R515" i="7"/>
  <c r="Q515" i="7"/>
  <c r="BL304" i="13"/>
  <c r="AU304" i="13"/>
  <c r="AI305" i="13" s="1"/>
  <c r="H304" i="13"/>
  <c r="CB303" i="13"/>
  <c r="CC303" i="13"/>
  <c r="G415" i="12" l="1"/>
  <c r="H415" i="12" s="1"/>
  <c r="I415" i="12" s="1"/>
  <c r="U515" i="7"/>
  <c r="K304" i="13"/>
  <c r="BR304" i="13"/>
  <c r="Q304" i="13"/>
  <c r="Z305" i="13" s="1"/>
  <c r="AX304" i="13"/>
  <c r="BA304" i="13" s="1"/>
  <c r="BD304" i="13" s="1"/>
  <c r="BV305" i="13" l="1"/>
  <c r="AS306" i="13" s="1"/>
  <c r="AV306" i="13" s="1"/>
  <c r="AJ307" i="13" s="1"/>
  <c r="J416" i="12"/>
  <c r="CE305" i="13"/>
  <c r="CF305" i="13"/>
  <c r="BW305" i="13"/>
  <c r="AT306" i="13" s="1"/>
  <c r="AW306" i="13" s="1"/>
  <c r="AK307" i="13" s="1"/>
  <c r="BT305" i="13"/>
  <c r="BO305" i="13"/>
  <c r="N304" i="13"/>
  <c r="CD304" i="13"/>
  <c r="BU304" i="13"/>
  <c r="CG304" i="13"/>
  <c r="BX304" i="13"/>
  <c r="BH305" i="13"/>
  <c r="F515" i="7"/>
  <c r="K415" i="12"/>
  <c r="L415" i="12" s="1"/>
  <c r="M415" i="12" s="1"/>
  <c r="V515" i="7"/>
  <c r="BP306" i="13" l="1"/>
  <c r="BM306" i="13"/>
  <c r="I306" i="13"/>
  <c r="R306" i="13" s="1"/>
  <c r="AA307" i="13" s="1"/>
  <c r="BN306" i="13"/>
  <c r="BQ306" i="13"/>
  <c r="J306" i="13"/>
  <c r="M306" i="13" s="1"/>
  <c r="AY306" i="13"/>
  <c r="BB306" i="13" s="1"/>
  <c r="AZ306" i="13"/>
  <c r="BC306" i="13" s="1"/>
  <c r="CI305" i="13"/>
  <c r="BZ305" i="13"/>
  <c r="O415" i="12"/>
  <c r="BY305" i="13"/>
  <c r="CH305" i="13"/>
  <c r="N416" i="12"/>
  <c r="CA304" i="13"/>
  <c r="AR305" i="13"/>
  <c r="CJ304" i="13"/>
  <c r="O515" i="7"/>
  <c r="K516" i="7"/>
  <c r="G516" i="7"/>
  <c r="I516" i="7"/>
  <c r="J516" i="7"/>
  <c r="H516" i="7"/>
  <c r="L306" i="13" l="1"/>
  <c r="O306" i="13" s="1"/>
  <c r="S306" i="13"/>
  <c r="AB307" i="13" s="1"/>
  <c r="P306" i="13"/>
  <c r="L516" i="7"/>
  <c r="CL304" i="13"/>
  <c r="CK304" i="13"/>
  <c r="CC304" i="13"/>
  <c r="CB304" i="13"/>
  <c r="S516" i="7"/>
  <c r="Q516" i="7"/>
  <c r="P516" i="7"/>
  <c r="R516" i="7"/>
  <c r="T516" i="7"/>
  <c r="H305" i="13"/>
  <c r="AU305" i="13"/>
  <c r="AI306" i="13" s="1"/>
  <c r="BL305" i="13"/>
  <c r="G416" i="12" l="1"/>
  <c r="H416" i="12" s="1"/>
  <c r="I416" i="12" s="1"/>
  <c r="CE306" i="13" s="1"/>
  <c r="U516" i="7"/>
  <c r="Q305" i="13"/>
  <c r="Z306" i="13" s="1"/>
  <c r="K305" i="13"/>
  <c r="BR305" i="13"/>
  <c r="AX305" i="13"/>
  <c r="BA305" i="13" s="1"/>
  <c r="BD305" i="13" s="1"/>
  <c r="CF306" i="13" l="1"/>
  <c r="BW306" i="13"/>
  <c r="AT307" i="13" s="1"/>
  <c r="AW307" i="13" s="1"/>
  <c r="AK308" i="13" s="1"/>
  <c r="BV306" i="13"/>
  <c r="AS307" i="13" s="1"/>
  <c r="I307" i="13" s="1"/>
  <c r="J417" i="12"/>
  <c r="N305" i="13"/>
  <c r="CD305" i="13"/>
  <c r="BU305" i="13"/>
  <c r="CG305" i="13"/>
  <c r="BX305" i="13"/>
  <c r="BO306" i="13"/>
  <c r="BT306" i="13"/>
  <c r="BH306" i="13"/>
  <c r="F516" i="7"/>
  <c r="K416" i="12"/>
  <c r="L416" i="12" s="1"/>
  <c r="M416" i="12" s="1"/>
  <c r="V516" i="7"/>
  <c r="J307" i="13" l="1"/>
  <c r="M307" i="13" s="1"/>
  <c r="BN307" i="13"/>
  <c r="BQ307" i="13"/>
  <c r="BM307" i="13"/>
  <c r="BP307" i="13"/>
  <c r="AV307" i="13"/>
  <c r="AJ308" i="13" s="1"/>
  <c r="CJ305" i="13"/>
  <c r="CK305" i="13" s="1"/>
  <c r="CI306" i="13"/>
  <c r="BZ306" i="13"/>
  <c r="O416" i="12"/>
  <c r="CH306" i="13"/>
  <c r="BY306" i="13"/>
  <c r="N417" i="12"/>
  <c r="CA305" i="13"/>
  <c r="AR306" i="13"/>
  <c r="L307" i="13"/>
  <c r="R307" i="13"/>
  <c r="AA308" i="13" s="1"/>
  <c r="O516" i="7"/>
  <c r="G517" i="7"/>
  <c r="J517" i="7"/>
  <c r="I517" i="7"/>
  <c r="K517" i="7"/>
  <c r="H517" i="7"/>
  <c r="AZ307" i="13"/>
  <c r="BC307" i="13" s="1"/>
  <c r="S307" i="13" l="1"/>
  <c r="AB308" i="13" s="1"/>
  <c r="AY307" i="13"/>
  <c r="BB307" i="13" s="1"/>
  <c r="CL305" i="13"/>
  <c r="O307" i="13"/>
  <c r="P307" i="13"/>
  <c r="L517" i="7"/>
  <c r="S517" i="7"/>
  <c r="P517" i="7"/>
  <c r="T517" i="7"/>
  <c r="Q517" i="7"/>
  <c r="R517" i="7"/>
  <c r="H306" i="13"/>
  <c r="AU306" i="13"/>
  <c r="AI307" i="13" s="1"/>
  <c r="BL306" i="13"/>
  <c r="CB305" i="13"/>
  <c r="CC305" i="13"/>
  <c r="G417" i="12" l="1"/>
  <c r="H417" i="12" s="1"/>
  <c r="I417" i="12" s="1"/>
  <c r="CE307" i="13" s="1"/>
  <c r="AX306" i="13"/>
  <c r="BA306" i="13" s="1"/>
  <c r="BD306" i="13" s="1"/>
  <c r="U517" i="7"/>
  <c r="Q306" i="13"/>
  <c r="Z307" i="13" s="1"/>
  <c r="K306" i="13"/>
  <c r="BR306" i="13"/>
  <c r="BV307" i="13" l="1"/>
  <c r="AS308" i="13" s="1"/>
  <c r="BP308" i="13" s="1"/>
  <c r="CF307" i="13"/>
  <c r="BW307" i="13"/>
  <c r="AT308" i="13" s="1"/>
  <c r="BN308" i="13" s="1"/>
  <c r="J418" i="12"/>
  <c r="BO307" i="13"/>
  <c r="BT307" i="13"/>
  <c r="BH307" i="13"/>
  <c r="F517" i="7"/>
  <c r="N306" i="13"/>
  <c r="CD306" i="13"/>
  <c r="BU306" i="13"/>
  <c r="CG306" i="13"/>
  <c r="BX306" i="13"/>
  <c r="K417" i="12"/>
  <c r="L417" i="12" s="1"/>
  <c r="M417" i="12" s="1"/>
  <c r="V517" i="7"/>
  <c r="I308" i="13" l="1"/>
  <c r="AV308" i="13"/>
  <c r="AJ309" i="13" s="1"/>
  <c r="BM308" i="13"/>
  <c r="AW308" i="13"/>
  <c r="AK309" i="13" s="1"/>
  <c r="BQ308" i="13"/>
  <c r="J308" i="13"/>
  <c r="M308" i="13" s="1"/>
  <c r="L308" i="13"/>
  <c r="R308" i="13"/>
  <c r="AA309" i="13" s="1"/>
  <c r="CA306" i="13"/>
  <c r="AR307" i="13"/>
  <c r="CJ306" i="13"/>
  <c r="CI307" i="13"/>
  <c r="BZ307" i="13"/>
  <c r="O417" i="12"/>
  <c r="BY307" i="13"/>
  <c r="CH307" i="13"/>
  <c r="N418" i="12"/>
  <c r="O517" i="7"/>
  <c r="G518" i="7"/>
  <c r="J518" i="7"/>
  <c r="I518" i="7"/>
  <c r="K518" i="7"/>
  <c r="H518" i="7"/>
  <c r="AZ308" i="13" l="1"/>
  <c r="BC308" i="13" s="1"/>
  <c r="AY308" i="13"/>
  <c r="BB308" i="13" s="1"/>
  <c r="S308" i="13"/>
  <c r="AB309" i="13" s="1"/>
  <c r="P308" i="13"/>
  <c r="O308" i="13"/>
  <c r="AU307" i="13"/>
  <c r="AI308" i="13" s="1"/>
  <c r="BL307" i="13"/>
  <c r="H307" i="13"/>
  <c r="CL306" i="13"/>
  <c r="CK306" i="13"/>
  <c r="L518" i="7"/>
  <c r="CC306" i="13"/>
  <c r="CB306" i="13"/>
  <c r="Q518" i="7"/>
  <c r="T518" i="7"/>
  <c r="R518" i="7"/>
  <c r="S518" i="7"/>
  <c r="P518" i="7"/>
  <c r="G418" i="12" l="1"/>
  <c r="H418" i="12" s="1"/>
  <c r="I418" i="12" s="1"/>
  <c r="BR307" i="13"/>
  <c r="Q307" i="13"/>
  <c r="Z308" i="13" s="1"/>
  <c r="K307" i="13"/>
  <c r="U518" i="7"/>
  <c r="AX307" i="13"/>
  <c r="BA307" i="13" s="1"/>
  <c r="BD307" i="13" s="1"/>
  <c r="J419" i="12" l="1"/>
  <c r="CE308" i="13"/>
  <c r="BV308" i="13"/>
  <c r="AS309" i="13" s="1"/>
  <c r="I309" i="13" s="1"/>
  <c r="CF308" i="13"/>
  <c r="BW308" i="13"/>
  <c r="AT309" i="13" s="1"/>
  <c r="J309" i="13" s="1"/>
  <c r="V518" i="7"/>
  <c r="K418" i="12"/>
  <c r="L418" i="12" s="1"/>
  <c r="M418" i="12" s="1"/>
  <c r="BT308" i="13"/>
  <c r="BO308" i="13"/>
  <c r="N307" i="13"/>
  <c r="CD307" i="13"/>
  <c r="BU307" i="13"/>
  <c r="BX307" i="13"/>
  <c r="CG307" i="13"/>
  <c r="BH308" i="13"/>
  <c r="F518" i="7"/>
  <c r="BP309" i="13" l="1"/>
  <c r="BM309" i="13"/>
  <c r="AV309" i="13"/>
  <c r="AJ310" i="13" s="1"/>
  <c r="BN309" i="13"/>
  <c r="AW309" i="13"/>
  <c r="AK310" i="13" s="1"/>
  <c r="BQ309" i="13"/>
  <c r="CJ307" i="13"/>
  <c r="CK307" i="13" s="1"/>
  <c r="M309" i="13"/>
  <c r="S309" i="13"/>
  <c r="AB310" i="13" s="1"/>
  <c r="O518" i="7"/>
  <c r="I519" i="7"/>
  <c r="H519" i="7"/>
  <c r="J519" i="7"/>
  <c r="G519" i="7"/>
  <c r="K519" i="7"/>
  <c r="CA307" i="13"/>
  <c r="AR308" i="13"/>
  <c r="L309" i="13"/>
  <c r="R309" i="13"/>
  <c r="AA310" i="13" s="1"/>
  <c r="O418" i="12"/>
  <c r="CI308" i="13"/>
  <c r="BZ308" i="13"/>
  <c r="BY308" i="13"/>
  <c r="CH308" i="13"/>
  <c r="N419" i="12"/>
  <c r="AY309" i="13" l="1"/>
  <c r="BB309" i="13" s="1"/>
  <c r="AZ309" i="13"/>
  <c r="BC309" i="13" s="1"/>
  <c r="CL307" i="13"/>
  <c r="O309" i="13"/>
  <c r="P309" i="13"/>
  <c r="L519" i="7"/>
  <c r="S519" i="7"/>
  <c r="Q519" i="7"/>
  <c r="P519" i="7"/>
  <c r="R519" i="7"/>
  <c r="T519" i="7"/>
  <c r="AU308" i="13"/>
  <c r="AI309" i="13" s="1"/>
  <c r="H308" i="13"/>
  <c r="BL308" i="13"/>
  <c r="CB307" i="13"/>
  <c r="CC307" i="13"/>
  <c r="G419" i="12" l="1"/>
  <c r="H419" i="12" s="1"/>
  <c r="I419" i="12" s="1"/>
  <c r="BV309" i="13" s="1"/>
  <c r="AS310" i="13" s="1"/>
  <c r="U519" i="7"/>
  <c r="K308" i="13"/>
  <c r="Q308" i="13"/>
  <c r="Z309" i="13" s="1"/>
  <c r="BR308" i="13"/>
  <c r="AX308" i="13"/>
  <c r="BA308" i="13" s="1"/>
  <c r="BD308" i="13" s="1"/>
  <c r="J420" i="12" l="1"/>
  <c r="CE309" i="13"/>
  <c r="CF309" i="13"/>
  <c r="BW309" i="13"/>
  <c r="AT310" i="13" s="1"/>
  <c r="BQ310" i="13" s="1"/>
  <c r="BO309" i="13"/>
  <c r="BT309" i="13"/>
  <c r="BH309" i="13"/>
  <c r="F519" i="7"/>
  <c r="N308" i="13"/>
  <c r="CD308" i="13"/>
  <c r="BU308" i="13"/>
  <c r="BX308" i="13"/>
  <c r="CG308" i="13"/>
  <c r="BM310" i="13"/>
  <c r="BP310" i="13"/>
  <c r="I310" i="13"/>
  <c r="AV310" i="13"/>
  <c r="AJ311" i="13" s="1"/>
  <c r="K419" i="12"/>
  <c r="L419" i="12" s="1"/>
  <c r="M419" i="12" s="1"/>
  <c r="V519" i="7"/>
  <c r="J310" i="13" l="1"/>
  <c r="M310" i="13" s="1"/>
  <c r="BN310" i="13"/>
  <c r="AW310" i="13"/>
  <c r="AK311" i="13" s="1"/>
  <c r="O419" i="12"/>
  <c r="CI309" i="13"/>
  <c r="BZ309" i="13"/>
  <c r="BY309" i="13"/>
  <c r="CH309" i="13"/>
  <c r="N420" i="12"/>
  <c r="AY310" i="13"/>
  <c r="BB310" i="13" s="1"/>
  <c r="CA308" i="13"/>
  <c r="AR309" i="13"/>
  <c r="O519" i="7"/>
  <c r="K520" i="7"/>
  <c r="G520" i="7"/>
  <c r="J520" i="7"/>
  <c r="I520" i="7"/>
  <c r="H520" i="7"/>
  <c r="L310" i="13"/>
  <c r="R310" i="13"/>
  <c r="AA311" i="13" s="1"/>
  <c r="AZ310" i="13"/>
  <c r="BC310" i="13" s="1"/>
  <c r="CJ308" i="13"/>
  <c r="S310" i="13" l="1"/>
  <c r="AB311" i="13" s="1"/>
  <c r="P310" i="13"/>
  <c r="O310" i="13"/>
  <c r="AU309" i="13"/>
  <c r="AI310" i="13" s="1"/>
  <c r="H309" i="13"/>
  <c r="BL309" i="13"/>
  <c r="CB308" i="13"/>
  <c r="CC308" i="13"/>
  <c r="L520" i="7"/>
  <c r="CK308" i="13"/>
  <c r="CL308" i="13"/>
  <c r="P520" i="7"/>
  <c r="R520" i="7"/>
  <c r="T520" i="7"/>
  <c r="Q520" i="7"/>
  <c r="S520" i="7"/>
  <c r="G420" i="12" l="1"/>
  <c r="H420" i="12" s="1"/>
  <c r="I420" i="12" s="1"/>
  <c r="U520" i="7"/>
  <c r="Q309" i="13"/>
  <c r="Z310" i="13" s="1"/>
  <c r="BR309" i="13"/>
  <c r="K309" i="13"/>
  <c r="AX309" i="13"/>
  <c r="BA309" i="13" s="1"/>
  <c r="BD309" i="13" s="1"/>
  <c r="BV310" i="13" l="1"/>
  <c r="AS311" i="13" s="1"/>
  <c r="BP311" i="13" s="1"/>
  <c r="J421" i="12"/>
  <c r="CF310" i="13"/>
  <c r="CE310" i="13"/>
  <c r="BW310" i="13"/>
  <c r="AT311" i="13" s="1"/>
  <c r="J311" i="13" s="1"/>
  <c r="V520" i="7"/>
  <c r="K420" i="12"/>
  <c r="L420" i="12" s="1"/>
  <c r="M420" i="12" s="1"/>
  <c r="N309" i="13"/>
  <c r="CD309" i="13"/>
  <c r="BU309" i="13"/>
  <c r="CG309" i="13"/>
  <c r="BX309" i="13"/>
  <c r="BT310" i="13"/>
  <c r="BO310" i="13"/>
  <c r="BH310" i="13"/>
  <c r="F520" i="7"/>
  <c r="AV311" i="13" l="1"/>
  <c r="AJ312" i="13" s="1"/>
  <c r="I311" i="13"/>
  <c r="L311" i="13" s="1"/>
  <c r="BM311" i="13"/>
  <c r="AW311" i="13"/>
  <c r="AK312" i="13" s="1"/>
  <c r="BQ311" i="13"/>
  <c r="BN311" i="13"/>
  <c r="S311" i="13"/>
  <c r="AB312" i="13" s="1"/>
  <c r="M311" i="13"/>
  <c r="O520" i="7"/>
  <c r="K521" i="7"/>
  <c r="I521" i="7"/>
  <c r="H521" i="7"/>
  <c r="J521" i="7"/>
  <c r="G521" i="7"/>
  <c r="CA309" i="13"/>
  <c r="AR310" i="13"/>
  <c r="CJ309" i="13"/>
  <c r="CI310" i="13"/>
  <c r="O420" i="12"/>
  <c r="BZ310" i="13"/>
  <c r="CH310" i="13"/>
  <c r="BY310" i="13"/>
  <c r="N421" i="12"/>
  <c r="AY311" i="13" l="1"/>
  <c r="BB311" i="13" s="1"/>
  <c r="R311" i="13"/>
  <c r="AA312" i="13" s="1"/>
  <c r="AZ311" i="13"/>
  <c r="BC311" i="13" s="1"/>
  <c r="O311" i="13"/>
  <c r="P311" i="13"/>
  <c r="T521" i="7"/>
  <c r="P521" i="7"/>
  <c r="R521" i="7"/>
  <c r="Q521" i="7"/>
  <c r="S521" i="7"/>
  <c r="L521" i="7"/>
  <c r="CL309" i="13"/>
  <c r="CK309" i="13"/>
  <c r="AU310" i="13"/>
  <c r="AI311" i="13" s="1"/>
  <c r="H310" i="13"/>
  <c r="BL310" i="13"/>
  <c r="CB309" i="13"/>
  <c r="CC309" i="13"/>
  <c r="G421" i="12" l="1"/>
  <c r="H421" i="12" s="1"/>
  <c r="I421" i="12" s="1"/>
  <c r="J422" i="12" s="1"/>
  <c r="BR310" i="13"/>
  <c r="K310" i="13"/>
  <c r="Q310" i="13"/>
  <c r="Z311" i="13" s="1"/>
  <c r="U521" i="7"/>
  <c r="AX310" i="13"/>
  <c r="BA310" i="13" s="1"/>
  <c r="BD310" i="13" s="1"/>
  <c r="CE311" i="13" l="1"/>
  <c r="BV311" i="13"/>
  <c r="AS312" i="13" s="1"/>
  <c r="BM312" i="13" s="1"/>
  <c r="BW311" i="13"/>
  <c r="AT312" i="13" s="1"/>
  <c r="BQ312" i="13" s="1"/>
  <c r="CF311" i="13"/>
  <c r="BH311" i="13"/>
  <c r="F521" i="7"/>
  <c r="K421" i="12"/>
  <c r="L421" i="12" s="1"/>
  <c r="M421" i="12" s="1"/>
  <c r="V521" i="7"/>
  <c r="N310" i="13"/>
  <c r="CD310" i="13"/>
  <c r="BU310" i="13"/>
  <c r="BX310" i="13"/>
  <c r="CG310" i="13"/>
  <c r="BO311" i="13"/>
  <c r="BT311" i="13"/>
  <c r="AV312" i="13" l="1"/>
  <c r="AJ313" i="13" s="1"/>
  <c r="AW312" i="13"/>
  <c r="AK313" i="13" s="1"/>
  <c r="J312" i="13"/>
  <c r="S312" i="13" s="1"/>
  <c r="AB313" i="13" s="1"/>
  <c r="BN312" i="13"/>
  <c r="I312" i="13"/>
  <c r="L312" i="13" s="1"/>
  <c r="BP312" i="13"/>
  <c r="CA310" i="13"/>
  <c r="AR311" i="13"/>
  <c r="CJ310" i="13"/>
  <c r="BZ311" i="13"/>
  <c r="CI311" i="13"/>
  <c r="O421" i="12"/>
  <c r="CH311" i="13"/>
  <c r="BY311" i="13"/>
  <c r="N422" i="12"/>
  <c r="O521" i="7"/>
  <c r="H522" i="7"/>
  <c r="J522" i="7"/>
  <c r="G522" i="7"/>
  <c r="K522" i="7"/>
  <c r="I522" i="7"/>
  <c r="AY312" i="13" l="1"/>
  <c r="BB312" i="13" s="1"/>
  <c r="AZ312" i="13"/>
  <c r="BC312" i="13" s="1"/>
  <c r="M312" i="13"/>
  <c r="P312" i="13" s="1"/>
  <c r="R312" i="13"/>
  <c r="AA313" i="13" s="1"/>
  <c r="O312" i="13"/>
  <c r="CK310" i="13"/>
  <c r="CL310" i="13"/>
  <c r="S522" i="7"/>
  <c r="R522" i="7"/>
  <c r="P522" i="7"/>
  <c r="T522" i="7"/>
  <c r="Q522" i="7"/>
  <c r="CB310" i="13"/>
  <c r="CC310" i="13"/>
  <c r="AU311" i="13"/>
  <c r="AI312" i="13" s="1"/>
  <c r="H311" i="13"/>
  <c r="BL311" i="13"/>
  <c r="L522" i="7"/>
  <c r="G422" i="12" l="1"/>
  <c r="H422" i="12" s="1"/>
  <c r="I422" i="12" s="1"/>
  <c r="U522" i="7"/>
  <c r="BR311" i="13"/>
  <c r="K311" i="13"/>
  <c r="Q311" i="13"/>
  <c r="Z312" i="13" s="1"/>
  <c r="AX311" i="13"/>
  <c r="BA311" i="13" s="1"/>
  <c r="BD311" i="13" s="1"/>
  <c r="CE312" i="13" l="1"/>
  <c r="CF312" i="13"/>
  <c r="J423" i="12"/>
  <c r="BV312" i="13"/>
  <c r="AS313" i="13" s="1"/>
  <c r="BP313" i="13" s="1"/>
  <c r="BW312" i="13"/>
  <c r="AT313" i="13" s="1"/>
  <c r="AW313" i="13" s="1"/>
  <c r="AK314" i="13" s="1"/>
  <c r="K422" i="12"/>
  <c r="L422" i="12" s="1"/>
  <c r="M422" i="12" s="1"/>
  <c r="V522" i="7"/>
  <c r="BH312" i="13"/>
  <c r="F522" i="7"/>
  <c r="N311" i="13"/>
  <c r="BU311" i="13"/>
  <c r="CD311" i="13"/>
  <c r="CG311" i="13"/>
  <c r="BX311" i="13"/>
  <c r="BT312" i="13"/>
  <c r="BO312" i="13"/>
  <c r="I313" i="13" l="1"/>
  <c r="AV313" i="13"/>
  <c r="AJ314" i="13" s="1"/>
  <c r="BM313" i="13"/>
  <c r="J313" i="13"/>
  <c r="S313" i="13" s="1"/>
  <c r="AB314" i="13" s="1"/>
  <c r="BQ313" i="13"/>
  <c r="BN313" i="13"/>
  <c r="L313" i="13"/>
  <c r="R313" i="13"/>
  <c r="AA314" i="13" s="1"/>
  <c r="CA311" i="13"/>
  <c r="AR312" i="13"/>
  <c r="O522" i="7"/>
  <c r="H523" i="7"/>
  <c r="K523" i="7"/>
  <c r="J523" i="7"/>
  <c r="G523" i="7"/>
  <c r="I523" i="7"/>
  <c r="AZ313" i="13"/>
  <c r="BC313" i="13" s="1"/>
  <c r="CI312" i="13"/>
  <c r="BZ312" i="13"/>
  <c r="O422" i="12"/>
  <c r="CH312" i="13"/>
  <c r="BY312" i="13"/>
  <c r="N423" i="12"/>
  <c r="CJ311" i="13"/>
  <c r="AY313" i="13" l="1"/>
  <c r="BB313" i="13" s="1"/>
  <c r="M313" i="13"/>
  <c r="P313" i="13" s="1"/>
  <c r="O313" i="13"/>
  <c r="BL312" i="13"/>
  <c r="H312" i="13"/>
  <c r="AU312" i="13"/>
  <c r="AI313" i="13" s="1"/>
  <c r="L523" i="7"/>
  <c r="T523" i="7"/>
  <c r="S523" i="7"/>
  <c r="Q523" i="7"/>
  <c r="P523" i="7"/>
  <c r="R523" i="7"/>
  <c r="CC311" i="13"/>
  <c r="CB311" i="13"/>
  <c r="CL311" i="13"/>
  <c r="CK311" i="13"/>
  <c r="G423" i="12" l="1"/>
  <c r="H423" i="12" s="1"/>
  <c r="I423" i="12" s="1"/>
  <c r="K312" i="13"/>
  <c r="Q312" i="13"/>
  <c r="Z313" i="13" s="1"/>
  <c r="BR312" i="13"/>
  <c r="AX312" i="13"/>
  <c r="BA312" i="13" s="1"/>
  <c r="BD312" i="13" s="1"/>
  <c r="U523" i="7"/>
  <c r="J424" i="12" l="1"/>
  <c r="CE313" i="13"/>
  <c r="CF313" i="13"/>
  <c r="BW313" i="13"/>
  <c r="AT314" i="13" s="1"/>
  <c r="J314" i="13" s="1"/>
  <c r="BV313" i="13"/>
  <c r="AS314" i="13" s="1"/>
  <c r="I314" i="13" s="1"/>
  <c r="BT313" i="13"/>
  <c r="BO313" i="13"/>
  <c r="K423" i="12"/>
  <c r="L423" i="12" s="1"/>
  <c r="M423" i="12" s="1"/>
  <c r="V523" i="7"/>
  <c r="BH313" i="13"/>
  <c r="F523" i="7"/>
  <c r="N312" i="13"/>
  <c r="BU312" i="13"/>
  <c r="CD312" i="13"/>
  <c r="CG312" i="13"/>
  <c r="BX312" i="13"/>
  <c r="BQ314" i="13" l="1"/>
  <c r="AW314" i="13"/>
  <c r="AK315" i="13" s="1"/>
  <c r="AV314" i="13"/>
  <c r="AJ315" i="13" s="1"/>
  <c r="BN314" i="13"/>
  <c r="BM314" i="13"/>
  <c r="BP314" i="13"/>
  <c r="CJ312" i="13"/>
  <c r="CL312" i="13" s="1"/>
  <c r="AZ314" i="13"/>
  <c r="BC314" i="13" s="1"/>
  <c r="CA312" i="13"/>
  <c r="AR313" i="13"/>
  <c r="O523" i="7"/>
  <c r="K524" i="7"/>
  <c r="H524" i="7"/>
  <c r="I524" i="7"/>
  <c r="J524" i="7"/>
  <c r="G524" i="7"/>
  <c r="CI313" i="13"/>
  <c r="O423" i="12"/>
  <c r="BZ313" i="13"/>
  <c r="CH313" i="13"/>
  <c r="BY313" i="13"/>
  <c r="N424" i="12"/>
  <c r="L314" i="13"/>
  <c r="R314" i="13"/>
  <c r="AA315" i="13" s="1"/>
  <c r="S314" i="13"/>
  <c r="AB315" i="13" s="1"/>
  <c r="M314" i="13"/>
  <c r="AY314" i="13" l="1"/>
  <c r="BB314" i="13" s="1"/>
  <c r="CK312" i="13"/>
  <c r="P314" i="13"/>
  <c r="O314" i="13"/>
  <c r="CC312" i="13"/>
  <c r="CB312" i="13"/>
  <c r="Q524" i="7"/>
  <c r="S524" i="7"/>
  <c r="T524" i="7"/>
  <c r="R524" i="7"/>
  <c r="P524" i="7"/>
  <c r="BL313" i="13"/>
  <c r="H313" i="13"/>
  <c r="AU313" i="13"/>
  <c r="AI314" i="13" s="1"/>
  <c r="L524" i="7"/>
  <c r="G424" i="12" l="1"/>
  <c r="H424" i="12" s="1"/>
  <c r="I424" i="12" s="1"/>
  <c r="AX313" i="13"/>
  <c r="BA313" i="13" s="1"/>
  <c r="BD313" i="13" s="1"/>
  <c r="U524" i="7"/>
  <c r="K313" i="13"/>
  <c r="BR313" i="13"/>
  <c r="Q313" i="13"/>
  <c r="Z314" i="13" s="1"/>
  <c r="J425" i="12" l="1"/>
  <c r="CE314" i="13"/>
  <c r="BV314" i="13"/>
  <c r="AS315" i="13" s="1"/>
  <c r="BM315" i="13" s="1"/>
  <c r="CF314" i="13"/>
  <c r="BW314" i="13"/>
  <c r="AT315" i="13" s="1"/>
  <c r="BN315" i="13" s="1"/>
  <c r="BO314" i="13"/>
  <c r="BT314" i="13"/>
  <c r="BH314" i="13"/>
  <c r="F524" i="7"/>
  <c r="N313" i="13"/>
  <c r="CD313" i="13"/>
  <c r="BU313" i="13"/>
  <c r="CG313" i="13"/>
  <c r="BX313" i="13"/>
  <c r="K424" i="12"/>
  <c r="L424" i="12" s="1"/>
  <c r="M424" i="12" s="1"/>
  <c r="V524" i="7"/>
  <c r="I315" i="13" l="1"/>
  <c r="R315" i="13" s="1"/>
  <c r="AA316" i="13" s="1"/>
  <c r="BP315" i="13"/>
  <c r="J315" i="13"/>
  <c r="AW315" i="13"/>
  <c r="AK316" i="13" s="1"/>
  <c r="BQ315" i="13"/>
  <c r="AV315" i="13"/>
  <c r="AJ316" i="13" s="1"/>
  <c r="CA313" i="13"/>
  <c r="AR314" i="13"/>
  <c r="BZ314" i="13"/>
  <c r="CI314" i="13"/>
  <c r="O424" i="12"/>
  <c r="BY314" i="13"/>
  <c r="CH314" i="13"/>
  <c r="N425" i="12"/>
  <c r="CJ313" i="13"/>
  <c r="O524" i="7"/>
  <c r="K525" i="7"/>
  <c r="J525" i="7"/>
  <c r="I525" i="7"/>
  <c r="G525" i="7"/>
  <c r="H525" i="7"/>
  <c r="S315" i="13"/>
  <c r="AB316" i="13" s="1"/>
  <c r="M315" i="13"/>
  <c r="L315" i="13"/>
  <c r="AZ315" i="13" l="1"/>
  <c r="BC315" i="13" s="1"/>
  <c r="AY315" i="13"/>
  <c r="BB315" i="13" s="1"/>
  <c r="O315" i="13"/>
  <c r="P315" i="13"/>
  <c r="R525" i="7"/>
  <c r="S525" i="7"/>
  <c r="P525" i="7"/>
  <c r="T525" i="7"/>
  <c r="Q525" i="7"/>
  <c r="CL313" i="13"/>
  <c r="CK313" i="13"/>
  <c r="L525" i="7"/>
  <c r="AU314" i="13"/>
  <c r="AI315" i="13" s="1"/>
  <c r="H314" i="13"/>
  <c r="BL314" i="13"/>
  <c r="CC313" i="13"/>
  <c r="CB313" i="13"/>
  <c r="G425" i="12" l="1"/>
  <c r="H425" i="12" s="1"/>
  <c r="I425" i="12" s="1"/>
  <c r="CF315" i="13" s="1"/>
  <c r="BR314" i="13"/>
  <c r="Q314" i="13"/>
  <c r="Z315" i="13" s="1"/>
  <c r="K314" i="13"/>
  <c r="U525" i="7"/>
  <c r="AX314" i="13"/>
  <c r="BA314" i="13" s="1"/>
  <c r="BD314" i="13" s="1"/>
  <c r="J426" i="12" l="1"/>
  <c r="CE315" i="13"/>
  <c r="BV315" i="13"/>
  <c r="AS316" i="13" s="1"/>
  <c r="BM316" i="13" s="1"/>
  <c r="BW315" i="13"/>
  <c r="AT316" i="13" s="1"/>
  <c r="AW316" i="13" s="1"/>
  <c r="AK317" i="13" s="1"/>
  <c r="N314" i="13"/>
  <c r="BU314" i="13"/>
  <c r="CD314" i="13"/>
  <c r="CG314" i="13"/>
  <c r="BX314" i="13"/>
  <c r="V525" i="7"/>
  <c r="K425" i="12"/>
  <c r="L425" i="12" s="1"/>
  <c r="M425" i="12" s="1"/>
  <c r="BH315" i="13"/>
  <c r="F525" i="7"/>
  <c r="BO315" i="13"/>
  <c r="BT315" i="13"/>
  <c r="AV316" i="13" l="1"/>
  <c r="AJ317" i="13" s="1"/>
  <c r="BP316" i="13"/>
  <c r="I316" i="13"/>
  <c r="R316" i="13" s="1"/>
  <c r="AA317" i="13" s="1"/>
  <c r="BQ316" i="13"/>
  <c r="J316" i="13"/>
  <c r="S316" i="13" s="1"/>
  <c r="AB317" i="13" s="1"/>
  <c r="BN316" i="13"/>
  <c r="AZ316" i="13"/>
  <c r="BC316" i="13" s="1"/>
  <c r="O525" i="7"/>
  <c r="G526" i="7"/>
  <c r="K526" i="7"/>
  <c r="I526" i="7"/>
  <c r="J526" i="7"/>
  <c r="H526" i="7"/>
  <c r="BZ315" i="13"/>
  <c r="CI315" i="13"/>
  <c r="O425" i="12"/>
  <c r="BY315" i="13"/>
  <c r="CH315" i="13"/>
  <c r="N426" i="12"/>
  <c r="CJ314" i="13"/>
  <c r="CA314" i="13"/>
  <c r="AR315" i="13"/>
  <c r="L316" i="13" l="1"/>
  <c r="O316" i="13" s="1"/>
  <c r="AY316" i="13"/>
  <c r="BB316" i="13" s="1"/>
  <c r="M316" i="13"/>
  <c r="P316" i="13" s="1"/>
  <c r="L526" i="7"/>
  <c r="CL314" i="13"/>
  <c r="CK314" i="13"/>
  <c r="P526" i="7"/>
  <c r="R526" i="7"/>
  <c r="Q526" i="7"/>
  <c r="S526" i="7"/>
  <c r="T526" i="7"/>
  <c r="CC314" i="13"/>
  <c r="CB314" i="13"/>
  <c r="H315" i="13"/>
  <c r="AU315" i="13"/>
  <c r="AI316" i="13" s="1"/>
  <c r="BL315" i="13"/>
  <c r="G426" i="12" l="1"/>
  <c r="H426" i="12" s="1"/>
  <c r="I426" i="12" s="1"/>
  <c r="J427" i="12" s="1"/>
  <c r="U526" i="7"/>
  <c r="K315" i="13"/>
  <c r="Q315" i="13"/>
  <c r="Z316" i="13" s="1"/>
  <c r="BR315" i="13"/>
  <c r="AX315" i="13"/>
  <c r="BA315" i="13" s="1"/>
  <c r="BD315" i="13" s="1"/>
  <c r="CF316" i="13" l="1"/>
  <c r="BV316" i="13"/>
  <c r="AS317" i="13" s="1"/>
  <c r="BM317" i="13" s="1"/>
  <c r="CE316" i="13"/>
  <c r="BW316" i="13"/>
  <c r="AT317" i="13" s="1"/>
  <c r="J317" i="13" s="1"/>
  <c r="BH316" i="13"/>
  <c r="F526" i="7"/>
  <c r="BT316" i="13"/>
  <c r="BO316" i="13"/>
  <c r="N315" i="13"/>
  <c r="CD315" i="13"/>
  <c r="BU315" i="13"/>
  <c r="BX315" i="13"/>
  <c r="CG315" i="13"/>
  <c r="V526" i="7"/>
  <c r="K426" i="12"/>
  <c r="L426" i="12" s="1"/>
  <c r="M426" i="12" s="1"/>
  <c r="I317" i="13" l="1"/>
  <c r="L317" i="13" s="1"/>
  <c r="AV317" i="13"/>
  <c r="AJ318" i="13" s="1"/>
  <c r="BP317" i="13"/>
  <c r="AW317" i="13"/>
  <c r="AK318" i="13" s="1"/>
  <c r="BQ317" i="13"/>
  <c r="BN317" i="13"/>
  <c r="CJ315" i="13"/>
  <c r="CK315" i="13" s="1"/>
  <c r="BZ316" i="13"/>
  <c r="O426" i="12"/>
  <c r="CI316" i="13"/>
  <c r="CH316" i="13"/>
  <c r="BY316" i="13"/>
  <c r="N427" i="12"/>
  <c r="CA315" i="13"/>
  <c r="AR316" i="13"/>
  <c r="O526" i="7"/>
  <c r="G527" i="7"/>
  <c r="I527" i="7"/>
  <c r="K527" i="7"/>
  <c r="H527" i="7"/>
  <c r="J527" i="7"/>
  <c r="M317" i="13"/>
  <c r="S317" i="13"/>
  <c r="AB318" i="13" s="1"/>
  <c r="R317" i="13" l="1"/>
  <c r="AA318" i="13" s="1"/>
  <c r="AY317" i="13"/>
  <c r="BB317" i="13" s="1"/>
  <c r="AZ317" i="13"/>
  <c r="BC317" i="13" s="1"/>
  <c r="CL315" i="13"/>
  <c r="P317" i="13"/>
  <c r="O317" i="13"/>
  <c r="BL316" i="13"/>
  <c r="H316" i="13"/>
  <c r="AU316" i="13"/>
  <c r="AI317" i="13" s="1"/>
  <c r="L527" i="7"/>
  <c r="T527" i="7"/>
  <c r="P527" i="7"/>
  <c r="S527" i="7"/>
  <c r="Q527" i="7"/>
  <c r="R527" i="7"/>
  <c r="CC315" i="13"/>
  <c r="CB315" i="13"/>
  <c r="G427" i="12" l="1"/>
  <c r="H427" i="12" s="1"/>
  <c r="I427" i="12" s="1"/>
  <c r="U527" i="7"/>
  <c r="Q316" i="13"/>
  <c r="Z317" i="13" s="1"/>
  <c r="BR316" i="13"/>
  <c r="K316" i="13"/>
  <c r="AX316" i="13"/>
  <c r="BA316" i="13" s="1"/>
  <c r="BD316" i="13" s="1"/>
  <c r="J428" i="12" l="1"/>
  <c r="BV317" i="13"/>
  <c r="AS318" i="13" s="1"/>
  <c r="BM318" i="13" s="1"/>
  <c r="CF317" i="13"/>
  <c r="CE317" i="13"/>
  <c r="BW317" i="13"/>
  <c r="AT318" i="13" s="1"/>
  <c r="AW318" i="13" s="1"/>
  <c r="AK319" i="13" s="1"/>
  <c r="N316" i="13"/>
  <c r="BU316" i="13"/>
  <c r="CD316" i="13"/>
  <c r="BX316" i="13"/>
  <c r="CG316" i="13"/>
  <c r="BT317" i="13"/>
  <c r="BO317" i="13"/>
  <c r="BH317" i="13"/>
  <c r="F527" i="7"/>
  <c r="V527" i="7"/>
  <c r="K427" i="12"/>
  <c r="L427" i="12" s="1"/>
  <c r="M427" i="12" s="1"/>
  <c r="AV318" i="13" l="1"/>
  <c r="AJ319" i="13" s="1"/>
  <c r="BP318" i="13"/>
  <c r="I318" i="13"/>
  <c r="BN318" i="13"/>
  <c r="BQ318" i="13"/>
  <c r="J318" i="13"/>
  <c r="M318" i="13" s="1"/>
  <c r="CJ316" i="13"/>
  <c r="CK316" i="13" s="1"/>
  <c r="AZ318" i="13"/>
  <c r="BC318" i="13" s="1"/>
  <c r="O527" i="7"/>
  <c r="J528" i="7"/>
  <c r="I528" i="7"/>
  <c r="K528" i="7"/>
  <c r="H528" i="7"/>
  <c r="G528" i="7"/>
  <c r="CA316" i="13"/>
  <c r="AR317" i="13"/>
  <c r="O427" i="12"/>
  <c r="BZ317" i="13"/>
  <c r="CI317" i="13"/>
  <c r="BY317" i="13"/>
  <c r="CH317" i="13"/>
  <c r="N428" i="12"/>
  <c r="L318" i="13"/>
  <c r="R318" i="13"/>
  <c r="AA319" i="13" s="1"/>
  <c r="AY318" i="13"/>
  <c r="BB318" i="13" s="1"/>
  <c r="S318" i="13" l="1"/>
  <c r="AB319" i="13" s="1"/>
  <c r="CL316" i="13"/>
  <c r="P318" i="13"/>
  <c r="O318" i="13"/>
  <c r="H317" i="13"/>
  <c r="AU317" i="13"/>
  <c r="AI318" i="13" s="1"/>
  <c r="BL317" i="13"/>
  <c r="L528" i="7"/>
  <c r="P528" i="7"/>
  <c r="Q528" i="7"/>
  <c r="R528" i="7"/>
  <c r="S528" i="7"/>
  <c r="T528" i="7"/>
  <c r="CB316" i="13"/>
  <c r="CC316" i="13"/>
  <c r="G428" i="12" l="1"/>
  <c r="H428" i="12" s="1"/>
  <c r="I428" i="12" s="1"/>
  <c r="U528" i="7"/>
  <c r="Q317" i="13"/>
  <c r="Z318" i="13" s="1"/>
  <c r="BR317" i="13"/>
  <c r="K317" i="13"/>
  <c r="AX317" i="13"/>
  <c r="BA317" i="13" s="1"/>
  <c r="BD317" i="13" s="1"/>
  <c r="CE318" i="13" l="1"/>
  <c r="J429" i="12"/>
  <c r="BV318" i="13"/>
  <c r="AS319" i="13" s="1"/>
  <c r="I319" i="13" s="1"/>
  <c r="BW318" i="13"/>
  <c r="AT319" i="13" s="1"/>
  <c r="J319" i="13" s="1"/>
  <c r="CF318" i="13"/>
  <c r="N317" i="13"/>
  <c r="CD317" i="13"/>
  <c r="BU317" i="13"/>
  <c r="BX317" i="13"/>
  <c r="CG317" i="13"/>
  <c r="K428" i="12"/>
  <c r="L428" i="12" s="1"/>
  <c r="M428" i="12" s="1"/>
  <c r="V528" i="7"/>
  <c r="BT318" i="13"/>
  <c r="BO318" i="13"/>
  <c r="BH318" i="13"/>
  <c r="F528" i="7"/>
  <c r="AV319" i="13" l="1"/>
  <c r="AJ320" i="13" s="1"/>
  <c r="BP319" i="13"/>
  <c r="BM319" i="13"/>
  <c r="BN319" i="13"/>
  <c r="AW319" i="13"/>
  <c r="AK320" i="13" s="1"/>
  <c r="BQ319" i="13"/>
  <c r="O528" i="7"/>
  <c r="H529" i="7"/>
  <c r="J529" i="7"/>
  <c r="I529" i="7"/>
  <c r="K529" i="7"/>
  <c r="G529" i="7"/>
  <c r="CA317" i="13"/>
  <c r="AR318" i="13"/>
  <c r="CJ317" i="13"/>
  <c r="CI318" i="13"/>
  <c r="O428" i="12"/>
  <c r="BZ318" i="13"/>
  <c r="CH318" i="13"/>
  <c r="BY318" i="13"/>
  <c r="N429" i="12"/>
  <c r="M319" i="13"/>
  <c r="S319" i="13"/>
  <c r="AB320" i="13" s="1"/>
  <c r="R319" i="13"/>
  <c r="AA320" i="13" s="1"/>
  <c r="L319" i="13"/>
  <c r="AY319" i="13" l="1"/>
  <c r="BB319" i="13" s="1"/>
  <c r="AZ319" i="13"/>
  <c r="BC319" i="13" s="1"/>
  <c r="O319" i="13"/>
  <c r="P319" i="13"/>
  <c r="CC317" i="13"/>
  <c r="CB317" i="13"/>
  <c r="CK317" i="13"/>
  <c r="CL317" i="13"/>
  <c r="L529" i="7"/>
  <c r="S529" i="7"/>
  <c r="T529" i="7"/>
  <c r="Q529" i="7"/>
  <c r="P529" i="7"/>
  <c r="R529" i="7"/>
  <c r="AU318" i="13"/>
  <c r="AI319" i="13" s="1"/>
  <c r="H318" i="13"/>
  <c r="BL318" i="13"/>
  <c r="G429" i="12" l="1"/>
  <c r="H429" i="12" s="1"/>
  <c r="I429" i="12" s="1"/>
  <c r="K318" i="13"/>
  <c r="BR318" i="13"/>
  <c r="Q318" i="13"/>
  <c r="Z319" i="13" s="1"/>
  <c r="AX318" i="13"/>
  <c r="BA318" i="13" s="1"/>
  <c r="BD318" i="13" s="1"/>
  <c r="U529" i="7"/>
  <c r="BV319" i="13" l="1"/>
  <c r="AS320" i="13" s="1"/>
  <c r="I320" i="13" s="1"/>
  <c r="J430" i="12"/>
  <c r="CE319" i="13"/>
  <c r="CF319" i="13"/>
  <c r="BW319" i="13"/>
  <c r="AT320" i="13" s="1"/>
  <c r="BN320" i="13" s="1"/>
  <c r="BH319" i="13"/>
  <c r="F529" i="7"/>
  <c r="V529" i="7"/>
  <c r="K429" i="12"/>
  <c r="L429" i="12" s="1"/>
  <c r="M429" i="12" s="1"/>
  <c r="BT319" i="13"/>
  <c r="BO319" i="13"/>
  <c r="N318" i="13"/>
  <c r="CD318" i="13"/>
  <c r="BU318" i="13"/>
  <c r="BX318" i="13"/>
  <c r="CG318" i="13"/>
  <c r="BM320" i="13" l="1"/>
  <c r="AV320" i="13"/>
  <c r="AJ321" i="13" s="1"/>
  <c r="BP320" i="13"/>
  <c r="BQ320" i="13"/>
  <c r="J320" i="13"/>
  <c r="S320" i="13" s="1"/>
  <c r="AB321" i="13" s="1"/>
  <c r="AW320" i="13"/>
  <c r="AK321" i="13" s="1"/>
  <c r="L320" i="13"/>
  <c r="R320" i="13"/>
  <c r="AA321" i="13" s="1"/>
  <c r="CI319" i="13"/>
  <c r="BZ319" i="13"/>
  <c r="O429" i="12"/>
  <c r="CH319" i="13"/>
  <c r="BY319" i="13"/>
  <c r="N430" i="12"/>
  <c r="CA318" i="13"/>
  <c r="AR319" i="13"/>
  <c r="O529" i="7"/>
  <c r="K530" i="7"/>
  <c r="G530" i="7"/>
  <c r="I530" i="7"/>
  <c r="H530" i="7"/>
  <c r="J530" i="7"/>
  <c r="CJ318" i="13"/>
  <c r="AY320" i="13" l="1"/>
  <c r="BB320" i="13" s="1"/>
  <c r="AZ320" i="13"/>
  <c r="BC320" i="13" s="1"/>
  <c r="M320" i="13"/>
  <c r="P320" i="13" s="1"/>
  <c r="O320" i="13"/>
  <c r="L530" i="7"/>
  <c r="H319" i="13"/>
  <c r="AU319" i="13"/>
  <c r="AI320" i="13" s="1"/>
  <c r="BL319" i="13"/>
  <c r="R530" i="7"/>
  <c r="Q530" i="7"/>
  <c r="T530" i="7"/>
  <c r="P530" i="7"/>
  <c r="S530" i="7"/>
  <c r="CB318" i="13"/>
  <c r="CC318" i="13"/>
  <c r="CK318" i="13"/>
  <c r="CL318" i="13"/>
  <c r="G430" i="12" l="1"/>
  <c r="H430" i="12" s="1"/>
  <c r="I430" i="12" s="1"/>
  <c r="K319" i="13"/>
  <c r="Q319" i="13"/>
  <c r="Z320" i="13" s="1"/>
  <c r="BR319" i="13"/>
  <c r="AX319" i="13"/>
  <c r="BA319" i="13" s="1"/>
  <c r="BD319" i="13" s="1"/>
  <c r="U530" i="7"/>
  <c r="BW320" i="13" l="1"/>
  <c r="AT321" i="13" s="1"/>
  <c r="BQ321" i="13" s="1"/>
  <c r="CE320" i="13"/>
  <c r="CF320" i="13"/>
  <c r="BV320" i="13"/>
  <c r="AS321" i="13" s="1"/>
  <c r="BP321" i="13" s="1"/>
  <c r="J431" i="12"/>
  <c r="V530" i="7"/>
  <c r="K430" i="12"/>
  <c r="L430" i="12" s="1"/>
  <c r="M430" i="12" s="1"/>
  <c r="BH320" i="13"/>
  <c r="F530" i="7"/>
  <c r="BO320" i="13"/>
  <c r="BT320" i="13"/>
  <c r="N319" i="13"/>
  <c r="BU319" i="13"/>
  <c r="CD319" i="13"/>
  <c r="CG319" i="13"/>
  <c r="BX319" i="13"/>
  <c r="AW321" i="13" l="1"/>
  <c r="AK322" i="13" s="1"/>
  <c r="BN321" i="13"/>
  <c r="J321" i="13"/>
  <c r="S321" i="13" s="1"/>
  <c r="AB322" i="13" s="1"/>
  <c r="AV321" i="13"/>
  <c r="AJ322" i="13" s="1"/>
  <c r="BM321" i="13"/>
  <c r="I321" i="13"/>
  <c r="L321" i="13" s="1"/>
  <c r="CJ319" i="13"/>
  <c r="CK319" i="13" s="1"/>
  <c r="CA319" i="13"/>
  <c r="AR320" i="13"/>
  <c r="O530" i="7"/>
  <c r="G531" i="7"/>
  <c r="K531" i="7"/>
  <c r="J531" i="7"/>
  <c r="I531" i="7"/>
  <c r="H531" i="7"/>
  <c r="BZ320" i="13"/>
  <c r="O430" i="12"/>
  <c r="CI320" i="13"/>
  <c r="BY320" i="13"/>
  <c r="CH320" i="13"/>
  <c r="N431" i="12"/>
  <c r="M321" i="13" l="1"/>
  <c r="AZ321" i="13"/>
  <c r="BC321" i="13" s="1"/>
  <c r="AY321" i="13"/>
  <c r="BB321" i="13" s="1"/>
  <c r="R321" i="13"/>
  <c r="AA322" i="13" s="1"/>
  <c r="CL319" i="13"/>
  <c r="O321" i="13"/>
  <c r="P321" i="13"/>
  <c r="Q531" i="7"/>
  <c r="R531" i="7"/>
  <c r="T531" i="7"/>
  <c r="P531" i="7"/>
  <c r="S531" i="7"/>
  <c r="CC319" i="13"/>
  <c r="CB319" i="13"/>
  <c r="H320" i="13"/>
  <c r="AU320" i="13"/>
  <c r="AI321" i="13" s="1"/>
  <c r="BL320" i="13"/>
  <c r="L531" i="7"/>
  <c r="G431" i="12" l="1"/>
  <c r="H431" i="12" s="1"/>
  <c r="I431" i="12" s="1"/>
  <c r="Q320" i="13"/>
  <c r="Z321" i="13" s="1"/>
  <c r="K320" i="13"/>
  <c r="BR320" i="13"/>
  <c r="AX320" i="13"/>
  <c r="BA320" i="13" s="1"/>
  <c r="BD320" i="13" s="1"/>
  <c r="U531" i="7"/>
  <c r="J432" i="12" l="1"/>
  <c r="BV321" i="13"/>
  <c r="AS322" i="13" s="1"/>
  <c r="I322" i="13" s="1"/>
  <c r="CE321" i="13"/>
  <c r="BW321" i="13"/>
  <c r="AT322" i="13" s="1"/>
  <c r="J322" i="13" s="1"/>
  <c r="CF321" i="13"/>
  <c r="BO321" i="13"/>
  <c r="BT321" i="13"/>
  <c r="V531" i="7"/>
  <c r="K431" i="12"/>
  <c r="L431" i="12" s="1"/>
  <c r="M431" i="12" s="1"/>
  <c r="N320" i="13"/>
  <c r="BU320" i="13"/>
  <c r="CD320" i="13"/>
  <c r="CG320" i="13"/>
  <c r="BX320" i="13"/>
  <c r="BH321" i="13"/>
  <c r="F531" i="7"/>
  <c r="BM322" i="13" l="1"/>
  <c r="AV322" i="13"/>
  <c r="AJ323" i="13" s="1"/>
  <c r="BP322" i="13"/>
  <c r="AW322" i="13"/>
  <c r="AK323" i="13" s="1"/>
  <c r="BQ322" i="13"/>
  <c r="BN322" i="13"/>
  <c r="CJ320" i="13"/>
  <c r="CL320" i="13" s="1"/>
  <c r="M322" i="13"/>
  <c r="S322" i="13"/>
  <c r="AB323" i="13" s="1"/>
  <c r="O531" i="7"/>
  <c r="H532" i="7"/>
  <c r="I532" i="7"/>
  <c r="J532" i="7"/>
  <c r="K532" i="7"/>
  <c r="G532" i="7"/>
  <c r="CA320" i="13"/>
  <c r="AR321" i="13"/>
  <c r="O431" i="12"/>
  <c r="BZ321" i="13"/>
  <c r="CI321" i="13"/>
  <c r="BY321" i="13"/>
  <c r="CH321" i="13"/>
  <c r="N432" i="12"/>
  <c r="L322" i="13"/>
  <c r="R322" i="13"/>
  <c r="AA323" i="13" s="1"/>
  <c r="AY322" i="13" l="1"/>
  <c r="BB322" i="13" s="1"/>
  <c r="AZ322" i="13"/>
  <c r="BC322" i="13" s="1"/>
  <c r="CK320" i="13"/>
  <c r="O322" i="13"/>
  <c r="P322" i="13"/>
  <c r="BL321" i="13"/>
  <c r="H321" i="13"/>
  <c r="AU321" i="13"/>
  <c r="AI322" i="13" s="1"/>
  <c r="S532" i="7"/>
  <c r="P532" i="7"/>
  <c r="T532" i="7"/>
  <c r="R532" i="7"/>
  <c r="Q532" i="7"/>
  <c r="CC320" i="13"/>
  <c r="CB320" i="13"/>
  <c r="L532" i="7"/>
  <c r="G432" i="12" l="1"/>
  <c r="H432" i="12" s="1"/>
  <c r="I432" i="12" s="1"/>
  <c r="U532" i="7"/>
  <c r="Q321" i="13"/>
  <c r="Z322" i="13" s="1"/>
  <c r="BR321" i="13"/>
  <c r="K321" i="13"/>
  <c r="AX321" i="13"/>
  <c r="BA321" i="13" s="1"/>
  <c r="BD321" i="13" s="1"/>
  <c r="J433" i="12" l="1"/>
  <c r="BV322" i="13"/>
  <c r="AS323" i="13" s="1"/>
  <c r="BM323" i="13" s="1"/>
  <c r="CE322" i="13"/>
  <c r="BW322" i="13"/>
  <c r="AT323" i="13" s="1"/>
  <c r="AW323" i="13" s="1"/>
  <c r="AK324" i="13" s="1"/>
  <c r="CF322" i="13"/>
  <c r="N321" i="13"/>
  <c r="CD321" i="13"/>
  <c r="BU321" i="13"/>
  <c r="BX321" i="13"/>
  <c r="CG321" i="13"/>
  <c r="BO322" i="13"/>
  <c r="BT322" i="13"/>
  <c r="BH322" i="13"/>
  <c r="F532" i="7"/>
  <c r="K432" i="12"/>
  <c r="L432" i="12" s="1"/>
  <c r="M432" i="12" s="1"/>
  <c r="V532" i="7"/>
  <c r="BN323" i="13" l="1"/>
  <c r="I323" i="13"/>
  <c r="L323" i="13" s="1"/>
  <c r="BP323" i="13"/>
  <c r="BQ323" i="13"/>
  <c r="J323" i="13"/>
  <c r="M323" i="13" s="1"/>
  <c r="AV323" i="13"/>
  <c r="AJ324" i="13" s="1"/>
  <c r="CJ321" i="13"/>
  <c r="CL321" i="13" s="1"/>
  <c r="AZ323" i="13"/>
  <c r="BC323" i="13" s="1"/>
  <c r="CI322" i="13"/>
  <c r="O432" i="12"/>
  <c r="BZ322" i="13"/>
  <c r="CH322" i="13"/>
  <c r="BY322" i="13"/>
  <c r="N433" i="12"/>
  <c r="O532" i="7"/>
  <c r="K533" i="7"/>
  <c r="H533" i="7"/>
  <c r="J533" i="7"/>
  <c r="G533" i="7"/>
  <c r="I533" i="7"/>
  <c r="R323" i="13"/>
  <c r="AA324" i="13" s="1"/>
  <c r="CA321" i="13"/>
  <c r="AR322" i="13"/>
  <c r="S323" i="13" l="1"/>
  <c r="AB324" i="13" s="1"/>
  <c r="CK321" i="13"/>
  <c r="AY323" i="13"/>
  <c r="BB323" i="13" s="1"/>
  <c r="O323" i="13"/>
  <c r="P323" i="13"/>
  <c r="L533" i="7"/>
  <c r="S533" i="7"/>
  <c r="T533" i="7"/>
  <c r="P533" i="7"/>
  <c r="R533" i="7"/>
  <c r="Q533" i="7"/>
  <c r="H322" i="13"/>
  <c r="BL322" i="13"/>
  <c r="AU322" i="13"/>
  <c r="AI323" i="13" s="1"/>
  <c r="CC321" i="13"/>
  <c r="CB321" i="13"/>
  <c r="G433" i="12" l="1"/>
  <c r="H433" i="12" s="1"/>
  <c r="I433" i="12" s="1"/>
  <c r="U533" i="7"/>
  <c r="K322" i="13"/>
  <c r="Q322" i="13"/>
  <c r="Z323" i="13" s="1"/>
  <c r="BR322" i="13"/>
  <c r="AX322" i="13"/>
  <c r="BA322" i="13" s="1"/>
  <c r="BD322" i="13" s="1"/>
  <c r="J434" i="12" l="1"/>
  <c r="BV323" i="13"/>
  <c r="AS324" i="13" s="1"/>
  <c r="BP324" i="13" s="1"/>
  <c r="CF323" i="13"/>
  <c r="CE323" i="13"/>
  <c r="BW323" i="13"/>
  <c r="AT324" i="13" s="1"/>
  <c r="J324" i="13" s="1"/>
  <c r="N322" i="13"/>
  <c r="CD322" i="13"/>
  <c r="BU322" i="13"/>
  <c r="BX322" i="13"/>
  <c r="CG322" i="13"/>
  <c r="BH323" i="13"/>
  <c r="F533" i="7"/>
  <c r="BT323" i="13"/>
  <c r="BO323" i="13"/>
  <c r="V533" i="7"/>
  <c r="K433" i="12"/>
  <c r="L433" i="12" s="1"/>
  <c r="M433" i="12" s="1"/>
  <c r="I324" i="13" l="1"/>
  <c r="R324" i="13" s="1"/>
  <c r="AA325" i="13" s="1"/>
  <c r="BM324" i="13"/>
  <c r="AV324" i="13"/>
  <c r="AJ325" i="13" s="1"/>
  <c r="BQ324" i="13"/>
  <c r="AW324" i="13"/>
  <c r="AK325" i="13" s="1"/>
  <c r="BN324" i="13"/>
  <c r="M324" i="13"/>
  <c r="S324" i="13"/>
  <c r="AB325" i="13" s="1"/>
  <c r="CI323" i="13"/>
  <c r="BZ323" i="13"/>
  <c r="O433" i="12"/>
  <c r="CH323" i="13"/>
  <c r="BY323" i="13"/>
  <c r="N434" i="12"/>
  <c r="O533" i="7"/>
  <c r="I534" i="7"/>
  <c r="G534" i="7"/>
  <c r="J534" i="7"/>
  <c r="H534" i="7"/>
  <c r="K534" i="7"/>
  <c r="CA322" i="13"/>
  <c r="AR323" i="13"/>
  <c r="CJ322" i="13"/>
  <c r="AY324" i="13" l="1"/>
  <c r="BB324" i="13" s="1"/>
  <c r="L324" i="13"/>
  <c r="O324" i="13" s="1"/>
  <c r="AZ324" i="13"/>
  <c r="BC324" i="13" s="1"/>
  <c r="P324" i="13"/>
  <c r="L534" i="7"/>
  <c r="AU323" i="13"/>
  <c r="AI324" i="13" s="1"/>
  <c r="BL323" i="13"/>
  <c r="H323" i="13"/>
  <c r="CC322" i="13"/>
  <c r="CB322" i="13"/>
  <c r="Q534" i="7"/>
  <c r="P534" i="7"/>
  <c r="R534" i="7"/>
  <c r="T534" i="7"/>
  <c r="S534" i="7"/>
  <c r="CK322" i="13"/>
  <c r="CL322" i="13"/>
  <c r="G434" i="12" l="1"/>
  <c r="H434" i="12" s="1"/>
  <c r="I434" i="12" s="1"/>
  <c r="K323" i="13"/>
  <c r="Q323" i="13"/>
  <c r="Z324" i="13" s="1"/>
  <c r="BR323" i="13"/>
  <c r="AX323" i="13"/>
  <c r="BA323" i="13" s="1"/>
  <c r="BD323" i="13" s="1"/>
  <c r="U534" i="7"/>
  <c r="BV324" i="13" l="1"/>
  <c r="AS325" i="13" s="1"/>
  <c r="AV325" i="13" s="1"/>
  <c r="AJ326" i="13" s="1"/>
  <c r="J435" i="12"/>
  <c r="BW324" i="13"/>
  <c r="AT325" i="13" s="1"/>
  <c r="BQ325" i="13" s="1"/>
  <c r="CE324" i="13"/>
  <c r="CF324" i="13"/>
  <c r="K434" i="12"/>
  <c r="L434" i="12" s="1"/>
  <c r="M434" i="12" s="1"/>
  <c r="V534" i="7"/>
  <c r="BO324" i="13"/>
  <c r="BT324" i="13"/>
  <c r="BH324" i="13"/>
  <c r="F534" i="7"/>
  <c r="N323" i="13"/>
  <c r="BU323" i="13"/>
  <c r="CD323" i="13"/>
  <c r="BX323" i="13"/>
  <c r="CG323" i="13"/>
  <c r="I325" i="13" l="1"/>
  <c r="R325" i="13" s="1"/>
  <c r="AA326" i="13" s="1"/>
  <c r="BM325" i="13"/>
  <c r="BP325" i="13"/>
  <c r="BN325" i="13"/>
  <c r="J325" i="13"/>
  <c r="S325" i="13" s="1"/>
  <c r="AB326" i="13" s="1"/>
  <c r="AW325" i="13"/>
  <c r="AK326" i="13" s="1"/>
  <c r="O534" i="7"/>
  <c r="H535" i="7"/>
  <c r="G535" i="7"/>
  <c r="I535" i="7"/>
  <c r="K535" i="7"/>
  <c r="J535" i="7"/>
  <c r="AY325" i="13"/>
  <c r="BB325" i="13" s="1"/>
  <c r="CJ323" i="13"/>
  <c r="CA323" i="13"/>
  <c r="AR324" i="13"/>
  <c r="O434" i="12"/>
  <c r="CI324" i="13"/>
  <c r="BZ324" i="13"/>
  <c r="CH324" i="13"/>
  <c r="BY324" i="13"/>
  <c r="N435" i="12"/>
  <c r="L325" i="13" l="1"/>
  <c r="O325" i="13" s="1"/>
  <c r="M325" i="13"/>
  <c r="P325" i="13" s="1"/>
  <c r="AZ325" i="13"/>
  <c r="BC325" i="13" s="1"/>
  <c r="CL323" i="13"/>
  <c r="CK323" i="13"/>
  <c r="H324" i="13"/>
  <c r="AU324" i="13"/>
  <c r="AI325" i="13" s="1"/>
  <c r="BL324" i="13"/>
  <c r="L535" i="7"/>
  <c r="CC323" i="13"/>
  <c r="CB323" i="13"/>
  <c r="T535" i="7"/>
  <c r="R535" i="7"/>
  <c r="P535" i="7"/>
  <c r="Q535" i="7"/>
  <c r="S535" i="7"/>
  <c r="G435" i="12" l="1"/>
  <c r="H435" i="12" s="1"/>
  <c r="I435" i="12" s="1"/>
  <c r="U535" i="7"/>
  <c r="BR324" i="13"/>
  <c r="Q324" i="13"/>
  <c r="Z325" i="13" s="1"/>
  <c r="K324" i="13"/>
  <c r="AX324" i="13"/>
  <c r="BA324" i="13" s="1"/>
  <c r="BD324" i="13" s="1"/>
  <c r="BV325" i="13" l="1"/>
  <c r="AS326" i="13" s="1"/>
  <c r="I326" i="13" s="1"/>
  <c r="CE325" i="13"/>
  <c r="J436" i="12"/>
  <c r="CF325" i="13"/>
  <c r="BW325" i="13"/>
  <c r="AT326" i="13" s="1"/>
  <c r="J326" i="13" s="1"/>
  <c r="N324" i="13"/>
  <c r="CD324" i="13"/>
  <c r="BU324" i="13"/>
  <c r="CG324" i="13"/>
  <c r="BX324" i="13"/>
  <c r="BH325" i="13"/>
  <c r="F535" i="7"/>
  <c r="V535" i="7"/>
  <c r="K435" i="12"/>
  <c r="L435" i="12" s="1"/>
  <c r="M435" i="12" s="1"/>
  <c r="BT325" i="13"/>
  <c r="BO325" i="13"/>
  <c r="BM326" i="13" l="1"/>
  <c r="BP326" i="13"/>
  <c r="AV326" i="13"/>
  <c r="AJ327" i="13" s="1"/>
  <c r="BN326" i="13"/>
  <c r="AW326" i="13"/>
  <c r="AK327" i="13" s="1"/>
  <c r="BQ326" i="13"/>
  <c r="O535" i="7"/>
  <c r="I536" i="7"/>
  <c r="H536" i="7"/>
  <c r="J536" i="7"/>
  <c r="G536" i="7"/>
  <c r="K536" i="7"/>
  <c r="CJ324" i="13"/>
  <c r="CA324" i="13"/>
  <c r="AR325" i="13"/>
  <c r="M326" i="13"/>
  <c r="S326" i="13"/>
  <c r="AB327" i="13" s="1"/>
  <c r="R326" i="13"/>
  <c r="AA327" i="13" s="1"/>
  <c r="L326" i="13"/>
  <c r="O435" i="12"/>
  <c r="CI325" i="13"/>
  <c r="BZ325" i="13"/>
  <c r="BY325" i="13"/>
  <c r="CH325" i="13"/>
  <c r="N436" i="12"/>
  <c r="AY326" i="13" l="1"/>
  <c r="BB326" i="13" s="1"/>
  <c r="AZ326" i="13"/>
  <c r="BC326" i="13" s="1"/>
  <c r="P326" i="13"/>
  <c r="O326" i="13"/>
  <c r="CB324" i="13"/>
  <c r="CC324" i="13"/>
  <c r="CK324" i="13"/>
  <c r="CL324" i="13"/>
  <c r="L536" i="7"/>
  <c r="Q536" i="7"/>
  <c r="S536" i="7"/>
  <c r="T536" i="7"/>
  <c r="R536" i="7"/>
  <c r="P536" i="7"/>
  <c r="BL325" i="13"/>
  <c r="H325" i="13"/>
  <c r="AU325" i="13"/>
  <c r="AI326" i="13" s="1"/>
  <c r="G436" i="12" l="1"/>
  <c r="H436" i="12" s="1"/>
  <c r="I436" i="12" s="1"/>
  <c r="BR325" i="13"/>
  <c r="Q325" i="13"/>
  <c r="Z326" i="13" s="1"/>
  <c r="K325" i="13"/>
  <c r="AX325" i="13"/>
  <c r="BA325" i="13" s="1"/>
  <c r="BD325" i="13" s="1"/>
  <c r="U536" i="7"/>
  <c r="J437" i="12" l="1"/>
  <c r="BV326" i="13"/>
  <c r="AS327" i="13" s="1"/>
  <c r="AV327" i="13" s="1"/>
  <c r="AJ328" i="13" s="1"/>
  <c r="BW326" i="13"/>
  <c r="AT327" i="13" s="1"/>
  <c r="J327" i="13" s="1"/>
  <c r="CE326" i="13"/>
  <c r="CF326" i="13"/>
  <c r="N325" i="13"/>
  <c r="CD325" i="13"/>
  <c r="BU325" i="13"/>
  <c r="CG325" i="13"/>
  <c r="BX325" i="13"/>
  <c r="BO326" i="13"/>
  <c r="BT326" i="13"/>
  <c r="BH326" i="13"/>
  <c r="F536" i="7"/>
  <c r="V536" i="7"/>
  <c r="K436" i="12"/>
  <c r="L436" i="12" s="1"/>
  <c r="M436" i="12" s="1"/>
  <c r="BP327" i="13" l="1"/>
  <c r="BM327" i="13"/>
  <c r="I327" i="13"/>
  <c r="L327" i="13" s="1"/>
  <c r="AW327" i="13"/>
  <c r="AK328" i="13" s="1"/>
  <c r="BN327" i="13"/>
  <c r="BQ327" i="13"/>
  <c r="O436" i="12"/>
  <c r="CI326" i="13"/>
  <c r="BZ326" i="13"/>
  <c r="BY326" i="13"/>
  <c r="CH326" i="13"/>
  <c r="N437" i="12"/>
  <c r="O536" i="7"/>
  <c r="J537" i="7"/>
  <c r="G537" i="7"/>
  <c r="I537" i="7"/>
  <c r="K537" i="7"/>
  <c r="H537" i="7"/>
  <c r="AY327" i="13"/>
  <c r="BB327" i="13" s="1"/>
  <c r="CA325" i="13"/>
  <c r="AR326" i="13"/>
  <c r="CJ325" i="13"/>
  <c r="M327" i="13"/>
  <c r="S327" i="13"/>
  <c r="AB328" i="13" s="1"/>
  <c r="R327" i="13" l="1"/>
  <c r="AA328" i="13" s="1"/>
  <c r="AZ327" i="13"/>
  <c r="BC327" i="13" s="1"/>
  <c r="P327" i="13"/>
  <c r="O327" i="13"/>
  <c r="H326" i="13"/>
  <c r="BL326" i="13"/>
  <c r="AU326" i="13"/>
  <c r="AI327" i="13" s="1"/>
  <c r="P537" i="7"/>
  <c r="T537" i="7"/>
  <c r="R537" i="7"/>
  <c r="S537" i="7"/>
  <c r="Q537" i="7"/>
  <c r="CB325" i="13"/>
  <c r="CC325" i="13"/>
  <c r="CL325" i="13"/>
  <c r="CK325" i="13"/>
  <c r="L537" i="7"/>
  <c r="G437" i="12" l="1"/>
  <c r="H437" i="12" s="1"/>
  <c r="I437" i="12" s="1"/>
  <c r="CF327" i="13" s="1"/>
  <c r="U537" i="7"/>
  <c r="K326" i="13"/>
  <c r="BR326" i="13"/>
  <c r="Q326" i="13"/>
  <c r="Z327" i="13" s="1"/>
  <c r="AX326" i="13"/>
  <c r="BA326" i="13" s="1"/>
  <c r="BD326" i="13" s="1"/>
  <c r="BV327" i="13" l="1"/>
  <c r="AS328" i="13" s="1"/>
  <c r="BP328" i="13" s="1"/>
  <c r="BW327" i="13"/>
  <c r="AT328" i="13" s="1"/>
  <c r="AW328" i="13" s="1"/>
  <c r="AK329" i="13" s="1"/>
  <c r="J438" i="12"/>
  <c r="CE327" i="13"/>
  <c r="BO327" i="13"/>
  <c r="BT327" i="13"/>
  <c r="N326" i="13"/>
  <c r="CD326" i="13"/>
  <c r="BU326" i="13"/>
  <c r="BX326" i="13"/>
  <c r="CG326" i="13"/>
  <c r="V537" i="7"/>
  <c r="K437" i="12"/>
  <c r="L437" i="12" s="1"/>
  <c r="M437" i="12" s="1"/>
  <c r="BH327" i="13"/>
  <c r="F537" i="7"/>
  <c r="BQ328" i="13" l="1"/>
  <c r="BN328" i="13"/>
  <c r="J328" i="13"/>
  <c r="BM328" i="13"/>
  <c r="I328" i="13"/>
  <c r="R328" i="13" s="1"/>
  <c r="AA329" i="13" s="1"/>
  <c r="AV328" i="13"/>
  <c r="AJ329" i="13" s="1"/>
  <c r="O537" i="7"/>
  <c r="H538" i="7"/>
  <c r="K538" i="7"/>
  <c r="G538" i="7"/>
  <c r="J538" i="7"/>
  <c r="I538" i="7"/>
  <c r="CA326" i="13"/>
  <c r="AR327" i="13"/>
  <c r="O437" i="12"/>
  <c r="BZ327" i="13"/>
  <c r="CI327" i="13"/>
  <c r="CH327" i="13"/>
  <c r="BY327" i="13"/>
  <c r="N438" i="12"/>
  <c r="M328" i="13"/>
  <c r="S328" i="13"/>
  <c r="AB329" i="13" s="1"/>
  <c r="AZ328" i="13"/>
  <c r="BC328" i="13" s="1"/>
  <c r="L328" i="13"/>
  <c r="CJ326" i="13"/>
  <c r="AY328" i="13" l="1"/>
  <c r="BB328" i="13" s="1"/>
  <c r="O328" i="13"/>
  <c r="P328" i="13"/>
  <c r="H327" i="13"/>
  <c r="AU327" i="13"/>
  <c r="AI328" i="13" s="1"/>
  <c r="BL327" i="13"/>
  <c r="CB326" i="13"/>
  <c r="CC326" i="13"/>
  <c r="L538" i="7"/>
  <c r="P538" i="7"/>
  <c r="T538" i="7"/>
  <c r="S538" i="7"/>
  <c r="Q538" i="7"/>
  <c r="R538" i="7"/>
  <c r="CK326" i="13"/>
  <c r="CL326" i="13"/>
  <c r="G438" i="12" l="1"/>
  <c r="H438" i="12" s="1"/>
  <c r="I438" i="12" s="1"/>
  <c r="CE328" i="13" s="1"/>
  <c r="U538" i="7"/>
  <c r="K327" i="13"/>
  <c r="BR327" i="13"/>
  <c r="Q327" i="13"/>
  <c r="Z328" i="13" s="1"/>
  <c r="AX327" i="13"/>
  <c r="BA327" i="13" s="1"/>
  <c r="BD327" i="13" s="1"/>
  <c r="J439" i="12" l="1"/>
  <c r="BV328" i="13"/>
  <c r="AS329" i="13" s="1"/>
  <c r="AV329" i="13" s="1"/>
  <c r="AJ330" i="13" s="1"/>
  <c r="CF328" i="13"/>
  <c r="BW328" i="13"/>
  <c r="AT329" i="13" s="1"/>
  <c r="J329" i="13" s="1"/>
  <c r="N327" i="13"/>
  <c r="BU327" i="13"/>
  <c r="CD327" i="13"/>
  <c r="CG327" i="13"/>
  <c r="BX327" i="13"/>
  <c r="BT328" i="13"/>
  <c r="BO328" i="13"/>
  <c r="BH328" i="13"/>
  <c r="F538" i="7"/>
  <c r="V538" i="7"/>
  <c r="K438" i="12"/>
  <c r="L438" i="12" s="1"/>
  <c r="M438" i="12" s="1"/>
  <c r="BQ329" i="13" l="1"/>
  <c r="AW329" i="13"/>
  <c r="AK330" i="13" s="1"/>
  <c r="BN329" i="13"/>
  <c r="AY329" i="13"/>
  <c r="BB329" i="13" s="1"/>
  <c r="BP329" i="13"/>
  <c r="I329" i="13"/>
  <c r="R329" i="13" s="1"/>
  <c r="AA330" i="13" s="1"/>
  <c r="BM329" i="13"/>
  <c r="BZ328" i="13"/>
  <c r="O438" i="12"/>
  <c r="CI328" i="13"/>
  <c r="CH328" i="13"/>
  <c r="BY328" i="13"/>
  <c r="N439" i="12"/>
  <c r="O538" i="7"/>
  <c r="K539" i="7"/>
  <c r="H539" i="7"/>
  <c r="J539" i="7"/>
  <c r="I539" i="7"/>
  <c r="G539" i="7"/>
  <c r="S329" i="13"/>
  <c r="AB330" i="13" s="1"/>
  <c r="M329" i="13"/>
  <c r="CJ327" i="13"/>
  <c r="CA327" i="13"/>
  <c r="AR328" i="13"/>
  <c r="AZ329" i="13" l="1"/>
  <c r="BC329" i="13" s="1"/>
  <c r="L329" i="13"/>
  <c r="O329" i="13" s="1"/>
  <c r="P329" i="13"/>
  <c r="P539" i="7"/>
  <c r="R539" i="7"/>
  <c r="T539" i="7"/>
  <c r="Q539" i="7"/>
  <c r="S539" i="7"/>
  <c r="CK327" i="13"/>
  <c r="CL327" i="13"/>
  <c r="CB327" i="13"/>
  <c r="CC327" i="13"/>
  <c r="L539" i="7"/>
  <c r="AU328" i="13"/>
  <c r="AI329" i="13" s="1"/>
  <c r="BL328" i="13"/>
  <c r="H328" i="13"/>
  <c r="G439" i="12" l="1"/>
  <c r="H439" i="12" s="1"/>
  <c r="I439" i="12" s="1"/>
  <c r="CF329" i="13" s="1"/>
  <c r="Q328" i="13"/>
  <c r="Z329" i="13" s="1"/>
  <c r="K328" i="13"/>
  <c r="BR328" i="13"/>
  <c r="AX328" i="13"/>
  <c r="BA328" i="13" s="1"/>
  <c r="BD328" i="13" s="1"/>
  <c r="U539" i="7"/>
  <c r="J440" i="12" l="1"/>
  <c r="CE329" i="13"/>
  <c r="BW329" i="13"/>
  <c r="AT330" i="13" s="1"/>
  <c r="BQ330" i="13" s="1"/>
  <c r="BV329" i="13"/>
  <c r="AS330" i="13" s="1"/>
  <c r="BP330" i="13" s="1"/>
  <c r="V539" i="7"/>
  <c r="K439" i="12"/>
  <c r="L439" i="12" s="1"/>
  <c r="M439" i="12" s="1"/>
  <c r="BT329" i="13"/>
  <c r="BO329" i="13"/>
  <c r="N328" i="13"/>
  <c r="BU328" i="13"/>
  <c r="CD328" i="13"/>
  <c r="BX328" i="13"/>
  <c r="CG328" i="13"/>
  <c r="BH329" i="13"/>
  <c r="F539" i="7"/>
  <c r="AW330" i="13" l="1"/>
  <c r="AK331" i="13" s="1"/>
  <c r="J330" i="13"/>
  <c r="S330" i="13" s="1"/>
  <c r="AB331" i="13" s="1"/>
  <c r="BN330" i="13"/>
  <c r="AV330" i="13"/>
  <c r="AJ331" i="13" s="1"/>
  <c r="I330" i="13"/>
  <c r="R330" i="13" s="1"/>
  <c r="AA331" i="13" s="1"/>
  <c r="BM330" i="13"/>
  <c r="CI329" i="13"/>
  <c r="BZ329" i="13"/>
  <c r="O439" i="12"/>
  <c r="BY329" i="13"/>
  <c r="CH329" i="13"/>
  <c r="N440" i="12"/>
  <c r="CA328" i="13"/>
  <c r="AR329" i="13"/>
  <c r="O539" i="7"/>
  <c r="G540" i="7"/>
  <c r="I540" i="7"/>
  <c r="J540" i="7"/>
  <c r="K540" i="7"/>
  <c r="H540" i="7"/>
  <c r="M330" i="13"/>
  <c r="CJ328" i="13"/>
  <c r="L330" i="13" l="1"/>
  <c r="O330" i="13" s="1"/>
  <c r="AZ330" i="13"/>
  <c r="BC330" i="13" s="1"/>
  <c r="AY330" i="13"/>
  <c r="BB330" i="13" s="1"/>
  <c r="P330" i="13"/>
  <c r="CC328" i="13"/>
  <c r="CB328" i="13"/>
  <c r="Q540" i="7"/>
  <c r="P540" i="7"/>
  <c r="R540" i="7"/>
  <c r="T540" i="7"/>
  <c r="S540" i="7"/>
  <c r="L540" i="7"/>
  <c r="CK328" i="13"/>
  <c r="CL328" i="13"/>
  <c r="H329" i="13"/>
  <c r="AU329" i="13"/>
  <c r="AI330" i="13" s="1"/>
  <c r="BL329" i="13"/>
  <c r="G440" i="12" l="1"/>
  <c r="H440" i="12" s="1"/>
  <c r="I440" i="12" s="1"/>
  <c r="BV330" i="13" s="1"/>
  <c r="AS331" i="13" s="1"/>
  <c r="U540" i="7"/>
  <c r="Q329" i="13"/>
  <c r="Z330" i="13" s="1"/>
  <c r="BR329" i="13"/>
  <c r="K329" i="13"/>
  <c r="AX329" i="13"/>
  <c r="BA329" i="13" s="1"/>
  <c r="BD329" i="13" s="1"/>
  <c r="CF330" i="13" l="1"/>
  <c r="CE330" i="13"/>
  <c r="BW330" i="13"/>
  <c r="AT331" i="13" s="1"/>
  <c r="BQ331" i="13" s="1"/>
  <c r="J441" i="12"/>
  <c r="BH330" i="13"/>
  <c r="F540" i="7"/>
  <c r="N329" i="13"/>
  <c r="CD329" i="13"/>
  <c r="BU329" i="13"/>
  <c r="BX329" i="13"/>
  <c r="CG329" i="13"/>
  <c r="BT330" i="13"/>
  <c r="BO330" i="13"/>
  <c r="AV331" i="13"/>
  <c r="AJ332" i="13" s="1"/>
  <c r="I331" i="13"/>
  <c r="BM331" i="13"/>
  <c r="BP331" i="13"/>
  <c r="K440" i="12"/>
  <c r="L440" i="12" s="1"/>
  <c r="M440" i="12" s="1"/>
  <c r="V540" i="7"/>
  <c r="BN331" i="13" l="1"/>
  <c r="AW331" i="13"/>
  <c r="AK332" i="13" s="1"/>
  <c r="J331" i="13"/>
  <c r="CJ329" i="13"/>
  <c r="CA329" i="13"/>
  <c r="AR330" i="13"/>
  <c r="AY331" i="13"/>
  <c r="BB331" i="13" s="1"/>
  <c r="CI330" i="13"/>
  <c r="O440" i="12"/>
  <c r="BZ330" i="13"/>
  <c r="CH330" i="13"/>
  <c r="BY330" i="13"/>
  <c r="N441" i="12"/>
  <c r="O540" i="7"/>
  <c r="G541" i="7"/>
  <c r="I541" i="7"/>
  <c r="H541" i="7"/>
  <c r="J541" i="7"/>
  <c r="K541" i="7"/>
  <c r="L331" i="13"/>
  <c r="R331" i="13"/>
  <c r="AA332" i="13" s="1"/>
  <c r="S331" i="13"/>
  <c r="AB332" i="13" s="1"/>
  <c r="M331" i="13"/>
  <c r="AZ331" i="13"/>
  <c r="BC331" i="13" s="1"/>
  <c r="P331" i="13" l="1"/>
  <c r="O331" i="13"/>
  <c r="L541" i="7"/>
  <c r="BL330" i="13"/>
  <c r="AU330" i="13"/>
  <c r="AI331" i="13" s="1"/>
  <c r="H330" i="13"/>
  <c r="CB329" i="13"/>
  <c r="CC329" i="13"/>
  <c r="S541" i="7"/>
  <c r="P541" i="7"/>
  <c r="T541" i="7"/>
  <c r="Q541" i="7"/>
  <c r="R541" i="7"/>
  <c r="CL329" i="13"/>
  <c r="CK329" i="13"/>
  <c r="G441" i="12" l="1"/>
  <c r="H441" i="12" s="1"/>
  <c r="I441" i="12" s="1"/>
  <c r="BV331" i="13" s="1"/>
  <c r="AS332" i="13" s="1"/>
  <c r="Q330" i="13"/>
  <c r="Z331" i="13" s="1"/>
  <c r="K330" i="13"/>
  <c r="BR330" i="13"/>
  <c r="AX330" i="13"/>
  <c r="BA330" i="13" s="1"/>
  <c r="BD330" i="13" s="1"/>
  <c r="U541" i="7"/>
  <c r="BW331" i="13" l="1"/>
  <c r="AT332" i="13" s="1"/>
  <c r="AW332" i="13" s="1"/>
  <c r="AK333" i="13" s="1"/>
  <c r="J442" i="12"/>
  <c r="CE331" i="13"/>
  <c r="CF331" i="13"/>
  <c r="K441" i="12"/>
  <c r="L441" i="12" s="1"/>
  <c r="M441" i="12" s="1"/>
  <c r="V541" i="7"/>
  <c r="BO331" i="13"/>
  <c r="BT331" i="13"/>
  <c r="N330" i="13"/>
  <c r="BU330" i="13"/>
  <c r="CD330" i="13"/>
  <c r="CG330" i="13"/>
  <c r="BX330" i="13"/>
  <c r="BH331" i="13"/>
  <c r="F541" i="7"/>
  <c r="BP332" i="13"/>
  <c r="I332" i="13"/>
  <c r="AV332" i="13"/>
  <c r="AJ333" i="13" s="1"/>
  <c r="BM332" i="13"/>
  <c r="J332" i="13" l="1"/>
  <c r="M332" i="13" s="1"/>
  <c r="BQ332" i="13"/>
  <c r="BN332" i="13"/>
  <c r="CJ330" i="13"/>
  <c r="CK330" i="13" s="1"/>
  <c r="CA330" i="13"/>
  <c r="AR331" i="13"/>
  <c r="L332" i="13"/>
  <c r="R332" i="13"/>
  <c r="AA333" i="13" s="1"/>
  <c r="AZ332" i="13"/>
  <c r="BC332" i="13" s="1"/>
  <c r="O541" i="7"/>
  <c r="K542" i="7"/>
  <c r="G542" i="7"/>
  <c r="J542" i="7"/>
  <c r="H542" i="7"/>
  <c r="I542" i="7"/>
  <c r="AY332" i="13"/>
  <c r="BB332" i="13" s="1"/>
  <c r="BZ331" i="13"/>
  <c r="CI331" i="13"/>
  <c r="O441" i="12"/>
  <c r="BY331" i="13"/>
  <c r="CH331" i="13"/>
  <c r="N442" i="12"/>
  <c r="S332" i="13" l="1"/>
  <c r="AB333" i="13" s="1"/>
  <c r="CL330" i="13"/>
  <c r="P332" i="13"/>
  <c r="O332" i="13"/>
  <c r="R542" i="7"/>
  <c r="S542" i="7"/>
  <c r="Q542" i="7"/>
  <c r="T542" i="7"/>
  <c r="P542" i="7"/>
  <c r="L542" i="7"/>
  <c r="AU331" i="13"/>
  <c r="AI332" i="13" s="1"/>
  <c r="BL331" i="13"/>
  <c r="H331" i="13"/>
  <c r="CC330" i="13"/>
  <c r="CB330" i="13"/>
  <c r="G442" i="12" l="1"/>
  <c r="H442" i="12" s="1"/>
  <c r="I442" i="12" s="1"/>
  <c r="CE332" i="13" s="1"/>
  <c r="AX331" i="13"/>
  <c r="BA331" i="13" s="1"/>
  <c r="BD331" i="13" s="1"/>
  <c r="U542" i="7"/>
  <c r="Q331" i="13"/>
  <c r="Z332" i="13" s="1"/>
  <c r="BR331" i="13"/>
  <c r="K331" i="13"/>
  <c r="BV332" i="13" l="1"/>
  <c r="AS333" i="13" s="1"/>
  <c r="BP333" i="13" s="1"/>
  <c r="CF332" i="13"/>
  <c r="BW332" i="13"/>
  <c r="AT333" i="13" s="1"/>
  <c r="J333" i="13" s="1"/>
  <c r="J443" i="12"/>
  <c r="BH332" i="13"/>
  <c r="F542" i="7"/>
  <c r="BT332" i="13"/>
  <c r="BO332" i="13"/>
  <c r="N331" i="13"/>
  <c r="CD331" i="13"/>
  <c r="BU331" i="13"/>
  <c r="BX331" i="13"/>
  <c r="CG331" i="13"/>
  <c r="V542" i="7"/>
  <c r="K442" i="12"/>
  <c r="L442" i="12" s="1"/>
  <c r="M442" i="12" s="1"/>
  <c r="I333" i="13" l="1"/>
  <c r="R333" i="13" s="1"/>
  <c r="AA334" i="13" s="1"/>
  <c r="BM333" i="13"/>
  <c r="AV333" i="13"/>
  <c r="AJ334" i="13" s="1"/>
  <c r="AW333" i="13"/>
  <c r="AK334" i="13" s="1"/>
  <c r="BN333" i="13"/>
  <c r="BQ333" i="13"/>
  <c r="S333" i="13"/>
  <c r="AB334" i="13" s="1"/>
  <c r="M333" i="13"/>
  <c r="BZ332" i="13"/>
  <c r="O442" i="12"/>
  <c r="CI332" i="13"/>
  <c r="BY332" i="13"/>
  <c r="CH332" i="13"/>
  <c r="N443" i="12"/>
  <c r="CA331" i="13"/>
  <c r="AR332" i="13"/>
  <c r="CJ331" i="13"/>
  <c r="O542" i="7"/>
  <c r="G543" i="7"/>
  <c r="J543" i="7"/>
  <c r="H543" i="7"/>
  <c r="I543" i="7"/>
  <c r="K543" i="7"/>
  <c r="L333" i="13" l="1"/>
  <c r="O333" i="13" s="1"/>
  <c r="AY333" i="13"/>
  <c r="BB333" i="13" s="1"/>
  <c r="AZ333" i="13"/>
  <c r="BC333" i="13" s="1"/>
  <c r="P333" i="13"/>
  <c r="CK331" i="13"/>
  <c r="CL331" i="13"/>
  <c r="S543" i="7"/>
  <c r="P543" i="7"/>
  <c r="Q543" i="7"/>
  <c r="T543" i="7"/>
  <c r="R543" i="7"/>
  <c r="L543" i="7"/>
  <c r="AU332" i="13"/>
  <c r="AI333" i="13" s="1"/>
  <c r="H332" i="13"/>
  <c r="BL332" i="13"/>
  <c r="CC331" i="13"/>
  <c r="CB331" i="13"/>
  <c r="G443" i="12" l="1"/>
  <c r="H443" i="12" s="1"/>
  <c r="I443" i="12" s="1"/>
  <c r="CF333" i="13" s="1"/>
  <c r="U543" i="7"/>
  <c r="K332" i="13"/>
  <c r="BR332" i="13"/>
  <c r="Q332" i="13"/>
  <c r="Z333" i="13" s="1"/>
  <c r="AX332" i="13"/>
  <c r="BA332" i="13" s="1"/>
  <c r="BD332" i="13" s="1"/>
  <c r="J444" i="12" l="1"/>
  <c r="CE333" i="13"/>
  <c r="BW333" i="13"/>
  <c r="AT334" i="13" s="1"/>
  <c r="J334" i="13" s="1"/>
  <c r="BV333" i="13"/>
  <c r="AS334" i="13" s="1"/>
  <c r="AV334" i="13" s="1"/>
  <c r="AJ335" i="13" s="1"/>
  <c r="BT333" i="13"/>
  <c r="BO333" i="13"/>
  <c r="BH333" i="13"/>
  <c r="F543" i="7"/>
  <c r="N332" i="13"/>
  <c r="CD332" i="13"/>
  <c r="BU332" i="13"/>
  <c r="BX332" i="13"/>
  <c r="CG332" i="13"/>
  <c r="K443" i="12"/>
  <c r="L443" i="12" s="1"/>
  <c r="M443" i="12" s="1"/>
  <c r="V543" i="7"/>
  <c r="BQ334" i="13" l="1"/>
  <c r="I334" i="13"/>
  <c r="L334" i="13" s="1"/>
  <c r="BM334" i="13"/>
  <c r="AW334" i="13"/>
  <c r="AK335" i="13" s="1"/>
  <c r="BN334" i="13"/>
  <c r="BP334" i="13"/>
  <c r="S334" i="13"/>
  <c r="AB335" i="13" s="1"/>
  <c r="M334" i="13"/>
  <c r="CJ332" i="13"/>
  <c r="CI333" i="13"/>
  <c r="BZ333" i="13"/>
  <c r="O443" i="12"/>
  <c r="CH333" i="13"/>
  <c r="BY333" i="13"/>
  <c r="N444" i="12"/>
  <c r="CA332" i="13"/>
  <c r="AR333" i="13"/>
  <c r="O543" i="7"/>
  <c r="J544" i="7"/>
  <c r="G544" i="7"/>
  <c r="I544" i="7"/>
  <c r="K544" i="7"/>
  <c r="H544" i="7"/>
  <c r="AY334" i="13"/>
  <c r="BB334" i="13" s="1"/>
  <c r="R334" i="13" l="1"/>
  <c r="AA335" i="13" s="1"/>
  <c r="AZ334" i="13"/>
  <c r="BC334" i="13" s="1"/>
  <c r="O334" i="13"/>
  <c r="P334" i="13"/>
  <c r="L544" i="7"/>
  <c r="S544" i="7"/>
  <c r="R544" i="7"/>
  <c r="T544" i="7"/>
  <c r="Q544" i="7"/>
  <c r="P544" i="7"/>
  <c r="BL333" i="13"/>
  <c r="AU333" i="13"/>
  <c r="AI334" i="13" s="1"/>
  <c r="H333" i="13"/>
  <c r="CL332" i="13"/>
  <c r="CK332" i="13"/>
  <c r="CB332" i="13"/>
  <c r="CC332" i="13"/>
  <c r="G444" i="12" l="1"/>
  <c r="H444" i="12" s="1"/>
  <c r="I444" i="12" s="1"/>
  <c r="CF334" i="13" s="1"/>
  <c r="AX333" i="13"/>
  <c r="BA333" i="13" s="1"/>
  <c r="BD333" i="13" s="1"/>
  <c r="U544" i="7"/>
  <c r="Q333" i="13"/>
  <c r="Z334" i="13" s="1"/>
  <c r="K333" i="13"/>
  <c r="BR333" i="13"/>
  <c r="CE334" i="13" l="1"/>
  <c r="BV334" i="13"/>
  <c r="AS335" i="13" s="1"/>
  <c r="AV335" i="13" s="1"/>
  <c r="AJ336" i="13" s="1"/>
  <c r="BW334" i="13"/>
  <c r="AT335" i="13" s="1"/>
  <c r="BQ335" i="13" s="1"/>
  <c r="J445" i="12"/>
  <c r="N333" i="13"/>
  <c r="BU333" i="13"/>
  <c r="CD333" i="13"/>
  <c r="CG333" i="13"/>
  <c r="BX333" i="13"/>
  <c r="BO334" i="13"/>
  <c r="BT334" i="13"/>
  <c r="BH334" i="13"/>
  <c r="F544" i="7"/>
  <c r="K444" i="12"/>
  <c r="L444" i="12" s="1"/>
  <c r="M444" i="12" s="1"/>
  <c r="V544" i="7"/>
  <c r="BP335" i="13" l="1"/>
  <c r="BM335" i="13"/>
  <c r="I335" i="13"/>
  <c r="L335" i="13" s="1"/>
  <c r="BN335" i="13"/>
  <c r="AW335" i="13"/>
  <c r="AK336" i="13" s="1"/>
  <c r="J335" i="13"/>
  <c r="S335" i="13" s="1"/>
  <c r="AB336" i="13" s="1"/>
  <c r="AZ335" i="13"/>
  <c r="BC335" i="13" s="1"/>
  <c r="CI334" i="13"/>
  <c r="BZ334" i="13"/>
  <c r="O444" i="12"/>
  <c r="BY334" i="13"/>
  <c r="CH334" i="13"/>
  <c r="N445" i="12"/>
  <c r="CJ333" i="13"/>
  <c r="O544" i="7"/>
  <c r="I545" i="7"/>
  <c r="K545" i="7"/>
  <c r="G545" i="7"/>
  <c r="H545" i="7"/>
  <c r="J545" i="7"/>
  <c r="CA333" i="13"/>
  <c r="AR334" i="13"/>
  <c r="AY335" i="13"/>
  <c r="BB335" i="13" s="1"/>
  <c r="M335" i="13" l="1"/>
  <c r="P335" i="13" s="1"/>
  <c r="R335" i="13"/>
  <c r="AA336" i="13" s="1"/>
  <c r="O335" i="13"/>
  <c r="P545" i="7"/>
  <c r="Q545" i="7"/>
  <c r="T545" i="7"/>
  <c r="R545" i="7"/>
  <c r="S545" i="7"/>
  <c r="CB333" i="13"/>
  <c r="CC333" i="13"/>
  <c r="CK333" i="13"/>
  <c r="CL333" i="13"/>
  <c r="H334" i="13"/>
  <c r="BL334" i="13"/>
  <c r="AU334" i="13"/>
  <c r="AI335" i="13" s="1"/>
  <c r="L545" i="7"/>
  <c r="G445" i="12" l="1"/>
  <c r="H445" i="12" s="1"/>
  <c r="I445" i="12" s="1"/>
  <c r="CF335" i="13" s="1"/>
  <c r="BR334" i="13"/>
  <c r="K334" i="13"/>
  <c r="Q334" i="13"/>
  <c r="Z335" i="13" s="1"/>
  <c r="U545" i="7"/>
  <c r="AX334" i="13"/>
  <c r="BA334" i="13" s="1"/>
  <c r="BD334" i="13" s="1"/>
  <c r="J446" i="12" l="1"/>
  <c r="CE335" i="13"/>
  <c r="BV335" i="13"/>
  <c r="AS336" i="13" s="1"/>
  <c r="I336" i="13" s="1"/>
  <c r="BW335" i="13"/>
  <c r="AT336" i="13" s="1"/>
  <c r="AW336" i="13" s="1"/>
  <c r="AK337" i="13" s="1"/>
  <c r="V545" i="7"/>
  <c r="K445" i="12"/>
  <c r="L445" i="12" s="1"/>
  <c r="M445" i="12" s="1"/>
  <c r="N334" i="13"/>
  <c r="BU334" i="13"/>
  <c r="CD334" i="13"/>
  <c r="BX334" i="13"/>
  <c r="CG334" i="13"/>
  <c r="BH335" i="13"/>
  <c r="F545" i="7"/>
  <c r="BT335" i="13"/>
  <c r="BO335" i="13"/>
  <c r="BP336" i="13" l="1"/>
  <c r="AV336" i="13"/>
  <c r="AJ337" i="13" s="1"/>
  <c r="BM336" i="13"/>
  <c r="BN336" i="13"/>
  <c r="J336" i="13"/>
  <c r="M336" i="13" s="1"/>
  <c r="BQ336" i="13"/>
  <c r="R336" i="13"/>
  <c r="AA337" i="13" s="1"/>
  <c r="L336" i="13"/>
  <c r="CJ334" i="13"/>
  <c r="CA334" i="13"/>
  <c r="AR335" i="13"/>
  <c r="AZ336" i="13"/>
  <c r="BC336" i="13" s="1"/>
  <c r="O545" i="7"/>
  <c r="H546" i="7"/>
  <c r="K546" i="7"/>
  <c r="J546" i="7"/>
  <c r="G546" i="7"/>
  <c r="I546" i="7"/>
  <c r="BZ335" i="13"/>
  <c r="O445" i="12"/>
  <c r="CI335" i="13"/>
  <c r="CH335" i="13"/>
  <c r="BY335" i="13"/>
  <c r="N446" i="12"/>
  <c r="AY336" i="13" l="1"/>
  <c r="BB336" i="13" s="1"/>
  <c r="S336" i="13"/>
  <c r="AB337" i="13" s="1"/>
  <c r="O336" i="13"/>
  <c r="P336" i="13"/>
  <c r="CB334" i="13"/>
  <c r="CC334" i="13"/>
  <c r="AU335" i="13"/>
  <c r="AI336" i="13" s="1"/>
  <c r="H335" i="13"/>
  <c r="BL335" i="13"/>
  <c r="L546" i="7"/>
  <c r="P546" i="7"/>
  <c r="S546" i="7"/>
  <c r="T546" i="7"/>
  <c r="Q546" i="7"/>
  <c r="R546" i="7"/>
  <c r="CL334" i="13"/>
  <c r="CK334" i="13"/>
  <c r="G446" i="12" l="1"/>
  <c r="H446" i="12" s="1"/>
  <c r="I446" i="12" s="1"/>
  <c r="CF336" i="13" s="1"/>
  <c r="BR335" i="13"/>
  <c r="Q335" i="13"/>
  <c r="Z336" i="13" s="1"/>
  <c r="K335" i="13"/>
  <c r="AX335" i="13"/>
  <c r="BA335" i="13" s="1"/>
  <c r="BD335" i="13" s="1"/>
  <c r="U546" i="7"/>
  <c r="BV336" i="13" l="1"/>
  <c r="AS337" i="13" s="1"/>
  <c r="I337" i="13" s="1"/>
  <c r="CE336" i="13"/>
  <c r="BW336" i="13"/>
  <c r="AT337" i="13" s="1"/>
  <c r="BQ337" i="13" s="1"/>
  <c r="J447" i="12"/>
  <c r="K446" i="12"/>
  <c r="L446" i="12" s="1"/>
  <c r="M446" i="12" s="1"/>
  <c r="V546" i="7"/>
  <c r="N335" i="13"/>
  <c r="CD335" i="13"/>
  <c r="BU335" i="13"/>
  <c r="CG335" i="13"/>
  <c r="BX335" i="13"/>
  <c r="BH336" i="13"/>
  <c r="F546" i="7"/>
  <c r="BO336" i="13"/>
  <c r="BT336" i="13"/>
  <c r="AV337" i="13" l="1"/>
  <c r="AJ338" i="13" s="1"/>
  <c r="BM337" i="13"/>
  <c r="BP337" i="13"/>
  <c r="AW337" i="13"/>
  <c r="AK338" i="13" s="1"/>
  <c r="BN337" i="13"/>
  <c r="J337" i="13"/>
  <c r="S337" i="13" s="1"/>
  <c r="AB338" i="13" s="1"/>
  <c r="O446" i="12"/>
  <c r="BZ336" i="13"/>
  <c r="CI336" i="13"/>
  <c r="BY336" i="13"/>
  <c r="CH336" i="13"/>
  <c r="N447" i="12"/>
  <c r="O546" i="7"/>
  <c r="H547" i="7"/>
  <c r="I547" i="7"/>
  <c r="K547" i="7"/>
  <c r="J547" i="7"/>
  <c r="G547" i="7"/>
  <c r="CA335" i="13"/>
  <c r="AR336" i="13"/>
  <c r="CJ335" i="13"/>
  <c r="L337" i="13"/>
  <c r="R337" i="13"/>
  <c r="AA338" i="13" s="1"/>
  <c r="AY337" i="13" l="1"/>
  <c r="BB337" i="13" s="1"/>
  <c r="AZ337" i="13"/>
  <c r="BC337" i="13" s="1"/>
  <c r="M337" i="13"/>
  <c r="P337" i="13" s="1"/>
  <c r="O337" i="13"/>
  <c r="CL335" i="13"/>
  <c r="CK335" i="13"/>
  <c r="CC335" i="13"/>
  <c r="CB335" i="13"/>
  <c r="AU336" i="13"/>
  <c r="AI337" i="13" s="1"/>
  <c r="BL336" i="13"/>
  <c r="H336" i="13"/>
  <c r="L547" i="7"/>
  <c r="T547" i="7"/>
  <c r="Q547" i="7"/>
  <c r="S547" i="7"/>
  <c r="P547" i="7"/>
  <c r="R547" i="7"/>
  <c r="G447" i="12" l="1"/>
  <c r="H447" i="12" s="1"/>
  <c r="I447" i="12" s="1"/>
  <c r="BW337" i="13" s="1"/>
  <c r="AT338" i="13" s="1"/>
  <c r="Q336" i="13"/>
  <c r="Z337" i="13" s="1"/>
  <c r="BR336" i="13"/>
  <c r="K336" i="13"/>
  <c r="U547" i="7"/>
  <c r="AX336" i="13"/>
  <c r="BA336" i="13" s="1"/>
  <c r="BD336" i="13" s="1"/>
  <c r="CE337" i="13" l="1"/>
  <c r="J448" i="12"/>
  <c r="BV337" i="13"/>
  <c r="AS338" i="13" s="1"/>
  <c r="AV338" i="13" s="1"/>
  <c r="AJ339" i="13" s="1"/>
  <c r="CF337" i="13"/>
  <c r="BN338" i="13"/>
  <c r="J338" i="13"/>
  <c r="BQ338" i="13"/>
  <c r="AW338" i="13"/>
  <c r="AK339" i="13" s="1"/>
  <c r="N336" i="13"/>
  <c r="BU336" i="13"/>
  <c r="CD336" i="13"/>
  <c r="BX336" i="13"/>
  <c r="CG336" i="13"/>
  <c r="BO337" i="13"/>
  <c r="BT337" i="13"/>
  <c r="BH337" i="13"/>
  <c r="F547" i="7"/>
  <c r="K447" i="12"/>
  <c r="L447" i="12" s="1"/>
  <c r="M447" i="12" s="1"/>
  <c r="V547" i="7"/>
  <c r="I338" i="13" l="1"/>
  <c r="L338" i="13" s="1"/>
  <c r="BM338" i="13"/>
  <c r="BP338" i="13"/>
  <c r="M338" i="13"/>
  <c r="S338" i="13"/>
  <c r="AB339" i="13" s="1"/>
  <c r="CI337" i="13"/>
  <c r="O447" i="12"/>
  <c r="BZ337" i="13"/>
  <c r="BY337" i="13"/>
  <c r="CH337" i="13"/>
  <c r="N448" i="12"/>
  <c r="O547" i="7"/>
  <c r="H548" i="7"/>
  <c r="K548" i="7"/>
  <c r="I548" i="7"/>
  <c r="J548" i="7"/>
  <c r="G548" i="7"/>
  <c r="AZ338" i="13"/>
  <c r="BC338" i="13" s="1"/>
  <c r="CJ336" i="13"/>
  <c r="CA336" i="13"/>
  <c r="AR337" i="13"/>
  <c r="AY338" i="13"/>
  <c r="BB338" i="13" s="1"/>
  <c r="R338" i="13" l="1"/>
  <c r="AA339" i="13" s="1"/>
  <c r="O338" i="13"/>
  <c r="P338" i="13"/>
  <c r="CL336" i="13"/>
  <c r="CK336" i="13"/>
  <c r="L548" i="7"/>
  <c r="H337" i="13"/>
  <c r="BL337" i="13"/>
  <c r="AU337" i="13"/>
  <c r="AI338" i="13" s="1"/>
  <c r="S548" i="7"/>
  <c r="P548" i="7"/>
  <c r="Q548" i="7"/>
  <c r="R548" i="7"/>
  <c r="T548" i="7"/>
  <c r="CB336" i="13"/>
  <c r="CC336" i="13"/>
  <c r="G448" i="12" l="1"/>
  <c r="H448" i="12" s="1"/>
  <c r="I448" i="12" s="1"/>
  <c r="CF338" i="13" s="1"/>
  <c r="Q337" i="13"/>
  <c r="Z338" i="13" s="1"/>
  <c r="K337" i="13"/>
  <c r="BR337" i="13"/>
  <c r="AX337" i="13"/>
  <c r="BA337" i="13" s="1"/>
  <c r="BD337" i="13" s="1"/>
  <c r="U548" i="7"/>
  <c r="BV338" i="13" l="1"/>
  <c r="AS339" i="13" s="1"/>
  <c r="BP339" i="13" s="1"/>
  <c r="J449" i="12"/>
  <c r="BW338" i="13"/>
  <c r="AT339" i="13" s="1"/>
  <c r="BN339" i="13" s="1"/>
  <c r="CE338" i="13"/>
  <c r="BT338" i="13"/>
  <c r="BO338" i="13"/>
  <c r="V548" i="7"/>
  <c r="K448" i="12"/>
  <c r="L448" i="12" s="1"/>
  <c r="M448" i="12" s="1"/>
  <c r="N337" i="13"/>
  <c r="CD337" i="13"/>
  <c r="BU337" i="13"/>
  <c r="CG337" i="13"/>
  <c r="BX337" i="13"/>
  <c r="BH338" i="13"/>
  <c r="F548" i="7"/>
  <c r="AV339" i="13" l="1"/>
  <c r="AJ340" i="13" s="1"/>
  <c r="I339" i="13"/>
  <c r="R339" i="13" s="1"/>
  <c r="AA340" i="13" s="1"/>
  <c r="BM339" i="13"/>
  <c r="BQ339" i="13"/>
  <c r="J339" i="13"/>
  <c r="S339" i="13" s="1"/>
  <c r="AB340" i="13" s="1"/>
  <c r="AW339" i="13"/>
  <c r="AK340" i="13" s="1"/>
  <c r="CJ337" i="13"/>
  <c r="CK337" i="13" s="1"/>
  <c r="O548" i="7"/>
  <c r="J549" i="7"/>
  <c r="G549" i="7"/>
  <c r="K549" i="7"/>
  <c r="H549" i="7"/>
  <c r="I549" i="7"/>
  <c r="CA337" i="13"/>
  <c r="AR338" i="13"/>
  <c r="CI338" i="13"/>
  <c r="BZ338" i="13"/>
  <c r="O448" i="12"/>
  <c r="BY338" i="13"/>
  <c r="CH338" i="13"/>
  <c r="N449" i="12"/>
  <c r="AY339" i="13" l="1"/>
  <c r="BB339" i="13" s="1"/>
  <c r="L339" i="13"/>
  <c r="O339" i="13" s="1"/>
  <c r="M339" i="13"/>
  <c r="P339" i="13" s="1"/>
  <c r="CL337" i="13"/>
  <c r="AZ339" i="13"/>
  <c r="BC339" i="13" s="1"/>
  <c r="L549" i="7"/>
  <c r="T549" i="7"/>
  <c r="Q549" i="7"/>
  <c r="P549" i="7"/>
  <c r="R549" i="7"/>
  <c r="S549" i="7"/>
  <c r="BL338" i="13"/>
  <c r="AU338" i="13"/>
  <c r="AI339" i="13" s="1"/>
  <c r="H338" i="13"/>
  <c r="CC337" i="13"/>
  <c r="CB337" i="13"/>
  <c r="G449" i="12" l="1"/>
  <c r="H449" i="12" s="1"/>
  <c r="I449" i="12" s="1"/>
  <c r="CF339" i="13" s="1"/>
  <c r="BR338" i="13"/>
  <c r="Q338" i="13"/>
  <c r="Z339" i="13" s="1"/>
  <c r="K338" i="13"/>
  <c r="AX338" i="13"/>
  <c r="BA338" i="13" s="1"/>
  <c r="BD338" i="13" s="1"/>
  <c r="U549" i="7"/>
  <c r="J450" i="12" l="1"/>
  <c r="BV339" i="13"/>
  <c r="AS340" i="13" s="1"/>
  <c r="I340" i="13" s="1"/>
  <c r="CE339" i="13"/>
  <c r="BW339" i="13"/>
  <c r="AT340" i="13" s="1"/>
  <c r="J340" i="13" s="1"/>
  <c r="K449" i="12"/>
  <c r="L449" i="12" s="1"/>
  <c r="M449" i="12" s="1"/>
  <c r="V549" i="7"/>
  <c r="N338" i="13"/>
  <c r="CD338" i="13"/>
  <c r="BU338" i="13"/>
  <c r="BX338" i="13"/>
  <c r="CG338" i="13"/>
  <c r="BH339" i="13"/>
  <c r="F549" i="7"/>
  <c r="BO339" i="13"/>
  <c r="BT339" i="13"/>
  <c r="BP340" i="13" l="1"/>
  <c r="AV340" i="13"/>
  <c r="AJ341" i="13" s="1"/>
  <c r="BM340" i="13"/>
  <c r="BN340" i="13"/>
  <c r="BQ340" i="13"/>
  <c r="AW340" i="13"/>
  <c r="AK341" i="13" s="1"/>
  <c r="CJ338" i="13"/>
  <c r="CK338" i="13" s="1"/>
  <c r="CA338" i="13"/>
  <c r="AR339" i="13"/>
  <c r="L340" i="13"/>
  <c r="R340" i="13"/>
  <c r="AA341" i="13" s="1"/>
  <c r="M340" i="13"/>
  <c r="S340" i="13"/>
  <c r="AB341" i="13" s="1"/>
  <c r="O549" i="7"/>
  <c r="J550" i="7"/>
  <c r="K550" i="7"/>
  <c r="G550" i="7"/>
  <c r="H550" i="7"/>
  <c r="I550" i="7"/>
  <c r="BZ339" i="13"/>
  <c r="CI339" i="13"/>
  <c r="O449" i="12"/>
  <c r="BY339" i="13"/>
  <c r="CH339" i="13"/>
  <c r="N450" i="12"/>
  <c r="AY340" i="13" l="1"/>
  <c r="BB340" i="13" s="1"/>
  <c r="AZ340" i="13"/>
  <c r="BC340" i="13" s="1"/>
  <c r="CL338" i="13"/>
  <c r="P340" i="13"/>
  <c r="O340" i="13"/>
  <c r="H339" i="13"/>
  <c r="AU339" i="13"/>
  <c r="AI340" i="13" s="1"/>
  <c r="BL339" i="13"/>
  <c r="R550" i="7"/>
  <c r="S550" i="7"/>
  <c r="P550" i="7"/>
  <c r="Q550" i="7"/>
  <c r="T550" i="7"/>
  <c r="L550" i="7"/>
  <c r="CB338" i="13"/>
  <c r="CC338" i="13"/>
  <c r="G450" i="12" l="1"/>
  <c r="H450" i="12" s="1"/>
  <c r="I450" i="12" s="1"/>
  <c r="BV340" i="13" s="1"/>
  <c r="AS341" i="13" s="1"/>
  <c r="BR339" i="13"/>
  <c r="K339" i="13"/>
  <c r="Q339" i="13"/>
  <c r="Z340" i="13" s="1"/>
  <c r="U550" i="7"/>
  <c r="AX339" i="13"/>
  <c r="BA339" i="13" s="1"/>
  <c r="BD339" i="13" s="1"/>
  <c r="J451" i="12" l="1"/>
  <c r="CF340" i="13"/>
  <c r="BW340" i="13"/>
  <c r="AT341" i="13" s="1"/>
  <c r="J341" i="13" s="1"/>
  <c r="CE340" i="13"/>
  <c r="N339" i="13"/>
  <c r="BU339" i="13"/>
  <c r="CD339" i="13"/>
  <c r="CG339" i="13"/>
  <c r="BX339" i="13"/>
  <c r="K450" i="12"/>
  <c r="L450" i="12" s="1"/>
  <c r="M450" i="12" s="1"/>
  <c r="V550" i="7"/>
  <c r="BH340" i="13"/>
  <c r="F550" i="7"/>
  <c r="BP341" i="13"/>
  <c r="AV341" i="13"/>
  <c r="AJ342" i="13" s="1"/>
  <c r="I341" i="13"/>
  <c r="BM341" i="13"/>
  <c r="BO340" i="13"/>
  <c r="BT340" i="13"/>
  <c r="AW341" i="13" l="1"/>
  <c r="AK342" i="13" s="1"/>
  <c r="BN341" i="13"/>
  <c r="BQ341" i="13"/>
  <c r="AY341" i="13"/>
  <c r="BB341" i="13" s="1"/>
  <c r="S341" i="13"/>
  <c r="AB342" i="13" s="1"/>
  <c r="M341" i="13"/>
  <c r="CI340" i="13"/>
  <c r="O450" i="12"/>
  <c r="BZ340" i="13"/>
  <c r="CH340" i="13"/>
  <c r="BY340" i="13"/>
  <c r="N451" i="12"/>
  <c r="O550" i="7"/>
  <c r="J551" i="7"/>
  <c r="I551" i="7"/>
  <c r="H551" i="7"/>
  <c r="G551" i="7"/>
  <c r="K551" i="7"/>
  <c r="CJ339" i="13"/>
  <c r="L341" i="13"/>
  <c r="R341" i="13"/>
  <c r="AA342" i="13" s="1"/>
  <c r="CA339" i="13"/>
  <c r="AR340" i="13"/>
  <c r="AZ341" i="13" l="1"/>
  <c r="BC341" i="13" s="1"/>
  <c r="O341" i="13"/>
  <c r="P341" i="13"/>
  <c r="CL339" i="13"/>
  <c r="CK339" i="13"/>
  <c r="T551" i="7"/>
  <c r="R551" i="7"/>
  <c r="S551" i="7"/>
  <c r="Q551" i="7"/>
  <c r="P551" i="7"/>
  <c r="L551" i="7"/>
  <c r="BL340" i="13"/>
  <c r="AU340" i="13"/>
  <c r="AI341" i="13" s="1"/>
  <c r="H340" i="13"/>
  <c r="CB339" i="13"/>
  <c r="CC339" i="13"/>
  <c r="G451" i="12" l="1"/>
  <c r="H451" i="12" s="1"/>
  <c r="I451" i="12" s="1"/>
  <c r="BW341" i="13" s="1"/>
  <c r="AT342" i="13" s="1"/>
  <c r="BR340" i="13"/>
  <c r="K340" i="13"/>
  <c r="Q340" i="13"/>
  <c r="Z341" i="13" s="1"/>
  <c r="U551" i="7"/>
  <c r="AX340" i="13"/>
  <c r="BA340" i="13" s="1"/>
  <c r="BD340" i="13" s="1"/>
  <c r="J452" i="12" l="1"/>
  <c r="CF341" i="13"/>
  <c r="BV341" i="13"/>
  <c r="AS342" i="13" s="1"/>
  <c r="I342" i="13" s="1"/>
  <c r="CE341" i="13"/>
  <c r="V551" i="7"/>
  <c r="K451" i="12"/>
  <c r="L451" i="12" s="1"/>
  <c r="M451" i="12" s="1"/>
  <c r="AW342" i="13"/>
  <c r="AK343" i="13" s="1"/>
  <c r="BN342" i="13"/>
  <c r="J342" i="13"/>
  <c r="BQ342" i="13"/>
  <c r="BH341" i="13"/>
  <c r="F551" i="7"/>
  <c r="N340" i="13"/>
  <c r="BU340" i="13"/>
  <c r="CD340" i="13"/>
  <c r="CG340" i="13"/>
  <c r="BX340" i="13"/>
  <c r="BO341" i="13"/>
  <c r="BT341" i="13"/>
  <c r="BP342" i="13" l="1"/>
  <c r="AV342" i="13"/>
  <c r="AJ343" i="13" s="1"/>
  <c r="BM342" i="13"/>
  <c r="S342" i="13"/>
  <c r="AB343" i="13" s="1"/>
  <c r="M342" i="13"/>
  <c r="AZ342" i="13"/>
  <c r="BC342" i="13" s="1"/>
  <c r="CJ340" i="13"/>
  <c r="CA340" i="13"/>
  <c r="AR341" i="13"/>
  <c r="L342" i="13"/>
  <c r="R342" i="13"/>
  <c r="AA343" i="13" s="1"/>
  <c r="O551" i="7"/>
  <c r="I552" i="7"/>
  <c r="J552" i="7"/>
  <c r="G552" i="7"/>
  <c r="K552" i="7"/>
  <c r="H552" i="7"/>
  <c r="CI341" i="13"/>
  <c r="O451" i="12"/>
  <c r="BZ341" i="13"/>
  <c r="CH341" i="13"/>
  <c r="BY341" i="13"/>
  <c r="N452" i="12"/>
  <c r="AY342" i="13" l="1"/>
  <c r="BB342" i="13" s="1"/>
  <c r="O342" i="13"/>
  <c r="P342" i="13"/>
  <c r="CB340" i="13"/>
  <c r="CC340" i="13"/>
  <c r="H341" i="13"/>
  <c r="BL341" i="13"/>
  <c r="AU341" i="13"/>
  <c r="AI342" i="13" s="1"/>
  <c r="CK340" i="13"/>
  <c r="CL340" i="13"/>
  <c r="L552" i="7"/>
  <c r="Q552" i="7"/>
  <c r="P552" i="7"/>
  <c r="S552" i="7"/>
  <c r="R552" i="7"/>
  <c r="T552" i="7"/>
  <c r="G452" i="12" l="1"/>
  <c r="H452" i="12" s="1"/>
  <c r="I452" i="12" s="1"/>
  <c r="BW342" i="13" s="1"/>
  <c r="AT343" i="13" s="1"/>
  <c r="Q341" i="13"/>
  <c r="Z342" i="13" s="1"/>
  <c r="K341" i="13"/>
  <c r="BR341" i="13"/>
  <c r="AX341" i="13"/>
  <c r="BA341" i="13" s="1"/>
  <c r="BD341" i="13" s="1"/>
  <c r="U552" i="7"/>
  <c r="J453" i="12" l="1"/>
  <c r="BV342" i="13"/>
  <c r="AS343" i="13" s="1"/>
  <c r="AV343" i="13" s="1"/>
  <c r="AJ344" i="13" s="1"/>
  <c r="CF342" i="13"/>
  <c r="CE342" i="13"/>
  <c r="BH342" i="13"/>
  <c r="F552" i="7"/>
  <c r="N341" i="13"/>
  <c r="CD341" i="13"/>
  <c r="BU341" i="13"/>
  <c r="CG341" i="13"/>
  <c r="BX341" i="13"/>
  <c r="K452" i="12"/>
  <c r="L452" i="12" s="1"/>
  <c r="M452" i="12" s="1"/>
  <c r="V552" i="7"/>
  <c r="BQ343" i="13"/>
  <c r="AW343" i="13"/>
  <c r="AK344" i="13" s="1"/>
  <c r="J343" i="13"/>
  <c r="BN343" i="13"/>
  <c r="BT342" i="13"/>
  <c r="BO342" i="13"/>
  <c r="BP343" i="13" l="1"/>
  <c r="I343" i="13"/>
  <c r="L343" i="13" s="1"/>
  <c r="BM343" i="13"/>
  <c r="AY343" i="13"/>
  <c r="BB343" i="13" s="1"/>
  <c r="S343" i="13"/>
  <c r="AB344" i="13" s="1"/>
  <c r="M343" i="13"/>
  <c r="CA341" i="13"/>
  <c r="AR342" i="13"/>
  <c r="CJ341" i="13"/>
  <c r="AZ343" i="13"/>
  <c r="BC343" i="13" s="1"/>
  <c r="O452" i="12"/>
  <c r="CI342" i="13"/>
  <c r="BZ342" i="13"/>
  <c r="CH342" i="13"/>
  <c r="BY342" i="13"/>
  <c r="N453" i="12"/>
  <c r="O552" i="7"/>
  <c r="K553" i="7"/>
  <c r="J553" i="7"/>
  <c r="I553" i="7"/>
  <c r="G553" i="7"/>
  <c r="H553" i="7"/>
  <c r="R343" i="13" l="1"/>
  <c r="AA344" i="13" s="1"/>
  <c r="O343" i="13"/>
  <c r="P343" i="13"/>
  <c r="CK341" i="13"/>
  <c r="CL341" i="13"/>
  <c r="AU342" i="13"/>
  <c r="AI343" i="13" s="1"/>
  <c r="H342" i="13"/>
  <c r="BL342" i="13"/>
  <c r="Q553" i="7"/>
  <c r="R553" i="7"/>
  <c r="S553" i="7"/>
  <c r="P553" i="7"/>
  <c r="T553" i="7"/>
  <c r="CC341" i="13"/>
  <c r="CB341" i="13"/>
  <c r="L553" i="7"/>
  <c r="G453" i="12" l="1"/>
  <c r="H453" i="12" s="1"/>
  <c r="I453" i="12" s="1"/>
  <c r="BW343" i="13" s="1"/>
  <c r="AT344" i="13" s="1"/>
  <c r="Q342" i="13"/>
  <c r="Z343" i="13" s="1"/>
  <c r="K342" i="13"/>
  <c r="BR342" i="13"/>
  <c r="AX342" i="13"/>
  <c r="BA342" i="13" s="1"/>
  <c r="BD342" i="13" s="1"/>
  <c r="U553" i="7"/>
  <c r="J454" i="12" l="1"/>
  <c r="CE343" i="13"/>
  <c r="BV343" i="13"/>
  <c r="AS344" i="13" s="1"/>
  <c r="BM344" i="13" s="1"/>
  <c r="CF343" i="13"/>
  <c r="BO343" i="13"/>
  <c r="BT343" i="13"/>
  <c r="BH343" i="13"/>
  <c r="F553" i="7"/>
  <c r="N342" i="13"/>
  <c r="BU342" i="13"/>
  <c r="CD342" i="13"/>
  <c r="BX342" i="13"/>
  <c r="CG342" i="13"/>
  <c r="V553" i="7"/>
  <c r="K453" i="12"/>
  <c r="L453" i="12" s="1"/>
  <c r="M453" i="12" s="1"/>
  <c r="BQ344" i="13"/>
  <c r="BN344" i="13"/>
  <c r="AW344" i="13"/>
  <c r="AK345" i="13" s="1"/>
  <c r="J344" i="13"/>
  <c r="BP344" i="13" l="1"/>
  <c r="AV344" i="13"/>
  <c r="AJ345" i="13" s="1"/>
  <c r="I344" i="13"/>
  <c r="L344" i="13" s="1"/>
  <c r="CJ342" i="13"/>
  <c r="CL342" i="13" s="1"/>
  <c r="CA342" i="13"/>
  <c r="AR343" i="13"/>
  <c r="AY344" i="13"/>
  <c r="BB344" i="13" s="1"/>
  <c r="M344" i="13"/>
  <c r="S344" i="13"/>
  <c r="AB345" i="13" s="1"/>
  <c r="CI343" i="13"/>
  <c r="BZ343" i="13"/>
  <c r="O453" i="12"/>
  <c r="BY343" i="13"/>
  <c r="CH343" i="13"/>
  <c r="N454" i="12"/>
  <c r="AZ344" i="13"/>
  <c r="BC344" i="13" s="1"/>
  <c r="O553" i="7"/>
  <c r="H554" i="7"/>
  <c r="K554" i="7"/>
  <c r="J554" i="7"/>
  <c r="I554" i="7"/>
  <c r="G554" i="7"/>
  <c r="R344" i="13" l="1"/>
  <c r="AA345" i="13" s="1"/>
  <c r="CK342" i="13"/>
  <c r="P344" i="13"/>
  <c r="O344" i="13"/>
  <c r="L554" i="7"/>
  <c r="Q554" i="7"/>
  <c r="R554" i="7"/>
  <c r="T554" i="7"/>
  <c r="P554" i="7"/>
  <c r="S554" i="7"/>
  <c r="H343" i="13"/>
  <c r="AU343" i="13"/>
  <c r="AI344" i="13" s="1"/>
  <c r="BL343" i="13"/>
  <c r="CC342" i="13"/>
  <c r="CB342" i="13"/>
  <c r="G454" i="12" l="1"/>
  <c r="H454" i="12" s="1"/>
  <c r="I454" i="12" s="1"/>
  <c r="BW344" i="13" s="1"/>
  <c r="AT345" i="13" s="1"/>
  <c r="AX343" i="13"/>
  <c r="BA343" i="13" s="1"/>
  <c r="BD343" i="13" s="1"/>
  <c r="U554" i="7"/>
  <c r="K343" i="13"/>
  <c r="BR343" i="13"/>
  <c r="Q343" i="13"/>
  <c r="Z344" i="13" s="1"/>
  <c r="J455" i="12" l="1"/>
  <c r="CE344" i="13"/>
  <c r="BV344" i="13"/>
  <c r="AS345" i="13" s="1"/>
  <c r="AV345" i="13" s="1"/>
  <c r="AJ346" i="13" s="1"/>
  <c r="CF344" i="13"/>
  <c r="BQ345" i="13"/>
  <c r="J345" i="13"/>
  <c r="BN345" i="13"/>
  <c r="AW345" i="13"/>
  <c r="AK346" i="13" s="1"/>
  <c r="BH344" i="13"/>
  <c r="F554" i="7"/>
  <c r="BT344" i="13"/>
  <c r="BO344" i="13"/>
  <c r="N343" i="13"/>
  <c r="BU343" i="13"/>
  <c r="CD343" i="13"/>
  <c r="CG343" i="13"/>
  <c r="BX343" i="13"/>
  <c r="V554" i="7"/>
  <c r="K454" i="12"/>
  <c r="L454" i="12" s="1"/>
  <c r="M454" i="12" s="1"/>
  <c r="BM345" i="13" l="1"/>
  <c r="BP345" i="13"/>
  <c r="I345" i="13"/>
  <c r="L345" i="13" s="1"/>
  <c r="CJ343" i="13"/>
  <c r="CL343" i="13" s="1"/>
  <c r="BZ344" i="13"/>
  <c r="O454" i="12"/>
  <c r="CI344" i="13"/>
  <c r="CH344" i="13"/>
  <c r="BY344" i="13"/>
  <c r="N455" i="12"/>
  <c r="CA343" i="13"/>
  <c r="AR344" i="13"/>
  <c r="AY345" i="13"/>
  <c r="BB345" i="13" s="1"/>
  <c r="M345" i="13"/>
  <c r="S345" i="13"/>
  <c r="AB346" i="13" s="1"/>
  <c r="O554" i="7"/>
  <c r="J555" i="7"/>
  <c r="G555" i="7"/>
  <c r="I555" i="7"/>
  <c r="K555" i="7"/>
  <c r="H555" i="7"/>
  <c r="AZ345" i="13"/>
  <c r="BC345" i="13" s="1"/>
  <c r="R345" i="13" l="1"/>
  <c r="AA346" i="13" s="1"/>
  <c r="CK343" i="13"/>
  <c r="O345" i="13"/>
  <c r="P345" i="13"/>
  <c r="L555" i="7"/>
  <c r="CC343" i="13"/>
  <c r="CB343" i="13"/>
  <c r="AU344" i="13"/>
  <c r="AI345" i="13" s="1"/>
  <c r="H344" i="13"/>
  <c r="BL344" i="13"/>
  <c r="S555" i="7"/>
  <c r="P555" i="7"/>
  <c r="T555" i="7"/>
  <c r="R555" i="7"/>
  <c r="Q555" i="7"/>
  <c r="G455" i="12" l="1"/>
  <c r="H455" i="12" s="1"/>
  <c r="I455" i="12" s="1"/>
  <c r="BV345" i="13" s="1"/>
  <c r="AS346" i="13" s="1"/>
  <c r="U555" i="7"/>
  <c r="AX344" i="13"/>
  <c r="BA344" i="13" s="1"/>
  <c r="BD344" i="13" s="1"/>
  <c r="K344" i="13"/>
  <c r="BR344" i="13"/>
  <c r="Q344" i="13"/>
  <c r="Z345" i="13" s="1"/>
  <c r="CF345" i="13" l="1"/>
  <c r="CE345" i="13"/>
  <c r="BW345" i="13"/>
  <c r="AT346" i="13" s="1"/>
  <c r="BQ346" i="13" s="1"/>
  <c r="J456" i="12"/>
  <c r="AV346" i="13"/>
  <c r="AY346" i="13" s="1"/>
  <c r="BB346" i="13" s="1"/>
  <c r="BB1" i="13" s="1"/>
  <c r="I346" i="13"/>
  <c r="BM346" i="13"/>
  <c r="BP346" i="13"/>
  <c r="BH345" i="13"/>
  <c r="F555" i="7"/>
  <c r="BO345" i="13"/>
  <c r="BT345" i="13"/>
  <c r="N344" i="13"/>
  <c r="CD344" i="13"/>
  <c r="BU344" i="13"/>
  <c r="CG344" i="13"/>
  <c r="BX344" i="13"/>
  <c r="K455" i="12"/>
  <c r="L455" i="12" s="1"/>
  <c r="M455" i="12" s="1"/>
  <c r="V555" i="7"/>
  <c r="J346" i="13" l="1"/>
  <c r="S346" i="13" s="1"/>
  <c r="BN346" i="13"/>
  <c r="AW346" i="13"/>
  <c r="AZ346" i="13" s="1"/>
  <c r="BC346" i="13" s="1"/>
  <c r="BC1" i="13" s="1"/>
  <c r="O555" i="7"/>
  <c r="G556" i="7"/>
  <c r="H556" i="7"/>
  <c r="K556" i="7"/>
  <c r="I556" i="7"/>
  <c r="J556" i="7"/>
  <c r="CI345" i="13"/>
  <c r="O455" i="12"/>
  <c r="BZ345" i="13"/>
  <c r="BY345" i="13"/>
  <c r="CH345" i="13"/>
  <c r="N456" i="12"/>
  <c r="CA344" i="13"/>
  <c r="AR345" i="13"/>
  <c r="CJ344" i="13"/>
  <c r="L346" i="13"/>
  <c r="R346" i="13"/>
  <c r="M346" i="13" l="1"/>
  <c r="P346" i="13" s="1"/>
  <c r="O346" i="13"/>
  <c r="CK344" i="13"/>
  <c r="CL344" i="13"/>
  <c r="H345" i="13"/>
  <c r="BL345" i="13"/>
  <c r="AU345" i="13"/>
  <c r="AI346" i="13" s="1"/>
  <c r="CB344" i="13"/>
  <c r="CC344" i="13"/>
  <c r="L556" i="7"/>
  <c r="P556" i="7"/>
  <c r="S556" i="7"/>
  <c r="R556" i="7"/>
  <c r="T556" i="7"/>
  <c r="Q556" i="7"/>
  <c r="G456" i="12" l="1"/>
  <c r="H456" i="12" s="1"/>
  <c r="I456" i="12" s="1"/>
  <c r="CF346" i="13" s="1"/>
  <c r="U556" i="7"/>
  <c r="K345" i="13"/>
  <c r="Q345" i="13"/>
  <c r="Z346" i="13" s="1"/>
  <c r="BR345" i="13"/>
  <c r="AX345" i="13"/>
  <c r="BA345" i="13" s="1"/>
  <c r="BD345" i="13" s="1"/>
  <c r="BV346" i="13" l="1"/>
  <c r="CE346" i="13"/>
  <c r="BW346" i="13"/>
  <c r="BT346" i="13"/>
  <c r="BO346" i="13"/>
  <c r="BH346" i="13"/>
  <c r="F556" i="7"/>
  <c r="O556" i="7" s="1"/>
  <c r="N345" i="13"/>
  <c r="CD345" i="13"/>
  <c r="BU345" i="13"/>
  <c r="CG345" i="13"/>
  <c r="BX345" i="13"/>
  <c r="V556" i="7"/>
  <c r="K456" i="12"/>
  <c r="L456" i="12" s="1"/>
  <c r="M456" i="12" s="1"/>
  <c r="O456" i="12" l="1"/>
  <c r="CI346" i="13"/>
  <c r="BZ346" i="13"/>
  <c r="CH346" i="13"/>
  <c r="BY346" i="13"/>
  <c r="CA345" i="13"/>
  <c r="AR346" i="13"/>
  <c r="CJ345" i="13"/>
  <c r="CK345" i="13" l="1"/>
  <c r="CL345" i="13"/>
  <c r="BL346" i="13"/>
  <c r="H346" i="13"/>
  <c r="AU346" i="13"/>
  <c r="AX346" i="13" s="1"/>
  <c r="BA346" i="13" s="1"/>
  <c r="CB345" i="13"/>
  <c r="CC345" i="13"/>
  <c r="BD346" i="13" l="1"/>
  <c r="BD1" i="13" s="1"/>
  <c r="BA1" i="13"/>
  <c r="BD3" i="13" s="1"/>
  <c r="BR346" i="13"/>
  <c r="K346" i="13"/>
  <c r="Q346" i="13"/>
  <c r="N346" i="13" l="1"/>
  <c r="BU346" i="13"/>
  <c r="CD346" i="13"/>
  <c r="BX346" i="13"/>
  <c r="CG346" i="13"/>
  <c r="CJ346" i="13" l="1"/>
  <c r="CK346" i="13" s="1"/>
  <c r="CK4" i="13" s="1"/>
  <c r="CA346" i="13"/>
  <c r="CL346" i="13" l="1"/>
  <c r="CL4" i="13" s="1"/>
  <c r="CB346" i="13"/>
  <c r="CB4" i="13" s="1"/>
  <c r="CC346" i="13"/>
  <c r="CC4" i="13" s="1"/>
</calcChain>
</file>

<file path=xl/sharedStrings.xml><?xml version="1.0" encoding="utf-8"?>
<sst xmlns="http://schemas.openxmlformats.org/spreadsheetml/2006/main" count="222" uniqueCount="84">
  <si>
    <t>box 1</t>
  </si>
  <si>
    <t>box 2</t>
  </si>
  <si>
    <t>box 3</t>
  </si>
  <si>
    <t>box 4</t>
  </si>
  <si>
    <t>box 5</t>
  </si>
  <si>
    <t>concentration</t>
  </si>
  <si>
    <t>ppmv</t>
  </si>
  <si>
    <t>MMTC</t>
  </si>
  <si>
    <t>emissions</t>
  </si>
  <si>
    <t>year</t>
  </si>
  <si>
    <t>observed</t>
  </si>
  <si>
    <t>modelled</t>
  </si>
  <si>
    <t>degree Celsius</t>
  </si>
  <si>
    <t>air temperature</t>
  </si>
  <si>
    <t>ocean temperature</t>
  </si>
  <si>
    <t>100m</t>
  </si>
  <si>
    <t>700m</t>
  </si>
  <si>
    <t>2000m</t>
  </si>
  <si>
    <t>forcing</t>
  </si>
  <si>
    <t>air temp</t>
  </si>
  <si>
    <t>ocean temp</t>
  </si>
  <si>
    <t>CO2</t>
  </si>
  <si>
    <t>Population</t>
  </si>
  <si>
    <t>GDP</t>
  </si>
  <si>
    <t>Energy</t>
  </si>
  <si>
    <t>Rich</t>
  </si>
  <si>
    <t>Middle</t>
  </si>
  <si>
    <t>Poor</t>
  </si>
  <si>
    <t>million people</t>
  </si>
  <si>
    <t>billion US dollar</t>
  </si>
  <si>
    <t>million tonnes of oil equivalent</t>
  </si>
  <si>
    <t>million tonnes of carbon dioxide</t>
  </si>
  <si>
    <t>Population growth</t>
  </si>
  <si>
    <t>GDP/capita</t>
  </si>
  <si>
    <t>Income growth</t>
  </si>
  <si>
    <t>dollar per person per year</t>
  </si>
  <si>
    <t>percent</t>
  </si>
  <si>
    <t>Energy intensity</t>
  </si>
  <si>
    <t>TOE/dollar</t>
  </si>
  <si>
    <t>Intensity change</t>
  </si>
  <si>
    <t>Carbon intensity</t>
  </si>
  <si>
    <t>tCO2/TOE</t>
  </si>
  <si>
    <t>percentage</t>
  </si>
  <si>
    <r>
      <t>observed/</t>
    </r>
    <r>
      <rPr>
        <sz val="11"/>
        <color rgb="FFFF0000"/>
        <rFont val="Calibri"/>
        <family val="2"/>
        <scheme val="minor"/>
      </rPr>
      <t>modelled</t>
    </r>
  </si>
  <si>
    <t>Capital</t>
  </si>
  <si>
    <t>Total factor productivity</t>
  </si>
  <si>
    <t>Output</t>
  </si>
  <si>
    <t>Investment</t>
  </si>
  <si>
    <t>Technological progress</t>
  </si>
  <si>
    <t>reconstructed</t>
  </si>
  <si>
    <t>check</t>
  </si>
  <si>
    <t>use this to check your model</t>
  </si>
  <si>
    <t>Emission reduction</t>
  </si>
  <si>
    <t>Relative abatement costs</t>
  </si>
  <si>
    <t>Total abatement costs</t>
  </si>
  <si>
    <t>Marginal abatement costs</t>
  </si>
  <si>
    <t>Interest rate</t>
  </si>
  <si>
    <t>fraction</t>
  </si>
  <si>
    <t>fraction GDP</t>
  </si>
  <si>
    <t>billion dollar</t>
  </si>
  <si>
    <t>dollar per tonne of CO2</t>
  </si>
  <si>
    <t>World</t>
  </si>
  <si>
    <t>Impact of climate change</t>
  </si>
  <si>
    <t>Impact of climate change (2)</t>
  </si>
  <si>
    <t>Ramsey</t>
  </si>
  <si>
    <t>Perturbed</t>
  </si>
  <si>
    <t>perturbed</t>
  </si>
  <si>
    <t>perturbation</t>
  </si>
  <si>
    <t>difference</t>
  </si>
  <si>
    <t>Difference</t>
  </si>
  <si>
    <t>SCC</t>
  </si>
  <si>
    <t>Consumption</t>
  </si>
  <si>
    <t>Discount factor</t>
  </si>
  <si>
    <t>$/tCO2</t>
  </si>
  <si>
    <t>Consumption per capita</t>
  </si>
  <si>
    <t>Utility</t>
  </si>
  <si>
    <t>NPV</t>
  </si>
  <si>
    <t>Current</t>
  </si>
  <si>
    <t>Cooperative</t>
  </si>
  <si>
    <t>Iteration 1</t>
  </si>
  <si>
    <t>Iteration 2</t>
  </si>
  <si>
    <t>Iteration 3</t>
  </si>
  <si>
    <t>Emission control rates</t>
  </si>
  <si>
    <t>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</si>
</sst>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4" fillId="0" borderId="0" xfId="0" applyFont="1"/>
    <xf numFmtId="1" fontId="14" fillId="0" borderId="0" xfId="0" applyNumberFormat="1" applyFont="1"/>
    <xf numFmtId="164" fontId="18" fillId="0" borderId="0" xfId="0" applyNumberFormat="1" applyFont="1"/>
    <xf numFmtId="164" fontId="18" fillId="0" borderId="0" xfId="0" applyNumberFormat="1" applyFont="1" applyAlignment="1">
      <alignment wrapText="1"/>
    </xf>
    <xf numFmtId="10" fontId="0" fillId="0" borderId="0" xfId="0" applyNumberFormat="1"/>
    <xf numFmtId="2" fontId="0" fillId="0" borderId="0" xfId="0" applyNumberFormat="1"/>
    <xf numFmtId="164" fontId="14" fillId="0" borderId="0" xfId="0" applyNumberFormat="1" applyFont="1"/>
    <xf numFmtId="165" fontId="0" fillId="0" borderId="0" xfId="0" applyNumberFormat="1"/>
    <xf numFmtId="10" fontId="14" fillId="0" borderId="0" xfId="0" applyNumberFormat="1" applyFont="1"/>
    <xf numFmtId="2" fontId="14" fillId="0" borderId="0" xfId="0" applyNumberFormat="1" applyFont="1"/>
    <xf numFmtId="166" fontId="0" fillId="0" borderId="0" xfId="0" applyNumberFormat="1"/>
    <xf numFmtId="1" fontId="18" fillId="0" borderId="0" xfId="0" applyNumberFormat="1" applyFont="1"/>
    <xf numFmtId="0" fontId="19" fillId="0" borderId="0" xfId="0" applyFont="1" applyAlignment="1">
      <alignment vertical="center"/>
    </xf>
    <xf numFmtId="167" fontId="0" fillId="0" borderId="0" xfId="0" applyNumberFormat="1"/>
    <xf numFmtId="165" fontId="1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231"/>
  <sheetViews>
    <sheetView workbookViewId="0">
      <pane xSplit="5" ySplit="5" topLeftCell="I275" activePane="bottomRight" state="frozen"/>
      <selection pane="topRight" activeCell="F1" sqref="F1"/>
      <selection pane="bottomLeft" activeCell="A6" sqref="A6"/>
      <selection pane="bottomRight" activeCell="B4" sqref="B4"/>
    </sheetView>
  </sheetViews>
  <sheetFormatPr defaultRowHeight="14.5"/>
  <cols>
    <col min="12" max="12" width="9.453125" customWidth="1"/>
  </cols>
  <sheetData>
    <row r="1" spans="1:38">
      <c r="A1" t="s">
        <v>49</v>
      </c>
      <c r="C1" t="s">
        <v>10</v>
      </c>
      <c r="E1" t="s">
        <v>10</v>
      </c>
      <c r="G1" t="s">
        <v>11</v>
      </c>
      <c r="P1" t="s">
        <v>66</v>
      </c>
    </row>
    <row r="2" spans="1:38">
      <c r="A2" t="s">
        <v>9</v>
      </c>
      <c r="B2" t="s">
        <v>5</v>
      </c>
      <c r="C2" t="s">
        <v>9</v>
      </c>
      <c r="D2" t="s">
        <v>5</v>
      </c>
      <c r="E2" t="s">
        <v>9</v>
      </c>
      <c r="F2" t="s">
        <v>8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50</v>
      </c>
      <c r="N2" t="s">
        <v>67</v>
      </c>
      <c r="O2" t="s">
        <v>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  <c r="V2" t="s">
        <v>68</v>
      </c>
    </row>
    <row r="3" spans="1:38">
      <c r="B3" t="s">
        <v>6</v>
      </c>
      <c r="D3" t="s">
        <v>6</v>
      </c>
      <c r="F3" t="s">
        <v>7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O3" t="s">
        <v>7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</row>
    <row r="4" spans="1:38">
      <c r="A4" s="3" t="s">
        <v>51</v>
      </c>
      <c r="G4">
        <v>0.13</v>
      </c>
      <c r="H4">
        <v>0.2</v>
      </c>
      <c r="I4">
        <v>0.32</v>
      </c>
      <c r="J4">
        <v>0.25</v>
      </c>
      <c r="K4">
        <v>0.1</v>
      </c>
      <c r="L4">
        <f>1/2.13</f>
        <v>0.46948356807511737</v>
      </c>
      <c r="P4">
        <f>G4</f>
        <v>0.13</v>
      </c>
      <c r="Q4">
        <f t="shared" ref="Q4:U4" si="0">H4</f>
        <v>0.2</v>
      </c>
      <c r="R4">
        <f t="shared" si="0"/>
        <v>0.32</v>
      </c>
      <c r="S4">
        <f t="shared" si="0"/>
        <v>0.25</v>
      </c>
      <c r="T4">
        <f t="shared" si="0"/>
        <v>0.1</v>
      </c>
      <c r="U4">
        <f t="shared" si="0"/>
        <v>0.46948356807511737</v>
      </c>
    </row>
    <row r="5" spans="1:38">
      <c r="H5">
        <f>1-EXP(-1/363)</f>
        <v>2.7510298994511961E-3</v>
      </c>
      <c r="I5">
        <f>1-EXP(-1/74)</f>
        <v>1.3422615899161938E-2</v>
      </c>
      <c r="J5">
        <f>1-EXP(-1/17)</f>
        <v>5.7126856145125027E-2</v>
      </c>
      <c r="K5">
        <f>1-EXP(-1/2)</f>
        <v>0.39346934028736658</v>
      </c>
      <c r="L5">
        <v>275</v>
      </c>
      <c r="M5" s="2">
        <f>AVERAGE(B6:B77)</f>
        <v>279.35608006944443</v>
      </c>
      <c r="N5" s="2"/>
      <c r="Q5">
        <f t="shared" ref="Q5" si="1">H5</f>
        <v>2.7510298994511961E-3</v>
      </c>
      <c r="R5">
        <f t="shared" ref="R5" si="2">I5</f>
        <v>1.3422615899161938E-2</v>
      </c>
      <c r="S5">
        <f t="shared" ref="S5" si="3">J5</f>
        <v>5.7126856145125027E-2</v>
      </c>
      <c r="T5">
        <f t="shared" ref="T5" si="4">K5</f>
        <v>0.39346934028736658</v>
      </c>
      <c r="U5">
        <f t="shared" ref="U5" si="5">L5</f>
        <v>275</v>
      </c>
      <c r="V5" s="2"/>
    </row>
    <row r="6" spans="1:38">
      <c r="A6" s="5">
        <v>13.3</v>
      </c>
      <c r="B6" s="5">
        <v>276.74810000000002</v>
      </c>
      <c r="C6">
        <v>1958.2027</v>
      </c>
      <c r="D6">
        <v>315.7</v>
      </c>
      <c r="E6">
        <v>1750</v>
      </c>
      <c r="F6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f>SUM(G6:K6,L$5)</f>
        <v>275</v>
      </c>
      <c r="O6">
        <f>F6+N6</f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f>SUM(P6:T6,U$5)</f>
        <v>275</v>
      </c>
      <c r="V6" s="13">
        <f>U6-L6</f>
        <v>0</v>
      </c>
      <c r="X6" s="2"/>
      <c r="Y6" s="2"/>
      <c r="Z6" s="2"/>
      <c r="AA6" s="2"/>
      <c r="AB6" s="2"/>
      <c r="AC6" s="2"/>
      <c r="AD6" s="2"/>
      <c r="AF6" s="2"/>
      <c r="AG6" s="2"/>
      <c r="AH6" s="2"/>
      <c r="AI6" s="2"/>
      <c r="AJ6" s="2"/>
      <c r="AK6" s="2"/>
      <c r="AL6" s="2"/>
    </row>
    <row r="7" spans="1:38">
      <c r="A7" s="5">
        <v>29.524057891659709</v>
      </c>
      <c r="B7" s="5">
        <v>277.88297</v>
      </c>
      <c r="C7">
        <v>1958.2877000000001</v>
      </c>
      <c r="D7">
        <v>317.45</v>
      </c>
      <c r="E7" s="1">
        <f t="shared" ref="E7:E70" si="6">1+E6</f>
        <v>1751</v>
      </c>
      <c r="F7">
        <v>3</v>
      </c>
      <c r="G7" s="2">
        <f t="shared" ref="G7:K22" si="7">G6*(1-G$5)+G$4*$F6*$L$4/1000</f>
        <v>0</v>
      </c>
      <c r="H7" s="2">
        <f t="shared" si="7"/>
        <v>0</v>
      </c>
      <c r="I7" s="2">
        <f t="shared" si="7"/>
        <v>0</v>
      </c>
      <c r="J7" s="2">
        <f t="shared" si="7"/>
        <v>0</v>
      </c>
      <c r="K7" s="2">
        <f t="shared" si="7"/>
        <v>0</v>
      </c>
      <c r="L7" s="2">
        <f t="shared" ref="L7:L70" si="8">SUM(G7:K7,L$5)</f>
        <v>275</v>
      </c>
      <c r="O7">
        <f t="shared" ref="O7:O70" si="9">F7+N7</f>
        <v>3</v>
      </c>
      <c r="P7" s="2">
        <f>P6*(1-P$5)+P$4*$O6*$L$4/1000</f>
        <v>0</v>
      </c>
      <c r="Q7" s="2">
        <f>Q6*(1-Q$5)+Q$4*$O6*$L$4/1000</f>
        <v>0</v>
      </c>
      <c r="R7" s="2">
        <f>R6*(1-R$5)+R$4*$O6*$L$4/1000</f>
        <v>0</v>
      </c>
      <c r="S7" s="2">
        <f>S6*(1-S$5)+S$4*$O6*$L$4/1000</f>
        <v>0</v>
      </c>
      <c r="T7" s="2">
        <f>T6*(1-T$5)+T$4*$O6*$L$4/1000</f>
        <v>0</v>
      </c>
      <c r="U7" s="2">
        <f t="shared" ref="U7:U70" si="10">SUM(P7:T7,U$5)</f>
        <v>275</v>
      </c>
      <c r="V7" s="13">
        <f t="shared" ref="V7:V70" si="11">U7-L7</f>
        <v>0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>
      <c r="A8" s="5">
        <v>55.959143681423186</v>
      </c>
      <c r="B8" s="5">
        <v>277.37526500000001</v>
      </c>
      <c r="C8">
        <v>1958.3698999999999</v>
      </c>
      <c r="D8">
        <v>317.51</v>
      </c>
      <c r="E8" s="1">
        <f t="shared" si="6"/>
        <v>1752</v>
      </c>
      <c r="F8">
        <v>3</v>
      </c>
      <c r="G8" s="2">
        <f t="shared" si="7"/>
        <v>1.8309859154929577E-4</v>
      </c>
      <c r="H8" s="2">
        <f t="shared" si="7"/>
        <v>2.8169014084507049E-4</v>
      </c>
      <c r="I8" s="2">
        <f t="shared" si="7"/>
        <v>4.5070422535211269E-4</v>
      </c>
      <c r="J8" s="2">
        <f t="shared" si="7"/>
        <v>3.5211267605633799E-4</v>
      </c>
      <c r="K8" s="2">
        <f t="shared" si="7"/>
        <v>1.4084507042253525E-4</v>
      </c>
      <c r="L8" s="2">
        <f t="shared" si="8"/>
        <v>275.00140845070422</v>
      </c>
      <c r="O8">
        <f t="shared" si="9"/>
        <v>3</v>
      </c>
      <c r="P8" s="2">
        <f t="shared" ref="P8:P71" si="12">P7*(1-P$5)+P$4*$O7*$L$4/1000</f>
        <v>1.8309859154929577E-4</v>
      </c>
      <c r="Q8" s="2">
        <f t="shared" ref="Q8:Q71" si="13">Q7*(1-Q$5)+Q$4*$O7*$L$4/1000</f>
        <v>2.8169014084507049E-4</v>
      </c>
      <c r="R8" s="2">
        <f t="shared" ref="R8:R71" si="14">R7*(1-R$5)+R$4*$O7*$L$4/1000</f>
        <v>4.5070422535211269E-4</v>
      </c>
      <c r="S8" s="2">
        <f t="shared" ref="S8:S71" si="15">S7*(1-S$5)+S$4*$O7*$L$4/1000</f>
        <v>3.5211267605633799E-4</v>
      </c>
      <c r="T8" s="2">
        <f t="shared" ref="T8:T71" si="16">T7*(1-T$5)+T$4*$O7*$L$4/1000</f>
        <v>1.4084507042253525E-4</v>
      </c>
      <c r="U8" s="2">
        <f t="shared" si="10"/>
        <v>275.00140845070422</v>
      </c>
      <c r="V8" s="13">
        <f t="shared" si="11"/>
        <v>0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>
      <c r="A9" s="5">
        <v>104.48192862208691</v>
      </c>
      <c r="B9" s="5">
        <v>277.51463500000006</v>
      </c>
      <c r="C9">
        <v>1958.4548</v>
      </c>
      <c r="D9">
        <v>317.24</v>
      </c>
      <c r="E9" s="1">
        <f t="shared" si="6"/>
        <v>1753</v>
      </c>
      <c r="F9">
        <v>3</v>
      </c>
      <c r="G9" s="2">
        <f t="shared" si="7"/>
        <v>3.6619718309859154E-4</v>
      </c>
      <c r="H9" s="2">
        <f t="shared" si="7"/>
        <v>5.626053436902955E-4</v>
      </c>
      <c r="I9" s="2">
        <f t="shared" si="7"/>
        <v>8.9535882100319464E-4</v>
      </c>
      <c r="J9" s="2">
        <f t="shared" si="7"/>
        <v>6.8411026192073058E-4</v>
      </c>
      <c r="K9" s="2">
        <f t="shared" si="7"/>
        <v>2.2627192390318784E-4</v>
      </c>
      <c r="L9" s="2">
        <f t="shared" si="8"/>
        <v>275.00273454353362</v>
      </c>
      <c r="O9">
        <f t="shared" si="9"/>
        <v>3</v>
      </c>
      <c r="P9" s="2">
        <f t="shared" si="12"/>
        <v>3.6619718309859154E-4</v>
      </c>
      <c r="Q9" s="2">
        <f t="shared" si="13"/>
        <v>5.626053436902955E-4</v>
      </c>
      <c r="R9" s="2">
        <f t="shared" si="14"/>
        <v>8.9535882100319464E-4</v>
      </c>
      <c r="S9" s="2">
        <f t="shared" si="15"/>
        <v>6.8411026192073058E-4</v>
      </c>
      <c r="T9" s="2">
        <f t="shared" si="16"/>
        <v>2.2627192390318784E-4</v>
      </c>
      <c r="U9" s="2">
        <f t="shared" si="10"/>
        <v>275.00273454353362</v>
      </c>
      <c r="V9" s="13">
        <f t="shared" si="11"/>
        <v>0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>
      <c r="A10" s="5">
        <v>135.98307171747592</v>
      </c>
      <c r="B10" s="5">
        <v>278.131845</v>
      </c>
      <c r="C10">
        <v>1958.537</v>
      </c>
      <c r="D10">
        <v>315.86</v>
      </c>
      <c r="E10" s="1">
        <f t="shared" si="6"/>
        <v>1754</v>
      </c>
      <c r="F10">
        <v>3</v>
      </c>
      <c r="G10" s="2">
        <f t="shared" si="7"/>
        <v>5.4929577464788728E-4</v>
      </c>
      <c r="H10" s="2">
        <f t="shared" si="7"/>
        <v>8.4274774041328301E-4</v>
      </c>
      <c r="I10" s="2">
        <f t="shared" si="7"/>
        <v>1.334044988809055E-3</v>
      </c>
      <c r="J10" s="2">
        <f t="shared" si="7"/>
        <v>9.9714186945691922E-4</v>
      </c>
      <c r="K10" s="2">
        <f t="shared" si="7"/>
        <v>2.7808592970198257E-4</v>
      </c>
      <c r="L10" s="2">
        <f t="shared" si="8"/>
        <v>275.004001316303</v>
      </c>
      <c r="O10">
        <f t="shared" si="9"/>
        <v>3</v>
      </c>
      <c r="P10" s="2">
        <f t="shared" si="12"/>
        <v>5.4929577464788728E-4</v>
      </c>
      <c r="Q10" s="2">
        <f t="shared" si="13"/>
        <v>8.4274774041328301E-4</v>
      </c>
      <c r="R10" s="2">
        <f t="shared" si="14"/>
        <v>1.334044988809055E-3</v>
      </c>
      <c r="S10" s="2">
        <f t="shared" si="15"/>
        <v>9.9714186945691922E-4</v>
      </c>
      <c r="T10" s="2">
        <f t="shared" si="16"/>
        <v>2.7808592970198257E-4</v>
      </c>
      <c r="U10" s="2">
        <f t="shared" si="10"/>
        <v>275.004001316303</v>
      </c>
      <c r="V10" s="13">
        <f t="shared" si="11"/>
        <v>0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>
      <c r="A11" s="5">
        <v>168.21349890930378</v>
      </c>
      <c r="B11" s="5">
        <v>280.05315999999999</v>
      </c>
      <c r="C11">
        <v>1958.6219000000001</v>
      </c>
      <c r="D11">
        <v>314.93</v>
      </c>
      <c r="E11" s="1">
        <f t="shared" si="6"/>
        <v>1755</v>
      </c>
      <c r="F11">
        <v>3</v>
      </c>
      <c r="G11" s="2">
        <f t="shared" si="7"/>
        <v>7.3239436619718307E-4</v>
      </c>
      <c r="H11" s="2">
        <f t="shared" si="7"/>
        <v>1.1221194570267816E-3</v>
      </c>
      <c r="I11" s="2">
        <f t="shared" si="7"/>
        <v>1.766842840684182E-3</v>
      </c>
      <c r="J11" s="2">
        <f t="shared" si="7"/>
        <v>1.2922909653805107E-3</v>
      </c>
      <c r="K11" s="2">
        <f t="shared" si="7"/>
        <v>3.0951271282147975E-4</v>
      </c>
      <c r="L11" s="2">
        <f t="shared" si="8"/>
        <v>275.0052231603421</v>
      </c>
      <c r="O11">
        <f t="shared" si="9"/>
        <v>3</v>
      </c>
      <c r="P11" s="2">
        <f t="shared" si="12"/>
        <v>7.3239436619718307E-4</v>
      </c>
      <c r="Q11" s="2">
        <f t="shared" si="13"/>
        <v>1.1221194570267816E-3</v>
      </c>
      <c r="R11" s="2">
        <f t="shared" si="14"/>
        <v>1.766842840684182E-3</v>
      </c>
      <c r="S11" s="2">
        <f t="shared" si="15"/>
        <v>1.2922909653805107E-3</v>
      </c>
      <c r="T11" s="2">
        <f t="shared" si="16"/>
        <v>3.0951271282147975E-4</v>
      </c>
      <c r="U11" s="2">
        <f t="shared" si="10"/>
        <v>275.0052231603421</v>
      </c>
      <c r="V11" s="13">
        <f t="shared" si="11"/>
        <v>0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>
      <c r="A12" s="5">
        <v>202.4849869723617</v>
      </c>
      <c r="B12" s="5">
        <v>280.720145</v>
      </c>
      <c r="C12">
        <v>1958.7067999999999</v>
      </c>
      <c r="D12">
        <v>313.2</v>
      </c>
      <c r="E12" s="1">
        <f t="shared" si="6"/>
        <v>1756</v>
      </c>
      <c r="F12">
        <v>3</v>
      </c>
      <c r="G12" s="2">
        <f t="shared" si="7"/>
        <v>9.1549295774647887E-4</v>
      </c>
      <c r="H12" s="2">
        <f t="shared" si="7"/>
        <v>1.4007226136948155E-3</v>
      </c>
      <c r="I12" s="2">
        <f t="shared" si="7"/>
        <v>2.1938314132316067E-3</v>
      </c>
      <c r="J12" s="2">
        <f t="shared" si="7"/>
        <v>1.5705791213599116E-3</v>
      </c>
      <c r="K12" s="2">
        <f t="shared" si="7"/>
        <v>3.2857402031959419E-4</v>
      </c>
      <c r="L12" s="2">
        <f t="shared" si="8"/>
        <v>275.00640920012637</v>
      </c>
      <c r="O12">
        <f t="shared" si="9"/>
        <v>3</v>
      </c>
      <c r="P12" s="2">
        <f t="shared" si="12"/>
        <v>9.1549295774647887E-4</v>
      </c>
      <c r="Q12" s="2">
        <f t="shared" si="13"/>
        <v>1.4007226136948155E-3</v>
      </c>
      <c r="R12" s="2">
        <f t="shared" si="14"/>
        <v>2.1938314132316067E-3</v>
      </c>
      <c r="S12" s="2">
        <f t="shared" si="15"/>
        <v>1.5705791213599116E-3</v>
      </c>
      <c r="T12" s="2">
        <f t="shared" si="16"/>
        <v>3.2857402031959419E-4</v>
      </c>
      <c r="U12" s="2">
        <f t="shared" si="10"/>
        <v>275.00640920012637</v>
      </c>
      <c r="V12" s="13">
        <f t="shared" si="11"/>
        <v>0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>
      <c r="A13" s="5">
        <v>227.90304089821478</v>
      </c>
      <c r="B13" s="5">
        <v>281.48667999999998</v>
      </c>
      <c r="C13">
        <v>1958.789</v>
      </c>
      <c r="D13">
        <v>312.43</v>
      </c>
      <c r="E13" s="1">
        <f t="shared" si="6"/>
        <v>1757</v>
      </c>
      <c r="F13">
        <v>3</v>
      </c>
      <c r="G13" s="2">
        <f t="shared" si="7"/>
        <v>1.0985915492957746E-3</v>
      </c>
      <c r="H13" s="2">
        <f t="shared" si="7"/>
        <v>1.6785593247487741E-3</v>
      </c>
      <c r="I13" s="2">
        <f t="shared" si="7"/>
        <v>2.6150886821763959E-3</v>
      </c>
      <c r="J13" s="2">
        <f t="shared" si="7"/>
        <v>1.832969549885785E-3</v>
      </c>
      <c r="K13" s="2">
        <f t="shared" si="7"/>
        <v>3.4013528773141094E-4</v>
      </c>
      <c r="L13" s="2">
        <f t="shared" si="8"/>
        <v>275.00756534439381</v>
      </c>
      <c r="O13">
        <f t="shared" si="9"/>
        <v>3</v>
      </c>
      <c r="P13" s="2">
        <f t="shared" si="12"/>
        <v>1.0985915492957746E-3</v>
      </c>
      <c r="Q13" s="2">
        <f t="shared" si="13"/>
        <v>1.6785593247487741E-3</v>
      </c>
      <c r="R13" s="2">
        <f t="shared" si="14"/>
        <v>2.6150886821763959E-3</v>
      </c>
      <c r="S13" s="2">
        <f t="shared" si="15"/>
        <v>1.832969549885785E-3</v>
      </c>
      <c r="T13" s="2">
        <f t="shared" si="16"/>
        <v>3.4013528773141094E-4</v>
      </c>
      <c r="U13" s="2">
        <f t="shared" si="10"/>
        <v>275.00756534439381</v>
      </c>
      <c r="V13" s="13">
        <f t="shared" si="11"/>
        <v>0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>
      <c r="A14" s="5">
        <v>274.1568772034243</v>
      </c>
      <c r="B14" s="5">
        <v>280.13280000000003</v>
      </c>
      <c r="C14">
        <v>1958.874</v>
      </c>
      <c r="D14">
        <v>313.33</v>
      </c>
      <c r="E14" s="1">
        <f t="shared" si="6"/>
        <v>1758</v>
      </c>
      <c r="F14">
        <v>3</v>
      </c>
      <c r="G14" s="2">
        <f t="shared" si="7"/>
        <v>1.2816901408450702E-3</v>
      </c>
      <c r="H14" s="2">
        <f t="shared" si="7"/>
        <v>1.9556316987034581E-3</v>
      </c>
      <c r="I14" s="2">
        <f t="shared" si="7"/>
        <v>3.0306915766054091E-3</v>
      </c>
      <c r="J14" s="2">
        <f t="shared" si="7"/>
        <v>2.0803704381474031E-3</v>
      </c>
      <c r="K14" s="2">
        <f t="shared" si="7"/>
        <v>3.4714755088181436E-4</v>
      </c>
      <c r="L14" s="2">
        <f t="shared" si="8"/>
        <v>275.00869553140518</v>
      </c>
      <c r="O14">
        <f t="shared" si="9"/>
        <v>3</v>
      </c>
      <c r="P14" s="2">
        <f t="shared" si="12"/>
        <v>1.2816901408450702E-3</v>
      </c>
      <c r="Q14" s="2">
        <f t="shared" si="13"/>
        <v>1.9556316987034581E-3</v>
      </c>
      <c r="R14" s="2">
        <f t="shared" si="14"/>
        <v>3.0306915766054091E-3</v>
      </c>
      <c r="S14" s="2">
        <f t="shared" si="15"/>
        <v>2.0803704381474031E-3</v>
      </c>
      <c r="T14" s="2">
        <f t="shared" si="16"/>
        <v>3.4714755088181436E-4</v>
      </c>
      <c r="U14" s="2">
        <f t="shared" si="10"/>
        <v>275.00869553140518</v>
      </c>
      <c r="V14" s="13">
        <f t="shared" si="11"/>
        <v>0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>
      <c r="A15" s="5">
        <v>302.34742552285286</v>
      </c>
      <c r="B15" s="5">
        <v>279.83415000000002</v>
      </c>
      <c r="C15">
        <v>1958.9562000000001</v>
      </c>
      <c r="D15">
        <v>314.67</v>
      </c>
      <c r="E15" s="1">
        <f t="shared" si="6"/>
        <v>1759</v>
      </c>
      <c r="F15">
        <v>3</v>
      </c>
      <c r="G15" s="2">
        <f t="shared" si="7"/>
        <v>1.4647887323943659E-3</v>
      </c>
      <c r="H15" s="2">
        <f t="shared" si="7"/>
        <v>2.231941838273081E-3</v>
      </c>
      <c r="I15" s="2">
        <f t="shared" si="7"/>
        <v>3.4407159930159217E-3</v>
      </c>
      <c r="J15" s="2">
        <f t="shared" si="7"/>
        <v>2.3136380914551237E-3</v>
      </c>
      <c r="K15" s="2">
        <f t="shared" si="7"/>
        <v>3.5140070347650706E-4</v>
      </c>
      <c r="L15" s="2">
        <f t="shared" si="8"/>
        <v>275.00980248535859</v>
      </c>
      <c r="O15">
        <f t="shared" si="9"/>
        <v>3</v>
      </c>
      <c r="P15" s="2">
        <f t="shared" si="12"/>
        <v>1.4647887323943659E-3</v>
      </c>
      <c r="Q15" s="2">
        <f t="shared" si="13"/>
        <v>2.231941838273081E-3</v>
      </c>
      <c r="R15" s="2">
        <f t="shared" si="14"/>
        <v>3.4407159930159217E-3</v>
      </c>
      <c r="S15" s="2">
        <f t="shared" si="15"/>
        <v>2.3136380914551237E-3</v>
      </c>
      <c r="T15" s="2">
        <f t="shared" si="16"/>
        <v>3.5140070347650706E-4</v>
      </c>
      <c r="U15" s="2">
        <f t="shared" si="10"/>
        <v>275.00980248535859</v>
      </c>
      <c r="V15" s="13">
        <f t="shared" si="11"/>
        <v>0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>
      <c r="A16" s="5">
        <v>329.24210070529784</v>
      </c>
      <c r="B16" s="5">
        <v>278.91829000000001</v>
      </c>
      <c r="C16">
        <v>1959.0410999999999</v>
      </c>
      <c r="D16">
        <v>315.58</v>
      </c>
      <c r="E16" s="1">
        <f t="shared" si="6"/>
        <v>1760</v>
      </c>
      <c r="F16">
        <v>3</v>
      </c>
      <c r="G16" s="2">
        <f t="shared" si="7"/>
        <v>1.6478873239436616E-3</v>
      </c>
      <c r="H16" s="2">
        <f t="shared" si="7"/>
        <v>2.5074918403872265E-3</v>
      </c>
      <c r="I16" s="2">
        <f t="shared" si="7"/>
        <v>3.845236809175678E-3</v>
      </c>
      <c r="J16" s="2">
        <f t="shared" si="7"/>
        <v>2.5335798970890231E-3</v>
      </c>
      <c r="K16" s="2">
        <f t="shared" si="7"/>
        <v>3.5398037092562458E-4</v>
      </c>
      <c r="L16" s="2">
        <f t="shared" si="8"/>
        <v>275.01088817624151</v>
      </c>
      <c r="O16">
        <f t="shared" si="9"/>
        <v>3</v>
      </c>
      <c r="P16" s="2">
        <f t="shared" si="12"/>
        <v>1.6478873239436616E-3</v>
      </c>
      <c r="Q16" s="2">
        <f t="shared" si="13"/>
        <v>2.5074918403872265E-3</v>
      </c>
      <c r="R16" s="2">
        <f t="shared" si="14"/>
        <v>3.845236809175678E-3</v>
      </c>
      <c r="S16" s="2">
        <f t="shared" si="15"/>
        <v>2.5335798970890231E-3</v>
      </c>
      <c r="T16" s="2">
        <f t="shared" si="16"/>
        <v>3.5398037092562458E-4</v>
      </c>
      <c r="U16" s="2">
        <f t="shared" si="10"/>
        <v>275.01088817624151</v>
      </c>
      <c r="V16" s="13">
        <f t="shared" si="11"/>
        <v>0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>
      <c r="A17" s="5">
        <v>364.64069483611263</v>
      </c>
      <c r="B17" s="5">
        <v>277.04675000000003</v>
      </c>
      <c r="C17">
        <v>1959.126</v>
      </c>
      <c r="D17">
        <v>316.48</v>
      </c>
      <c r="E17" s="1">
        <f t="shared" si="6"/>
        <v>1761</v>
      </c>
      <c r="F17">
        <v>3</v>
      </c>
      <c r="G17" s="2">
        <f t="shared" si="7"/>
        <v>1.8309859154929573E-3</v>
      </c>
      <c r="H17" s="2">
        <f t="shared" si="7"/>
        <v>2.782283796206762E-3</v>
      </c>
      <c r="I17" s="2">
        <f t="shared" si="7"/>
        <v>4.2443278977969063E-3</v>
      </c>
      <c r="J17" s="2">
        <f t="shared" si="7"/>
        <v>2.7409571188321759E-3</v>
      </c>
      <c r="K17" s="2">
        <f t="shared" si="7"/>
        <v>3.5554501832537699E-4</v>
      </c>
      <c r="L17" s="2">
        <f t="shared" si="8"/>
        <v>275.01195409974667</v>
      </c>
      <c r="O17">
        <f t="shared" si="9"/>
        <v>3</v>
      </c>
      <c r="P17" s="2">
        <f t="shared" si="12"/>
        <v>1.8309859154929573E-3</v>
      </c>
      <c r="Q17" s="2">
        <f t="shared" si="13"/>
        <v>2.782283796206762E-3</v>
      </c>
      <c r="R17" s="2">
        <f t="shared" si="14"/>
        <v>4.2443278977969063E-3</v>
      </c>
      <c r="S17" s="2">
        <f t="shared" si="15"/>
        <v>2.7409571188321759E-3</v>
      </c>
      <c r="T17" s="2">
        <f t="shared" si="16"/>
        <v>3.5554501832537699E-4</v>
      </c>
      <c r="U17" s="2">
        <f t="shared" si="10"/>
        <v>275.01195409974667</v>
      </c>
      <c r="V17" s="13">
        <f t="shared" si="11"/>
        <v>0</v>
      </c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>
      <c r="A18" s="5">
        <v>428.38085402493795</v>
      </c>
      <c r="B18" s="5">
        <v>276.90738000000005</v>
      </c>
      <c r="C18">
        <v>1959.2027</v>
      </c>
      <c r="D18">
        <v>316.64999999999998</v>
      </c>
      <c r="E18" s="1">
        <f t="shared" si="6"/>
        <v>1762</v>
      </c>
      <c r="F18">
        <v>3</v>
      </c>
      <c r="G18" s="2">
        <f t="shared" si="7"/>
        <v>2.014084507042253E-3</v>
      </c>
      <c r="H18" s="2">
        <f t="shared" si="7"/>
        <v>3.0563197911397093E-3</v>
      </c>
      <c r="I18" s="2">
        <f t="shared" si="7"/>
        <v>4.6380621400267932E-3</v>
      </c>
      <c r="J18" s="2">
        <f t="shared" si="7"/>
        <v>2.936487531861032E-3</v>
      </c>
      <c r="K18" s="2">
        <f t="shared" si="7"/>
        <v>3.5649402494496651E-4</v>
      </c>
      <c r="L18" s="2">
        <f t="shared" si="8"/>
        <v>275.01300144799501</v>
      </c>
      <c r="O18">
        <f t="shared" si="9"/>
        <v>3</v>
      </c>
      <c r="P18" s="2">
        <f t="shared" si="12"/>
        <v>2.014084507042253E-3</v>
      </c>
      <c r="Q18" s="2">
        <f t="shared" si="13"/>
        <v>3.0563197911397093E-3</v>
      </c>
      <c r="R18" s="2">
        <f t="shared" si="14"/>
        <v>4.6380621400267932E-3</v>
      </c>
      <c r="S18" s="2">
        <f t="shared" si="15"/>
        <v>2.936487531861032E-3</v>
      </c>
      <c r="T18" s="2">
        <f t="shared" si="16"/>
        <v>3.5649402494496651E-4</v>
      </c>
      <c r="U18" s="2">
        <f t="shared" si="10"/>
        <v>275.01300144799501</v>
      </c>
      <c r="V18" s="13">
        <f t="shared" si="11"/>
        <v>0</v>
      </c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>
      <c r="A19" s="5">
        <v>461.23531057480534</v>
      </c>
      <c r="B19" s="5">
        <v>276.71823500000005</v>
      </c>
      <c r="C19">
        <v>1959.2877000000001</v>
      </c>
      <c r="D19">
        <v>317.72000000000003</v>
      </c>
      <c r="E19" s="1">
        <f t="shared" si="6"/>
        <v>1763</v>
      </c>
      <c r="F19">
        <v>3</v>
      </c>
      <c r="G19" s="2">
        <f t="shared" si="7"/>
        <v>2.1971830985915487E-3</v>
      </c>
      <c r="H19" s="2">
        <f t="shared" si="7"/>
        <v>3.3296019048570701E-3</v>
      </c>
      <c r="I19" s="2">
        <f t="shared" si="7"/>
        <v>5.0265114387568807E-3</v>
      </c>
      <c r="J19" s="2">
        <f t="shared" si="7"/>
        <v>3.1208479071127915E-3</v>
      </c>
      <c r="K19" s="2">
        <f t="shared" si="7"/>
        <v>3.570696265560178E-4</v>
      </c>
      <c r="L19" s="2">
        <f t="shared" si="8"/>
        <v>275.0140312139759</v>
      </c>
      <c r="O19">
        <f t="shared" si="9"/>
        <v>3</v>
      </c>
      <c r="P19" s="2">
        <f t="shared" si="12"/>
        <v>2.1971830985915487E-3</v>
      </c>
      <c r="Q19" s="2">
        <f t="shared" si="13"/>
        <v>3.3296019048570701E-3</v>
      </c>
      <c r="R19" s="2">
        <f t="shared" si="14"/>
        <v>5.0265114387568807E-3</v>
      </c>
      <c r="S19" s="2">
        <f t="shared" si="15"/>
        <v>3.1208479071127915E-3</v>
      </c>
      <c r="T19" s="2">
        <f t="shared" si="16"/>
        <v>3.570696265560178E-4</v>
      </c>
      <c r="U19" s="2">
        <f t="shared" si="10"/>
        <v>275.0140312139759</v>
      </c>
      <c r="V19" s="13">
        <f t="shared" si="11"/>
        <v>0</v>
      </c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>
      <c r="A20" s="5">
        <v>499.79633604650161</v>
      </c>
      <c r="B20" s="5">
        <v>276.35985500000004</v>
      </c>
      <c r="C20">
        <v>1959.3698999999999</v>
      </c>
      <c r="D20">
        <v>318.29000000000002</v>
      </c>
      <c r="E20" s="1">
        <f t="shared" si="6"/>
        <v>1764</v>
      </c>
      <c r="F20">
        <v>3</v>
      </c>
      <c r="G20" s="2">
        <f t="shared" si="7"/>
        <v>2.3802816901408444E-3</v>
      </c>
      <c r="H20" s="2">
        <f t="shared" si="7"/>
        <v>3.6021322113086091E-3</v>
      </c>
      <c r="I20" s="2">
        <f t="shared" si="7"/>
        <v>5.4097467317538155E-3</v>
      </c>
      <c r="J20" s="2">
        <f t="shared" si="7"/>
        <v>3.2946763537286825E-3</v>
      </c>
      <c r="K20" s="2">
        <f t="shared" si="7"/>
        <v>3.5741874658090037E-4</v>
      </c>
      <c r="L20" s="2">
        <f t="shared" si="8"/>
        <v>275.01504425573353</v>
      </c>
      <c r="O20">
        <f t="shared" si="9"/>
        <v>3</v>
      </c>
      <c r="P20" s="2">
        <f t="shared" si="12"/>
        <v>2.3802816901408444E-3</v>
      </c>
      <c r="Q20" s="2">
        <f t="shared" si="13"/>
        <v>3.6021322113086091E-3</v>
      </c>
      <c r="R20" s="2">
        <f t="shared" si="14"/>
        <v>5.4097467317538155E-3</v>
      </c>
      <c r="S20" s="2">
        <f t="shared" si="15"/>
        <v>3.2946763537286825E-3</v>
      </c>
      <c r="T20" s="2">
        <f t="shared" si="16"/>
        <v>3.5741874658090037E-4</v>
      </c>
      <c r="U20" s="2">
        <f t="shared" si="10"/>
        <v>275.01504425573353</v>
      </c>
      <c r="V20" s="13">
        <f t="shared" si="11"/>
        <v>0</v>
      </c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>
      <c r="A21" s="5">
        <v>536.67317783497401</v>
      </c>
      <c r="B21" s="5">
        <v>276.00147500000003</v>
      </c>
      <c r="C21">
        <v>1959.4548</v>
      </c>
      <c r="D21">
        <v>318.14999999999998</v>
      </c>
      <c r="E21" s="1">
        <f t="shared" si="6"/>
        <v>1765</v>
      </c>
      <c r="F21">
        <v>3</v>
      </c>
      <c r="G21" s="2">
        <f t="shared" si="7"/>
        <v>2.56338028169014E-3</v>
      </c>
      <c r="H21" s="2">
        <f t="shared" si="7"/>
        <v>3.8739127787385938E-3</v>
      </c>
      <c r="I21" s="2">
        <f t="shared" si="7"/>
        <v>5.7878380046138501E-3</v>
      </c>
      <c r="J21" s="2">
        <f t="shared" si="7"/>
        <v>3.4585745276808169E-3</v>
      </c>
      <c r="K21" s="2">
        <f t="shared" si="7"/>
        <v>3.576304985799113E-4</v>
      </c>
      <c r="L21" s="2">
        <f t="shared" si="8"/>
        <v>275.01604133609129</v>
      </c>
      <c r="O21">
        <f t="shared" si="9"/>
        <v>3</v>
      </c>
      <c r="P21" s="2">
        <f t="shared" si="12"/>
        <v>2.56338028169014E-3</v>
      </c>
      <c r="Q21" s="2">
        <f t="shared" si="13"/>
        <v>3.8739127787385938E-3</v>
      </c>
      <c r="R21" s="2">
        <f t="shared" si="14"/>
        <v>5.7878380046138501E-3</v>
      </c>
      <c r="S21" s="2">
        <f t="shared" si="15"/>
        <v>3.4585745276808169E-3</v>
      </c>
      <c r="T21" s="2">
        <f t="shared" si="16"/>
        <v>3.576304985799113E-4</v>
      </c>
      <c r="U21" s="2">
        <f t="shared" si="10"/>
        <v>275.01604133609129</v>
      </c>
      <c r="V21" s="13">
        <f t="shared" si="11"/>
        <v>0</v>
      </c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>
      <c r="A22" s="5">
        <v>572.00461163900115</v>
      </c>
      <c r="B22" s="5">
        <v>277.56441000000001</v>
      </c>
      <c r="C22">
        <v>1959.537</v>
      </c>
      <c r="D22">
        <v>316.54000000000002</v>
      </c>
      <c r="E22" s="1">
        <f t="shared" si="6"/>
        <v>1766</v>
      </c>
      <c r="F22">
        <v>3</v>
      </c>
      <c r="G22" s="2">
        <f t="shared" si="7"/>
        <v>2.7464788732394357E-3</v>
      </c>
      <c r="H22" s="2">
        <f t="shared" si="7"/>
        <v>4.1449456697014884E-3</v>
      </c>
      <c r="I22" s="2">
        <f t="shared" si="7"/>
        <v>6.1608543035434589E-3</v>
      </c>
      <c r="J22" s="2">
        <f t="shared" si="7"/>
        <v>3.613109714227139E-3</v>
      </c>
      <c r="K22" s="2">
        <f t="shared" si="7"/>
        <v>3.5775893265956689E-4</v>
      </c>
      <c r="L22" s="2">
        <f t="shared" si="8"/>
        <v>275.01702314749338</v>
      </c>
      <c r="O22">
        <f t="shared" si="9"/>
        <v>3</v>
      </c>
      <c r="P22" s="2">
        <f t="shared" si="12"/>
        <v>2.7464788732394357E-3</v>
      </c>
      <c r="Q22" s="2">
        <f t="shared" si="13"/>
        <v>4.1449456697014884E-3</v>
      </c>
      <c r="R22" s="2">
        <f t="shared" si="14"/>
        <v>6.1608543035434589E-3</v>
      </c>
      <c r="S22" s="2">
        <f t="shared" si="15"/>
        <v>3.613109714227139E-3</v>
      </c>
      <c r="T22" s="2">
        <f t="shared" si="16"/>
        <v>3.5775893265956689E-4</v>
      </c>
      <c r="U22" s="2">
        <f t="shared" si="10"/>
        <v>275.01702314749338</v>
      </c>
      <c r="V22" s="13">
        <f t="shared" si="11"/>
        <v>0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>
      <c r="A23" s="5">
        <v>595.63840159634913</v>
      </c>
      <c r="B23" s="5">
        <v>276.89742500000006</v>
      </c>
      <c r="C23">
        <v>1959.6219000000001</v>
      </c>
      <c r="D23">
        <v>314.8</v>
      </c>
      <c r="E23" s="1">
        <f t="shared" si="6"/>
        <v>1767</v>
      </c>
      <c r="F23">
        <v>3</v>
      </c>
      <c r="G23" s="2">
        <f t="shared" ref="G23:K38" si="17">G22*(1-G$5)+G$4*$F22*$L$4/1000</f>
        <v>2.9295774647887314E-3</v>
      </c>
      <c r="H23" s="2">
        <f t="shared" si="17"/>
        <v>4.4152329410776089E-3</v>
      </c>
      <c r="I23" s="2">
        <f t="shared" si="17"/>
        <v>6.5288637479684088E-3</v>
      </c>
      <c r="J23" s="2">
        <f t="shared" si="17"/>
        <v>3.7588167914022696E-3</v>
      </c>
      <c r="K23" s="2">
        <f t="shared" si="17"/>
        <v>3.5783683186662994E-4</v>
      </c>
      <c r="L23" s="2">
        <f t="shared" si="8"/>
        <v>275.01799032777711</v>
      </c>
      <c r="O23">
        <f t="shared" si="9"/>
        <v>3</v>
      </c>
      <c r="P23" s="2">
        <f t="shared" si="12"/>
        <v>2.9295774647887314E-3</v>
      </c>
      <c r="Q23" s="2">
        <f t="shared" si="13"/>
        <v>4.4152329410776089E-3</v>
      </c>
      <c r="R23" s="2">
        <f t="shared" si="14"/>
        <v>6.5288637479684088E-3</v>
      </c>
      <c r="S23" s="2">
        <f t="shared" si="15"/>
        <v>3.7588167914022696E-3</v>
      </c>
      <c r="T23" s="2">
        <f t="shared" si="16"/>
        <v>3.5783683186662994E-4</v>
      </c>
      <c r="U23" s="2">
        <f t="shared" si="10"/>
        <v>275.01799032777711</v>
      </c>
      <c r="V23" s="13">
        <f t="shared" si="11"/>
        <v>0</v>
      </c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>
      <c r="A24" s="5">
        <v>631.98424029684861</v>
      </c>
      <c r="B24" s="5">
        <v>278.251305</v>
      </c>
      <c r="C24">
        <v>1959.7067999999999</v>
      </c>
      <c r="D24">
        <v>313.83999999999997</v>
      </c>
      <c r="E24" s="1">
        <f t="shared" si="6"/>
        <v>1768</v>
      </c>
      <c r="F24">
        <v>3</v>
      </c>
      <c r="G24" s="2">
        <f t="shared" si="17"/>
        <v>3.1126760563380271E-3</v>
      </c>
      <c r="H24" s="2">
        <f t="shared" si="17"/>
        <v>4.6847766440887327E-3</v>
      </c>
      <c r="I24" s="2">
        <f t="shared" si="17"/>
        <v>6.8919335429735787E-3</v>
      </c>
      <c r="J24" s="2">
        <f t="shared" si="17"/>
        <v>3.8962000813402898E-3</v>
      </c>
      <c r="K24" s="2">
        <f t="shared" si="17"/>
        <v>3.5788408012408103E-4</v>
      </c>
      <c r="L24" s="2">
        <f t="shared" si="8"/>
        <v>275.01894347040485</v>
      </c>
      <c r="O24">
        <f t="shared" si="9"/>
        <v>3</v>
      </c>
      <c r="P24" s="2">
        <f t="shared" si="12"/>
        <v>3.1126760563380271E-3</v>
      </c>
      <c r="Q24" s="2">
        <f t="shared" si="13"/>
        <v>4.6847766440887327E-3</v>
      </c>
      <c r="R24" s="2">
        <f t="shared" si="14"/>
        <v>6.8919335429735787E-3</v>
      </c>
      <c r="S24" s="2">
        <f t="shared" si="15"/>
        <v>3.8962000813402898E-3</v>
      </c>
      <c r="T24" s="2">
        <f t="shared" si="16"/>
        <v>3.5788408012408103E-4</v>
      </c>
      <c r="U24" s="2">
        <f t="shared" si="10"/>
        <v>275.01894347040485</v>
      </c>
      <c r="V24" s="13">
        <f t="shared" si="11"/>
        <v>0</v>
      </c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>
      <c r="A25" s="5">
        <v>667.93828448427166</v>
      </c>
      <c r="B25" s="5">
        <v>279.38617500000004</v>
      </c>
      <c r="C25">
        <v>1959.789</v>
      </c>
      <c r="D25">
        <v>313.33</v>
      </c>
      <c r="E25" s="1">
        <f t="shared" si="6"/>
        <v>1769</v>
      </c>
      <c r="F25">
        <v>3</v>
      </c>
      <c r="G25" s="2">
        <f t="shared" si="17"/>
        <v>3.2957746478873228E-3</v>
      </c>
      <c r="H25" s="2">
        <f t="shared" si="17"/>
        <v>4.9535788243136643E-3</v>
      </c>
      <c r="I25" s="2">
        <f t="shared" si="17"/>
        <v>7.2501299915758068E-3</v>
      </c>
      <c r="J25" s="2">
        <f t="shared" si="17"/>
        <v>4.0257350958372764E-3</v>
      </c>
      <c r="K25" s="2">
        <f t="shared" si="17"/>
        <v>3.579127376408431E-4</v>
      </c>
      <c r="L25" s="2">
        <f t="shared" si="8"/>
        <v>275.01988313129726</v>
      </c>
      <c r="O25">
        <f t="shared" si="9"/>
        <v>3</v>
      </c>
      <c r="P25" s="2">
        <f t="shared" si="12"/>
        <v>3.2957746478873228E-3</v>
      </c>
      <c r="Q25" s="2">
        <f t="shared" si="13"/>
        <v>4.9535788243136643E-3</v>
      </c>
      <c r="R25" s="2">
        <f t="shared" si="14"/>
        <v>7.2501299915758068E-3</v>
      </c>
      <c r="S25" s="2">
        <f t="shared" si="15"/>
        <v>4.0257350958372764E-3</v>
      </c>
      <c r="T25" s="2">
        <f t="shared" si="16"/>
        <v>3.579127376408431E-4</v>
      </c>
      <c r="U25" s="2">
        <f t="shared" si="10"/>
        <v>275.01988313129726</v>
      </c>
      <c r="V25" s="13">
        <f t="shared" si="11"/>
        <v>0</v>
      </c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>
      <c r="A26" s="5">
        <v>698.42128056304807</v>
      </c>
      <c r="B26" s="5">
        <v>279.70473500000003</v>
      </c>
      <c r="C26">
        <v>1959.874</v>
      </c>
      <c r="D26">
        <v>314.81</v>
      </c>
      <c r="E26" s="1">
        <f t="shared" si="6"/>
        <v>1770</v>
      </c>
      <c r="F26">
        <v>3</v>
      </c>
      <c r="G26" s="2">
        <f t="shared" si="17"/>
        <v>3.4788732394366185E-3</v>
      </c>
      <c r="H26" s="2">
        <f t="shared" si="17"/>
        <v>5.2216415217037591E-3</v>
      </c>
      <c r="I26" s="2">
        <f t="shared" si="17"/>
        <v>7.6035185068320035E-3</v>
      </c>
      <c r="J26" s="2">
        <f t="shared" si="17"/>
        <v>4.1478701821953366E-3</v>
      </c>
      <c r="K26" s="2">
        <f t="shared" si="17"/>
        <v>3.5793011930339053E-4</v>
      </c>
      <c r="L26" s="2">
        <f t="shared" si="8"/>
        <v>275.02080983356944</v>
      </c>
      <c r="O26">
        <f t="shared" si="9"/>
        <v>3</v>
      </c>
      <c r="P26" s="2">
        <f t="shared" si="12"/>
        <v>3.4788732394366185E-3</v>
      </c>
      <c r="Q26" s="2">
        <f t="shared" si="13"/>
        <v>5.2216415217037591E-3</v>
      </c>
      <c r="R26" s="2">
        <f t="shared" si="14"/>
        <v>7.6035185068320035E-3</v>
      </c>
      <c r="S26" s="2">
        <f t="shared" si="15"/>
        <v>4.1478701821953366E-3</v>
      </c>
      <c r="T26" s="2">
        <f t="shared" si="16"/>
        <v>3.5793011930339053E-4</v>
      </c>
      <c r="U26" s="2">
        <f t="shared" si="10"/>
        <v>275.02080983356944</v>
      </c>
      <c r="V26" s="13">
        <f t="shared" si="11"/>
        <v>0</v>
      </c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>
      <c r="A27" s="5">
        <v>729.67119819346613</v>
      </c>
      <c r="B27" s="5">
        <v>278.52599499999997</v>
      </c>
      <c r="C27">
        <v>1959.9562000000001</v>
      </c>
      <c r="D27">
        <v>315.58</v>
      </c>
      <c r="E27" s="1">
        <f t="shared" si="6"/>
        <v>1771</v>
      </c>
      <c r="F27">
        <v>4</v>
      </c>
      <c r="G27" s="2">
        <f t="shared" si="17"/>
        <v>3.6619718309859142E-3</v>
      </c>
      <c r="H27" s="2">
        <f t="shared" si="17"/>
        <v>5.4889667705984068E-3</v>
      </c>
      <c r="I27" s="2">
        <f t="shared" si="17"/>
        <v>7.9521636237847408E-3</v>
      </c>
      <c r="J27" s="2">
        <f t="shared" si="17"/>
        <v>4.2630280750447485E-3</v>
      </c>
      <c r="K27" s="2">
        <f t="shared" si="17"/>
        <v>3.5794066181464232E-4</v>
      </c>
      <c r="L27" s="2">
        <f t="shared" si="8"/>
        <v>275.02172407096225</v>
      </c>
      <c r="O27">
        <f t="shared" si="9"/>
        <v>4</v>
      </c>
      <c r="P27" s="2">
        <f t="shared" si="12"/>
        <v>3.6619718309859142E-3</v>
      </c>
      <c r="Q27" s="2">
        <f t="shared" si="13"/>
        <v>5.4889667705984068E-3</v>
      </c>
      <c r="R27" s="2">
        <f t="shared" si="14"/>
        <v>7.9521636237847408E-3</v>
      </c>
      <c r="S27" s="2">
        <f t="shared" si="15"/>
        <v>4.2630280750447485E-3</v>
      </c>
      <c r="T27" s="2">
        <f t="shared" si="16"/>
        <v>3.5794066181464232E-4</v>
      </c>
      <c r="U27" s="2">
        <f t="shared" si="10"/>
        <v>275.02172407096225</v>
      </c>
      <c r="V27" s="13">
        <f t="shared" si="11"/>
        <v>0</v>
      </c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>
      <c r="A28" s="5">
        <v>764.49516100553888</v>
      </c>
      <c r="B28" s="5">
        <v>278.52599499999997</v>
      </c>
      <c r="C28">
        <v>1960.0409999999999</v>
      </c>
      <c r="D28">
        <v>316.43</v>
      </c>
      <c r="E28" s="1">
        <f t="shared" si="6"/>
        <v>1772</v>
      </c>
      <c r="F28">
        <v>4</v>
      </c>
      <c r="G28" s="2">
        <f t="shared" si="17"/>
        <v>3.9061032863849754E-3</v>
      </c>
      <c r="H28" s="2">
        <f t="shared" si="17"/>
        <v>5.8494533133554901E-3</v>
      </c>
      <c r="I28" s="2">
        <f t="shared" si="17"/>
        <v>8.44636375303154E-3</v>
      </c>
      <c r="J28" s="2">
        <f t="shared" si="17"/>
        <v>4.4889782515341549E-3</v>
      </c>
      <c r="K28" s="2">
        <f t="shared" si="17"/>
        <v>4.0489541297845856E-4</v>
      </c>
      <c r="L28" s="2">
        <f t="shared" si="8"/>
        <v>275.02309579401731</v>
      </c>
      <c r="O28">
        <f t="shared" si="9"/>
        <v>4</v>
      </c>
      <c r="P28" s="2">
        <f t="shared" si="12"/>
        <v>3.9061032863849754E-3</v>
      </c>
      <c r="Q28" s="2">
        <f t="shared" si="13"/>
        <v>5.8494533133554901E-3</v>
      </c>
      <c r="R28" s="2">
        <f t="shared" si="14"/>
        <v>8.44636375303154E-3</v>
      </c>
      <c r="S28" s="2">
        <f t="shared" si="15"/>
        <v>4.4889782515341549E-3</v>
      </c>
      <c r="T28" s="2">
        <f t="shared" si="16"/>
        <v>4.0489541297845856E-4</v>
      </c>
      <c r="U28" s="2">
        <f t="shared" si="10"/>
        <v>275.02309579401731</v>
      </c>
      <c r="V28" s="13">
        <f t="shared" si="11"/>
        <v>0</v>
      </c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>
      <c r="A29" s="5">
        <v>799.24277413704067</v>
      </c>
      <c r="B29" s="5">
        <v>278.54995500000001</v>
      </c>
      <c r="C29">
        <v>1960.1257000000001</v>
      </c>
      <c r="D29">
        <v>316.98</v>
      </c>
      <c r="E29" s="1">
        <f t="shared" si="6"/>
        <v>1773</v>
      </c>
      <c r="F29">
        <v>4</v>
      </c>
      <c r="G29" s="2">
        <f t="shared" si="17"/>
        <v>4.1502347417840361E-3</v>
      </c>
      <c r="H29" s="2">
        <f t="shared" si="17"/>
        <v>6.208948146855099E-3</v>
      </c>
      <c r="I29" s="2">
        <f t="shared" si="17"/>
        <v>8.9339304237661434E-3</v>
      </c>
      <c r="J29" s="2">
        <f t="shared" si="17"/>
        <v>4.7020206047952854E-3</v>
      </c>
      <c r="K29" s="2">
        <f t="shared" si="17"/>
        <v>4.3337490917849062E-4</v>
      </c>
      <c r="L29" s="2">
        <f t="shared" si="8"/>
        <v>275.02442850882636</v>
      </c>
      <c r="O29">
        <f t="shared" si="9"/>
        <v>4</v>
      </c>
      <c r="P29" s="2">
        <f t="shared" si="12"/>
        <v>4.1502347417840361E-3</v>
      </c>
      <c r="Q29" s="2">
        <f t="shared" si="13"/>
        <v>6.208948146855099E-3</v>
      </c>
      <c r="R29" s="2">
        <f t="shared" si="14"/>
        <v>8.9339304237661434E-3</v>
      </c>
      <c r="S29" s="2">
        <f t="shared" si="15"/>
        <v>4.7020206047952854E-3</v>
      </c>
      <c r="T29" s="2">
        <f t="shared" si="16"/>
        <v>4.3337490917849062E-4</v>
      </c>
      <c r="U29" s="2">
        <f t="shared" si="10"/>
        <v>275.02442850882636</v>
      </c>
      <c r="V29" s="13">
        <f t="shared" si="11"/>
        <v>0</v>
      </c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>
      <c r="A30" s="5">
        <v>857.30982198049514</v>
      </c>
      <c r="B30" s="5">
        <v>279.33640000000003</v>
      </c>
      <c r="C30">
        <v>1960.2049</v>
      </c>
      <c r="D30">
        <v>317.58</v>
      </c>
      <c r="E30" s="1">
        <f t="shared" si="6"/>
        <v>1774</v>
      </c>
      <c r="F30">
        <v>4</v>
      </c>
      <c r="G30" s="2">
        <f t="shared" si="17"/>
        <v>4.3943661971830974E-3</v>
      </c>
      <c r="H30" s="2">
        <f t="shared" si="17"/>
        <v>6.567453999319052E-3</v>
      </c>
      <c r="I30" s="2">
        <f t="shared" si="17"/>
        <v>9.4149526743542433E-3</v>
      </c>
      <c r="J30" s="2">
        <f t="shared" si="17"/>
        <v>4.9028925181888484E-3</v>
      </c>
      <c r="K30" s="2">
        <f t="shared" si="17"/>
        <v>4.5064859679697951E-4</v>
      </c>
      <c r="L30" s="2">
        <f t="shared" si="8"/>
        <v>275.02573031398583</v>
      </c>
      <c r="O30">
        <f t="shared" si="9"/>
        <v>4</v>
      </c>
      <c r="P30" s="2">
        <f t="shared" si="12"/>
        <v>4.3943661971830974E-3</v>
      </c>
      <c r="Q30" s="2">
        <f t="shared" si="13"/>
        <v>6.567453999319052E-3</v>
      </c>
      <c r="R30" s="2">
        <f t="shared" si="14"/>
        <v>9.4149526743542433E-3</v>
      </c>
      <c r="S30" s="2">
        <f t="shared" si="15"/>
        <v>4.9028925181888484E-3</v>
      </c>
      <c r="T30" s="2">
        <f t="shared" si="16"/>
        <v>4.5064859679697951E-4</v>
      </c>
      <c r="U30" s="2">
        <f t="shared" si="10"/>
        <v>275.02573031398583</v>
      </c>
      <c r="V30" s="13">
        <f t="shared" si="11"/>
        <v>0</v>
      </c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>
      <c r="A31" s="5">
        <v>897.43654891130177</v>
      </c>
      <c r="B31" s="5">
        <v>278.91423999999995</v>
      </c>
      <c r="C31">
        <v>1960.2896000000001</v>
      </c>
      <c r="D31">
        <v>319.02999999999997</v>
      </c>
      <c r="E31" s="1">
        <f t="shared" si="6"/>
        <v>1775</v>
      </c>
      <c r="F31">
        <v>4</v>
      </c>
      <c r="G31" s="2">
        <f t="shared" si="17"/>
        <v>4.6384976525821586E-3</v>
      </c>
      <c r="H31" s="2">
        <f t="shared" si="17"/>
        <v>6.9249735914637487E-3</v>
      </c>
      <c r="I31" s="2">
        <f t="shared" si="17"/>
        <v>9.8895183480337476E-3</v>
      </c>
      <c r="J31" s="2">
        <f t="shared" si="17"/>
        <v>5.0922892506823809E-3</v>
      </c>
      <c r="K31" s="2">
        <f t="shared" si="17"/>
        <v>4.6112561794389148E-4</v>
      </c>
      <c r="L31" s="2">
        <f t="shared" si="8"/>
        <v>275.02700640446068</v>
      </c>
      <c r="O31">
        <f t="shared" si="9"/>
        <v>4</v>
      </c>
      <c r="P31" s="2">
        <f t="shared" si="12"/>
        <v>4.6384976525821586E-3</v>
      </c>
      <c r="Q31" s="2">
        <f t="shared" si="13"/>
        <v>6.9249735914637487E-3</v>
      </c>
      <c r="R31" s="2">
        <f t="shared" si="14"/>
        <v>9.8895183480337476E-3</v>
      </c>
      <c r="S31" s="2">
        <f t="shared" si="15"/>
        <v>5.0922892506823809E-3</v>
      </c>
      <c r="T31" s="2">
        <f t="shared" si="16"/>
        <v>4.6112561794389148E-4</v>
      </c>
      <c r="U31" s="2">
        <f t="shared" si="10"/>
        <v>275.02700640446068</v>
      </c>
      <c r="V31" s="13">
        <f t="shared" si="11"/>
        <v>0</v>
      </c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>
      <c r="A32" s="5">
        <v>944.23650758208908</v>
      </c>
      <c r="B32" s="5">
        <v>279.11739</v>
      </c>
      <c r="C32">
        <v>1960.3715999999999</v>
      </c>
      <c r="D32">
        <v>320.04000000000002</v>
      </c>
      <c r="E32" s="1">
        <f t="shared" si="6"/>
        <v>1776</v>
      </c>
      <c r="F32">
        <v>4</v>
      </c>
      <c r="G32" s="2">
        <f t="shared" si="17"/>
        <v>4.8826291079812198E-3</v>
      </c>
      <c r="H32" s="2">
        <f t="shared" si="17"/>
        <v>7.2815096365208155E-3</v>
      </c>
      <c r="I32" s="2">
        <f t="shared" si="17"/>
        <v>1.0357714108956525E-2</v>
      </c>
      <c r="J32" s="2">
        <f t="shared" si="17"/>
        <v>5.2708663432843991E-3</v>
      </c>
      <c r="K32" s="2">
        <f t="shared" si="17"/>
        <v>4.6748025249195122E-4</v>
      </c>
      <c r="L32" s="2">
        <f t="shared" si="8"/>
        <v>275.02826019944922</v>
      </c>
      <c r="O32">
        <f t="shared" si="9"/>
        <v>4</v>
      </c>
      <c r="P32" s="2">
        <f t="shared" si="12"/>
        <v>4.8826291079812198E-3</v>
      </c>
      <c r="Q32" s="2">
        <f t="shared" si="13"/>
        <v>7.2815096365208155E-3</v>
      </c>
      <c r="R32" s="2">
        <f t="shared" si="14"/>
        <v>1.0357714108956525E-2</v>
      </c>
      <c r="S32" s="2">
        <f t="shared" si="15"/>
        <v>5.2708663432843991E-3</v>
      </c>
      <c r="T32" s="2">
        <f t="shared" si="16"/>
        <v>4.6748025249195122E-4</v>
      </c>
      <c r="U32" s="2">
        <f t="shared" si="10"/>
        <v>275.02826019944922</v>
      </c>
      <c r="V32" s="13">
        <f t="shared" si="11"/>
        <v>0</v>
      </c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>
      <c r="A33" s="5">
        <v>968.20091040480986</v>
      </c>
      <c r="B33" s="5">
        <v>278.45946000000004</v>
      </c>
      <c r="C33">
        <v>1960.4563000000001</v>
      </c>
      <c r="D33">
        <v>319.58999999999997</v>
      </c>
      <c r="E33" s="1">
        <f t="shared" si="6"/>
        <v>1777</v>
      </c>
      <c r="F33">
        <v>4</v>
      </c>
      <c r="G33" s="2">
        <f t="shared" si="17"/>
        <v>5.126760563380281E-3</v>
      </c>
      <c r="H33" s="2">
        <f t="shared" si="17"/>
        <v>7.6370648402576983E-3</v>
      </c>
      <c r="I33" s="2">
        <f t="shared" si="17"/>
        <v>1.081962545801482E-2</v>
      </c>
      <c r="J33" s="2">
        <f t="shared" si="17"/>
        <v>5.4392418880065269E-3</v>
      </c>
      <c r="K33" s="2">
        <f t="shared" si="17"/>
        <v>4.7133453317661859E-4</v>
      </c>
      <c r="L33" s="2">
        <f t="shared" si="8"/>
        <v>275.02949402728285</v>
      </c>
      <c r="O33">
        <f t="shared" si="9"/>
        <v>4</v>
      </c>
      <c r="P33" s="2">
        <f t="shared" si="12"/>
        <v>5.126760563380281E-3</v>
      </c>
      <c r="Q33" s="2">
        <f t="shared" si="13"/>
        <v>7.6370648402576983E-3</v>
      </c>
      <c r="R33" s="2">
        <f t="shared" si="14"/>
        <v>1.081962545801482E-2</v>
      </c>
      <c r="S33" s="2">
        <f t="shared" si="15"/>
        <v>5.4392418880065269E-3</v>
      </c>
      <c r="T33" s="2">
        <f t="shared" si="16"/>
        <v>4.7133453317661859E-4</v>
      </c>
      <c r="U33" s="2">
        <f t="shared" si="10"/>
        <v>275.02949402728285</v>
      </c>
      <c r="V33" s="13">
        <f t="shared" si="11"/>
        <v>0</v>
      </c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>
      <c r="A34" s="5">
        <v>1004.9747775064998</v>
      </c>
      <c r="B34" s="5">
        <v>279.36356499999999</v>
      </c>
      <c r="C34">
        <v>1960.5382999999999</v>
      </c>
      <c r="D34">
        <v>318.18</v>
      </c>
      <c r="E34" s="1">
        <f t="shared" si="6"/>
        <v>1778</v>
      </c>
      <c r="F34">
        <v>4</v>
      </c>
      <c r="G34" s="2">
        <f t="shared" si="17"/>
        <v>5.3708920187793422E-3</v>
      </c>
      <c r="H34" s="2">
        <f t="shared" si="17"/>
        <v>7.9916419009981952E-3</v>
      </c>
      <c r="I34" s="2">
        <f t="shared" si="17"/>
        <v>1.1275336748455243E-2</v>
      </c>
      <c r="J34" s="2">
        <f t="shared" si="17"/>
        <v>5.5979986672069571E-3</v>
      </c>
      <c r="K34" s="2">
        <f t="shared" si="17"/>
        <v>4.7367227258300756E-4</v>
      </c>
      <c r="L34" s="2">
        <f t="shared" si="8"/>
        <v>275.03070954160802</v>
      </c>
      <c r="O34">
        <f t="shared" si="9"/>
        <v>4</v>
      </c>
      <c r="P34" s="2">
        <f t="shared" si="12"/>
        <v>5.3708920187793422E-3</v>
      </c>
      <c r="Q34" s="2">
        <f t="shared" si="13"/>
        <v>7.9916419009981952E-3</v>
      </c>
      <c r="R34" s="2">
        <f t="shared" si="14"/>
        <v>1.1275336748455243E-2</v>
      </c>
      <c r="S34" s="2">
        <f t="shared" si="15"/>
        <v>5.5979986672069571E-3</v>
      </c>
      <c r="T34" s="2">
        <f t="shared" si="16"/>
        <v>4.7367227258300756E-4</v>
      </c>
      <c r="U34" s="2">
        <f t="shared" si="10"/>
        <v>275.03070954160802</v>
      </c>
      <c r="V34" s="13">
        <f t="shared" si="11"/>
        <v>0</v>
      </c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>
      <c r="A35" s="5">
        <v>1005</v>
      </c>
      <c r="B35" s="5">
        <v>280.5</v>
      </c>
      <c r="C35">
        <v>1960.623</v>
      </c>
      <c r="D35">
        <v>315.89999999999998</v>
      </c>
      <c r="E35" s="1">
        <f t="shared" si="6"/>
        <v>1779</v>
      </c>
      <c r="F35">
        <v>4</v>
      </c>
      <c r="G35" s="2">
        <f t="shared" si="17"/>
        <v>5.6150234741784034E-3</v>
      </c>
      <c r="H35" s="2">
        <f t="shared" si="17"/>
        <v>8.3452435096429359E-3</v>
      </c>
      <c r="I35" s="2">
        <f t="shared" si="17"/>
        <v>1.1724931201283172E-2</v>
      </c>
      <c r="J35" s="2">
        <f t="shared" si="17"/>
        <v>5.7476861707199409E-3</v>
      </c>
      <c r="K35" s="2">
        <f t="shared" si="17"/>
        <v>4.7509018320740086E-4</v>
      </c>
      <c r="L35" s="2">
        <f t="shared" si="8"/>
        <v>275.03190797453902</v>
      </c>
      <c r="O35">
        <f t="shared" si="9"/>
        <v>4</v>
      </c>
      <c r="P35" s="2">
        <f t="shared" si="12"/>
        <v>5.6150234741784034E-3</v>
      </c>
      <c r="Q35" s="2">
        <f t="shared" si="13"/>
        <v>8.3452435096429359E-3</v>
      </c>
      <c r="R35" s="2">
        <f t="shared" si="14"/>
        <v>1.1724931201283172E-2</v>
      </c>
      <c r="S35" s="2">
        <f t="shared" si="15"/>
        <v>5.7476861707199409E-3</v>
      </c>
      <c r="T35" s="2">
        <f t="shared" si="16"/>
        <v>4.7509018320740086E-4</v>
      </c>
      <c r="U35" s="2">
        <f t="shared" si="10"/>
        <v>275.03190797453902</v>
      </c>
      <c r="V35" s="13">
        <f t="shared" si="11"/>
        <v>0</v>
      </c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>
      <c r="A36" s="5">
        <v>1025.1723309203073</v>
      </c>
      <c r="B36" s="5">
        <v>280.82965000000002</v>
      </c>
      <c r="C36">
        <v>1960.7076999999999</v>
      </c>
      <c r="D36">
        <v>314.17</v>
      </c>
      <c r="E36" s="1">
        <f t="shared" si="6"/>
        <v>1780</v>
      </c>
      <c r="F36">
        <v>4</v>
      </c>
      <c r="G36" s="2">
        <f t="shared" si="17"/>
        <v>5.8591549295774646E-3</v>
      </c>
      <c r="H36" s="2">
        <f t="shared" si="17"/>
        <v>8.6978723496898003E-3</v>
      </c>
      <c r="I36" s="2">
        <f t="shared" si="17"/>
        <v>1.2168490920460398E-2</v>
      </c>
      <c r="J36" s="2">
        <f t="shared" si="17"/>
        <v>5.8888224977530152E-3</v>
      </c>
      <c r="K36" s="2">
        <f t="shared" si="17"/>
        <v>4.7595018947382768E-4</v>
      </c>
      <c r="L36" s="2">
        <f t="shared" si="8"/>
        <v>275.03309029088695</v>
      </c>
      <c r="O36">
        <f t="shared" si="9"/>
        <v>4</v>
      </c>
      <c r="P36" s="2">
        <f t="shared" si="12"/>
        <v>5.8591549295774646E-3</v>
      </c>
      <c r="Q36" s="2">
        <f t="shared" si="13"/>
        <v>8.6978723496898003E-3</v>
      </c>
      <c r="R36" s="2">
        <f t="shared" si="14"/>
        <v>1.2168490920460398E-2</v>
      </c>
      <c r="S36" s="2">
        <f t="shared" si="15"/>
        <v>5.8888224977530152E-3</v>
      </c>
      <c r="T36" s="2">
        <f t="shared" si="16"/>
        <v>4.7595018947382768E-4</v>
      </c>
      <c r="U36" s="2">
        <f t="shared" si="10"/>
        <v>275.03309029088695</v>
      </c>
      <c r="V36" s="13">
        <f t="shared" si="11"/>
        <v>0</v>
      </c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>
      <c r="A37" s="5">
        <v>1036.7968998901797</v>
      </c>
      <c r="B37" s="5">
        <v>280.26947000000001</v>
      </c>
      <c r="C37">
        <v>1960.7896000000001</v>
      </c>
      <c r="D37">
        <v>313.83</v>
      </c>
      <c r="E37" s="1">
        <f t="shared" si="6"/>
        <v>1781</v>
      </c>
      <c r="F37">
        <v>5</v>
      </c>
      <c r="G37" s="2">
        <f t="shared" si="17"/>
        <v>6.1032863849765258E-3</v>
      </c>
      <c r="H37" s="2">
        <f t="shared" si="17"/>
        <v>9.0495310972542875E-3</v>
      </c>
      <c r="I37" s="2">
        <f t="shared" si="17"/>
        <v>1.2606096907898767E-2</v>
      </c>
      <c r="J37" s="2">
        <f t="shared" si="17"/>
        <v>6.02189615013482E-3</v>
      </c>
      <c r="K37" s="2">
        <f t="shared" si="17"/>
        <v>4.7647180964196053E-4</v>
      </c>
      <c r="L37" s="2">
        <f t="shared" si="8"/>
        <v>275.03425728234993</v>
      </c>
      <c r="O37">
        <f t="shared" si="9"/>
        <v>5</v>
      </c>
      <c r="P37" s="2">
        <f t="shared" si="12"/>
        <v>6.1032863849765258E-3</v>
      </c>
      <c r="Q37" s="2">
        <f t="shared" si="13"/>
        <v>9.0495310972542875E-3</v>
      </c>
      <c r="R37" s="2">
        <f t="shared" si="14"/>
        <v>1.2606096907898767E-2</v>
      </c>
      <c r="S37" s="2">
        <f t="shared" si="15"/>
        <v>6.02189615013482E-3</v>
      </c>
      <c r="T37" s="2">
        <f t="shared" si="16"/>
        <v>4.7647180964196053E-4</v>
      </c>
      <c r="U37" s="2">
        <f t="shared" si="10"/>
        <v>275.03425728234993</v>
      </c>
      <c r="V37" s="13">
        <f t="shared" si="11"/>
        <v>0</v>
      </c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>
      <c r="A38" s="5">
        <v>1058.0112997238571</v>
      </c>
      <c r="B38" s="5">
        <v>282.76092</v>
      </c>
      <c r="C38">
        <v>1960.8742999999999</v>
      </c>
      <c r="D38">
        <v>315</v>
      </c>
      <c r="E38" s="1">
        <f t="shared" si="6"/>
        <v>1782</v>
      </c>
      <c r="F38">
        <v>5</v>
      </c>
      <c r="G38" s="2">
        <f t="shared" si="17"/>
        <v>6.4084507042253521E-3</v>
      </c>
      <c r="H38" s="2">
        <f t="shared" si="17"/>
        <v>9.494119134704845E-3</v>
      </c>
      <c r="I38" s="2">
        <f t="shared" si="17"/>
        <v>1.3188063820036617E-2</v>
      </c>
      <c r="J38" s="2">
        <f t="shared" si="17"/>
        <v>6.2647386151390826E-3</v>
      </c>
      <c r="K38" s="2">
        <f t="shared" si="17"/>
        <v>5.237365450741693E-4</v>
      </c>
      <c r="L38" s="2">
        <f t="shared" si="8"/>
        <v>275.03587910881919</v>
      </c>
      <c r="O38">
        <f t="shared" si="9"/>
        <v>5</v>
      </c>
      <c r="P38" s="2">
        <f t="shared" si="12"/>
        <v>6.4084507042253521E-3</v>
      </c>
      <c r="Q38" s="2">
        <f t="shared" si="13"/>
        <v>9.494119134704845E-3</v>
      </c>
      <c r="R38" s="2">
        <f t="shared" si="14"/>
        <v>1.3188063820036617E-2</v>
      </c>
      <c r="S38" s="2">
        <f t="shared" si="15"/>
        <v>6.2647386151390826E-3</v>
      </c>
      <c r="T38" s="2">
        <f t="shared" si="16"/>
        <v>5.237365450741693E-4</v>
      </c>
      <c r="U38" s="2">
        <f t="shared" si="10"/>
        <v>275.03587910881919</v>
      </c>
      <c r="V38" s="13">
        <f t="shared" si="11"/>
        <v>0</v>
      </c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>
      <c r="A39" s="5">
        <v>1087.5374858030018</v>
      </c>
      <c r="B39" s="5">
        <v>282.39983999999998</v>
      </c>
      <c r="C39">
        <v>1960.9563000000001</v>
      </c>
      <c r="D39">
        <v>316.19</v>
      </c>
      <c r="E39" s="1">
        <f t="shared" si="6"/>
        <v>1783</v>
      </c>
      <c r="F39">
        <v>5</v>
      </c>
      <c r="G39" s="2">
        <f t="shared" ref="G39:K54" si="18">G38*(1-G$5)+G$4*$F38*$L$4/1000</f>
        <v>6.7136150234741784E-3</v>
      </c>
      <c r="H39" s="2">
        <f t="shared" si="18"/>
        <v>9.9374840971714375E-3</v>
      </c>
      <c r="I39" s="2">
        <f t="shared" si="18"/>
        <v>1.3762219213846818E-2</v>
      </c>
      <c r="J39" s="2">
        <f t="shared" si="18"/>
        <v>6.4937082535791186E-3</v>
      </c>
      <c r="K39" s="2">
        <f t="shared" si="18"/>
        <v>5.5240405623700989E-4</v>
      </c>
      <c r="L39" s="2">
        <f t="shared" si="8"/>
        <v>275.03745943064433</v>
      </c>
      <c r="O39">
        <f t="shared" si="9"/>
        <v>5</v>
      </c>
      <c r="P39" s="2">
        <f t="shared" si="12"/>
        <v>6.7136150234741784E-3</v>
      </c>
      <c r="Q39" s="2">
        <f t="shared" si="13"/>
        <v>9.9374840971714375E-3</v>
      </c>
      <c r="R39" s="2">
        <f t="shared" si="14"/>
        <v>1.3762219213846818E-2</v>
      </c>
      <c r="S39" s="2">
        <f t="shared" si="15"/>
        <v>6.4937082535791186E-3</v>
      </c>
      <c r="T39" s="2">
        <f t="shared" si="16"/>
        <v>5.5240405623700989E-4</v>
      </c>
      <c r="U39" s="2">
        <f t="shared" si="10"/>
        <v>275.03745943064433</v>
      </c>
      <c r="V39" s="13">
        <f t="shared" si="11"/>
        <v>0</v>
      </c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>
      <c r="A40" s="5">
        <v>1105.3739406361235</v>
      </c>
      <c r="B40" s="5">
        <v>282.75096500000001</v>
      </c>
      <c r="C40">
        <v>1961.0410999999999</v>
      </c>
      <c r="D40">
        <v>316.89</v>
      </c>
      <c r="E40" s="1">
        <f t="shared" si="6"/>
        <v>1784</v>
      </c>
      <c r="F40">
        <v>5</v>
      </c>
      <c r="G40" s="2">
        <f t="shared" si="18"/>
        <v>7.0187793427230047E-3</v>
      </c>
      <c r="H40" s="2">
        <f t="shared" si="18"/>
        <v>1.0379629349369916E-2</v>
      </c>
      <c r="I40" s="2">
        <f t="shared" si="18"/>
        <v>1.4328667940339473E-2</v>
      </c>
      <c r="J40" s="2">
        <f t="shared" si="18"/>
        <v>6.7095975764223893E-3</v>
      </c>
      <c r="K40" s="2">
        <f t="shared" si="18"/>
        <v>5.6979178069492694E-4</v>
      </c>
      <c r="L40" s="2">
        <f t="shared" si="8"/>
        <v>275.03900646598953</v>
      </c>
      <c r="O40">
        <f t="shared" si="9"/>
        <v>5</v>
      </c>
      <c r="P40" s="2">
        <f t="shared" si="12"/>
        <v>7.0187793427230047E-3</v>
      </c>
      <c r="Q40" s="2">
        <f t="shared" si="13"/>
        <v>1.0379629349369916E-2</v>
      </c>
      <c r="R40" s="2">
        <f t="shared" si="14"/>
        <v>1.4328667940339473E-2</v>
      </c>
      <c r="S40" s="2">
        <f t="shared" si="15"/>
        <v>6.7095975764223893E-3</v>
      </c>
      <c r="T40" s="2">
        <f t="shared" si="16"/>
        <v>5.6979178069492694E-4</v>
      </c>
      <c r="U40" s="2">
        <f t="shared" si="10"/>
        <v>275.03900646598953</v>
      </c>
      <c r="V40" s="13">
        <f t="shared" si="11"/>
        <v>0</v>
      </c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>
      <c r="A41" s="5">
        <v>1136.7946841810672</v>
      </c>
      <c r="B41" s="5">
        <v>283.81344999999999</v>
      </c>
      <c r="C41">
        <v>1961.126</v>
      </c>
      <c r="D41">
        <v>317.7</v>
      </c>
      <c r="E41" s="1">
        <f t="shared" si="6"/>
        <v>1785</v>
      </c>
      <c r="F41">
        <v>5</v>
      </c>
      <c r="G41" s="2">
        <f t="shared" si="18"/>
        <v>7.3239436619718309E-3</v>
      </c>
      <c r="H41" s="2">
        <f t="shared" si="18"/>
        <v>1.0820558246759697E-2</v>
      </c>
      <c r="I41" s="2">
        <f t="shared" si="18"/>
        <v>1.4887513443149848E-2</v>
      </c>
      <c r="J41" s="2">
        <f t="shared" si="18"/>
        <v>6.9131538209763243E-3</v>
      </c>
      <c r="K41" s="2">
        <f t="shared" si="18"/>
        <v>5.8033796868128882E-4</v>
      </c>
      <c r="L41" s="2">
        <f t="shared" si="8"/>
        <v>275.04052550714152</v>
      </c>
      <c r="O41">
        <f t="shared" si="9"/>
        <v>5</v>
      </c>
      <c r="P41" s="2">
        <f t="shared" si="12"/>
        <v>7.3239436619718309E-3</v>
      </c>
      <c r="Q41" s="2">
        <f t="shared" si="13"/>
        <v>1.0820558246759697E-2</v>
      </c>
      <c r="R41" s="2">
        <f t="shared" si="14"/>
        <v>1.4887513443149848E-2</v>
      </c>
      <c r="S41" s="2">
        <f t="shared" si="15"/>
        <v>6.9131538209763243E-3</v>
      </c>
      <c r="T41" s="2">
        <f t="shared" si="16"/>
        <v>5.8033796868128882E-4</v>
      </c>
      <c r="U41" s="2">
        <f t="shared" si="10"/>
        <v>275.04052550714152</v>
      </c>
      <c r="V41" s="13">
        <f t="shared" si="11"/>
        <v>0</v>
      </c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>
      <c r="A42" s="5">
        <v>1159.6127749214806</v>
      </c>
      <c r="B42" s="5">
        <v>283.87588000000005</v>
      </c>
      <c r="C42">
        <v>1961.2027</v>
      </c>
      <c r="D42">
        <v>318.54000000000002</v>
      </c>
      <c r="E42" s="1">
        <f t="shared" si="6"/>
        <v>1786</v>
      </c>
      <c r="F42">
        <v>5</v>
      </c>
      <c r="G42" s="2">
        <f t="shared" si="18"/>
        <v>7.6291079812206572E-3</v>
      </c>
      <c r="H42" s="2">
        <f t="shared" si="18"/>
        <v>1.1260274135569225E-2</v>
      </c>
      <c r="I42" s="2">
        <f t="shared" si="18"/>
        <v>1.5438857777429026E-2</v>
      </c>
      <c r="J42" s="2">
        <f t="shared" si="18"/>
        <v>7.1050815372301849E-3</v>
      </c>
      <c r="K42" s="2">
        <f t="shared" si="18"/>
        <v>5.867345550381103E-4</v>
      </c>
      <c r="L42" s="2">
        <f t="shared" si="8"/>
        <v>275.04202005598648</v>
      </c>
      <c r="O42">
        <f t="shared" si="9"/>
        <v>5</v>
      </c>
      <c r="P42" s="2">
        <f t="shared" si="12"/>
        <v>7.6291079812206572E-3</v>
      </c>
      <c r="Q42" s="2">
        <f t="shared" si="13"/>
        <v>1.1260274135569225E-2</v>
      </c>
      <c r="R42" s="2">
        <f t="shared" si="14"/>
        <v>1.5438857777429026E-2</v>
      </c>
      <c r="S42" s="2">
        <f t="shared" si="15"/>
        <v>7.1050815372301849E-3</v>
      </c>
      <c r="T42" s="2">
        <f t="shared" si="16"/>
        <v>5.867345550381103E-4</v>
      </c>
      <c r="U42" s="2">
        <f t="shared" si="10"/>
        <v>275.04202005598648</v>
      </c>
      <c r="V42" s="13">
        <f t="shared" si="11"/>
        <v>0</v>
      </c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>
      <c r="A43" s="5">
        <v>1192.6199335903211</v>
      </c>
      <c r="B43" s="5">
        <v>283.85327000000001</v>
      </c>
      <c r="C43">
        <v>1961.2877000000001</v>
      </c>
      <c r="D43">
        <v>319.48</v>
      </c>
      <c r="E43" s="1">
        <f t="shared" si="6"/>
        <v>1787</v>
      </c>
      <c r="F43">
        <v>5</v>
      </c>
      <c r="G43" s="2">
        <f t="shared" si="18"/>
        <v>7.9342723004694835E-3</v>
      </c>
      <c r="H43" s="2">
        <f t="shared" si="18"/>
        <v>1.1698780352821375E-2</v>
      </c>
      <c r="I43" s="2">
        <f t="shared" si="18"/>
        <v>1.5982801628480994E-2</v>
      </c>
      <c r="J43" s="2">
        <f t="shared" si="18"/>
        <v>7.2860450264473492E-3</v>
      </c>
      <c r="K43" s="2">
        <f t="shared" si="18"/>
        <v>5.9061428078102207E-4</v>
      </c>
      <c r="L43" s="2">
        <f t="shared" si="8"/>
        <v>275.043492513589</v>
      </c>
      <c r="O43">
        <f t="shared" si="9"/>
        <v>5</v>
      </c>
      <c r="P43" s="2">
        <f t="shared" si="12"/>
        <v>7.9342723004694835E-3</v>
      </c>
      <c r="Q43" s="2">
        <f t="shared" si="13"/>
        <v>1.1698780352821375E-2</v>
      </c>
      <c r="R43" s="2">
        <f t="shared" si="14"/>
        <v>1.5982801628480994E-2</v>
      </c>
      <c r="S43" s="2">
        <f t="shared" si="15"/>
        <v>7.2860450264473492E-3</v>
      </c>
      <c r="T43" s="2">
        <f t="shared" si="16"/>
        <v>5.9061428078102207E-4</v>
      </c>
      <c r="U43" s="2">
        <f t="shared" si="10"/>
        <v>275.043492513589</v>
      </c>
      <c r="V43" s="13">
        <f t="shared" si="11"/>
        <v>0</v>
      </c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>
      <c r="A44" s="5">
        <v>1207.4211739643513</v>
      </c>
      <c r="B44" s="5">
        <v>283.59713999999997</v>
      </c>
      <c r="C44">
        <v>1961.3698999999999</v>
      </c>
      <c r="D44">
        <v>320.58</v>
      </c>
      <c r="E44" s="1">
        <f t="shared" si="6"/>
        <v>1788</v>
      </c>
      <c r="F44">
        <v>5</v>
      </c>
      <c r="G44" s="2">
        <f t="shared" si="18"/>
        <v>8.2394366197183107E-3</v>
      </c>
      <c r="H44" s="2">
        <f t="shared" si="18"/>
        <v>1.2136080226358769E-2</v>
      </c>
      <c r="I44" s="2">
        <f t="shared" si="18"/>
        <v>1.6519444330149582E-2</v>
      </c>
      <c r="J44" s="2">
        <f t="shared" si="18"/>
        <v>7.4566706404484845E-3</v>
      </c>
      <c r="K44" s="2">
        <f t="shared" si="18"/>
        <v>5.9296745339537443E-4</v>
      </c>
      <c r="L44" s="2">
        <f t="shared" si="8"/>
        <v>275.04494459927008</v>
      </c>
      <c r="O44">
        <f t="shared" si="9"/>
        <v>5</v>
      </c>
      <c r="P44" s="2">
        <f t="shared" si="12"/>
        <v>8.2394366197183107E-3</v>
      </c>
      <c r="Q44" s="2">
        <f t="shared" si="13"/>
        <v>1.2136080226358769E-2</v>
      </c>
      <c r="R44" s="2">
        <f t="shared" si="14"/>
        <v>1.6519444330149582E-2</v>
      </c>
      <c r="S44" s="2">
        <f t="shared" si="15"/>
        <v>7.4566706404484845E-3</v>
      </c>
      <c r="T44" s="2">
        <f t="shared" si="16"/>
        <v>5.9296745339537443E-4</v>
      </c>
      <c r="U44" s="2">
        <f t="shared" si="10"/>
        <v>275.04494459927008</v>
      </c>
      <c r="V44" s="13">
        <f t="shared" si="11"/>
        <v>0</v>
      </c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>
      <c r="A45" s="5">
        <v>1246.2740771419012</v>
      </c>
      <c r="B45" s="5">
        <v>281.72289999999998</v>
      </c>
      <c r="C45">
        <v>1961.4548</v>
      </c>
      <c r="D45">
        <v>319.77</v>
      </c>
      <c r="E45" s="1">
        <f t="shared" si="6"/>
        <v>1789</v>
      </c>
      <c r="F45">
        <v>5</v>
      </c>
      <c r="G45" s="2">
        <f t="shared" si="18"/>
        <v>8.5446009389671361E-3</v>
      </c>
      <c r="H45" s="2">
        <f t="shared" si="18"/>
        <v>1.2572177074869035E-2</v>
      </c>
      <c r="I45" s="2">
        <f t="shared" si="18"/>
        <v>1.7048883882958582E-2</v>
      </c>
      <c r="J45" s="2">
        <f t="shared" si="18"/>
        <v>7.6175489495439027E-3</v>
      </c>
      <c r="K45" s="2">
        <f t="shared" si="18"/>
        <v>5.9439472473357528E-4</v>
      </c>
      <c r="L45" s="2">
        <f t="shared" si="8"/>
        <v>275.04637760557108</v>
      </c>
      <c r="O45">
        <f t="shared" si="9"/>
        <v>5</v>
      </c>
      <c r="P45" s="2">
        <f t="shared" si="12"/>
        <v>8.5446009389671361E-3</v>
      </c>
      <c r="Q45" s="2">
        <f t="shared" si="13"/>
        <v>1.2572177074869035E-2</v>
      </c>
      <c r="R45" s="2">
        <f t="shared" si="14"/>
        <v>1.7048883882958582E-2</v>
      </c>
      <c r="S45" s="2">
        <f t="shared" si="15"/>
        <v>7.6175489495439027E-3</v>
      </c>
      <c r="T45" s="2">
        <f t="shared" si="16"/>
        <v>5.9439472473357528E-4</v>
      </c>
      <c r="U45" s="2">
        <f t="shared" si="10"/>
        <v>275.04637760557108</v>
      </c>
      <c r="V45" s="13">
        <f t="shared" si="11"/>
        <v>0</v>
      </c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>
      <c r="A46" s="5">
        <v>1257.5572759254273</v>
      </c>
      <c r="B46" s="5">
        <v>282.11384499999997</v>
      </c>
      <c r="C46">
        <v>1961.537</v>
      </c>
      <c r="D46">
        <v>318.57</v>
      </c>
      <c r="E46" s="1">
        <f t="shared" si="6"/>
        <v>1790</v>
      </c>
      <c r="F46">
        <v>5</v>
      </c>
      <c r="G46" s="2">
        <f t="shared" si="18"/>
        <v>8.8497652582159615E-3</v>
      </c>
      <c r="H46" s="2">
        <f t="shared" si="18"/>
        <v>1.3007074207909993E-2</v>
      </c>
      <c r="I46" s="2">
        <f t="shared" si="18"/>
        <v>1.7571216972008405E-2</v>
      </c>
      <c r="J46" s="2">
        <f t="shared" si="18"/>
        <v>7.7692367866187568E-3</v>
      </c>
      <c r="K46" s="2">
        <f t="shared" si="18"/>
        <v>5.9526040855992321E-4</v>
      </c>
      <c r="L46" s="2">
        <f t="shared" si="8"/>
        <v>275.04779255363331</v>
      </c>
      <c r="O46">
        <f t="shared" si="9"/>
        <v>5</v>
      </c>
      <c r="P46" s="2">
        <f t="shared" si="12"/>
        <v>8.8497652582159615E-3</v>
      </c>
      <c r="Q46" s="2">
        <f t="shared" si="13"/>
        <v>1.3007074207909993E-2</v>
      </c>
      <c r="R46" s="2">
        <f t="shared" si="14"/>
        <v>1.7571216972008405E-2</v>
      </c>
      <c r="S46" s="2">
        <f t="shared" si="15"/>
        <v>7.7692367866187568E-3</v>
      </c>
      <c r="T46" s="2">
        <f t="shared" si="16"/>
        <v>5.9526040855992321E-4</v>
      </c>
      <c r="U46" s="2">
        <f t="shared" si="10"/>
        <v>275.04779255363331</v>
      </c>
      <c r="V46" s="13">
        <f t="shared" si="11"/>
        <v>0</v>
      </c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>
      <c r="A47" s="5">
        <v>1275.7548259945549</v>
      </c>
      <c r="B47" s="5">
        <v>281.12830000000002</v>
      </c>
      <c r="C47">
        <v>1961.6219000000001</v>
      </c>
      <c r="D47">
        <v>316.79000000000002</v>
      </c>
      <c r="E47" s="1">
        <f t="shared" si="6"/>
        <v>1791</v>
      </c>
      <c r="F47">
        <v>6</v>
      </c>
      <c r="G47" s="2">
        <f t="shared" si="18"/>
        <v>9.1549295774647869E-3</v>
      </c>
      <c r="H47" s="2">
        <f t="shared" si="18"/>
        <v>1.3440774925934771E-2</v>
      </c>
      <c r="I47" s="2">
        <f t="shared" si="18"/>
        <v>1.8086538984632489E-2</v>
      </c>
      <c r="J47" s="2">
        <f t="shared" si="18"/>
        <v>7.91225917444607E-3</v>
      </c>
      <c r="K47" s="2">
        <f t="shared" si="18"/>
        <v>5.9578547234222061E-4</v>
      </c>
      <c r="L47" s="2">
        <f t="shared" si="8"/>
        <v>275.04919028813481</v>
      </c>
      <c r="O47">
        <f t="shared" si="9"/>
        <v>6</v>
      </c>
      <c r="P47" s="2">
        <f t="shared" si="12"/>
        <v>9.1549295774647869E-3</v>
      </c>
      <c r="Q47" s="2">
        <f t="shared" si="13"/>
        <v>1.3440774925934771E-2</v>
      </c>
      <c r="R47" s="2">
        <f t="shared" si="14"/>
        <v>1.8086538984632489E-2</v>
      </c>
      <c r="S47" s="2">
        <f t="shared" si="15"/>
        <v>7.91225917444607E-3</v>
      </c>
      <c r="T47" s="2">
        <f t="shared" si="16"/>
        <v>5.9578547234222061E-4</v>
      </c>
      <c r="U47" s="2">
        <f t="shared" si="10"/>
        <v>275.04919028813481</v>
      </c>
      <c r="V47" s="13">
        <f t="shared" si="11"/>
        <v>0</v>
      </c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>
      <c r="A48" s="5">
        <v>1306.4533214161377</v>
      </c>
      <c r="B48" s="5">
        <v>281.49663500000003</v>
      </c>
      <c r="C48">
        <v>1961.7067999999999</v>
      </c>
      <c r="D48">
        <v>314.99</v>
      </c>
      <c r="E48" s="1">
        <f t="shared" si="6"/>
        <v>1792</v>
      </c>
      <c r="F48">
        <v>6</v>
      </c>
      <c r="G48" s="2">
        <f t="shared" si="18"/>
        <v>9.5211267605633792E-3</v>
      </c>
      <c r="H48" s="2">
        <f t="shared" si="18"/>
        <v>1.396717923393187E-2</v>
      </c>
      <c r="I48" s="2">
        <f t="shared" si="18"/>
        <v>1.8745178769600777E-2</v>
      </c>
      <c r="J48" s="2">
        <f t="shared" si="18"/>
        <v>8.1644820349172191E-3</v>
      </c>
      <c r="K48" s="2">
        <f t="shared" si="18"/>
        <v>6.4305229643200055E-4</v>
      </c>
      <c r="L48" s="2">
        <f t="shared" si="8"/>
        <v>275.05104101909546</v>
      </c>
      <c r="O48">
        <f t="shared" si="9"/>
        <v>6</v>
      </c>
      <c r="P48" s="2">
        <f t="shared" si="12"/>
        <v>9.5211267605633792E-3</v>
      </c>
      <c r="Q48" s="2">
        <f t="shared" si="13"/>
        <v>1.396717923393187E-2</v>
      </c>
      <c r="R48" s="2">
        <f t="shared" si="14"/>
        <v>1.8745178769600777E-2</v>
      </c>
      <c r="S48" s="2">
        <f t="shared" si="15"/>
        <v>8.1644820349172191E-3</v>
      </c>
      <c r="T48" s="2">
        <f t="shared" si="16"/>
        <v>6.4305229643200055E-4</v>
      </c>
      <c r="U48" s="2">
        <f t="shared" si="10"/>
        <v>275.05104101909546</v>
      </c>
      <c r="V48" s="13">
        <f t="shared" si="11"/>
        <v>0</v>
      </c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>
      <c r="A49" s="5">
        <v>1330.0781298190848</v>
      </c>
      <c r="B49" s="5">
        <v>283.41525000000001</v>
      </c>
      <c r="C49">
        <v>1961.789</v>
      </c>
      <c r="D49">
        <v>315.31</v>
      </c>
      <c r="E49" s="1">
        <f t="shared" si="6"/>
        <v>1793</v>
      </c>
      <c r="F49">
        <v>6</v>
      </c>
      <c r="G49" s="2">
        <f t="shared" si="18"/>
        <v>9.8873239436619714E-3</v>
      </c>
      <c r="H49" s="2">
        <f t="shared" si="18"/>
        <v>1.4492135387938469E-2</v>
      </c>
      <c r="I49" s="2">
        <f t="shared" si="18"/>
        <v>1.9394977885719526E-2</v>
      </c>
      <c r="J49" s="2">
        <f t="shared" si="18"/>
        <v>8.4022961963217211E-3</v>
      </c>
      <c r="K49" s="2">
        <f t="shared" si="18"/>
        <v>6.7172107442969571E-4</v>
      </c>
      <c r="L49" s="2">
        <f t="shared" si="8"/>
        <v>275.05284845448807</v>
      </c>
      <c r="O49">
        <f t="shared" si="9"/>
        <v>6</v>
      </c>
      <c r="P49" s="2">
        <f t="shared" si="12"/>
        <v>9.8873239436619714E-3</v>
      </c>
      <c r="Q49" s="2">
        <f t="shared" si="13"/>
        <v>1.4492135387938469E-2</v>
      </c>
      <c r="R49" s="2">
        <f t="shared" si="14"/>
        <v>1.9394977885719526E-2</v>
      </c>
      <c r="S49" s="2">
        <f t="shared" si="15"/>
        <v>8.4022961963217211E-3</v>
      </c>
      <c r="T49" s="2">
        <f t="shared" si="16"/>
        <v>6.7172107442969571E-4</v>
      </c>
      <c r="U49" s="2">
        <f t="shared" si="10"/>
        <v>275.05284845448807</v>
      </c>
      <c r="V49" s="13">
        <f t="shared" si="11"/>
        <v>0</v>
      </c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>
      <c r="A50" s="5">
        <v>1349.657371124722</v>
      </c>
      <c r="B50" s="5">
        <v>280.06311499999998</v>
      </c>
      <c r="C50">
        <v>1961.874</v>
      </c>
      <c r="D50">
        <v>316.10000000000002</v>
      </c>
      <c r="E50" s="1">
        <f t="shared" si="6"/>
        <v>1794</v>
      </c>
      <c r="F50">
        <v>6</v>
      </c>
      <c r="G50" s="2">
        <f t="shared" si="18"/>
        <v>1.0253521126760564E-2</v>
      </c>
      <c r="H50" s="2">
        <f t="shared" si="18"/>
        <v>1.5015647371869497E-2</v>
      </c>
      <c r="I50" s="2">
        <f t="shared" si="18"/>
        <v>2.0036054997891E-2</v>
      </c>
      <c r="J50" s="2">
        <f t="shared" si="18"/>
        <v>8.6265247823383955E-3</v>
      </c>
      <c r="K50" s="2">
        <f t="shared" si="18"/>
        <v>6.8910956726179269E-4</v>
      </c>
      <c r="L50" s="2">
        <f t="shared" si="8"/>
        <v>275.05462085784615</v>
      </c>
      <c r="O50">
        <f t="shared" si="9"/>
        <v>6</v>
      </c>
      <c r="P50" s="2">
        <f t="shared" si="12"/>
        <v>1.0253521126760564E-2</v>
      </c>
      <c r="Q50" s="2">
        <f t="shared" si="13"/>
        <v>1.5015647371869497E-2</v>
      </c>
      <c r="R50" s="2">
        <f t="shared" si="14"/>
        <v>2.0036054997891E-2</v>
      </c>
      <c r="S50" s="2">
        <f t="shared" si="15"/>
        <v>8.6265247823383955E-3</v>
      </c>
      <c r="T50" s="2">
        <f t="shared" si="16"/>
        <v>6.8910956726179269E-4</v>
      </c>
      <c r="U50" s="2">
        <f t="shared" si="10"/>
        <v>275.05462085784615</v>
      </c>
      <c r="V50" s="13">
        <f t="shared" si="11"/>
        <v>0</v>
      </c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>
      <c r="A51" s="5">
        <v>1390.4552610634835</v>
      </c>
      <c r="B51" s="5">
        <v>280.40884</v>
      </c>
      <c r="C51">
        <v>1961.9562000000001</v>
      </c>
      <c r="D51">
        <v>317.01</v>
      </c>
      <c r="E51" s="1">
        <f t="shared" si="6"/>
        <v>1795</v>
      </c>
      <c r="F51">
        <v>6</v>
      </c>
      <c r="G51" s="2">
        <f t="shared" si="18"/>
        <v>1.0619718309859156E-2</v>
      </c>
      <c r="H51" s="2">
        <f t="shared" si="18"/>
        <v>1.5537719158680009E-2</v>
      </c>
      <c r="I51" s="2">
        <f t="shared" si="18"/>
        <v>2.0668527178224053E-2</v>
      </c>
      <c r="J51" s="2">
        <f t="shared" si="18"/>
        <v>8.8379438941780693E-3</v>
      </c>
      <c r="K51" s="2">
        <f t="shared" si="18"/>
        <v>6.9965622129065301E-4</v>
      </c>
      <c r="L51" s="2">
        <f t="shared" si="8"/>
        <v>275.05636356476225</v>
      </c>
      <c r="O51">
        <f t="shared" si="9"/>
        <v>6</v>
      </c>
      <c r="P51" s="2">
        <f t="shared" si="12"/>
        <v>1.0619718309859156E-2</v>
      </c>
      <c r="Q51" s="2">
        <f t="shared" si="13"/>
        <v>1.5537719158680009E-2</v>
      </c>
      <c r="R51" s="2">
        <f t="shared" si="14"/>
        <v>2.0668527178224053E-2</v>
      </c>
      <c r="S51" s="2">
        <f t="shared" si="15"/>
        <v>8.8379438941780693E-3</v>
      </c>
      <c r="T51" s="2">
        <f t="shared" si="16"/>
        <v>6.9965622129065301E-4</v>
      </c>
      <c r="U51" s="2">
        <f t="shared" si="10"/>
        <v>275.05636356476225</v>
      </c>
      <c r="V51" s="13">
        <f t="shared" si="11"/>
        <v>0</v>
      </c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>
      <c r="A52" s="5">
        <v>1390.5117738192309</v>
      </c>
      <c r="B52" s="5">
        <v>279.97579749999994</v>
      </c>
      <c r="C52">
        <v>1962.0410999999999</v>
      </c>
      <c r="D52">
        <v>317.94</v>
      </c>
      <c r="E52" s="1">
        <f t="shared" si="6"/>
        <v>1796</v>
      </c>
      <c r="F52">
        <v>6</v>
      </c>
      <c r="G52" s="2">
        <f t="shared" si="18"/>
        <v>1.0985915492957748E-2</v>
      </c>
      <c r="H52" s="2">
        <f t="shared" si="18"/>
        <v>1.6058354710395347E-2</v>
      </c>
      <c r="I52" s="2">
        <f t="shared" si="18"/>
        <v>2.1292509927413588E-2</v>
      </c>
      <c r="J52" s="2">
        <f t="shared" si="18"/>
        <v>9.0372852968293484E-3</v>
      </c>
      <c r="K52" s="2">
        <f t="shared" si="18"/>
        <v>7.0605309031653843E-4</v>
      </c>
      <c r="L52" s="2">
        <f t="shared" si="8"/>
        <v>275.05808011851792</v>
      </c>
      <c r="O52">
        <f t="shared" si="9"/>
        <v>6</v>
      </c>
      <c r="P52" s="2">
        <f t="shared" si="12"/>
        <v>1.0985915492957748E-2</v>
      </c>
      <c r="Q52" s="2">
        <f t="shared" si="13"/>
        <v>1.6058354710395347E-2</v>
      </c>
      <c r="R52" s="2">
        <f t="shared" si="14"/>
        <v>2.1292509927413588E-2</v>
      </c>
      <c r="S52" s="2">
        <f t="shared" si="15"/>
        <v>9.0372852968293484E-3</v>
      </c>
      <c r="T52" s="2">
        <f t="shared" si="16"/>
        <v>7.0605309031653843E-4</v>
      </c>
      <c r="U52" s="2">
        <f t="shared" si="10"/>
        <v>275.05808011851792</v>
      </c>
      <c r="V52" s="13">
        <f t="shared" si="11"/>
        <v>0</v>
      </c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>
      <c r="A53" s="5">
        <v>1411.2538389565966</v>
      </c>
      <c r="B53" s="5">
        <v>279.61514</v>
      </c>
      <c r="C53">
        <v>1962.126</v>
      </c>
      <c r="D53">
        <v>318.55</v>
      </c>
      <c r="E53" s="1">
        <f t="shared" si="6"/>
        <v>1797</v>
      </c>
      <c r="F53">
        <v>7</v>
      </c>
      <c r="G53" s="2">
        <f t="shared" si="18"/>
        <v>1.135211267605634E-2</v>
      </c>
      <c r="H53" s="2">
        <f t="shared" si="18"/>
        <v>1.65775579781412E-2</v>
      </c>
      <c r="I53" s="2">
        <f t="shared" si="18"/>
        <v>2.1908117195833049E-2</v>
      </c>
      <c r="J53" s="2">
        <f t="shared" si="18"/>
        <v>9.2252389518476009E-3</v>
      </c>
      <c r="K53" s="2">
        <f t="shared" si="18"/>
        <v>7.0993298750690408E-4</v>
      </c>
      <c r="L53" s="2">
        <f t="shared" si="8"/>
        <v>275.05977295978937</v>
      </c>
      <c r="O53">
        <f t="shared" si="9"/>
        <v>7</v>
      </c>
      <c r="P53" s="2">
        <f t="shared" si="12"/>
        <v>1.135211267605634E-2</v>
      </c>
      <c r="Q53" s="2">
        <f t="shared" si="13"/>
        <v>1.65775579781412E-2</v>
      </c>
      <c r="R53" s="2">
        <f t="shared" si="14"/>
        <v>2.1908117195833049E-2</v>
      </c>
      <c r="S53" s="2">
        <f t="shared" si="15"/>
        <v>9.2252389518476009E-3</v>
      </c>
      <c r="T53" s="2">
        <f t="shared" si="16"/>
        <v>7.0993298750690408E-4</v>
      </c>
      <c r="U53" s="2">
        <f t="shared" si="10"/>
        <v>275.05977295978937</v>
      </c>
      <c r="V53" s="13">
        <f t="shared" si="11"/>
        <v>0</v>
      </c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>
      <c r="A54" s="5">
        <v>1429.3261215367718</v>
      </c>
      <c r="B54" s="5">
        <v>279.53550000000001</v>
      </c>
      <c r="C54">
        <v>1962.2027</v>
      </c>
      <c r="D54">
        <v>319.68</v>
      </c>
      <c r="E54" s="1">
        <f t="shared" si="6"/>
        <v>1798</v>
      </c>
      <c r="F54">
        <v>7</v>
      </c>
      <c r="G54" s="2">
        <f t="shared" si="18"/>
        <v>1.1779342723004698E-2</v>
      </c>
      <c r="H54" s="2">
        <f t="shared" si="18"/>
        <v>1.7189229615788611E-2</v>
      </c>
      <c r="I54" s="2">
        <f t="shared" si="18"/>
        <v>2.2665696146127821E-2</v>
      </c>
      <c r="J54" s="2">
        <f t="shared" si="18"/>
        <v>9.519826297472455E-3</v>
      </c>
      <c r="K54" s="2">
        <f t="shared" si="18"/>
        <v>7.5923462091690547E-4</v>
      </c>
      <c r="L54" s="2">
        <f t="shared" si="8"/>
        <v>275.0619133294033</v>
      </c>
      <c r="O54">
        <f t="shared" si="9"/>
        <v>7</v>
      </c>
      <c r="P54" s="2">
        <f t="shared" si="12"/>
        <v>1.1779342723004698E-2</v>
      </c>
      <c r="Q54" s="2">
        <f t="shared" si="13"/>
        <v>1.7189229615788611E-2</v>
      </c>
      <c r="R54" s="2">
        <f t="shared" si="14"/>
        <v>2.2665696146127821E-2</v>
      </c>
      <c r="S54" s="2">
        <f t="shared" si="15"/>
        <v>9.519826297472455E-3</v>
      </c>
      <c r="T54" s="2">
        <f t="shared" si="16"/>
        <v>7.5923462091690547E-4</v>
      </c>
      <c r="U54" s="2">
        <f t="shared" si="10"/>
        <v>275.0619133294033</v>
      </c>
      <c r="V54" s="13">
        <f t="shared" si="11"/>
        <v>0</v>
      </c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>
      <c r="A55" s="5">
        <v>1431</v>
      </c>
      <c r="B55" s="5">
        <v>282.51929999999999</v>
      </c>
      <c r="C55">
        <v>1962.2877000000001</v>
      </c>
      <c r="D55">
        <v>320.57</v>
      </c>
      <c r="E55" s="1">
        <f t="shared" si="6"/>
        <v>1799</v>
      </c>
      <c r="F55">
        <v>7</v>
      </c>
      <c r="G55" s="2">
        <f t="shared" ref="G55:K70" si="19">G54*(1-G$5)+G$4*$F54*$L$4/1000</f>
        <v>1.2206572769953055E-2</v>
      </c>
      <c r="H55" s="2">
        <f t="shared" si="19"/>
        <v>1.7799218526472208E-2</v>
      </c>
      <c r="I55" s="2">
        <f t="shared" si="19"/>
        <v>2.3413106405159496E-2</v>
      </c>
      <c r="J55" s="2">
        <f t="shared" si="19"/>
        <v>9.797584794181623E-3</v>
      </c>
      <c r="K55" s="2">
        <f t="shared" si="19"/>
        <v>7.8913757315398399E-4</v>
      </c>
      <c r="L55" s="2">
        <f t="shared" si="8"/>
        <v>275.06400562006894</v>
      </c>
      <c r="O55">
        <f t="shared" si="9"/>
        <v>7</v>
      </c>
      <c r="P55" s="2">
        <f t="shared" si="12"/>
        <v>1.2206572769953055E-2</v>
      </c>
      <c r="Q55" s="2">
        <f t="shared" si="13"/>
        <v>1.7799218526472208E-2</v>
      </c>
      <c r="R55" s="2">
        <f t="shared" si="14"/>
        <v>2.3413106405159496E-2</v>
      </c>
      <c r="S55" s="2">
        <f t="shared" si="15"/>
        <v>9.797584794181623E-3</v>
      </c>
      <c r="T55" s="2">
        <f t="shared" si="16"/>
        <v>7.8913757315398399E-4</v>
      </c>
      <c r="U55" s="2">
        <f t="shared" si="10"/>
        <v>275.06400562006894</v>
      </c>
      <c r="V55" s="13">
        <f t="shared" si="11"/>
        <v>0</v>
      </c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>
      <c r="A56" s="5">
        <v>1449.1350714777568</v>
      </c>
      <c r="B56" s="5">
        <v>281.66316999999998</v>
      </c>
      <c r="C56">
        <v>1962.3698999999999</v>
      </c>
      <c r="D56">
        <v>321.02</v>
      </c>
      <c r="E56" s="1">
        <f t="shared" si="6"/>
        <v>1800</v>
      </c>
      <c r="F56">
        <v>8</v>
      </c>
      <c r="G56" s="2">
        <f t="shared" si="19"/>
        <v>1.2633802816901412E-2</v>
      </c>
      <c r="H56" s="2">
        <f t="shared" si="19"/>
        <v>1.8407529339424182E-2</v>
      </c>
      <c r="I56" s="2">
        <f t="shared" si="19"/>
        <v>2.4150484463365096E-2</v>
      </c>
      <c r="J56" s="2">
        <f t="shared" si="19"/>
        <v>1.00594758212062E-2</v>
      </c>
      <c r="K56" s="2">
        <f t="shared" si="19"/>
        <v>8.0727463050169466E-4</v>
      </c>
      <c r="L56" s="2">
        <f t="shared" si="8"/>
        <v>275.06605856707142</v>
      </c>
      <c r="O56">
        <f t="shared" si="9"/>
        <v>8</v>
      </c>
      <c r="P56" s="2">
        <f t="shared" si="12"/>
        <v>1.2633802816901412E-2</v>
      </c>
      <c r="Q56" s="2">
        <f t="shared" si="13"/>
        <v>1.8407529339424182E-2</v>
      </c>
      <c r="R56" s="2">
        <f t="shared" si="14"/>
        <v>2.4150484463365096E-2</v>
      </c>
      <c r="S56" s="2">
        <f t="shared" si="15"/>
        <v>1.00594758212062E-2</v>
      </c>
      <c r="T56" s="2">
        <f t="shared" si="16"/>
        <v>8.0727463050169466E-4</v>
      </c>
      <c r="U56" s="2">
        <f t="shared" si="10"/>
        <v>275.06605856707142</v>
      </c>
      <c r="V56" s="13">
        <f t="shared" si="11"/>
        <v>0</v>
      </c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>
      <c r="A57" s="5">
        <v>1469.472350000392</v>
      </c>
      <c r="B57" s="5">
        <v>279.63234999999997</v>
      </c>
      <c r="C57">
        <v>1962.4548</v>
      </c>
      <c r="D57">
        <v>320.62</v>
      </c>
      <c r="E57" s="1">
        <f t="shared" si="6"/>
        <v>1801</v>
      </c>
      <c r="F57">
        <v>8</v>
      </c>
      <c r="G57" s="2">
        <f t="shared" si="19"/>
        <v>1.3122065727699535E-2</v>
      </c>
      <c r="H57" s="2">
        <f t="shared" si="19"/>
        <v>1.9108063384756589E-2</v>
      </c>
      <c r="I57" s="2">
        <f t="shared" si="19"/>
        <v>2.5028199720906967E-2</v>
      </c>
      <c r="J57" s="2">
        <f t="shared" si="19"/>
        <v>1.0423776729223025E-2</v>
      </c>
      <c r="K57" s="2">
        <f t="shared" si="19"/>
        <v>8.6522366866755918E-4</v>
      </c>
      <c r="L57" s="2">
        <f t="shared" si="8"/>
        <v>275.06854732923125</v>
      </c>
      <c r="O57">
        <f t="shared" si="9"/>
        <v>8</v>
      </c>
      <c r="P57" s="2">
        <f t="shared" si="12"/>
        <v>1.3122065727699535E-2</v>
      </c>
      <c r="Q57" s="2">
        <f t="shared" si="13"/>
        <v>1.9108063384756589E-2</v>
      </c>
      <c r="R57" s="2">
        <f t="shared" si="14"/>
        <v>2.5028199720906967E-2</v>
      </c>
      <c r="S57" s="2">
        <f t="shared" si="15"/>
        <v>1.0423776729223025E-2</v>
      </c>
      <c r="T57" s="2">
        <f t="shared" si="16"/>
        <v>8.6522366866755918E-4</v>
      </c>
      <c r="U57" s="2">
        <f t="shared" si="10"/>
        <v>275.06854732923125</v>
      </c>
      <c r="V57" s="13">
        <f t="shared" si="11"/>
        <v>0</v>
      </c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>
      <c r="A58" s="5">
        <v>1501.5236039760064</v>
      </c>
      <c r="B58" s="5">
        <v>282.40979499999997</v>
      </c>
      <c r="C58">
        <v>1962.537</v>
      </c>
      <c r="D58">
        <v>319.61</v>
      </c>
      <c r="E58" s="1">
        <f t="shared" si="6"/>
        <v>1802</v>
      </c>
      <c r="F58">
        <v>10</v>
      </c>
      <c r="G58" s="2">
        <f t="shared" si="19"/>
        <v>1.3610328638497657E-2</v>
      </c>
      <c r="H58" s="2">
        <f t="shared" si="19"/>
        <v>1.9806670239984704E-2</v>
      </c>
      <c r="I58" s="2">
        <f t="shared" si="19"/>
        <v>2.5894133743678018E-2</v>
      </c>
      <c r="J58" s="2">
        <f t="shared" si="19"/>
        <v>1.0767266271674033E-2</v>
      </c>
      <c r="K58" s="2">
        <f t="shared" si="19"/>
        <v>9.0037153701601354E-4</v>
      </c>
      <c r="L58" s="2">
        <f t="shared" si="8"/>
        <v>275.07097877043083</v>
      </c>
      <c r="O58">
        <f t="shared" si="9"/>
        <v>10</v>
      </c>
      <c r="P58" s="2">
        <f t="shared" si="12"/>
        <v>1.3610328638497657E-2</v>
      </c>
      <c r="Q58" s="2">
        <f t="shared" si="13"/>
        <v>1.9806670239984704E-2</v>
      </c>
      <c r="R58" s="2">
        <f t="shared" si="14"/>
        <v>2.5894133743678018E-2</v>
      </c>
      <c r="S58" s="2">
        <f t="shared" si="15"/>
        <v>1.0767266271674033E-2</v>
      </c>
      <c r="T58" s="2">
        <f t="shared" si="16"/>
        <v>9.0037153701601354E-4</v>
      </c>
      <c r="U58" s="2">
        <f t="shared" si="10"/>
        <v>275.07097877043083</v>
      </c>
      <c r="V58" s="13">
        <f t="shared" si="11"/>
        <v>0</v>
      </c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>
      <c r="A59" s="5">
        <v>1529.6778032850689</v>
      </c>
      <c r="B59" s="5">
        <v>283.21615000000003</v>
      </c>
      <c r="C59">
        <v>1962.6219000000001</v>
      </c>
      <c r="D59">
        <v>317.39999999999998</v>
      </c>
      <c r="E59" s="1">
        <f t="shared" si="6"/>
        <v>1803</v>
      </c>
      <c r="F59">
        <v>9</v>
      </c>
      <c r="G59" s="2">
        <f t="shared" si="19"/>
        <v>1.422065727699531E-2</v>
      </c>
      <c r="H59" s="2">
        <f t="shared" si="19"/>
        <v>2.0691148634096171E-2</v>
      </c>
      <c r="I59" s="2">
        <f t="shared" si="19"/>
        <v>2.7048914150235474E-2</v>
      </c>
      <c r="J59" s="2">
        <f t="shared" si="19"/>
        <v>1.1325875120483647E-2</v>
      </c>
      <c r="K59" s="2">
        <f t="shared" si="19"/>
        <v>1.0155865104079179E-3</v>
      </c>
      <c r="L59" s="2">
        <f t="shared" si="8"/>
        <v>275.07430218169225</v>
      </c>
      <c r="O59">
        <f t="shared" si="9"/>
        <v>9</v>
      </c>
      <c r="P59" s="2">
        <f t="shared" si="12"/>
        <v>1.422065727699531E-2</v>
      </c>
      <c r="Q59" s="2">
        <f t="shared" si="13"/>
        <v>2.0691148634096171E-2</v>
      </c>
      <c r="R59" s="2">
        <f t="shared" si="14"/>
        <v>2.7048914150235474E-2</v>
      </c>
      <c r="S59" s="2">
        <f t="shared" si="15"/>
        <v>1.1325875120483647E-2</v>
      </c>
      <c r="T59" s="2">
        <f t="shared" si="16"/>
        <v>1.0155865104079179E-3</v>
      </c>
      <c r="U59" s="2">
        <f t="shared" si="10"/>
        <v>275.07430218169225</v>
      </c>
      <c r="V59" s="13">
        <f t="shared" si="11"/>
        <v>0</v>
      </c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>
      <c r="A60" s="5">
        <v>1549.7130622291177</v>
      </c>
      <c r="B60" s="5">
        <v>282.81794999999994</v>
      </c>
      <c r="C60">
        <v>1962.7067999999999</v>
      </c>
      <c r="D60">
        <v>316.25</v>
      </c>
      <c r="E60" s="1">
        <f t="shared" si="6"/>
        <v>1804</v>
      </c>
      <c r="F60">
        <v>9</v>
      </c>
      <c r="G60" s="2">
        <f t="shared" si="19"/>
        <v>1.4769953051643197E-2</v>
      </c>
      <c r="H60" s="2">
        <f t="shared" si="19"/>
        <v>2.1479297088084996E-2</v>
      </c>
      <c r="I60" s="2">
        <f t="shared" si="19"/>
        <v>2.8037959641163793E-2</v>
      </c>
      <c r="J60" s="2">
        <f t="shared" si="19"/>
        <v>1.1735201509927141E-2</v>
      </c>
      <c r="K60" s="2">
        <f t="shared" si="19"/>
        <v>1.0385195674205714E-3</v>
      </c>
      <c r="L60" s="2">
        <f t="shared" si="8"/>
        <v>275.07706093085824</v>
      </c>
      <c r="O60">
        <f t="shared" si="9"/>
        <v>9</v>
      </c>
      <c r="P60" s="2">
        <f t="shared" si="12"/>
        <v>1.4769953051643197E-2</v>
      </c>
      <c r="Q60" s="2">
        <f t="shared" si="13"/>
        <v>2.1479297088084996E-2</v>
      </c>
      <c r="R60" s="2">
        <f t="shared" si="14"/>
        <v>2.8037959641163793E-2</v>
      </c>
      <c r="S60" s="2">
        <f t="shared" si="15"/>
        <v>1.1735201509927141E-2</v>
      </c>
      <c r="T60" s="2">
        <f t="shared" si="16"/>
        <v>1.0385195674205714E-3</v>
      </c>
      <c r="U60" s="2">
        <f t="shared" si="10"/>
        <v>275.07706093085824</v>
      </c>
      <c r="V60" s="13">
        <f t="shared" si="11"/>
        <v>0</v>
      </c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>
      <c r="A61" s="5">
        <v>1560.4303488641633</v>
      </c>
      <c r="B61" s="5">
        <v>281.74551000000002</v>
      </c>
      <c r="C61">
        <v>1962.789</v>
      </c>
      <c r="D61">
        <v>315.42</v>
      </c>
      <c r="E61" s="1">
        <f t="shared" si="6"/>
        <v>1805</v>
      </c>
      <c r="F61">
        <v>9</v>
      </c>
      <c r="G61" s="2">
        <f t="shared" si="19"/>
        <v>1.5319248826291085E-2</v>
      </c>
      <c r="H61" s="2">
        <f t="shared" si="19"/>
        <v>2.2265277322111691E-2</v>
      </c>
      <c r="I61" s="2">
        <f t="shared" si="19"/>
        <v>2.9013729554360587E-2</v>
      </c>
      <c r="J61" s="2">
        <f t="shared" si="19"/>
        <v>1.2121144369604493E-2</v>
      </c>
      <c r="K61" s="2">
        <f t="shared" si="19"/>
        <v>1.0524291696196834E-3</v>
      </c>
      <c r="L61" s="2">
        <f t="shared" si="8"/>
        <v>275.07977182924196</v>
      </c>
      <c r="O61">
        <f t="shared" si="9"/>
        <v>9</v>
      </c>
      <c r="P61" s="2">
        <f t="shared" si="12"/>
        <v>1.5319248826291085E-2</v>
      </c>
      <c r="Q61" s="2">
        <f t="shared" si="13"/>
        <v>2.2265277322111691E-2</v>
      </c>
      <c r="R61" s="2">
        <f t="shared" si="14"/>
        <v>2.9013729554360587E-2</v>
      </c>
      <c r="S61" s="2">
        <f t="shared" si="15"/>
        <v>1.2121144369604493E-2</v>
      </c>
      <c r="T61" s="2">
        <f t="shared" si="16"/>
        <v>1.0524291696196834E-3</v>
      </c>
      <c r="U61" s="2">
        <f t="shared" si="10"/>
        <v>275.07977182924196</v>
      </c>
      <c r="V61" s="13">
        <f t="shared" si="11"/>
        <v>0</v>
      </c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>
      <c r="A62" s="5">
        <v>1572.9808941479982</v>
      </c>
      <c r="B62" s="5">
        <v>281.92199999999997</v>
      </c>
      <c r="C62">
        <v>1962.874</v>
      </c>
      <c r="D62">
        <v>316.69</v>
      </c>
      <c r="E62" s="1">
        <f t="shared" si="6"/>
        <v>1806</v>
      </c>
      <c r="F62">
        <v>10</v>
      </c>
      <c r="G62" s="2">
        <f t="shared" si="19"/>
        <v>1.5868544600938971E-2</v>
      </c>
      <c r="H62" s="2">
        <f t="shared" si="19"/>
        <v>2.3049095301014202E-2</v>
      </c>
      <c r="I62" s="2">
        <f t="shared" si="19"/>
        <v>2.997640208280658E-2</v>
      </c>
      <c r="J62" s="2">
        <f t="shared" si="19"/>
        <v>1.248503952705682E-2</v>
      </c>
      <c r="K62" s="2">
        <f t="shared" si="19"/>
        <v>1.0608657698178512E-3</v>
      </c>
      <c r="L62" s="2">
        <f t="shared" si="8"/>
        <v>275.08243994728161</v>
      </c>
      <c r="O62">
        <f t="shared" si="9"/>
        <v>10</v>
      </c>
      <c r="P62" s="2">
        <f t="shared" si="12"/>
        <v>1.5868544600938971E-2</v>
      </c>
      <c r="Q62" s="2">
        <f t="shared" si="13"/>
        <v>2.3049095301014202E-2</v>
      </c>
      <c r="R62" s="2">
        <f t="shared" si="14"/>
        <v>2.997640208280658E-2</v>
      </c>
      <c r="S62" s="2">
        <f t="shared" si="15"/>
        <v>1.248503952705682E-2</v>
      </c>
      <c r="T62" s="2">
        <f t="shared" si="16"/>
        <v>1.0608657698178512E-3</v>
      </c>
      <c r="U62" s="2">
        <f t="shared" si="10"/>
        <v>275.08243994728161</v>
      </c>
      <c r="V62" s="13">
        <f t="shared" si="11"/>
        <v>0</v>
      </c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>
      <c r="A63" s="5">
        <v>1588.2982673501078</v>
      </c>
      <c r="B63" s="5">
        <v>281.02875</v>
      </c>
      <c r="C63">
        <v>1962.9562000000001</v>
      </c>
      <c r="D63">
        <v>317.7</v>
      </c>
      <c r="E63" s="1">
        <f t="shared" si="6"/>
        <v>1807</v>
      </c>
      <c r="F63">
        <v>10</v>
      </c>
      <c r="G63" s="2">
        <f t="shared" si="19"/>
        <v>1.6478873239436621E-2</v>
      </c>
      <c r="H63" s="2">
        <f t="shared" si="19"/>
        <v>2.3924653686836047E-2</v>
      </c>
      <c r="I63" s="2">
        <f t="shared" si="19"/>
        <v>3.1076387769450604E-2</v>
      </c>
      <c r="J63" s="2">
        <f t="shared" si="19"/>
        <v>1.2945517390216238E-2</v>
      </c>
      <c r="K63" s="2">
        <f t="shared" si="19"/>
        <v>1.1129311833092894E-3</v>
      </c>
      <c r="L63" s="2">
        <f t="shared" si="8"/>
        <v>275.08553836326922</v>
      </c>
      <c r="O63">
        <f t="shared" si="9"/>
        <v>10</v>
      </c>
      <c r="P63" s="2">
        <f t="shared" si="12"/>
        <v>1.6478873239436621E-2</v>
      </c>
      <c r="Q63" s="2">
        <f t="shared" si="13"/>
        <v>2.3924653686836047E-2</v>
      </c>
      <c r="R63" s="2">
        <f t="shared" si="14"/>
        <v>3.1076387769450604E-2</v>
      </c>
      <c r="S63" s="2">
        <f t="shared" si="15"/>
        <v>1.2945517390216238E-2</v>
      </c>
      <c r="T63" s="2">
        <f t="shared" si="16"/>
        <v>1.1129311833092894E-3</v>
      </c>
      <c r="U63" s="2">
        <f t="shared" si="10"/>
        <v>275.08553836326922</v>
      </c>
      <c r="V63" s="13">
        <f t="shared" si="11"/>
        <v>0</v>
      </c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>
      <c r="A64" s="5">
        <v>1591.1074635134278</v>
      </c>
      <c r="B64" s="5">
        <v>278.65676000000002</v>
      </c>
      <c r="C64">
        <v>1963.0410999999999</v>
      </c>
      <c r="D64">
        <v>318.74</v>
      </c>
      <c r="E64" s="1">
        <f t="shared" si="6"/>
        <v>1808</v>
      </c>
      <c r="F64">
        <v>10</v>
      </c>
      <c r="G64" s="2">
        <f t="shared" si="19"/>
        <v>1.7089201877934272E-2</v>
      </c>
      <c r="H64" s="2">
        <f t="shared" si="19"/>
        <v>2.4797803385359782E-2</v>
      </c>
      <c r="I64" s="2">
        <f t="shared" si="19"/>
        <v>3.2161608770728232E-2</v>
      </c>
      <c r="J64" s="2">
        <f t="shared" si="19"/>
        <v>1.3379689600728934E-2</v>
      </c>
      <c r="K64" s="2">
        <f t="shared" si="19"/>
        <v>1.1445104529024626E-3</v>
      </c>
      <c r="L64" s="2">
        <f t="shared" si="8"/>
        <v>275.08857281408763</v>
      </c>
      <c r="O64">
        <f t="shared" si="9"/>
        <v>10</v>
      </c>
      <c r="P64" s="2">
        <f t="shared" si="12"/>
        <v>1.7089201877934272E-2</v>
      </c>
      <c r="Q64" s="2">
        <f t="shared" si="13"/>
        <v>2.4797803385359782E-2</v>
      </c>
      <c r="R64" s="2">
        <f t="shared" si="14"/>
        <v>3.2161608770728232E-2</v>
      </c>
      <c r="S64" s="2">
        <f t="shared" si="15"/>
        <v>1.3379689600728934E-2</v>
      </c>
      <c r="T64" s="2">
        <f t="shared" si="16"/>
        <v>1.1445104529024626E-3</v>
      </c>
      <c r="U64" s="2">
        <f t="shared" si="10"/>
        <v>275.08857281408763</v>
      </c>
      <c r="V64" s="13">
        <f t="shared" si="11"/>
        <v>0</v>
      </c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>
      <c r="A65" s="5">
        <v>1603.4209810085183</v>
      </c>
      <c r="B65" s="5">
        <v>274.25664999999998</v>
      </c>
      <c r="C65">
        <v>1963.126</v>
      </c>
      <c r="D65">
        <v>319.07</v>
      </c>
      <c r="E65" s="1">
        <f t="shared" si="6"/>
        <v>1809</v>
      </c>
      <c r="F65">
        <v>10</v>
      </c>
      <c r="G65" s="2">
        <f t="shared" si="19"/>
        <v>1.7699530516431923E-2</v>
      </c>
      <c r="H65" s="2">
        <f t="shared" si="19"/>
        <v>2.566855102295618E-2</v>
      </c>
      <c r="I65" s="2">
        <f t="shared" si="19"/>
        <v>3.3232263267340002E-2</v>
      </c>
      <c r="J65" s="2">
        <f t="shared" si="19"/>
        <v>1.378905891782946E-2</v>
      </c>
      <c r="K65" s="2">
        <f t="shared" si="19"/>
        <v>1.1636642481220529E-3</v>
      </c>
      <c r="L65" s="2">
        <f t="shared" si="8"/>
        <v>275.09155306797265</v>
      </c>
      <c r="O65">
        <f t="shared" si="9"/>
        <v>10</v>
      </c>
      <c r="P65" s="2">
        <f t="shared" si="12"/>
        <v>1.7699530516431923E-2</v>
      </c>
      <c r="Q65" s="2">
        <f t="shared" si="13"/>
        <v>2.566855102295618E-2</v>
      </c>
      <c r="R65" s="2">
        <f t="shared" si="14"/>
        <v>3.3232263267340002E-2</v>
      </c>
      <c r="S65" s="2">
        <f t="shared" si="15"/>
        <v>1.378905891782946E-2</v>
      </c>
      <c r="T65" s="2">
        <f t="shared" si="16"/>
        <v>1.1636642481220529E-3</v>
      </c>
      <c r="U65" s="2">
        <f t="shared" si="10"/>
        <v>275.09155306797265</v>
      </c>
      <c r="V65" s="13">
        <f t="shared" si="11"/>
        <v>0</v>
      </c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>
      <c r="A66" s="5">
        <v>1610.4072095287759</v>
      </c>
      <c r="B66" s="5">
        <v>271.83033</v>
      </c>
      <c r="C66">
        <v>1963.2027</v>
      </c>
      <c r="D66">
        <v>319.86</v>
      </c>
      <c r="E66" s="1">
        <f t="shared" si="6"/>
        <v>1810</v>
      </c>
      <c r="F66">
        <v>10</v>
      </c>
      <c r="G66" s="2">
        <f t="shared" si="19"/>
        <v>1.8309859154929574E-2</v>
      </c>
      <c r="H66" s="2">
        <f t="shared" si="19"/>
        <v>2.6536903207766676E-2</v>
      </c>
      <c r="I66" s="2">
        <f t="shared" si="19"/>
        <v>3.4288546779883043E-2</v>
      </c>
      <c r="J66" s="2">
        <f t="shared" si="19"/>
        <v>1.4175042252841757E-2</v>
      </c>
      <c r="K66" s="2">
        <f t="shared" si="19"/>
        <v>1.1752816121725915E-3</v>
      </c>
      <c r="L66" s="2">
        <f t="shared" si="8"/>
        <v>275.09448563300759</v>
      </c>
      <c r="O66">
        <f t="shared" si="9"/>
        <v>10</v>
      </c>
      <c r="P66" s="2">
        <f t="shared" si="12"/>
        <v>1.8309859154929574E-2</v>
      </c>
      <c r="Q66" s="2">
        <f t="shared" si="13"/>
        <v>2.6536903207766676E-2</v>
      </c>
      <c r="R66" s="2">
        <f t="shared" si="14"/>
        <v>3.4288546779883043E-2</v>
      </c>
      <c r="S66" s="2">
        <f t="shared" si="15"/>
        <v>1.4175042252841757E-2</v>
      </c>
      <c r="T66" s="2">
        <f t="shared" si="16"/>
        <v>1.1752816121725915E-3</v>
      </c>
      <c r="U66" s="2">
        <f t="shared" si="10"/>
        <v>275.09448563300759</v>
      </c>
      <c r="V66" s="13">
        <f t="shared" si="11"/>
        <v>0</v>
      </c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>
      <c r="A67" s="5">
        <v>1628.9303455233619</v>
      </c>
      <c r="B67" s="5">
        <v>274.49826999999999</v>
      </c>
      <c r="C67">
        <v>1963.2877000000001</v>
      </c>
      <c r="D67">
        <v>321.38</v>
      </c>
      <c r="E67" s="1">
        <f t="shared" si="6"/>
        <v>1811</v>
      </c>
      <c r="F67">
        <v>11</v>
      </c>
      <c r="G67" s="2">
        <f t="shared" si="19"/>
        <v>1.8920187793427225E-2</v>
      </c>
      <c r="H67" s="2">
        <f t="shared" si="19"/>
        <v>2.7402866529753503E-2</v>
      </c>
      <c r="I67" s="2">
        <f t="shared" si="19"/>
        <v>3.5330652204556605E-2</v>
      </c>
      <c r="J67" s="2">
        <f t="shared" si="19"/>
        <v>1.4538975573400391E-2</v>
      </c>
      <c r="K67" s="2">
        <f t="shared" si="19"/>
        <v>1.1823278996542868E-3</v>
      </c>
      <c r="L67" s="2">
        <f t="shared" si="8"/>
        <v>275.0973750100008</v>
      </c>
      <c r="O67">
        <f t="shared" si="9"/>
        <v>11</v>
      </c>
      <c r="P67" s="2">
        <f t="shared" si="12"/>
        <v>1.8920187793427225E-2</v>
      </c>
      <c r="Q67" s="2">
        <f t="shared" si="13"/>
        <v>2.7402866529753503E-2</v>
      </c>
      <c r="R67" s="2">
        <f t="shared" si="14"/>
        <v>3.5330652204556605E-2</v>
      </c>
      <c r="S67" s="2">
        <f t="shared" si="15"/>
        <v>1.4538975573400391E-2</v>
      </c>
      <c r="T67" s="2">
        <f t="shared" si="16"/>
        <v>1.1823278996542868E-3</v>
      </c>
      <c r="U67" s="2">
        <f t="shared" si="10"/>
        <v>275.0973750100008</v>
      </c>
      <c r="V67" s="13">
        <f t="shared" si="11"/>
        <v>0</v>
      </c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:38">
      <c r="A68" s="5">
        <v>1640.0803605579961</v>
      </c>
      <c r="B68" s="5">
        <v>276.61868500000003</v>
      </c>
      <c r="C68">
        <v>1963.3698999999999</v>
      </c>
      <c r="D68">
        <v>322.25</v>
      </c>
      <c r="E68" s="1">
        <f t="shared" si="6"/>
        <v>1812</v>
      </c>
      <c r="F68">
        <v>11</v>
      </c>
      <c r="G68" s="2">
        <f t="shared" si="19"/>
        <v>1.9591549295774644E-2</v>
      </c>
      <c r="H68" s="2">
        <f t="shared" si="19"/>
        <v>2.8360344274364742E-2</v>
      </c>
      <c r="I68" s="2">
        <f t="shared" si="19"/>
        <v>3.6509004590172374E-2</v>
      </c>
      <c r="J68" s="2">
        <f t="shared" si="19"/>
        <v>1.4999489419527834E-2</v>
      </c>
      <c r="K68" s="2">
        <f t="shared" si="19"/>
        <v>1.233550045856596E-3</v>
      </c>
      <c r="L68" s="2">
        <f t="shared" si="8"/>
        <v>275.10069393762569</v>
      </c>
      <c r="O68">
        <f t="shared" si="9"/>
        <v>11</v>
      </c>
      <c r="P68" s="2">
        <f t="shared" si="12"/>
        <v>1.9591549295774644E-2</v>
      </c>
      <c r="Q68" s="2">
        <f t="shared" si="13"/>
        <v>2.8360344274364742E-2</v>
      </c>
      <c r="R68" s="2">
        <f t="shared" si="14"/>
        <v>3.6509004590172374E-2</v>
      </c>
      <c r="S68" s="2">
        <f t="shared" si="15"/>
        <v>1.4999489419527834E-2</v>
      </c>
      <c r="T68" s="2">
        <f t="shared" si="16"/>
        <v>1.233550045856596E-3</v>
      </c>
      <c r="U68" s="2">
        <f t="shared" si="10"/>
        <v>275.10069393762569</v>
      </c>
      <c r="V68" s="13">
        <f t="shared" si="11"/>
        <v>0</v>
      </c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1:38">
      <c r="A69" s="5">
        <v>1649.1941028937104</v>
      </c>
      <c r="B69" s="5">
        <v>277.24315000000001</v>
      </c>
      <c r="C69">
        <v>1963.4548</v>
      </c>
      <c r="D69">
        <v>321.48</v>
      </c>
      <c r="E69" s="1">
        <f t="shared" si="6"/>
        <v>1813</v>
      </c>
      <c r="F69">
        <v>11</v>
      </c>
      <c r="G69" s="2">
        <f t="shared" si="19"/>
        <v>2.0262910798122064E-2</v>
      </c>
      <c r="H69" s="2">
        <f t="shared" si="19"/>
        <v>2.9315187969072495E-2</v>
      </c>
      <c r="I69" s="2">
        <f t="shared" si="19"/>
        <v>3.7671540404322162E-2</v>
      </c>
      <c r="J69" s="2">
        <f t="shared" si="19"/>
        <v>1.5433695557414716E-2</v>
      </c>
      <c r="K69" s="2">
        <f t="shared" si="19"/>
        <v>1.2646178479845797E-3</v>
      </c>
      <c r="L69" s="2">
        <f t="shared" si="8"/>
        <v>275.1039479525769</v>
      </c>
      <c r="O69">
        <f t="shared" si="9"/>
        <v>11</v>
      </c>
      <c r="P69" s="2">
        <f t="shared" si="12"/>
        <v>2.0262910798122064E-2</v>
      </c>
      <c r="Q69" s="2">
        <f t="shared" si="13"/>
        <v>2.9315187969072495E-2</v>
      </c>
      <c r="R69" s="2">
        <f t="shared" si="14"/>
        <v>3.7671540404322162E-2</v>
      </c>
      <c r="S69" s="2">
        <f t="shared" si="15"/>
        <v>1.5433695557414716E-2</v>
      </c>
      <c r="T69" s="2">
        <f t="shared" si="16"/>
        <v>1.2646178479845797E-3</v>
      </c>
      <c r="U69" s="2">
        <f t="shared" si="10"/>
        <v>275.1039479525769</v>
      </c>
      <c r="V69" s="13">
        <f t="shared" si="11"/>
        <v>0</v>
      </c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>
      <c r="A70" s="5">
        <v>1681.8876961189101</v>
      </c>
      <c r="B70" s="5">
        <v>275.91913500000004</v>
      </c>
      <c r="C70">
        <v>1963.537</v>
      </c>
      <c r="D70">
        <v>319.74</v>
      </c>
      <c r="E70" s="1">
        <f t="shared" si="6"/>
        <v>1814</v>
      </c>
      <c r="F70">
        <v>11</v>
      </c>
      <c r="G70" s="2">
        <f t="shared" si="19"/>
        <v>2.0934272300469483E-2</v>
      </c>
      <c r="H70" s="2">
        <f t="shared" si="19"/>
        <v>3.0267404860226804E-2</v>
      </c>
      <c r="I70" s="2">
        <f t="shared" si="19"/>
        <v>3.88184719467696E-2</v>
      </c>
      <c r="J70" s="2">
        <f t="shared" si="19"/>
        <v>1.5843096863725203E-2</v>
      </c>
      <c r="K70" s="2">
        <f t="shared" si="19"/>
        <v>1.283461422505087E-3</v>
      </c>
      <c r="L70" s="2">
        <f t="shared" si="8"/>
        <v>275.10714670739372</v>
      </c>
      <c r="O70">
        <f t="shared" si="9"/>
        <v>11</v>
      </c>
      <c r="P70" s="2">
        <f t="shared" si="12"/>
        <v>2.0934272300469483E-2</v>
      </c>
      <c r="Q70" s="2">
        <f t="shared" si="13"/>
        <v>3.0267404860226804E-2</v>
      </c>
      <c r="R70" s="2">
        <f t="shared" si="14"/>
        <v>3.88184719467696E-2</v>
      </c>
      <c r="S70" s="2">
        <f t="shared" si="15"/>
        <v>1.5843096863725203E-2</v>
      </c>
      <c r="T70" s="2">
        <f t="shared" si="16"/>
        <v>1.283461422505087E-3</v>
      </c>
      <c r="U70" s="2">
        <f t="shared" si="10"/>
        <v>275.10714670739372</v>
      </c>
      <c r="V70" s="13">
        <f t="shared" si="11"/>
        <v>0</v>
      </c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>
      <c r="A71" s="5">
        <v>1689.5911247320805</v>
      </c>
      <c r="B71" s="5">
        <v>276.25035000000003</v>
      </c>
      <c r="C71">
        <v>1963.6219000000001</v>
      </c>
      <c r="D71">
        <v>317.77</v>
      </c>
      <c r="E71" s="1">
        <f t="shared" ref="E71:E134" si="20">1+E70</f>
        <v>1815</v>
      </c>
      <c r="F71">
        <v>12</v>
      </c>
      <c r="G71" s="2">
        <f t="shared" ref="G71:K86" si="21">G70*(1-G$5)+G$4*$F70*$L$4/1000</f>
        <v>2.1605633802816902E-2</v>
      </c>
      <c r="H71" s="2">
        <f t="shared" si="21"/>
        <v>3.1217002174242788E-2</v>
      </c>
      <c r="I71" s="2">
        <f t="shared" si="21"/>
        <v>3.9950008667660131E-2</v>
      </c>
      <c r="J71" s="2">
        <f t="shared" si="21"/>
        <v>1.6229110360504465E-2</v>
      </c>
      <c r="K71" s="2">
        <f t="shared" si="21"/>
        <v>1.2948906281903545E-3</v>
      </c>
      <c r="L71" s="2">
        <f t="shared" ref="L71:L134" si="22">SUM(G71:K71,L$5)</f>
        <v>275.11029664563341</v>
      </c>
      <c r="O71">
        <f t="shared" ref="O71:O134" si="23">F71+N71</f>
        <v>12</v>
      </c>
      <c r="P71" s="2">
        <f t="shared" si="12"/>
        <v>2.1605633802816902E-2</v>
      </c>
      <c r="Q71" s="2">
        <f t="shared" si="13"/>
        <v>3.1217002174242788E-2</v>
      </c>
      <c r="R71" s="2">
        <f t="shared" si="14"/>
        <v>3.9950008667660131E-2</v>
      </c>
      <c r="S71" s="2">
        <f t="shared" si="15"/>
        <v>1.6229110360504465E-2</v>
      </c>
      <c r="T71" s="2">
        <f t="shared" si="16"/>
        <v>1.2948906281903545E-3</v>
      </c>
      <c r="U71" s="2">
        <f t="shared" ref="U71:U134" si="24">SUM(P71:T71,U$5)</f>
        <v>275.11029664563341</v>
      </c>
      <c r="V71" s="13">
        <f t="shared" ref="V71:V134" si="25">U71-L71</f>
        <v>0</v>
      </c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>
      <c r="A72" s="5">
        <v>1694.0641586920481</v>
      </c>
      <c r="B72" s="5">
        <v>276.54630000000003</v>
      </c>
      <c r="C72">
        <v>1963.7067999999999</v>
      </c>
      <c r="D72">
        <v>316.20999999999998</v>
      </c>
      <c r="E72" s="1">
        <f t="shared" si="20"/>
        <v>1816</v>
      </c>
      <c r="F72">
        <v>13</v>
      </c>
      <c r="G72" s="2">
        <f t="shared" si="21"/>
        <v>2.2338028169014087E-2</v>
      </c>
      <c r="H72" s="2">
        <f t="shared" si="21"/>
        <v>3.2257883831270498E-2</v>
      </c>
      <c r="I72" s="2">
        <f t="shared" si="21"/>
        <v>4.1216591947554393E-2</v>
      </c>
      <c r="J72" s="2">
        <f t="shared" si="21"/>
        <v>1.6710443011801919E-2</v>
      </c>
      <c r="K72" s="2">
        <f t="shared" si="21"/>
        <v>1.3487711486621431E-3</v>
      </c>
      <c r="L72" s="2">
        <f t="shared" si="22"/>
        <v>275.11387171810833</v>
      </c>
      <c r="O72">
        <f t="shared" si="23"/>
        <v>13</v>
      </c>
      <c r="P72" s="2">
        <f t="shared" ref="P72:P135" si="26">P71*(1-P$5)+P$4*$O71*$L$4/1000</f>
        <v>2.2338028169014087E-2</v>
      </c>
      <c r="Q72" s="2">
        <f t="shared" ref="Q72:Q135" si="27">Q71*(1-Q$5)+Q$4*$O71*$L$4/1000</f>
        <v>3.2257883831270498E-2</v>
      </c>
      <c r="R72" s="2">
        <f t="shared" ref="R72:R135" si="28">R71*(1-R$5)+R$4*$O71*$L$4/1000</f>
        <v>4.1216591947554393E-2</v>
      </c>
      <c r="S72" s="2">
        <f t="shared" ref="S72:S135" si="29">S71*(1-S$5)+S$4*$O71*$L$4/1000</f>
        <v>1.6710443011801919E-2</v>
      </c>
      <c r="T72" s="2">
        <f t="shared" ref="T72:T135" si="30">T71*(1-T$5)+T$4*$O71*$L$4/1000</f>
        <v>1.3487711486621431E-3</v>
      </c>
      <c r="U72" s="2">
        <f t="shared" si="24"/>
        <v>275.11387171810833</v>
      </c>
      <c r="V72" s="13">
        <f t="shared" si="25"/>
        <v>0</v>
      </c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>
      <c r="A73" s="5">
        <v>1722.7948339536329</v>
      </c>
      <c r="B73" s="5">
        <v>276.93724500000002</v>
      </c>
      <c r="C73">
        <v>1963.789</v>
      </c>
      <c r="D73">
        <v>315.99</v>
      </c>
      <c r="E73" s="1">
        <f t="shared" si="20"/>
        <v>1817</v>
      </c>
      <c r="F73">
        <v>14</v>
      </c>
      <c r="G73" s="2">
        <f t="shared" si="21"/>
        <v>2.3131455399061036E-2</v>
      </c>
      <c r="H73" s="2">
        <f t="shared" si="21"/>
        <v>3.3389798705352955E-2</v>
      </c>
      <c r="I73" s="2">
        <f t="shared" si="21"/>
        <v>4.2616409108362369E-2</v>
      </c>
      <c r="J73" s="2">
        <f t="shared" si="21"/>
        <v>1.7281649533989533E-2</v>
      </c>
      <c r="K73" s="2">
        <f t="shared" si="21"/>
        <v>1.4283996930970686E-3</v>
      </c>
      <c r="L73" s="2">
        <f t="shared" si="22"/>
        <v>275.11784771243987</v>
      </c>
      <c r="O73">
        <f t="shared" si="23"/>
        <v>14</v>
      </c>
      <c r="P73" s="2">
        <f t="shared" si="26"/>
        <v>2.3131455399061036E-2</v>
      </c>
      <c r="Q73" s="2">
        <f t="shared" si="27"/>
        <v>3.3389798705352955E-2</v>
      </c>
      <c r="R73" s="2">
        <f t="shared" si="28"/>
        <v>4.2616409108362369E-2</v>
      </c>
      <c r="S73" s="2">
        <f t="shared" si="29"/>
        <v>1.7281649533989533E-2</v>
      </c>
      <c r="T73" s="2">
        <f t="shared" si="30"/>
        <v>1.4283996930970686E-3</v>
      </c>
      <c r="U73" s="2">
        <f t="shared" si="24"/>
        <v>275.11784771243987</v>
      </c>
      <c r="V73" s="13">
        <f t="shared" si="25"/>
        <v>0</v>
      </c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>
      <c r="A74" s="5">
        <v>1722.9403332482652</v>
      </c>
      <c r="B74" s="5">
        <v>277.54180000000002</v>
      </c>
      <c r="C74">
        <v>1963.874</v>
      </c>
      <c r="D74">
        <v>317.07</v>
      </c>
      <c r="E74" s="1">
        <f t="shared" si="20"/>
        <v>1818</v>
      </c>
      <c r="F74">
        <v>14</v>
      </c>
      <c r="G74" s="2">
        <f t="shared" si="21"/>
        <v>2.3985915492957751E-2</v>
      </c>
      <c r="H74" s="2">
        <f t="shared" si="21"/>
        <v>3.4612496361388197E-2</v>
      </c>
      <c r="I74" s="2">
        <f t="shared" si="21"/>
        <v>4.41476718028758E-2</v>
      </c>
      <c r="J74" s="2">
        <f t="shared" si="21"/>
        <v>1.7937595715373757E-2</v>
      </c>
      <c r="K74" s="2">
        <f t="shared" si="21"/>
        <v>1.5236452034926525E-3</v>
      </c>
      <c r="L74" s="2">
        <f t="shared" si="22"/>
        <v>275.1222073245761</v>
      </c>
      <c r="O74">
        <f t="shared" si="23"/>
        <v>14</v>
      </c>
      <c r="P74" s="2">
        <f t="shared" si="26"/>
        <v>2.3985915492957751E-2</v>
      </c>
      <c r="Q74" s="2">
        <f t="shared" si="27"/>
        <v>3.4612496361388197E-2</v>
      </c>
      <c r="R74" s="2">
        <f t="shared" si="28"/>
        <v>4.41476718028758E-2</v>
      </c>
      <c r="S74" s="2">
        <f t="shared" si="29"/>
        <v>1.7937595715373757E-2</v>
      </c>
      <c r="T74" s="2">
        <f t="shared" si="30"/>
        <v>1.5236452034926525E-3</v>
      </c>
      <c r="U74" s="2">
        <f t="shared" si="24"/>
        <v>275.1222073245761</v>
      </c>
      <c r="V74" s="13">
        <f t="shared" si="25"/>
        <v>0</v>
      </c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1:38">
      <c r="A75" s="5">
        <v>1734.0939348733066</v>
      </c>
      <c r="B75" s="5">
        <v>278.23139500000002</v>
      </c>
      <c r="C75">
        <v>1963.9562000000001</v>
      </c>
      <c r="D75">
        <v>318.35000000000002</v>
      </c>
      <c r="E75" s="1">
        <f t="shared" si="20"/>
        <v>1819</v>
      </c>
      <c r="F75">
        <v>14</v>
      </c>
      <c r="G75" s="2">
        <f t="shared" si="21"/>
        <v>2.4840375586854466E-2</v>
      </c>
      <c r="H75" s="2">
        <f t="shared" si="21"/>
        <v>3.58318303396137E-2</v>
      </c>
      <c r="I75" s="2">
        <f t="shared" si="21"/>
        <v>4.5658380946400061E-2</v>
      </c>
      <c r="J75" s="2">
        <f t="shared" si="21"/>
        <v>1.8556069753615102E-2</v>
      </c>
      <c r="K75" s="2">
        <f t="shared" si="21"/>
        <v>1.5814145257475524E-3</v>
      </c>
      <c r="L75" s="2">
        <f t="shared" si="22"/>
        <v>275.1264680711522</v>
      </c>
      <c r="O75">
        <f t="shared" si="23"/>
        <v>14</v>
      </c>
      <c r="P75" s="2">
        <f t="shared" si="26"/>
        <v>2.4840375586854466E-2</v>
      </c>
      <c r="Q75" s="2">
        <f t="shared" si="27"/>
        <v>3.58318303396137E-2</v>
      </c>
      <c r="R75" s="2">
        <f t="shared" si="28"/>
        <v>4.5658380946400061E-2</v>
      </c>
      <c r="S75" s="2">
        <f t="shared" si="29"/>
        <v>1.8556069753615102E-2</v>
      </c>
      <c r="T75" s="2">
        <f t="shared" si="30"/>
        <v>1.5814145257475524E-3</v>
      </c>
      <c r="U75" s="2">
        <f t="shared" si="24"/>
        <v>275.1264680711522</v>
      </c>
      <c r="V75" s="13">
        <f t="shared" si="25"/>
        <v>0</v>
      </c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>
      <c r="A76" s="5">
        <v>1742.7269730444052</v>
      </c>
      <c r="B76" s="5">
        <v>276.73814500000003</v>
      </c>
      <c r="C76">
        <v>1964.0409999999999</v>
      </c>
      <c r="D76">
        <v>319.57</v>
      </c>
      <c r="E76" s="1">
        <f t="shared" si="20"/>
        <v>1820</v>
      </c>
      <c r="F76">
        <v>14</v>
      </c>
      <c r="G76" s="2">
        <f t="shared" si="21"/>
        <v>2.569483568075118E-2</v>
      </c>
      <c r="H76" s="2">
        <f t="shared" si="21"/>
        <v>3.7047809893607689E-2</v>
      </c>
      <c r="I76" s="2">
        <f t="shared" si="21"/>
        <v>4.7148812421355442E-2</v>
      </c>
      <c r="J76" s="2">
        <f t="shared" si="21"/>
        <v>1.9139212314444338E-2</v>
      </c>
      <c r="K76" s="2">
        <f t="shared" si="21"/>
        <v>1.6164533908859687E-3</v>
      </c>
      <c r="L76" s="2">
        <f t="shared" si="22"/>
        <v>275.13064712370107</v>
      </c>
      <c r="O76">
        <f t="shared" si="23"/>
        <v>14</v>
      </c>
      <c r="P76" s="2">
        <f t="shared" si="26"/>
        <v>2.569483568075118E-2</v>
      </c>
      <c r="Q76" s="2">
        <f t="shared" si="27"/>
        <v>3.7047809893607689E-2</v>
      </c>
      <c r="R76" s="2">
        <f t="shared" si="28"/>
        <v>4.7148812421355442E-2</v>
      </c>
      <c r="S76" s="2">
        <f t="shared" si="29"/>
        <v>1.9139212314444338E-2</v>
      </c>
      <c r="T76" s="2">
        <f t="shared" si="30"/>
        <v>1.6164533908859687E-3</v>
      </c>
      <c r="U76" s="2">
        <f t="shared" si="24"/>
        <v>275.13064712370107</v>
      </c>
      <c r="V76" s="13">
        <f t="shared" si="25"/>
        <v>0</v>
      </c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>
      <c r="A77" s="5">
        <v>1749.2367976916082</v>
      </c>
      <c r="B77" s="5">
        <v>276.85988249999997</v>
      </c>
      <c r="C77">
        <v>1964.1257000000001</v>
      </c>
      <c r="D77">
        <v>320.01</v>
      </c>
      <c r="E77" s="1">
        <f t="shared" si="20"/>
        <v>1821</v>
      </c>
      <c r="F77">
        <v>14</v>
      </c>
      <c r="G77" s="2">
        <f t="shared" si="21"/>
        <v>2.6549295774647895E-2</v>
      </c>
      <c r="H77" s="2">
        <f t="shared" si="21"/>
        <v>3.826044425149152E-2</v>
      </c>
      <c r="I77" s="2">
        <f t="shared" si="21"/>
        <v>4.8619238407098475E-2</v>
      </c>
      <c r="J77" s="2">
        <f t="shared" si="21"/>
        <v>1.9689041774088981E-2</v>
      </c>
      <c r="K77" s="2">
        <f t="shared" si="21"/>
        <v>1.6377055368739543E-3</v>
      </c>
      <c r="L77" s="2">
        <f t="shared" si="22"/>
        <v>275.13475572574418</v>
      </c>
      <c r="O77">
        <f t="shared" si="23"/>
        <v>14</v>
      </c>
      <c r="P77" s="2">
        <f t="shared" si="26"/>
        <v>2.6549295774647895E-2</v>
      </c>
      <c r="Q77" s="2">
        <f t="shared" si="27"/>
        <v>3.826044425149152E-2</v>
      </c>
      <c r="R77" s="2">
        <f t="shared" si="28"/>
        <v>4.8619238407098475E-2</v>
      </c>
      <c r="S77" s="2">
        <f t="shared" si="29"/>
        <v>1.9689041774088981E-2</v>
      </c>
      <c r="T77" s="2">
        <f t="shared" si="30"/>
        <v>1.6377055368739543E-3</v>
      </c>
      <c r="U77" s="2">
        <f t="shared" si="24"/>
        <v>275.13475572574418</v>
      </c>
      <c r="V77" s="13">
        <f t="shared" si="25"/>
        <v>0</v>
      </c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38">
      <c r="A78" s="5">
        <v>1752.0162762002508</v>
      </c>
      <c r="B78" s="5">
        <v>276.38972000000001</v>
      </c>
      <c r="C78">
        <v>1964.2049</v>
      </c>
      <c r="D78">
        <v>320.74</v>
      </c>
      <c r="E78" s="1">
        <f t="shared" si="20"/>
        <v>1822</v>
      </c>
      <c r="F78">
        <v>15</v>
      </c>
      <c r="G78" s="2">
        <f t="shared" si="21"/>
        <v>2.740375586854461E-2</v>
      </c>
      <c r="H78" s="2">
        <f t="shared" si="21"/>
        <v>3.9469742615999705E-2</v>
      </c>
      <c r="I78" s="2">
        <f t="shared" si="21"/>
        <v>5.0069927429626737E-2</v>
      </c>
      <c r="J78" s="2">
        <f t="shared" si="21"/>
        <v>2.0207461205288154E-2</v>
      </c>
      <c r="K78" s="2">
        <f t="shared" si="21"/>
        <v>1.6505956150003566E-3</v>
      </c>
      <c r="L78" s="2">
        <f t="shared" si="22"/>
        <v>275.13880148273444</v>
      </c>
      <c r="O78">
        <f t="shared" si="23"/>
        <v>15</v>
      </c>
      <c r="P78" s="2">
        <f t="shared" si="26"/>
        <v>2.740375586854461E-2</v>
      </c>
      <c r="Q78" s="2">
        <f t="shared" si="27"/>
        <v>3.9469742615999705E-2</v>
      </c>
      <c r="R78" s="2">
        <f t="shared" si="28"/>
        <v>5.0069927429626737E-2</v>
      </c>
      <c r="S78" s="2">
        <f t="shared" si="29"/>
        <v>2.0207461205288154E-2</v>
      </c>
      <c r="T78" s="2">
        <f t="shared" si="30"/>
        <v>1.6505956150003566E-3</v>
      </c>
      <c r="U78" s="2">
        <f t="shared" si="24"/>
        <v>275.13880148273444</v>
      </c>
      <c r="V78" s="13">
        <f t="shared" si="25"/>
        <v>0</v>
      </c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>
      <c r="A79" s="5">
        <v>1752.2200533292632</v>
      </c>
      <c r="B79" s="5">
        <v>277.24315000000001</v>
      </c>
      <c r="C79">
        <v>1964.2896000000001</v>
      </c>
      <c r="D79">
        <v>321.83999999999997</v>
      </c>
      <c r="E79" s="1">
        <f t="shared" si="20"/>
        <v>1823</v>
      </c>
      <c r="F79">
        <v>16</v>
      </c>
      <c r="G79" s="2">
        <f t="shared" si="21"/>
        <v>2.8319248826291089E-2</v>
      </c>
      <c r="H79" s="2">
        <f t="shared" si="21"/>
        <v>4.0769610878164796E-2</v>
      </c>
      <c r="I79" s="2">
        <f t="shared" si="21"/>
        <v>5.1651379152400506E-2</v>
      </c>
      <c r="J79" s="2">
        <f t="shared" si="21"/>
        <v>2.0813635856237155E-2</v>
      </c>
      <c r="K79" s="2">
        <f t="shared" si="21"/>
        <v>1.7053621993976221E-3</v>
      </c>
      <c r="L79" s="2">
        <f t="shared" si="22"/>
        <v>275.14325923691251</v>
      </c>
      <c r="O79">
        <f t="shared" si="23"/>
        <v>16</v>
      </c>
      <c r="P79" s="2">
        <f t="shared" si="26"/>
        <v>2.8319248826291089E-2</v>
      </c>
      <c r="Q79" s="2">
        <f t="shared" si="27"/>
        <v>4.0769610878164796E-2</v>
      </c>
      <c r="R79" s="2">
        <f t="shared" si="28"/>
        <v>5.1651379152400506E-2</v>
      </c>
      <c r="S79" s="2">
        <f t="shared" si="29"/>
        <v>2.0813635856237155E-2</v>
      </c>
      <c r="T79" s="2">
        <f t="shared" si="30"/>
        <v>1.7053621993976221E-3</v>
      </c>
      <c r="U79" s="2">
        <f t="shared" si="24"/>
        <v>275.14325923691251</v>
      </c>
      <c r="V79" s="13">
        <f t="shared" si="25"/>
        <v>0</v>
      </c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>
      <c r="A80" s="5">
        <v>1762.8144271076649</v>
      </c>
      <c r="B80" s="5">
        <v>276.74540000000002</v>
      </c>
      <c r="C80">
        <v>1964.3715999999999</v>
      </c>
      <c r="D80">
        <v>322.26</v>
      </c>
      <c r="E80" s="1">
        <f t="shared" si="20"/>
        <v>1824</v>
      </c>
      <c r="F80">
        <v>16</v>
      </c>
      <c r="G80" s="2">
        <f t="shared" si="21"/>
        <v>2.9295774647887334E-2</v>
      </c>
      <c r="H80" s="2">
        <f t="shared" si="21"/>
        <v>4.2159799877490349E-2</v>
      </c>
      <c r="I80" s="2">
        <f t="shared" si="21"/>
        <v>5.3361838397920448E-2</v>
      </c>
      <c r="J80" s="2">
        <f t="shared" si="21"/>
        <v>2.1502552547121346E-2</v>
      </c>
      <c r="K80" s="2">
        <f t="shared" si="21"/>
        <v>1.7855281687698152E-3</v>
      </c>
      <c r="L80" s="2">
        <f t="shared" si="22"/>
        <v>275.14810549363921</v>
      </c>
      <c r="O80">
        <f t="shared" si="23"/>
        <v>16</v>
      </c>
      <c r="P80" s="2">
        <f t="shared" si="26"/>
        <v>2.9295774647887334E-2</v>
      </c>
      <c r="Q80" s="2">
        <f t="shared" si="27"/>
        <v>4.2159799877490349E-2</v>
      </c>
      <c r="R80" s="2">
        <f t="shared" si="28"/>
        <v>5.3361838397920448E-2</v>
      </c>
      <c r="S80" s="2">
        <f t="shared" si="29"/>
        <v>2.1502552547121346E-2</v>
      </c>
      <c r="T80" s="2">
        <f t="shared" si="30"/>
        <v>1.7855281687698152E-3</v>
      </c>
      <c r="U80" s="2">
        <f t="shared" si="24"/>
        <v>275.14810549363921</v>
      </c>
      <c r="V80" s="13">
        <f t="shared" si="25"/>
        <v>0</v>
      </c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>
      <c r="A81" s="5">
        <v>1763.4988310826725</v>
      </c>
      <c r="B81" s="5">
        <v>276.32003500000002</v>
      </c>
      <c r="C81">
        <v>1964.4563000000001</v>
      </c>
      <c r="D81">
        <v>321.89</v>
      </c>
      <c r="E81" s="1">
        <f t="shared" si="20"/>
        <v>1825</v>
      </c>
      <c r="F81">
        <v>17</v>
      </c>
      <c r="G81" s="2">
        <f t="shared" si="21"/>
        <v>3.0272300469483579E-2</v>
      </c>
      <c r="H81" s="2">
        <f t="shared" si="21"/>
        <v>4.3546164425312867E-2</v>
      </c>
      <c r="I81" s="2">
        <f t="shared" si="21"/>
        <v>5.5049338805976608E-2</v>
      </c>
      <c r="J81" s="2">
        <f t="shared" si="21"/>
        <v>2.215211359330942E-2</v>
      </c>
      <c r="K81" s="2">
        <f t="shared" si="21"/>
        <v>1.8341512870596341E-3</v>
      </c>
      <c r="L81" s="2">
        <f t="shared" si="22"/>
        <v>275.15285406858112</v>
      </c>
      <c r="O81">
        <f t="shared" si="23"/>
        <v>17</v>
      </c>
      <c r="P81" s="2">
        <f t="shared" si="26"/>
        <v>3.0272300469483579E-2</v>
      </c>
      <c r="Q81" s="2">
        <f t="shared" si="27"/>
        <v>4.3546164425312867E-2</v>
      </c>
      <c r="R81" s="2">
        <f t="shared" si="28"/>
        <v>5.5049338805976608E-2</v>
      </c>
      <c r="S81" s="2">
        <f t="shared" si="29"/>
        <v>2.215211359330942E-2</v>
      </c>
      <c r="T81" s="2">
        <f t="shared" si="30"/>
        <v>1.8341512870596341E-3</v>
      </c>
      <c r="U81" s="2">
        <f t="shared" si="24"/>
        <v>275.15285406858112</v>
      </c>
      <c r="V81" s="13">
        <f t="shared" si="25"/>
        <v>0</v>
      </c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>
      <c r="A82" s="5">
        <v>1773.7353531166873</v>
      </c>
      <c r="B82" s="5">
        <v>277.78342000000004</v>
      </c>
      <c r="C82">
        <v>1964.5382999999999</v>
      </c>
      <c r="D82">
        <v>320.44</v>
      </c>
      <c r="E82" s="1">
        <f t="shared" si="20"/>
        <v>1826</v>
      </c>
      <c r="F82">
        <v>17</v>
      </c>
      <c r="G82" s="2">
        <f t="shared" si="21"/>
        <v>3.1309859154929585E-2</v>
      </c>
      <c r="H82" s="2">
        <f t="shared" si="21"/>
        <v>4.5022611756427813E-2</v>
      </c>
      <c r="I82" s="2">
        <f t="shared" si="21"/>
        <v>5.6864423286009796E-2</v>
      </c>
      <c r="J82" s="2">
        <f t="shared" si="21"/>
        <v>2.2881938151073214E-2</v>
      </c>
      <c r="K82" s="2">
        <f t="shared" si="21"/>
        <v>1.9105910558807552E-3</v>
      </c>
      <c r="L82" s="2">
        <f t="shared" si="22"/>
        <v>275.15798942340433</v>
      </c>
      <c r="O82">
        <f t="shared" si="23"/>
        <v>17</v>
      </c>
      <c r="P82" s="2">
        <f t="shared" si="26"/>
        <v>3.1309859154929585E-2</v>
      </c>
      <c r="Q82" s="2">
        <f t="shared" si="27"/>
        <v>4.5022611756427813E-2</v>
      </c>
      <c r="R82" s="2">
        <f t="shared" si="28"/>
        <v>5.6864423286009796E-2</v>
      </c>
      <c r="S82" s="2">
        <f t="shared" si="29"/>
        <v>2.2881938151073214E-2</v>
      </c>
      <c r="T82" s="2">
        <f t="shared" si="30"/>
        <v>1.9105910558807552E-3</v>
      </c>
      <c r="U82" s="2">
        <f t="shared" si="24"/>
        <v>275.15798942340433</v>
      </c>
      <c r="V82" s="13">
        <f t="shared" si="25"/>
        <v>0</v>
      </c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>
      <c r="A83" s="5">
        <v>1779.61585700662</v>
      </c>
      <c r="B83" s="5">
        <v>279.50293499999998</v>
      </c>
      <c r="C83">
        <v>1964.623</v>
      </c>
      <c r="D83">
        <v>318.69</v>
      </c>
      <c r="E83" s="1">
        <f t="shared" si="20"/>
        <v>1827</v>
      </c>
      <c r="F83">
        <v>18</v>
      </c>
      <c r="G83" s="2">
        <f t="shared" si="21"/>
        <v>3.2347417840375592E-2</v>
      </c>
      <c r="H83" s="2">
        <f t="shared" si="21"/>
        <v>4.6494997336789898E-2</v>
      </c>
      <c r="I83" s="2">
        <f t="shared" si="21"/>
        <v>5.8655144584242966E-2</v>
      </c>
      <c r="J83" s="2">
        <f t="shared" si="21"/>
        <v>2.3570070126314454E-2</v>
      </c>
      <c r="K83" s="2">
        <f t="shared" si="21"/>
        <v>1.9569541192921112E-3</v>
      </c>
      <c r="L83" s="2">
        <f t="shared" si="22"/>
        <v>275.16302458400702</v>
      </c>
      <c r="O83">
        <f t="shared" si="23"/>
        <v>18</v>
      </c>
      <c r="P83" s="2">
        <f t="shared" si="26"/>
        <v>3.2347417840375592E-2</v>
      </c>
      <c r="Q83" s="2">
        <f t="shared" si="27"/>
        <v>4.6494997336789898E-2</v>
      </c>
      <c r="R83" s="2">
        <f t="shared" si="28"/>
        <v>5.8655144584242966E-2</v>
      </c>
      <c r="S83" s="2">
        <f t="shared" si="29"/>
        <v>2.3570070126314454E-2</v>
      </c>
      <c r="T83" s="2">
        <f t="shared" si="30"/>
        <v>1.9569541192921112E-3</v>
      </c>
      <c r="U83" s="2">
        <f t="shared" si="24"/>
        <v>275.16302458400702</v>
      </c>
      <c r="V83" s="13">
        <f t="shared" si="25"/>
        <v>0</v>
      </c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>
      <c r="A84" s="5">
        <v>1780.5946006281674</v>
      </c>
      <c r="B84" s="5">
        <v>276.77796500000005</v>
      </c>
      <c r="C84">
        <v>1964.7076999999999</v>
      </c>
      <c r="D84">
        <v>316.7</v>
      </c>
      <c r="E84" s="1">
        <f t="shared" si="20"/>
        <v>1828</v>
      </c>
      <c r="F84">
        <v>18</v>
      </c>
      <c r="G84" s="2">
        <f t="shared" si="21"/>
        <v>3.3446009389671363E-2</v>
      </c>
      <c r="H84" s="2">
        <f t="shared" si="21"/>
        <v>4.8057229054011906E-2</v>
      </c>
      <c r="I84" s="2">
        <f t="shared" si="21"/>
        <v>6.0572064460091543E-2</v>
      </c>
      <c r="J84" s="2">
        <f t="shared" si="21"/>
        <v>2.4336262177216007E-2</v>
      </c>
      <c r="K84" s="2">
        <f t="shared" si="21"/>
        <v>2.0320230955368111E-3</v>
      </c>
      <c r="L84" s="2">
        <f t="shared" si="22"/>
        <v>275.1684435881765</v>
      </c>
      <c r="O84">
        <f t="shared" si="23"/>
        <v>18</v>
      </c>
      <c r="P84" s="2">
        <f t="shared" si="26"/>
        <v>3.3446009389671363E-2</v>
      </c>
      <c r="Q84" s="2">
        <f t="shared" si="27"/>
        <v>4.8057229054011906E-2</v>
      </c>
      <c r="R84" s="2">
        <f t="shared" si="28"/>
        <v>6.0572064460091543E-2</v>
      </c>
      <c r="S84" s="2">
        <f t="shared" si="29"/>
        <v>2.4336262177216007E-2</v>
      </c>
      <c r="T84" s="2">
        <f t="shared" si="30"/>
        <v>2.0320230955368111E-3</v>
      </c>
      <c r="U84" s="2">
        <f t="shared" si="24"/>
        <v>275.1684435881765</v>
      </c>
      <c r="V84" s="13">
        <f t="shared" si="25"/>
        <v>0</v>
      </c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>
      <c r="A85" s="5">
        <v>1794.4109867808286</v>
      </c>
      <c r="B85" s="5">
        <v>281.53645499999999</v>
      </c>
      <c r="C85">
        <v>1964.7896000000001</v>
      </c>
      <c r="D85">
        <v>316.87</v>
      </c>
      <c r="E85" s="1">
        <f t="shared" si="20"/>
        <v>1829</v>
      </c>
      <c r="F85">
        <v>18</v>
      </c>
      <c r="G85" s="2">
        <f t="shared" si="21"/>
        <v>3.4544600938967135E-2</v>
      </c>
      <c r="H85" s="2">
        <f t="shared" si="21"/>
        <v>4.9615163025069971E-2</v>
      </c>
      <c r="I85" s="2">
        <f t="shared" si="21"/>
        <v>6.2463254256737134E-2</v>
      </c>
      <c r="J85" s="2">
        <f t="shared" si="21"/>
        <v>2.5058684085046169E-2</v>
      </c>
      <c r="K85" s="2">
        <f t="shared" si="21"/>
        <v>2.0775547312224607E-3</v>
      </c>
      <c r="L85" s="2">
        <f t="shared" si="22"/>
        <v>275.17375925703703</v>
      </c>
      <c r="O85">
        <f t="shared" si="23"/>
        <v>18</v>
      </c>
      <c r="P85" s="2">
        <f t="shared" si="26"/>
        <v>3.4544600938967135E-2</v>
      </c>
      <c r="Q85" s="2">
        <f t="shared" si="27"/>
        <v>4.9615163025069971E-2</v>
      </c>
      <c r="R85" s="2">
        <f t="shared" si="28"/>
        <v>6.2463254256737134E-2</v>
      </c>
      <c r="S85" s="2">
        <f t="shared" si="29"/>
        <v>2.5058684085046169E-2</v>
      </c>
      <c r="T85" s="2">
        <f t="shared" si="30"/>
        <v>2.0775547312224607E-3</v>
      </c>
      <c r="U85" s="2">
        <f t="shared" si="24"/>
        <v>275.17375925703703</v>
      </c>
      <c r="V85" s="13">
        <f t="shared" si="25"/>
        <v>0</v>
      </c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>
      <c r="A86" s="5">
        <v>1796.0687260662141</v>
      </c>
      <c r="B86" s="5">
        <v>281.61339499999997</v>
      </c>
      <c r="C86">
        <v>1964.8742999999999</v>
      </c>
      <c r="D86">
        <v>317.68</v>
      </c>
      <c r="E86" s="1">
        <f t="shared" si="20"/>
        <v>1830</v>
      </c>
      <c r="F86">
        <v>24</v>
      </c>
      <c r="G86" s="2">
        <f t="shared" si="21"/>
        <v>3.5643192488262906E-2</v>
      </c>
      <c r="H86" s="2">
        <f t="shared" si="21"/>
        <v>5.116881107319228E-2</v>
      </c>
      <c r="I86" s="2">
        <f t="shared" si="21"/>
        <v>6.4329059339149938E-2</v>
      </c>
      <c r="J86" s="2">
        <f t="shared" si="21"/>
        <v>2.5739836300471632E-2</v>
      </c>
      <c r="K86" s="2">
        <f t="shared" si="21"/>
        <v>2.1051710642526729E-3</v>
      </c>
      <c r="L86" s="2">
        <f t="shared" si="22"/>
        <v>275.17898607026535</v>
      </c>
      <c r="O86">
        <f t="shared" si="23"/>
        <v>24</v>
      </c>
      <c r="P86" s="2">
        <f t="shared" si="26"/>
        <v>3.5643192488262906E-2</v>
      </c>
      <c r="Q86" s="2">
        <f t="shared" si="27"/>
        <v>5.116881107319228E-2</v>
      </c>
      <c r="R86" s="2">
        <f t="shared" si="28"/>
        <v>6.4329059339149938E-2</v>
      </c>
      <c r="S86" s="2">
        <f t="shared" si="29"/>
        <v>2.5739836300471632E-2</v>
      </c>
      <c r="T86" s="2">
        <f t="shared" si="30"/>
        <v>2.1051710642526729E-3</v>
      </c>
      <c r="U86" s="2">
        <f t="shared" si="24"/>
        <v>275.17898607026535</v>
      </c>
      <c r="V86" s="13">
        <f t="shared" si="25"/>
        <v>0</v>
      </c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>
      <c r="A87" s="5">
        <v>1799.3172594498767</v>
      </c>
      <c r="B87" s="5">
        <v>283.65417000000002</v>
      </c>
      <c r="C87">
        <v>1964.9563000000001</v>
      </c>
      <c r="D87">
        <v>318.70999999999998</v>
      </c>
      <c r="E87" s="1">
        <f t="shared" si="20"/>
        <v>1831</v>
      </c>
      <c r="F87">
        <v>23</v>
      </c>
      <c r="G87" s="2">
        <f t="shared" ref="G87:K102" si="31">G86*(1-G$5)+G$4*$F86*$L$4/1000</f>
        <v>3.7107981220657275E-2</v>
      </c>
      <c r="H87" s="2">
        <f t="shared" si="31"/>
        <v>5.3281565270771124E-2</v>
      </c>
      <c r="I87" s="2">
        <f t="shared" si="31"/>
        <v>6.7071228887303033E-2</v>
      </c>
      <c r="J87" s="2">
        <f t="shared" si="31"/>
        <v>2.7086301783386228E-2</v>
      </c>
      <c r="K87" s="2">
        <f t="shared" si="31"/>
        <v>2.4036113577894022E-3</v>
      </c>
      <c r="L87" s="2">
        <f t="shared" si="22"/>
        <v>275.18695068851991</v>
      </c>
      <c r="O87">
        <f t="shared" si="23"/>
        <v>23</v>
      </c>
      <c r="P87" s="2">
        <f t="shared" si="26"/>
        <v>3.7107981220657275E-2</v>
      </c>
      <c r="Q87" s="2">
        <f t="shared" si="27"/>
        <v>5.3281565270771124E-2</v>
      </c>
      <c r="R87" s="2">
        <f t="shared" si="28"/>
        <v>6.7071228887303033E-2</v>
      </c>
      <c r="S87" s="2">
        <f t="shared" si="29"/>
        <v>2.7086301783386228E-2</v>
      </c>
      <c r="T87" s="2">
        <f t="shared" si="30"/>
        <v>2.4036113577894022E-3</v>
      </c>
      <c r="U87" s="2">
        <f t="shared" si="24"/>
        <v>275.18695068851991</v>
      </c>
      <c r="V87" s="13">
        <f t="shared" si="25"/>
        <v>0</v>
      </c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>
      <c r="A88" s="5">
        <v>1799.5582892886305</v>
      </c>
      <c r="B88" s="5">
        <v>281.14821000000001</v>
      </c>
      <c r="C88">
        <v>1965.0410999999999</v>
      </c>
      <c r="D88">
        <v>319.44</v>
      </c>
      <c r="E88" s="1">
        <f t="shared" si="20"/>
        <v>1832</v>
      </c>
      <c r="F88">
        <v>23</v>
      </c>
      <c r="G88" s="2">
        <f t="shared" si="31"/>
        <v>3.8511737089201879E-2</v>
      </c>
      <c r="H88" s="2">
        <f t="shared" si="31"/>
        <v>5.5294610504767208E-2</v>
      </c>
      <c r="I88" s="2">
        <f t="shared" si="31"/>
        <v>6.9626356605096862E-2</v>
      </c>
      <c r="J88" s="2">
        <f t="shared" si="31"/>
        <v>2.8238477034335203E-2</v>
      </c>
      <c r="K88" s="2">
        <f t="shared" si="31"/>
        <v>2.537676189105555E-3</v>
      </c>
      <c r="L88" s="2">
        <f t="shared" si="22"/>
        <v>275.1942088574225</v>
      </c>
      <c r="O88">
        <f t="shared" si="23"/>
        <v>23</v>
      </c>
      <c r="P88" s="2">
        <f t="shared" si="26"/>
        <v>3.8511737089201879E-2</v>
      </c>
      <c r="Q88" s="2">
        <f t="shared" si="27"/>
        <v>5.5294610504767208E-2</v>
      </c>
      <c r="R88" s="2">
        <f t="shared" si="28"/>
        <v>6.9626356605096862E-2</v>
      </c>
      <c r="S88" s="2">
        <f t="shared" si="29"/>
        <v>2.8238477034335203E-2</v>
      </c>
      <c r="T88" s="2">
        <f t="shared" si="30"/>
        <v>2.537676189105555E-3</v>
      </c>
      <c r="U88" s="2">
        <f t="shared" si="24"/>
        <v>275.1942088574225</v>
      </c>
      <c r="V88" s="13">
        <f t="shared" si="25"/>
        <v>0</v>
      </c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>
      <c r="A89" s="5">
        <v>1814.2331866062311</v>
      </c>
      <c r="B89" s="5">
        <v>284.34376500000002</v>
      </c>
      <c r="C89">
        <v>1965.126</v>
      </c>
      <c r="D89">
        <v>320.44</v>
      </c>
      <c r="E89" s="1">
        <f t="shared" si="20"/>
        <v>1833</v>
      </c>
      <c r="F89">
        <v>24</v>
      </c>
      <c r="G89" s="2">
        <f t="shared" si="31"/>
        <v>3.9915492957746483E-2</v>
      </c>
      <c r="H89" s="2">
        <f t="shared" si="31"/>
        <v>5.7302117791135622E-2</v>
      </c>
      <c r="I89" s="2">
        <f t="shared" si="31"/>
        <v>7.2147187824961434E-2</v>
      </c>
      <c r="J89" s="2">
        <f t="shared" si="31"/>
        <v>2.9324832135469242E-2</v>
      </c>
      <c r="K89" s="2">
        <f t="shared" si="31"/>
        <v>2.6189906196880039E-3</v>
      </c>
      <c r="L89" s="2">
        <f t="shared" si="22"/>
        <v>275.20130862132902</v>
      </c>
      <c r="O89">
        <f t="shared" si="23"/>
        <v>24</v>
      </c>
      <c r="P89" s="2">
        <f t="shared" si="26"/>
        <v>3.9915492957746483E-2</v>
      </c>
      <c r="Q89" s="2">
        <f t="shared" si="27"/>
        <v>5.7302117791135622E-2</v>
      </c>
      <c r="R89" s="2">
        <f t="shared" si="28"/>
        <v>7.2147187824961434E-2</v>
      </c>
      <c r="S89" s="2">
        <f t="shared" si="29"/>
        <v>2.9324832135469242E-2</v>
      </c>
      <c r="T89" s="2">
        <f t="shared" si="30"/>
        <v>2.6189906196880039E-3</v>
      </c>
      <c r="U89" s="2">
        <f t="shared" si="24"/>
        <v>275.20130862132902</v>
      </c>
      <c r="V89" s="13">
        <f t="shared" si="25"/>
        <v>0</v>
      </c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>
      <c r="A90" s="5">
        <v>1826.1583955909055</v>
      </c>
      <c r="B90" s="5">
        <v>281.277625</v>
      </c>
      <c r="C90">
        <v>1965.2027</v>
      </c>
      <c r="D90">
        <v>320.89</v>
      </c>
      <c r="E90" s="1">
        <f t="shared" si="20"/>
        <v>1834</v>
      </c>
      <c r="F90">
        <v>24</v>
      </c>
      <c r="G90" s="2">
        <f t="shared" si="31"/>
        <v>4.1380281690140852E-2</v>
      </c>
      <c r="H90" s="2">
        <f t="shared" si="31"/>
        <v>5.9397999078550895E-2</v>
      </c>
      <c r="I90" s="2">
        <f t="shared" si="31"/>
        <v>7.4784417637399195E-2</v>
      </c>
      <c r="J90" s="2">
        <f t="shared" si="31"/>
        <v>3.0466498077037055E-2</v>
      </c>
      <c r="K90" s="2">
        <f t="shared" si="31"/>
        <v>2.7152586717208455E-3</v>
      </c>
      <c r="L90" s="2">
        <f t="shared" si="22"/>
        <v>275.20874445515483</v>
      </c>
      <c r="O90">
        <f t="shared" si="23"/>
        <v>24</v>
      </c>
      <c r="P90" s="2">
        <f t="shared" si="26"/>
        <v>4.1380281690140852E-2</v>
      </c>
      <c r="Q90" s="2">
        <f t="shared" si="27"/>
        <v>5.9397999078550895E-2</v>
      </c>
      <c r="R90" s="2">
        <f t="shared" si="28"/>
        <v>7.4784417637399195E-2</v>
      </c>
      <c r="S90" s="2">
        <f t="shared" si="29"/>
        <v>3.0466498077037055E-2</v>
      </c>
      <c r="T90" s="2">
        <f t="shared" si="30"/>
        <v>2.7152586717208455E-3</v>
      </c>
      <c r="U90" s="2">
        <f t="shared" si="24"/>
        <v>275.20874445515483</v>
      </c>
      <c r="V90" s="13">
        <f t="shared" si="25"/>
        <v>0</v>
      </c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>
      <c r="A91" s="5">
        <v>1826.8838349409536</v>
      </c>
      <c r="B91" s="5">
        <v>285.10759999999999</v>
      </c>
      <c r="C91">
        <v>1965.2877000000001</v>
      </c>
      <c r="D91">
        <v>322.14</v>
      </c>
      <c r="E91" s="1">
        <f t="shared" si="20"/>
        <v>1835</v>
      </c>
      <c r="F91">
        <v>25</v>
      </c>
      <c r="G91" s="2">
        <f t="shared" si="31"/>
        <v>4.2845070422535221E-2</v>
      </c>
      <c r="H91" s="2">
        <f t="shared" si="31"/>
        <v>6.1488114533878792E-2</v>
      </c>
      <c r="I91" s="2">
        <f t="shared" si="31"/>
        <v>7.7386248927026779E-2</v>
      </c>
      <c r="J91" s="2">
        <f t="shared" si="31"/>
        <v>3.1542944232595134E-2</v>
      </c>
      <c r="K91" s="2">
        <f t="shared" si="31"/>
        <v>2.7736481968295753E-3</v>
      </c>
      <c r="L91" s="2">
        <f t="shared" si="22"/>
        <v>275.21603602631285</v>
      </c>
      <c r="O91">
        <f t="shared" si="23"/>
        <v>25</v>
      </c>
      <c r="P91" s="2">
        <f t="shared" si="26"/>
        <v>4.2845070422535221E-2</v>
      </c>
      <c r="Q91" s="2">
        <f t="shared" si="27"/>
        <v>6.1488114533878792E-2</v>
      </c>
      <c r="R91" s="2">
        <f t="shared" si="28"/>
        <v>7.7386248927026779E-2</v>
      </c>
      <c r="S91" s="2">
        <f t="shared" si="29"/>
        <v>3.1542944232595134E-2</v>
      </c>
      <c r="T91" s="2">
        <f t="shared" si="30"/>
        <v>2.7736481968295753E-3</v>
      </c>
      <c r="U91" s="2">
        <f t="shared" si="24"/>
        <v>275.21603602631285</v>
      </c>
      <c r="V91" s="13">
        <f t="shared" si="25"/>
        <v>0</v>
      </c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>
      <c r="A92" s="5">
        <v>1833</v>
      </c>
      <c r="B92" s="5">
        <v>284.46052500000002</v>
      </c>
      <c r="C92">
        <v>1965.3698999999999</v>
      </c>
      <c r="D92">
        <v>322.17</v>
      </c>
      <c r="E92" s="1">
        <f t="shared" si="20"/>
        <v>1836</v>
      </c>
      <c r="F92">
        <v>29</v>
      </c>
      <c r="G92" s="2">
        <f t="shared" si="31"/>
        <v>4.4370892018779355E-2</v>
      </c>
      <c r="H92" s="2">
        <f t="shared" si="31"/>
        <v>6.3666376732710805E-2</v>
      </c>
      <c r="I92" s="2">
        <f t="shared" si="31"/>
        <v>8.010339157640331E-2</v>
      </c>
      <c r="J92" s="2">
        <f t="shared" si="31"/>
        <v>3.2675267295495455E-2</v>
      </c>
      <c r="K92" s="2">
        <f t="shared" si="31"/>
        <v>2.8560115908215916E-3</v>
      </c>
      <c r="L92" s="2">
        <f t="shared" si="22"/>
        <v>275.22367193921423</v>
      </c>
      <c r="O92">
        <f t="shared" si="23"/>
        <v>29</v>
      </c>
      <c r="P92" s="2">
        <f t="shared" si="26"/>
        <v>4.4370892018779355E-2</v>
      </c>
      <c r="Q92" s="2">
        <f t="shared" si="27"/>
        <v>6.3666376732710805E-2</v>
      </c>
      <c r="R92" s="2">
        <f t="shared" si="28"/>
        <v>8.010339157640331E-2</v>
      </c>
      <c r="S92" s="2">
        <f t="shared" si="29"/>
        <v>3.2675267295495455E-2</v>
      </c>
      <c r="T92" s="2">
        <f t="shared" si="30"/>
        <v>2.8560115908215916E-3</v>
      </c>
      <c r="U92" s="2">
        <f t="shared" si="24"/>
        <v>275.22367193921423</v>
      </c>
      <c r="V92" s="13">
        <f t="shared" si="25"/>
        <v>0</v>
      </c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>
      <c r="A93" s="5">
        <v>1834.5106230131994</v>
      </c>
      <c r="B93" s="5">
        <v>283.72655500000002</v>
      </c>
      <c r="C93">
        <v>1965.4548</v>
      </c>
      <c r="D93">
        <v>321.87</v>
      </c>
      <c r="E93" s="1">
        <f t="shared" si="20"/>
        <v>1837</v>
      </c>
      <c r="F93">
        <v>29</v>
      </c>
      <c r="G93" s="2">
        <f t="shared" si="31"/>
        <v>4.614084507042255E-2</v>
      </c>
      <c r="H93" s="2">
        <f t="shared" si="31"/>
        <v>6.6214233321565064E-2</v>
      </c>
      <c r="I93" s="2">
        <f t="shared" si="31"/>
        <v>8.3385002030790176E-2</v>
      </c>
      <c r="J93" s="2">
        <f t="shared" si="31"/>
        <v>3.4212387869746778E-2</v>
      </c>
      <c r="K93" s="2">
        <f t="shared" si="31"/>
        <v>3.0937609417457882E-3</v>
      </c>
      <c r="L93" s="2">
        <f t="shared" si="22"/>
        <v>275.23304622923428</v>
      </c>
      <c r="O93">
        <f t="shared" si="23"/>
        <v>29</v>
      </c>
      <c r="P93" s="2">
        <f t="shared" si="26"/>
        <v>4.614084507042255E-2</v>
      </c>
      <c r="Q93" s="2">
        <f t="shared" si="27"/>
        <v>6.6214233321565064E-2</v>
      </c>
      <c r="R93" s="2">
        <f t="shared" si="28"/>
        <v>8.3385002030790176E-2</v>
      </c>
      <c r="S93" s="2">
        <f t="shared" si="29"/>
        <v>3.4212387869746778E-2</v>
      </c>
      <c r="T93" s="2">
        <f t="shared" si="30"/>
        <v>3.0937609417457882E-3</v>
      </c>
      <c r="U93" s="2">
        <f t="shared" si="24"/>
        <v>275.23304622923428</v>
      </c>
      <c r="V93" s="13">
        <f t="shared" si="25"/>
        <v>0</v>
      </c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>
      <c r="A94" s="5">
        <v>1838.009354335828</v>
      </c>
      <c r="B94" s="5">
        <v>284.06502500000005</v>
      </c>
      <c r="C94">
        <v>1965.537</v>
      </c>
      <c r="D94">
        <v>321.20999999999998</v>
      </c>
      <c r="E94" s="1">
        <f t="shared" si="20"/>
        <v>1838</v>
      </c>
      <c r="F94">
        <v>30</v>
      </c>
      <c r="G94" s="2">
        <f t="shared" si="31"/>
        <v>4.7910798122065744E-2</v>
      </c>
      <c r="H94" s="2">
        <f t="shared" si="31"/>
        <v>6.8755080680763872E-2</v>
      </c>
      <c r="I94" s="2">
        <f t="shared" si="31"/>
        <v>8.6622564688517131E-2</v>
      </c>
      <c r="J94" s="2">
        <f t="shared" si="31"/>
        <v>3.5661697578075136E-2</v>
      </c>
      <c r="K94" s="2">
        <f t="shared" si="31"/>
        <v>3.2379632124080915E-3</v>
      </c>
      <c r="L94" s="2">
        <f t="shared" si="22"/>
        <v>275.24218810428181</v>
      </c>
      <c r="O94">
        <f t="shared" si="23"/>
        <v>30</v>
      </c>
      <c r="P94" s="2">
        <f t="shared" si="26"/>
        <v>4.7910798122065744E-2</v>
      </c>
      <c r="Q94" s="2">
        <f t="shared" si="27"/>
        <v>6.8755080680763872E-2</v>
      </c>
      <c r="R94" s="2">
        <f t="shared" si="28"/>
        <v>8.6622564688517131E-2</v>
      </c>
      <c r="S94" s="2">
        <f t="shared" si="29"/>
        <v>3.5661697578075136E-2</v>
      </c>
      <c r="T94" s="2">
        <f t="shared" si="30"/>
        <v>3.2379632124080915E-3</v>
      </c>
      <c r="U94" s="2">
        <f t="shared" si="24"/>
        <v>275.24218810428181</v>
      </c>
      <c r="V94" s="13">
        <f t="shared" si="25"/>
        <v>0</v>
      </c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>
      <c r="A95" s="6">
        <v>1841</v>
      </c>
      <c r="B95" s="6">
        <v>283.01704999999998</v>
      </c>
      <c r="C95">
        <v>1965.6219000000001</v>
      </c>
      <c r="D95">
        <v>318.87</v>
      </c>
      <c r="E95" s="1">
        <f t="shared" si="20"/>
        <v>1839</v>
      </c>
      <c r="F95">
        <v>31</v>
      </c>
      <c r="G95" s="2">
        <f t="shared" si="31"/>
        <v>4.9741784037558703E-2</v>
      </c>
      <c r="H95" s="2">
        <f t="shared" si="31"/>
        <v>7.1382834806522619E-2</v>
      </c>
      <c r="I95" s="2">
        <f t="shared" si="31"/>
        <v>8.9966905528023985E-2</v>
      </c>
      <c r="J95" s="2">
        <f t="shared" si="31"/>
        <v>3.7145583671204865E-2</v>
      </c>
      <c r="K95" s="2">
        <f t="shared" si="31"/>
        <v>3.3723746675724696E-3</v>
      </c>
      <c r="L95" s="2">
        <f t="shared" si="22"/>
        <v>275.25160948271088</v>
      </c>
      <c r="O95">
        <f t="shared" si="23"/>
        <v>31</v>
      </c>
      <c r="P95" s="2">
        <f t="shared" si="26"/>
        <v>4.9741784037558703E-2</v>
      </c>
      <c r="Q95" s="2">
        <f t="shared" si="27"/>
        <v>7.1382834806522619E-2</v>
      </c>
      <c r="R95" s="2">
        <f t="shared" si="28"/>
        <v>8.9966905528023985E-2</v>
      </c>
      <c r="S95" s="2">
        <f t="shared" si="29"/>
        <v>3.7145583671204865E-2</v>
      </c>
      <c r="T95" s="2">
        <f t="shared" si="30"/>
        <v>3.3723746675724696E-3</v>
      </c>
      <c r="U95" s="2">
        <f t="shared" si="24"/>
        <v>275.25160948271088</v>
      </c>
      <c r="V95" s="13">
        <f t="shared" si="25"/>
        <v>0</v>
      </c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>
      <c r="A96" s="5">
        <v>1844</v>
      </c>
      <c r="B96" s="5">
        <v>286.49905000000001</v>
      </c>
      <c r="C96">
        <v>1965.7067999999999</v>
      </c>
      <c r="D96">
        <v>317.81</v>
      </c>
      <c r="E96" s="1">
        <f t="shared" si="20"/>
        <v>1840</v>
      </c>
      <c r="F96">
        <v>33</v>
      </c>
      <c r="G96" s="2">
        <f t="shared" si="31"/>
        <v>5.1633802816901428E-2</v>
      </c>
      <c r="H96" s="2">
        <f t="shared" si="31"/>
        <v>7.409725661572801E-2</v>
      </c>
      <c r="I96" s="2">
        <f t="shared" si="31"/>
        <v>9.3416591306790295E-2</v>
      </c>
      <c r="J96" s="2">
        <f t="shared" si="31"/>
        <v>3.8662070908975402E-2</v>
      </c>
      <c r="K96" s="2">
        <f t="shared" si="31"/>
        <v>3.5008476929537669E-3</v>
      </c>
      <c r="L96" s="2">
        <f t="shared" si="22"/>
        <v>275.26131056934133</v>
      </c>
      <c r="O96">
        <f t="shared" si="23"/>
        <v>33</v>
      </c>
      <c r="P96" s="2">
        <f t="shared" si="26"/>
        <v>5.1633802816901428E-2</v>
      </c>
      <c r="Q96" s="2">
        <f t="shared" si="27"/>
        <v>7.409725661572801E-2</v>
      </c>
      <c r="R96" s="2">
        <f t="shared" si="28"/>
        <v>9.3416591306790295E-2</v>
      </c>
      <c r="S96" s="2">
        <f t="shared" si="29"/>
        <v>3.8662070908975402E-2</v>
      </c>
      <c r="T96" s="2">
        <f t="shared" si="30"/>
        <v>3.5008476929537669E-3</v>
      </c>
      <c r="U96" s="2">
        <f t="shared" si="24"/>
        <v>275.26131056934133</v>
      </c>
      <c r="V96" s="13">
        <f t="shared" si="25"/>
        <v>0</v>
      </c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>
      <c r="A97" s="5">
        <v>1846</v>
      </c>
      <c r="B97" s="5">
        <v>283.29579000000001</v>
      </c>
      <c r="C97">
        <v>1965.789</v>
      </c>
      <c r="D97">
        <v>317.3</v>
      </c>
      <c r="E97" s="1">
        <f t="shared" si="20"/>
        <v>1841</v>
      </c>
      <c r="F97">
        <v>34</v>
      </c>
      <c r="G97" s="2">
        <f t="shared" si="31"/>
        <v>5.3647887323943683E-2</v>
      </c>
      <c r="H97" s="2">
        <f t="shared" si="31"/>
        <v>7.6992004396606611E-2</v>
      </c>
      <c r="I97" s="2">
        <f t="shared" si="31"/>
        <v>9.712044276194351E-2</v>
      </c>
      <c r="J97" s="2">
        <f t="shared" si="31"/>
        <v>4.032666778250546E-2</v>
      </c>
      <c r="K97" s="2">
        <f t="shared" si="31"/>
        <v>3.6726672354085864E-3</v>
      </c>
      <c r="L97" s="2">
        <f t="shared" si="22"/>
        <v>275.2717596695004</v>
      </c>
      <c r="O97">
        <f t="shared" si="23"/>
        <v>34</v>
      </c>
      <c r="P97" s="2">
        <f t="shared" si="26"/>
        <v>5.3647887323943683E-2</v>
      </c>
      <c r="Q97" s="2">
        <f t="shared" si="27"/>
        <v>7.6992004396606611E-2</v>
      </c>
      <c r="R97" s="2">
        <f t="shared" si="28"/>
        <v>9.712044276194351E-2</v>
      </c>
      <c r="S97" s="2">
        <f t="shared" si="29"/>
        <v>4.032666778250546E-2</v>
      </c>
      <c r="T97" s="2">
        <f t="shared" si="30"/>
        <v>3.6726672354085864E-3</v>
      </c>
      <c r="U97" s="2">
        <f t="shared" si="24"/>
        <v>275.2717596695004</v>
      </c>
      <c r="V97" s="13">
        <f t="shared" si="25"/>
        <v>0</v>
      </c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>
      <c r="A98" s="5">
        <v>1846</v>
      </c>
      <c r="B98" s="5">
        <v>284.95827500000001</v>
      </c>
      <c r="C98">
        <v>1965.874</v>
      </c>
      <c r="D98">
        <v>318.87</v>
      </c>
      <c r="E98" s="1">
        <f t="shared" si="20"/>
        <v>1842</v>
      </c>
      <c r="F98">
        <v>36</v>
      </c>
      <c r="G98" s="2">
        <f t="shared" si="31"/>
        <v>5.5723004694835702E-2</v>
      </c>
      <c r="H98" s="2">
        <f t="shared" si="31"/>
        <v>7.9972685353403669E-2</v>
      </c>
      <c r="I98" s="2">
        <f t="shared" si="31"/>
        <v>0.10092481358345068</v>
      </c>
      <c r="J98" s="2">
        <f t="shared" si="31"/>
        <v>4.2013542361920522E-2</v>
      </c>
      <c r="K98" s="2">
        <f t="shared" si="31"/>
        <v>3.8238294126527426E-3</v>
      </c>
      <c r="L98" s="2">
        <f t="shared" si="22"/>
        <v>275.28245787540624</v>
      </c>
      <c r="O98">
        <f t="shared" si="23"/>
        <v>36</v>
      </c>
      <c r="P98" s="2">
        <f t="shared" si="26"/>
        <v>5.5723004694835702E-2</v>
      </c>
      <c r="Q98" s="2">
        <f t="shared" si="27"/>
        <v>7.9972685353403669E-2</v>
      </c>
      <c r="R98" s="2">
        <f t="shared" si="28"/>
        <v>0.10092481358345068</v>
      </c>
      <c r="S98" s="2">
        <f t="shared" si="29"/>
        <v>4.2013542361920522E-2</v>
      </c>
      <c r="T98" s="2">
        <f t="shared" si="30"/>
        <v>3.8238294126527426E-3</v>
      </c>
      <c r="U98" s="2">
        <f t="shared" si="24"/>
        <v>275.28245787540624</v>
      </c>
      <c r="V98" s="13">
        <f t="shared" si="25"/>
        <v>0</v>
      </c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>
      <c r="A99" s="5">
        <v>1847.5023593764215</v>
      </c>
      <c r="B99" s="5">
        <v>286.10309999999998</v>
      </c>
      <c r="C99">
        <v>1965.9562000000001</v>
      </c>
      <c r="D99">
        <v>319.42</v>
      </c>
      <c r="E99" s="1">
        <f t="shared" si="20"/>
        <v>1843</v>
      </c>
      <c r="F99">
        <v>37</v>
      </c>
      <c r="G99" s="2">
        <f t="shared" si="31"/>
        <v>5.7920187793427252E-2</v>
      </c>
      <c r="H99" s="2">
        <f t="shared" si="31"/>
        <v>8.3132959794997893E-2</v>
      </c>
      <c r="I99" s="2">
        <f t="shared" si="31"/>
        <v>0.10497858928025085</v>
      </c>
      <c r="J99" s="2">
        <f t="shared" si="31"/>
        <v>4.3838792883940027E-2</v>
      </c>
      <c r="K99" s="2">
        <f t="shared" si="31"/>
        <v>4.0094106213552621E-3</v>
      </c>
      <c r="L99" s="2">
        <f t="shared" si="22"/>
        <v>275.29387994037398</v>
      </c>
      <c r="O99">
        <f t="shared" si="23"/>
        <v>37</v>
      </c>
      <c r="P99" s="2">
        <f t="shared" si="26"/>
        <v>5.7920187793427252E-2</v>
      </c>
      <c r="Q99" s="2">
        <f t="shared" si="27"/>
        <v>8.3132959794997893E-2</v>
      </c>
      <c r="R99" s="2">
        <f t="shared" si="28"/>
        <v>0.10497858928025085</v>
      </c>
      <c r="S99" s="2">
        <f t="shared" si="29"/>
        <v>4.3838792883940027E-2</v>
      </c>
      <c r="T99" s="2">
        <f t="shared" si="30"/>
        <v>4.0094106213552621E-3</v>
      </c>
      <c r="U99" s="2">
        <f t="shared" si="24"/>
        <v>275.29387994037398</v>
      </c>
      <c r="V99" s="13">
        <f t="shared" si="25"/>
        <v>0</v>
      </c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>
      <c r="A100" s="5">
        <v>1849</v>
      </c>
      <c r="B100" s="5">
        <v>287.73346999999995</v>
      </c>
      <c r="C100">
        <v>1966.0410999999999</v>
      </c>
      <c r="D100">
        <v>320.62</v>
      </c>
      <c r="E100" s="1">
        <f t="shared" si="20"/>
        <v>1844</v>
      </c>
      <c r="F100">
        <v>39</v>
      </c>
      <c r="G100" s="2">
        <f t="shared" si="31"/>
        <v>6.0178403755868567E-2</v>
      </c>
      <c r="H100" s="2">
        <f t="shared" si="31"/>
        <v>8.6378436940727846E-2</v>
      </c>
      <c r="I100" s="2">
        <f t="shared" si="31"/>
        <v>0.10912818744471556</v>
      </c>
      <c r="J100" s="2">
        <f t="shared" si="31"/>
        <v>4.5677143473978089E-2</v>
      </c>
      <c r="K100" s="2">
        <f t="shared" si="31"/>
        <v>4.1689196711073816E-3</v>
      </c>
      <c r="L100" s="2">
        <f t="shared" si="22"/>
        <v>275.30553109128641</v>
      </c>
      <c r="O100">
        <f t="shared" si="23"/>
        <v>39</v>
      </c>
      <c r="P100" s="2">
        <f t="shared" si="26"/>
        <v>6.0178403755868567E-2</v>
      </c>
      <c r="Q100" s="2">
        <f t="shared" si="27"/>
        <v>8.6378436940727846E-2</v>
      </c>
      <c r="R100" s="2">
        <f t="shared" si="28"/>
        <v>0.10912818744471556</v>
      </c>
      <c r="S100" s="2">
        <f t="shared" si="29"/>
        <v>4.5677143473978089E-2</v>
      </c>
      <c r="T100" s="2">
        <f t="shared" si="30"/>
        <v>4.1689196711073816E-3</v>
      </c>
      <c r="U100" s="2">
        <f t="shared" si="24"/>
        <v>275.30553109128641</v>
      </c>
      <c r="V100" s="13">
        <f t="shared" si="25"/>
        <v>0</v>
      </c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1:38">
      <c r="A101" s="5">
        <v>1851</v>
      </c>
      <c r="B101" s="5">
        <v>285.17396666666662</v>
      </c>
      <c r="C101">
        <v>1966.126</v>
      </c>
      <c r="D101">
        <v>321.60000000000002</v>
      </c>
      <c r="E101" s="1">
        <f t="shared" si="20"/>
        <v>1845</v>
      </c>
      <c r="F101">
        <v>43</v>
      </c>
      <c r="G101" s="2">
        <f t="shared" si="31"/>
        <v>6.2558685446009413E-2</v>
      </c>
      <c r="H101" s="2">
        <f t="shared" si="31"/>
        <v>8.9802779109021957E-2</v>
      </c>
      <c r="I101" s="2">
        <f t="shared" si="31"/>
        <v>0.11352255663045085</v>
      </c>
      <c r="J101" s="2">
        <f t="shared" si="31"/>
        <v>4.76452166583523E-2</v>
      </c>
      <c r="K101" s="2">
        <f t="shared" si="31"/>
        <v>4.359563513898693E-3</v>
      </c>
      <c r="L101" s="2">
        <f t="shared" si="22"/>
        <v>275.31788880135775</v>
      </c>
      <c r="O101">
        <f t="shared" si="23"/>
        <v>43</v>
      </c>
      <c r="P101" s="2">
        <f t="shared" si="26"/>
        <v>6.2558685446009413E-2</v>
      </c>
      <c r="Q101" s="2">
        <f t="shared" si="27"/>
        <v>8.9802779109021957E-2</v>
      </c>
      <c r="R101" s="2">
        <f t="shared" si="28"/>
        <v>0.11352255663045085</v>
      </c>
      <c r="S101" s="2">
        <f t="shared" si="29"/>
        <v>4.76452166583523E-2</v>
      </c>
      <c r="T101" s="2">
        <f t="shared" si="30"/>
        <v>4.359563513898693E-3</v>
      </c>
      <c r="U101" s="2">
        <f t="shared" si="24"/>
        <v>275.31788880135775</v>
      </c>
      <c r="V101" s="13">
        <f t="shared" si="25"/>
        <v>0</v>
      </c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>
      <c r="A102" s="5">
        <v>1852.2881866570406</v>
      </c>
      <c r="B102" s="5">
        <v>288.57463999999999</v>
      </c>
      <c r="C102">
        <v>1966.2027</v>
      </c>
      <c r="D102">
        <v>322.39</v>
      </c>
      <c r="E102" s="1">
        <f t="shared" si="20"/>
        <v>1846</v>
      </c>
      <c r="F102">
        <v>43</v>
      </c>
      <c r="G102" s="2">
        <f t="shared" si="31"/>
        <v>6.5183098591549318E-2</v>
      </c>
      <c r="H102" s="2">
        <f t="shared" si="31"/>
        <v>9.3593287664085228E-2</v>
      </c>
      <c r="I102" s="2">
        <f t="shared" si="31"/>
        <v>0.11845888085362308</v>
      </c>
      <c r="J102" s="2">
        <f t="shared" si="31"/>
        <v>4.9970343577114801E-2</v>
      </c>
      <c r="K102" s="2">
        <f t="shared" si="31"/>
        <v>4.6629882768671055E-3</v>
      </c>
      <c r="L102" s="2">
        <f t="shared" si="22"/>
        <v>275.33186859896324</v>
      </c>
      <c r="O102">
        <f t="shared" si="23"/>
        <v>43</v>
      </c>
      <c r="P102" s="2">
        <f t="shared" si="26"/>
        <v>6.5183098591549318E-2</v>
      </c>
      <c r="Q102" s="2">
        <f t="shared" si="27"/>
        <v>9.3593287664085228E-2</v>
      </c>
      <c r="R102" s="2">
        <f t="shared" si="28"/>
        <v>0.11845888085362308</v>
      </c>
      <c r="S102" s="2">
        <f t="shared" si="29"/>
        <v>4.9970343577114801E-2</v>
      </c>
      <c r="T102" s="2">
        <f t="shared" si="30"/>
        <v>4.6629882768671055E-3</v>
      </c>
      <c r="U102" s="2">
        <f t="shared" si="24"/>
        <v>275.33186859896324</v>
      </c>
      <c r="V102" s="13">
        <f t="shared" si="25"/>
        <v>0</v>
      </c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>
      <c r="A103" s="5">
        <v>1854</v>
      </c>
      <c r="B103" s="5">
        <v>287.02756499999998</v>
      </c>
      <c r="C103">
        <v>1966.2877000000001</v>
      </c>
      <c r="D103">
        <v>323.7</v>
      </c>
      <c r="E103" s="1">
        <f t="shared" si="20"/>
        <v>1847</v>
      </c>
      <c r="F103">
        <v>46</v>
      </c>
      <c r="G103" s="2">
        <f t="shared" ref="G103:K118" si="32">G102*(1-G$5)+G$4*$F102*$L$4/1000</f>
        <v>6.7807511737089224E-2</v>
      </c>
      <c r="H103" s="2">
        <f t="shared" si="32"/>
        <v>9.7373368416779404E-2</v>
      </c>
      <c r="I103" s="2">
        <f t="shared" si="32"/>
        <v>0.12332894669279393</v>
      </c>
      <c r="J103" s="2">
        <f t="shared" si="32"/>
        <v>5.2162643304869999E-2</v>
      </c>
      <c r="K103" s="2">
        <f t="shared" si="32"/>
        <v>4.8470246985234857E-3</v>
      </c>
      <c r="L103" s="2">
        <f t="shared" si="22"/>
        <v>275.34551949485007</v>
      </c>
      <c r="O103">
        <f t="shared" si="23"/>
        <v>46</v>
      </c>
      <c r="P103" s="2">
        <f t="shared" si="26"/>
        <v>6.7807511737089224E-2</v>
      </c>
      <c r="Q103" s="2">
        <f t="shared" si="27"/>
        <v>9.7373368416779404E-2</v>
      </c>
      <c r="R103" s="2">
        <f t="shared" si="28"/>
        <v>0.12332894669279393</v>
      </c>
      <c r="S103" s="2">
        <f t="shared" si="29"/>
        <v>5.2162643304869999E-2</v>
      </c>
      <c r="T103" s="2">
        <f t="shared" si="30"/>
        <v>4.8470246985234857E-3</v>
      </c>
      <c r="U103" s="2">
        <f t="shared" si="24"/>
        <v>275.34551949485007</v>
      </c>
      <c r="V103" s="13">
        <f t="shared" si="25"/>
        <v>0</v>
      </c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:38">
      <c r="A104" s="5">
        <v>1855</v>
      </c>
      <c r="B104" s="5">
        <v>284.9085</v>
      </c>
      <c r="C104">
        <v>1966.3698999999999</v>
      </c>
      <c r="D104">
        <v>324.08</v>
      </c>
      <c r="E104" s="1">
        <f t="shared" si="20"/>
        <v>1848</v>
      </c>
      <c r="F104">
        <v>47</v>
      </c>
      <c r="G104" s="2">
        <f t="shared" si="32"/>
        <v>7.0615023474178432E-2</v>
      </c>
      <c r="H104" s="2">
        <f t="shared" si="32"/>
        <v>0.10142474019514565</v>
      </c>
      <c r="I104" s="2">
        <f t="shared" si="32"/>
        <v>0.12858434773415406</v>
      </c>
      <c r="J104" s="2">
        <f t="shared" si="32"/>
        <v>5.458181651750707E-2</v>
      </c>
      <c r="K104" s="2">
        <f t="shared" si="32"/>
        <v>5.0994935011844178E-3</v>
      </c>
      <c r="L104" s="2">
        <f t="shared" si="22"/>
        <v>275.3603054214222</v>
      </c>
      <c r="O104">
        <f t="shared" si="23"/>
        <v>47</v>
      </c>
      <c r="P104" s="2">
        <f t="shared" si="26"/>
        <v>7.0615023474178432E-2</v>
      </c>
      <c r="Q104" s="2">
        <f t="shared" si="27"/>
        <v>0.10142474019514565</v>
      </c>
      <c r="R104" s="2">
        <f t="shared" si="28"/>
        <v>0.12858434773415406</v>
      </c>
      <c r="S104" s="2">
        <f t="shared" si="29"/>
        <v>5.458181651750707E-2</v>
      </c>
      <c r="T104" s="2">
        <f t="shared" si="30"/>
        <v>5.0994935011844178E-3</v>
      </c>
      <c r="U104" s="2">
        <f t="shared" si="24"/>
        <v>275.3603054214222</v>
      </c>
      <c r="V104" s="13">
        <f t="shared" si="25"/>
        <v>0</v>
      </c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>
      <c r="A105" s="5">
        <v>1859</v>
      </c>
      <c r="B105" s="5">
        <v>286.48409000000004</v>
      </c>
      <c r="C105">
        <v>1966.4548</v>
      </c>
      <c r="D105">
        <v>323.75</v>
      </c>
      <c r="E105" s="1">
        <f t="shared" si="20"/>
        <v>1849</v>
      </c>
      <c r="F105">
        <v>50</v>
      </c>
      <c r="G105" s="2">
        <f t="shared" si="32"/>
        <v>7.3483568075117398E-2</v>
      </c>
      <c r="H105" s="2">
        <f t="shared" si="32"/>
        <v>0.10555886324223084</v>
      </c>
      <c r="I105" s="2">
        <f t="shared" si="32"/>
        <v>0.13391944228772401</v>
      </c>
      <c r="J105" s="2">
        <f t="shared" si="32"/>
        <v>5.6980160862054464E-2</v>
      </c>
      <c r="K105" s="2">
        <f t="shared" si="32"/>
        <v>5.2995719274267234E-3</v>
      </c>
      <c r="L105" s="2">
        <f t="shared" si="22"/>
        <v>275.37524160639458</v>
      </c>
      <c r="O105">
        <f t="shared" si="23"/>
        <v>50</v>
      </c>
      <c r="P105" s="2">
        <f t="shared" si="26"/>
        <v>7.3483568075117398E-2</v>
      </c>
      <c r="Q105" s="2">
        <f t="shared" si="27"/>
        <v>0.10555886324223084</v>
      </c>
      <c r="R105" s="2">
        <f t="shared" si="28"/>
        <v>0.13391944228772401</v>
      </c>
      <c r="S105" s="2">
        <f t="shared" si="29"/>
        <v>5.6980160862054464E-2</v>
      </c>
      <c r="T105" s="2">
        <f t="shared" si="30"/>
        <v>5.2995719274267234E-3</v>
      </c>
      <c r="U105" s="2">
        <f t="shared" si="24"/>
        <v>275.37524160639458</v>
      </c>
      <c r="V105" s="13">
        <f t="shared" si="25"/>
        <v>0</v>
      </c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>
      <c r="A106" s="5">
        <v>1862</v>
      </c>
      <c r="B106" s="5">
        <v>286.55107499999997</v>
      </c>
      <c r="C106">
        <v>1966.537</v>
      </c>
      <c r="D106">
        <v>322.38</v>
      </c>
      <c r="E106" s="1">
        <f t="shared" si="20"/>
        <v>1850</v>
      </c>
      <c r="F106">
        <v>54</v>
      </c>
      <c r="G106" s="2">
        <f t="shared" si="32"/>
        <v>7.6535211267605666E-2</v>
      </c>
      <c r="H106" s="2">
        <f t="shared" si="32"/>
        <v>0.10996330333405055</v>
      </c>
      <c r="I106" s="2">
        <f t="shared" si="32"/>
        <v>0.1396336301416678</v>
      </c>
      <c r="J106" s="2">
        <f t="shared" si="32"/>
        <v>5.9593608010300766E-2</v>
      </c>
      <c r="K106" s="2">
        <f t="shared" si="32"/>
        <v>5.5617706977122696E-3</v>
      </c>
      <c r="L106" s="2">
        <f t="shared" si="22"/>
        <v>275.39128752345135</v>
      </c>
      <c r="M106" s="2">
        <f>B100</f>
        <v>287.73346999999995</v>
      </c>
      <c r="N106" s="2"/>
      <c r="O106">
        <f t="shared" si="23"/>
        <v>54</v>
      </c>
      <c r="P106" s="2">
        <f t="shared" si="26"/>
        <v>7.6535211267605666E-2</v>
      </c>
      <c r="Q106" s="2">
        <f t="shared" si="27"/>
        <v>0.10996330333405055</v>
      </c>
      <c r="R106" s="2">
        <f t="shared" si="28"/>
        <v>0.1396336301416678</v>
      </c>
      <c r="S106" s="2">
        <f t="shared" si="29"/>
        <v>5.9593608010300766E-2</v>
      </c>
      <c r="T106" s="2">
        <f t="shared" si="30"/>
        <v>5.5617706977122696E-3</v>
      </c>
      <c r="U106" s="2">
        <f t="shared" si="24"/>
        <v>275.39128752345135</v>
      </c>
      <c r="V106" s="13">
        <f t="shared" si="25"/>
        <v>0</v>
      </c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:38">
      <c r="A107" s="5">
        <v>1864</v>
      </c>
      <c r="B107" s="5">
        <v>285.40895</v>
      </c>
      <c r="C107">
        <v>1966.6219000000001</v>
      </c>
      <c r="D107">
        <v>320.36</v>
      </c>
      <c r="E107" s="1">
        <f t="shared" si="20"/>
        <v>1851</v>
      </c>
      <c r="F107">
        <v>54</v>
      </c>
      <c r="G107" s="2">
        <f t="shared" si="32"/>
        <v>7.9830985915492994E-2</v>
      </c>
      <c r="H107" s="2">
        <f t="shared" si="32"/>
        <v>0.11473121353394743</v>
      </c>
      <c r="I107" s="2">
        <f t="shared" si="32"/>
        <v>0.14587205761400859</v>
      </c>
      <c r="J107" s="2">
        <f t="shared" si="32"/>
        <v>6.2527240707341433E-2</v>
      </c>
      <c r="K107" s="2">
        <f t="shared" si="32"/>
        <v>5.9085957180594504E-3</v>
      </c>
      <c r="L107" s="2">
        <f t="shared" si="22"/>
        <v>275.40887009348887</v>
      </c>
      <c r="O107">
        <f t="shared" si="23"/>
        <v>54</v>
      </c>
      <c r="P107" s="2">
        <f t="shared" si="26"/>
        <v>7.9830985915492994E-2</v>
      </c>
      <c r="Q107" s="2">
        <f t="shared" si="27"/>
        <v>0.11473121353394743</v>
      </c>
      <c r="R107" s="2">
        <f t="shared" si="28"/>
        <v>0.14587205761400859</v>
      </c>
      <c r="S107" s="2">
        <f t="shared" si="29"/>
        <v>6.2527240707341433E-2</v>
      </c>
      <c r="T107" s="2">
        <f t="shared" si="30"/>
        <v>5.9085957180594504E-3</v>
      </c>
      <c r="U107" s="2">
        <f t="shared" si="24"/>
        <v>275.40887009348887</v>
      </c>
      <c r="V107" s="13">
        <f t="shared" si="25"/>
        <v>0</v>
      </c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:38">
      <c r="A108" s="5">
        <v>1867</v>
      </c>
      <c r="B108" s="5">
        <v>285.217105</v>
      </c>
      <c r="C108">
        <v>1966.7067999999999</v>
      </c>
      <c r="D108">
        <v>318.64</v>
      </c>
      <c r="E108" s="1">
        <f t="shared" si="20"/>
        <v>1852</v>
      </c>
      <c r="F108">
        <v>57</v>
      </c>
      <c r="G108" s="2">
        <f t="shared" si="32"/>
        <v>8.3126760563380322E-2</v>
      </c>
      <c r="H108" s="2">
        <f t="shared" si="32"/>
        <v>0.11948600707032649</v>
      </c>
      <c r="I108" s="2">
        <f t="shared" si="32"/>
        <v>0.15202674907057337</v>
      </c>
      <c r="J108" s="2">
        <f t="shared" si="32"/>
        <v>6.5293284191315623E-2</v>
      </c>
      <c r="K108" s="2">
        <f t="shared" si="32"/>
        <v>6.1189557264554736E-3</v>
      </c>
      <c r="L108" s="2">
        <f t="shared" si="22"/>
        <v>275.42605175662203</v>
      </c>
      <c r="M108" s="2">
        <f>B101</f>
        <v>285.17396666666662</v>
      </c>
      <c r="N108" s="2"/>
      <c r="O108">
        <f t="shared" si="23"/>
        <v>57</v>
      </c>
      <c r="P108" s="2">
        <f t="shared" si="26"/>
        <v>8.3126760563380322E-2</v>
      </c>
      <c r="Q108" s="2">
        <f t="shared" si="27"/>
        <v>0.11948600707032649</v>
      </c>
      <c r="R108" s="2">
        <f t="shared" si="28"/>
        <v>0.15202674907057337</v>
      </c>
      <c r="S108" s="2">
        <f t="shared" si="29"/>
        <v>6.5293284191315623E-2</v>
      </c>
      <c r="T108" s="2">
        <f t="shared" si="30"/>
        <v>6.1189557264554736E-3</v>
      </c>
      <c r="U108" s="2">
        <f t="shared" si="24"/>
        <v>275.42605175662203</v>
      </c>
      <c r="V108" s="13">
        <f t="shared" si="25"/>
        <v>0</v>
      </c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>
      <c r="A109" s="5">
        <v>1869.092161647889</v>
      </c>
      <c r="B109" s="5">
        <v>287.68864500000001</v>
      </c>
      <c r="C109">
        <v>1966.789</v>
      </c>
      <c r="D109">
        <v>318.10000000000002</v>
      </c>
      <c r="E109" s="1">
        <f t="shared" si="20"/>
        <v>1853</v>
      </c>
      <c r="F109">
        <v>59</v>
      </c>
      <c r="G109" s="2">
        <f t="shared" si="32"/>
        <v>8.6605633802816939E-2</v>
      </c>
      <c r="H109" s="2">
        <f t="shared" si="32"/>
        <v>0.12450941016836632</v>
      </c>
      <c r="I109" s="2">
        <f t="shared" si="32"/>
        <v>0.15854953269309094</v>
      </c>
      <c r="J109" s="2">
        <f t="shared" si="32"/>
        <v>6.8253424983145988E-2</v>
      </c>
      <c r="K109" s="2">
        <f t="shared" si="32"/>
        <v>6.3873905915476032E-3</v>
      </c>
      <c r="L109" s="2">
        <f t="shared" si="22"/>
        <v>275.44430539223896</v>
      </c>
      <c r="O109">
        <f t="shared" si="23"/>
        <v>59</v>
      </c>
      <c r="P109" s="2">
        <f t="shared" si="26"/>
        <v>8.6605633802816939E-2</v>
      </c>
      <c r="Q109" s="2">
        <f t="shared" si="27"/>
        <v>0.12450941016836632</v>
      </c>
      <c r="R109" s="2">
        <f t="shared" si="28"/>
        <v>0.15854953269309094</v>
      </c>
      <c r="S109" s="2">
        <f t="shared" si="29"/>
        <v>6.8253424983145988E-2</v>
      </c>
      <c r="T109" s="2">
        <f t="shared" si="30"/>
        <v>6.3873905915476032E-3</v>
      </c>
      <c r="U109" s="2">
        <f t="shared" si="24"/>
        <v>275.44430539223896</v>
      </c>
      <c r="V109" s="13">
        <f t="shared" si="25"/>
        <v>0</v>
      </c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>
      <c r="A110" s="5">
        <v>1870</v>
      </c>
      <c r="B110" s="5">
        <v>287.39724999999999</v>
      </c>
      <c r="C110">
        <v>1966.874</v>
      </c>
      <c r="D110">
        <v>319.77999999999997</v>
      </c>
      <c r="E110" s="1">
        <f t="shared" si="20"/>
        <v>1854</v>
      </c>
      <c r="F110">
        <v>69</v>
      </c>
      <c r="G110" s="2">
        <f t="shared" si="32"/>
        <v>9.0206572769953086E-2</v>
      </c>
      <c r="H110" s="2">
        <f t="shared" si="32"/>
        <v>0.12970678716151648</v>
      </c>
      <c r="I110" s="2">
        <f t="shared" si="32"/>
        <v>0.16528523298001818</v>
      </c>
      <c r="J110" s="2">
        <f t="shared" si="32"/>
        <v>7.1279204021829703E-2</v>
      </c>
      <c r="K110" s="2">
        <f t="shared" si="32"/>
        <v>6.6441012809768281E-3</v>
      </c>
      <c r="L110" s="2">
        <f t="shared" si="22"/>
        <v>275.4631218982143</v>
      </c>
      <c r="O110">
        <f t="shared" si="23"/>
        <v>69</v>
      </c>
      <c r="P110" s="2">
        <f t="shared" si="26"/>
        <v>9.0206572769953086E-2</v>
      </c>
      <c r="Q110" s="2">
        <f t="shared" si="27"/>
        <v>0.12970678716151648</v>
      </c>
      <c r="R110" s="2">
        <f t="shared" si="28"/>
        <v>0.16528523298001818</v>
      </c>
      <c r="S110" s="2">
        <f t="shared" si="29"/>
        <v>7.1279204021829703E-2</v>
      </c>
      <c r="T110" s="2">
        <f t="shared" si="30"/>
        <v>6.6441012809768281E-3</v>
      </c>
      <c r="U110" s="2">
        <f t="shared" si="24"/>
        <v>275.4631218982143</v>
      </c>
      <c r="V110" s="13">
        <f t="shared" si="25"/>
        <v>0</v>
      </c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>
      <c r="A111" s="5">
        <v>1873</v>
      </c>
      <c r="B111" s="5">
        <v>287.16828499999997</v>
      </c>
      <c r="C111">
        <v>1966.9562000000001</v>
      </c>
      <c r="D111">
        <v>321.02999999999997</v>
      </c>
      <c r="E111" s="1">
        <f t="shared" si="20"/>
        <v>1855</v>
      </c>
      <c r="F111">
        <v>71</v>
      </c>
      <c r="G111" s="2">
        <f t="shared" si="32"/>
        <v>9.4417840375586884E-2</v>
      </c>
      <c r="H111" s="2">
        <f t="shared" si="32"/>
        <v>0.13582883315131003</v>
      </c>
      <c r="I111" s="2">
        <f t="shared" si="32"/>
        <v>0.17343286996702248</v>
      </c>
      <c r="J111" s="2">
        <f t="shared" si="32"/>
        <v>7.5305838736831401E-2</v>
      </c>
      <c r="K111" s="2">
        <f t="shared" si="32"/>
        <v>7.2692877528667387E-3</v>
      </c>
      <c r="L111" s="2">
        <f t="shared" si="22"/>
        <v>275.48625466998362</v>
      </c>
      <c r="O111">
        <f t="shared" si="23"/>
        <v>71</v>
      </c>
      <c r="P111" s="2">
        <f t="shared" si="26"/>
        <v>9.4417840375586884E-2</v>
      </c>
      <c r="Q111" s="2">
        <f t="shared" si="27"/>
        <v>0.13582883315131003</v>
      </c>
      <c r="R111" s="2">
        <f t="shared" si="28"/>
        <v>0.17343286996702248</v>
      </c>
      <c r="S111" s="2">
        <f t="shared" si="29"/>
        <v>7.5305838736831401E-2</v>
      </c>
      <c r="T111" s="2">
        <f t="shared" si="30"/>
        <v>7.2692877528667387E-3</v>
      </c>
      <c r="U111" s="2">
        <f t="shared" si="24"/>
        <v>275.48625466998362</v>
      </c>
      <c r="V111" s="13">
        <f t="shared" si="25"/>
        <v>0</v>
      </c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>
      <c r="A112" s="5">
        <v>1874</v>
      </c>
      <c r="B112" s="5">
        <v>290.52176999999995</v>
      </c>
      <c r="C112">
        <v>1967.0410999999999</v>
      </c>
      <c r="D112">
        <v>322.33</v>
      </c>
      <c r="E112" s="1">
        <f t="shared" si="20"/>
        <v>1856</v>
      </c>
      <c r="F112">
        <v>76</v>
      </c>
      <c r="G112" s="2">
        <f t="shared" si="32"/>
        <v>9.8751173708920212E-2</v>
      </c>
      <c r="H112" s="2">
        <f t="shared" si="32"/>
        <v>0.14212183063676986</v>
      </c>
      <c r="I112" s="2">
        <f t="shared" si="32"/>
        <v>0.18177161383583249</v>
      </c>
      <c r="J112" s="2">
        <f t="shared" si="32"/>
        <v>7.9337186253757783E-2</v>
      </c>
      <c r="K112" s="2">
        <f t="shared" si="32"/>
        <v>7.7423792297205626E-3</v>
      </c>
      <c r="L112" s="2">
        <f t="shared" si="22"/>
        <v>275.50972418366501</v>
      </c>
      <c r="O112">
        <f t="shared" si="23"/>
        <v>76</v>
      </c>
      <c r="P112" s="2">
        <f t="shared" si="26"/>
        <v>9.8751173708920212E-2</v>
      </c>
      <c r="Q112" s="2">
        <f t="shared" si="27"/>
        <v>0.14212183063676986</v>
      </c>
      <c r="R112" s="2">
        <f t="shared" si="28"/>
        <v>0.18177161383583249</v>
      </c>
      <c r="S112" s="2">
        <f t="shared" si="29"/>
        <v>7.9337186253757783E-2</v>
      </c>
      <c r="T112" s="2">
        <f t="shared" si="30"/>
        <v>7.7423792297205626E-3</v>
      </c>
      <c r="U112" s="2">
        <f t="shared" si="24"/>
        <v>275.50972418366501</v>
      </c>
      <c r="V112" s="13">
        <f t="shared" si="25"/>
        <v>0</v>
      </c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>
      <c r="A113" s="5">
        <v>1878</v>
      </c>
      <c r="B113" s="5">
        <v>288.79094999999995</v>
      </c>
      <c r="C113">
        <v>1967.126</v>
      </c>
      <c r="D113">
        <v>322.5</v>
      </c>
      <c r="E113" s="1">
        <f t="shared" si="20"/>
        <v>1857</v>
      </c>
      <c r="F113">
        <v>77</v>
      </c>
      <c r="G113" s="2">
        <f t="shared" si="32"/>
        <v>0.10338967136150237</v>
      </c>
      <c r="H113" s="2">
        <f t="shared" si="32"/>
        <v>0.14886699946606516</v>
      </c>
      <c r="I113" s="2">
        <f t="shared" si="32"/>
        <v>0.19074960365753016</v>
      </c>
      <c r="J113" s="2">
        <f t="shared" si="32"/>
        <v>8.372509002110759E-2</v>
      </c>
      <c r="K113" s="2">
        <f t="shared" si="32"/>
        <v>8.2640654993186968E-3</v>
      </c>
      <c r="L113" s="2">
        <f t="shared" si="22"/>
        <v>275.53499543000555</v>
      </c>
      <c r="O113">
        <f t="shared" si="23"/>
        <v>77</v>
      </c>
      <c r="P113" s="2">
        <f t="shared" si="26"/>
        <v>0.10338967136150237</v>
      </c>
      <c r="Q113" s="2">
        <f t="shared" si="27"/>
        <v>0.14886699946606516</v>
      </c>
      <c r="R113" s="2">
        <f t="shared" si="28"/>
        <v>0.19074960365753016</v>
      </c>
      <c r="S113" s="2">
        <f t="shared" si="29"/>
        <v>8.372509002110759E-2</v>
      </c>
      <c r="T113" s="2">
        <f t="shared" si="30"/>
        <v>8.2640654993186968E-3</v>
      </c>
      <c r="U113" s="2">
        <f t="shared" si="24"/>
        <v>275.53499543000555</v>
      </c>
      <c r="V113" s="13">
        <f t="shared" si="25"/>
        <v>0</v>
      </c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>
      <c r="A114" s="5">
        <v>1883</v>
      </c>
      <c r="B114" s="5">
        <v>291.87700000000001</v>
      </c>
      <c r="C114">
        <v>1967.2027</v>
      </c>
      <c r="D114">
        <v>323.04000000000002</v>
      </c>
      <c r="E114" s="1">
        <f t="shared" si="20"/>
        <v>1858</v>
      </c>
      <c r="F114">
        <v>78</v>
      </c>
      <c r="G114" s="2">
        <f t="shared" si="32"/>
        <v>0.1080892018779343</v>
      </c>
      <c r="H114" s="2">
        <f t="shared" si="32"/>
        <v>0.15568750884784924</v>
      </c>
      <c r="I114" s="2">
        <f t="shared" si="32"/>
        <v>0.19975732011208866</v>
      </c>
      <c r="J114" s="2">
        <f t="shared" si="32"/>
        <v>8.7979697533180135E-2</v>
      </c>
      <c r="K114" s="2">
        <f t="shared" si="32"/>
        <v>8.6274325733885857E-3</v>
      </c>
      <c r="L114" s="2">
        <f t="shared" si="22"/>
        <v>275.56014116094445</v>
      </c>
      <c r="O114">
        <f t="shared" si="23"/>
        <v>78</v>
      </c>
      <c r="P114" s="2">
        <f t="shared" si="26"/>
        <v>0.1080892018779343</v>
      </c>
      <c r="Q114" s="2">
        <f t="shared" si="27"/>
        <v>0.15568750884784924</v>
      </c>
      <c r="R114" s="2">
        <f t="shared" si="28"/>
        <v>0.19975732011208866</v>
      </c>
      <c r="S114" s="2">
        <f t="shared" si="29"/>
        <v>8.7979697533180135E-2</v>
      </c>
      <c r="T114" s="2">
        <f t="shared" si="30"/>
        <v>8.6274325733885857E-3</v>
      </c>
      <c r="U114" s="2">
        <f t="shared" si="24"/>
        <v>275.56014116094445</v>
      </c>
      <c r="V114" s="13">
        <f t="shared" si="25"/>
        <v>0</v>
      </c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>
      <c r="A115" s="5">
        <v>1884</v>
      </c>
      <c r="B115" s="5">
        <v>289.80905999999999</v>
      </c>
      <c r="C115">
        <v>1967.2877000000001</v>
      </c>
      <c r="D115">
        <v>324.42</v>
      </c>
      <c r="E115" s="1">
        <f t="shared" si="20"/>
        <v>1859</v>
      </c>
      <c r="F115">
        <v>83</v>
      </c>
      <c r="G115" s="2">
        <f t="shared" si="32"/>
        <v>0.11284976525821599</v>
      </c>
      <c r="H115" s="2">
        <f t="shared" si="32"/>
        <v>0.16258315151800956</v>
      </c>
      <c r="I115" s="2">
        <f t="shared" si="32"/>
        <v>0.20879436419033309</v>
      </c>
      <c r="J115" s="2">
        <f t="shared" si="32"/>
        <v>9.2108623585975338E-2</v>
      </c>
      <c r="K115" s="2">
        <f t="shared" si="32"/>
        <v>8.8947742013495579E-3</v>
      </c>
      <c r="L115" s="2">
        <f t="shared" si="22"/>
        <v>275.58523067875387</v>
      </c>
      <c r="O115">
        <f t="shared" si="23"/>
        <v>83</v>
      </c>
      <c r="P115" s="2">
        <f t="shared" si="26"/>
        <v>0.11284976525821599</v>
      </c>
      <c r="Q115" s="2">
        <f t="shared" si="27"/>
        <v>0.16258315151800956</v>
      </c>
      <c r="R115" s="2">
        <f t="shared" si="28"/>
        <v>0.20879436419033309</v>
      </c>
      <c r="S115" s="2">
        <f t="shared" si="29"/>
        <v>9.2108623585975338E-2</v>
      </c>
      <c r="T115" s="2">
        <f t="shared" si="30"/>
        <v>8.8947742013495579E-3</v>
      </c>
      <c r="U115" s="2">
        <f t="shared" si="24"/>
        <v>275.58523067875387</v>
      </c>
      <c r="V115" s="13">
        <f t="shared" si="25"/>
        <v>0</v>
      </c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>
      <c r="A116" s="5">
        <v>1884.3545217441565</v>
      </c>
      <c r="B116" s="5">
        <v>289.01265999999998</v>
      </c>
      <c r="C116">
        <v>1967.3698999999999</v>
      </c>
      <c r="D116">
        <v>325</v>
      </c>
      <c r="E116" s="1">
        <f t="shared" si="20"/>
        <v>1860</v>
      </c>
      <c r="F116">
        <v>91</v>
      </c>
      <c r="G116" s="2">
        <f t="shared" si="32"/>
        <v>0.11791549295774652</v>
      </c>
      <c r="H116" s="2">
        <f t="shared" si="32"/>
        <v>0.16992930763708347</v>
      </c>
      <c r="I116" s="2">
        <f t="shared" si="32"/>
        <v>0.21846128120597164</v>
      </c>
      <c r="J116" s="2">
        <f t="shared" si="32"/>
        <v>9.6588531534212541E-2</v>
      </c>
      <c r="K116" s="2">
        <f t="shared" si="32"/>
        <v>9.2916668793629337E-3</v>
      </c>
      <c r="L116" s="2">
        <f t="shared" si="22"/>
        <v>275.61218628021436</v>
      </c>
      <c r="O116">
        <f t="shared" si="23"/>
        <v>91</v>
      </c>
      <c r="P116" s="2">
        <f t="shared" si="26"/>
        <v>0.11791549295774652</v>
      </c>
      <c r="Q116" s="2">
        <f t="shared" si="27"/>
        <v>0.16992930763708347</v>
      </c>
      <c r="R116" s="2">
        <f t="shared" si="28"/>
        <v>0.21846128120597164</v>
      </c>
      <c r="S116" s="2">
        <f t="shared" si="29"/>
        <v>9.6588531534212541E-2</v>
      </c>
      <c r="T116" s="2">
        <f t="shared" si="30"/>
        <v>9.2916668793629337E-3</v>
      </c>
      <c r="U116" s="2">
        <f t="shared" si="24"/>
        <v>275.61218628021436</v>
      </c>
      <c r="V116" s="13">
        <f t="shared" si="25"/>
        <v>0</v>
      </c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1:38">
      <c r="A117" s="5">
        <v>1886</v>
      </c>
      <c r="B117" s="5">
        <v>290.62266999999997</v>
      </c>
      <c r="C117">
        <v>1967.4548</v>
      </c>
      <c r="D117">
        <v>324.08999999999997</v>
      </c>
      <c r="E117" s="1">
        <f t="shared" si="20"/>
        <v>1861</v>
      </c>
      <c r="F117">
        <v>95</v>
      </c>
      <c r="G117" s="2">
        <f t="shared" si="32"/>
        <v>0.12346948356807516</v>
      </c>
      <c r="H117" s="2">
        <f t="shared" si="32"/>
        <v>0.17800642796994795</v>
      </c>
      <c r="I117" s="2">
        <f t="shared" si="32"/>
        <v>0.22920032084185249</v>
      </c>
      <c r="J117" s="2">
        <f t="shared" si="32"/>
        <v>0.10175148356169764</v>
      </c>
      <c r="K117" s="2">
        <f t="shared" si="32"/>
        <v>9.907981311653595E-3</v>
      </c>
      <c r="L117" s="2">
        <f t="shared" si="22"/>
        <v>275.6423356972532</v>
      </c>
      <c r="O117">
        <f t="shared" si="23"/>
        <v>95</v>
      </c>
      <c r="P117" s="2">
        <f t="shared" si="26"/>
        <v>0.12346948356807516</v>
      </c>
      <c r="Q117" s="2">
        <f t="shared" si="27"/>
        <v>0.17800642796994795</v>
      </c>
      <c r="R117" s="2">
        <f t="shared" si="28"/>
        <v>0.22920032084185249</v>
      </c>
      <c r="S117" s="2">
        <f t="shared" si="29"/>
        <v>0.10175148356169764</v>
      </c>
      <c r="T117" s="2">
        <f t="shared" si="30"/>
        <v>9.907981311653595E-3</v>
      </c>
      <c r="U117" s="2">
        <f t="shared" si="24"/>
        <v>275.6423356972532</v>
      </c>
      <c r="V117" s="13">
        <f t="shared" si="25"/>
        <v>0</v>
      </c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>
      <c r="A118" s="5">
        <v>1887</v>
      </c>
      <c r="B118" s="5">
        <v>293.71867500000002</v>
      </c>
      <c r="C118">
        <v>1967.537</v>
      </c>
      <c r="D118">
        <v>322.54000000000002</v>
      </c>
      <c r="E118" s="1">
        <f t="shared" si="20"/>
        <v>1862</v>
      </c>
      <c r="F118">
        <v>97</v>
      </c>
      <c r="G118" s="2">
        <f t="shared" si="32"/>
        <v>0.12926760563380285</v>
      </c>
      <c r="H118" s="2">
        <f t="shared" si="32"/>
        <v>0.18643691475773536</v>
      </c>
      <c r="I118" s="2">
        <f t="shared" si="32"/>
        <v>0.24039615344071119</v>
      </c>
      <c r="J118" s="2">
        <f t="shared" si="32"/>
        <v>0.10708897593949951</v>
      </c>
      <c r="K118" s="2">
        <f t="shared" si="32"/>
        <v>1.0469588338091314E-2</v>
      </c>
      <c r="L118" s="2">
        <f t="shared" si="22"/>
        <v>275.67365923810985</v>
      </c>
      <c r="O118">
        <f t="shared" si="23"/>
        <v>97</v>
      </c>
      <c r="P118" s="2">
        <f t="shared" si="26"/>
        <v>0.12926760563380285</v>
      </c>
      <c r="Q118" s="2">
        <f t="shared" si="27"/>
        <v>0.18643691475773536</v>
      </c>
      <c r="R118" s="2">
        <f t="shared" si="28"/>
        <v>0.24039615344071119</v>
      </c>
      <c r="S118" s="2">
        <f t="shared" si="29"/>
        <v>0.10708897593949951</v>
      </c>
      <c r="T118" s="2">
        <f t="shared" si="30"/>
        <v>1.0469588338091314E-2</v>
      </c>
      <c r="U118" s="2">
        <f t="shared" si="24"/>
        <v>275.67365923810985</v>
      </c>
      <c r="V118" s="13">
        <f t="shared" si="25"/>
        <v>0</v>
      </c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>
      <c r="A119" s="5">
        <v>1889</v>
      </c>
      <c r="B119" s="5">
        <v>291.51727</v>
      </c>
      <c r="C119">
        <v>1967.6219000000001</v>
      </c>
      <c r="D119">
        <v>320.92</v>
      </c>
      <c r="E119" s="1">
        <f t="shared" si="20"/>
        <v>1863</v>
      </c>
      <c r="F119">
        <v>104</v>
      </c>
      <c r="G119" s="2">
        <f t="shared" ref="G119:K134" si="33">G118*(1-G$5)+G$4*$F118*$L$4/1000</f>
        <v>0.13518779342723009</v>
      </c>
      <c r="H119" s="2">
        <f t="shared" si="33"/>
        <v>0.19503200245153268</v>
      </c>
      <c r="I119" s="2">
        <f t="shared" si="33"/>
        <v>0.25174217816249217</v>
      </c>
      <c r="J119" s="2">
        <f t="shared" si="33"/>
        <v>0.11235629594209656</v>
      </c>
      <c r="K119" s="2">
        <f t="shared" si="33"/>
        <v>1.0904116931950857E-2</v>
      </c>
      <c r="L119" s="2">
        <f t="shared" si="22"/>
        <v>275.7052223869153</v>
      </c>
      <c r="O119">
        <f t="shared" si="23"/>
        <v>104</v>
      </c>
      <c r="P119" s="2">
        <f t="shared" si="26"/>
        <v>0.13518779342723009</v>
      </c>
      <c r="Q119" s="2">
        <f t="shared" si="27"/>
        <v>0.19503200245153268</v>
      </c>
      <c r="R119" s="2">
        <f t="shared" si="28"/>
        <v>0.25174217816249217</v>
      </c>
      <c r="S119" s="2">
        <f t="shared" si="29"/>
        <v>0.11235629594209656</v>
      </c>
      <c r="T119" s="2">
        <f t="shared" si="30"/>
        <v>1.0904116931950857E-2</v>
      </c>
      <c r="U119" s="2">
        <f t="shared" si="24"/>
        <v>275.7052223869153</v>
      </c>
      <c r="V119" s="13">
        <f t="shared" si="25"/>
        <v>0</v>
      </c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:38">
      <c r="A120" s="5">
        <v>1889</v>
      </c>
      <c r="B120" s="5">
        <v>292.22812499999998</v>
      </c>
      <c r="C120">
        <v>1967.7067999999999</v>
      </c>
      <c r="D120">
        <v>319.25</v>
      </c>
      <c r="E120" s="1">
        <f t="shared" si="20"/>
        <v>1864</v>
      </c>
      <c r="F120">
        <v>112</v>
      </c>
      <c r="G120" s="2">
        <f t="shared" si="33"/>
        <v>0.14153521126760568</v>
      </c>
      <c r="H120" s="2">
        <f t="shared" si="33"/>
        <v>0.20426072179740112</v>
      </c>
      <c r="I120" s="2">
        <f t="shared" si="33"/>
        <v>0.26398755274493857</v>
      </c>
      <c r="J120" s="2">
        <f t="shared" si="33"/>
        <v>0.11814430675676638</v>
      </c>
      <c r="K120" s="2">
        <f t="shared" si="33"/>
        <v>1.1496310344301069E-2</v>
      </c>
      <c r="L120" s="2">
        <f t="shared" si="22"/>
        <v>275.73942410291102</v>
      </c>
      <c r="O120">
        <f t="shared" si="23"/>
        <v>112</v>
      </c>
      <c r="P120" s="2">
        <f t="shared" si="26"/>
        <v>0.14153521126760568</v>
      </c>
      <c r="Q120" s="2">
        <f t="shared" si="27"/>
        <v>0.20426072179740112</v>
      </c>
      <c r="R120" s="2">
        <f t="shared" si="28"/>
        <v>0.26398755274493857</v>
      </c>
      <c r="S120" s="2">
        <f t="shared" si="29"/>
        <v>0.11814430675676638</v>
      </c>
      <c r="T120" s="2">
        <f t="shared" si="30"/>
        <v>1.1496310344301069E-2</v>
      </c>
      <c r="U120" s="2">
        <f t="shared" si="24"/>
        <v>275.73942410291102</v>
      </c>
      <c r="V120" s="13">
        <f t="shared" si="25"/>
        <v>0</v>
      </c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1:38">
      <c r="A121" s="5">
        <v>1892.0852779669451</v>
      </c>
      <c r="B121" s="5">
        <v>294.65444500000001</v>
      </c>
      <c r="C121">
        <v>1967.789</v>
      </c>
      <c r="D121">
        <v>319.39</v>
      </c>
      <c r="E121" s="1">
        <f t="shared" si="20"/>
        <v>1865</v>
      </c>
      <c r="F121">
        <v>119</v>
      </c>
      <c r="G121" s="2">
        <f t="shared" si="33"/>
        <v>0.1483708920187794</v>
      </c>
      <c r="H121" s="2">
        <f t="shared" si="33"/>
        <v>0.21421522636933563</v>
      </c>
      <c r="I121" s="2">
        <f t="shared" si="33"/>
        <v>0.27727044030209569</v>
      </c>
      <c r="J121" s="2">
        <f t="shared" si="33"/>
        <v>0.12454063384641034</v>
      </c>
      <c r="K121" s="2">
        <f t="shared" si="33"/>
        <v>1.2231080659831414E-2</v>
      </c>
      <c r="L121" s="2">
        <f t="shared" si="22"/>
        <v>275.77662827319648</v>
      </c>
      <c r="O121">
        <f t="shared" si="23"/>
        <v>119</v>
      </c>
      <c r="P121" s="2">
        <f t="shared" si="26"/>
        <v>0.1483708920187794</v>
      </c>
      <c r="Q121" s="2">
        <f t="shared" si="27"/>
        <v>0.21421522636933563</v>
      </c>
      <c r="R121" s="2">
        <f t="shared" si="28"/>
        <v>0.27727044030209569</v>
      </c>
      <c r="S121" s="2">
        <f t="shared" si="29"/>
        <v>0.12454063384641034</v>
      </c>
      <c r="T121" s="2">
        <f t="shared" si="30"/>
        <v>1.2231080659831414E-2</v>
      </c>
      <c r="U121" s="2">
        <f t="shared" si="24"/>
        <v>275.77662827319648</v>
      </c>
      <c r="V121" s="13">
        <f t="shared" si="25"/>
        <v>0</v>
      </c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>
      <c r="A122" s="5">
        <v>1893</v>
      </c>
      <c r="B122" s="5">
        <v>294.59803333333332</v>
      </c>
      <c r="C122">
        <v>1967.874</v>
      </c>
      <c r="D122">
        <v>320.73</v>
      </c>
      <c r="E122" s="1">
        <f t="shared" si="20"/>
        <v>1866</v>
      </c>
      <c r="F122">
        <v>122</v>
      </c>
      <c r="G122" s="2">
        <f t="shared" si="33"/>
        <v>0.15563380281690148</v>
      </c>
      <c r="H122" s="2">
        <f t="shared" si="33"/>
        <v>0.22479962279686366</v>
      </c>
      <c r="I122" s="2">
        <f t="shared" si="33"/>
        <v>0.2914266799540296</v>
      </c>
      <c r="J122" s="2">
        <f t="shared" si="33"/>
        <v>0.13139315512267852</v>
      </c>
      <c r="K122" s="2">
        <f t="shared" si="33"/>
        <v>1.3005379881699876E-2</v>
      </c>
      <c r="L122" s="2">
        <f t="shared" si="22"/>
        <v>275.81625864057219</v>
      </c>
      <c r="O122">
        <f t="shared" si="23"/>
        <v>122</v>
      </c>
      <c r="P122" s="2">
        <f t="shared" si="26"/>
        <v>0.15563380281690148</v>
      </c>
      <c r="Q122" s="2">
        <f t="shared" si="27"/>
        <v>0.22479962279686366</v>
      </c>
      <c r="R122" s="2">
        <f t="shared" si="28"/>
        <v>0.2914266799540296</v>
      </c>
      <c r="S122" s="2">
        <f t="shared" si="29"/>
        <v>0.13139315512267852</v>
      </c>
      <c r="T122" s="2">
        <f t="shared" si="30"/>
        <v>1.3005379881699876E-2</v>
      </c>
      <c r="U122" s="2">
        <f t="shared" si="24"/>
        <v>275.81625864057219</v>
      </c>
      <c r="V122" s="13">
        <f t="shared" si="25"/>
        <v>0</v>
      </c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>
      <c r="A123" s="5">
        <v>1894</v>
      </c>
      <c r="B123" s="5">
        <v>293.84083500000003</v>
      </c>
      <c r="C123">
        <v>1967.9562000000001</v>
      </c>
      <c r="D123">
        <v>321.95999999999998</v>
      </c>
      <c r="E123" s="1">
        <f t="shared" si="20"/>
        <v>1867</v>
      </c>
      <c r="F123">
        <v>130</v>
      </c>
      <c r="G123" s="2">
        <f t="shared" si="33"/>
        <v>0.16307981220657283</v>
      </c>
      <c r="H123" s="2">
        <f t="shared" si="33"/>
        <v>0.23563659137419701</v>
      </c>
      <c r="I123" s="2">
        <f t="shared" si="33"/>
        <v>0.30584361006389127</v>
      </c>
      <c r="J123" s="2">
        <f t="shared" si="33"/>
        <v>0.13820632607782224</v>
      </c>
      <c r="K123" s="2">
        <f t="shared" si="33"/>
        <v>1.3615861169977268E-2</v>
      </c>
      <c r="L123" s="2">
        <f t="shared" si="22"/>
        <v>275.85638220089248</v>
      </c>
      <c r="O123">
        <f t="shared" si="23"/>
        <v>130</v>
      </c>
      <c r="P123" s="2">
        <f t="shared" si="26"/>
        <v>0.16307981220657283</v>
      </c>
      <c r="Q123" s="2">
        <f t="shared" si="27"/>
        <v>0.23563659137419701</v>
      </c>
      <c r="R123" s="2">
        <f t="shared" si="28"/>
        <v>0.30584361006389127</v>
      </c>
      <c r="S123" s="2">
        <f t="shared" si="29"/>
        <v>0.13820632607782224</v>
      </c>
      <c r="T123" s="2">
        <f t="shared" si="30"/>
        <v>1.3615861169977268E-2</v>
      </c>
      <c r="U123" s="2">
        <f t="shared" si="24"/>
        <v>275.85638220089248</v>
      </c>
      <c r="V123" s="13">
        <f t="shared" si="25"/>
        <v>0</v>
      </c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>
      <c r="A124" s="5">
        <v>1896</v>
      </c>
      <c r="B124" s="5">
        <v>298.15635500000002</v>
      </c>
      <c r="C124">
        <v>1968.0409999999999</v>
      </c>
      <c r="D124">
        <v>322.57</v>
      </c>
      <c r="E124" s="1">
        <f t="shared" si="20"/>
        <v>1868</v>
      </c>
      <c r="F124">
        <v>135</v>
      </c>
      <c r="G124" s="2">
        <f t="shared" si="33"/>
        <v>0.17101408450704231</v>
      </c>
      <c r="H124" s="2">
        <f t="shared" si="33"/>
        <v>0.24719492083587488</v>
      </c>
      <c r="I124" s="2">
        <f t="shared" si="33"/>
        <v>0.3212689051927155</v>
      </c>
      <c r="J124" s="2">
        <f t="shared" si="33"/>
        <v>0.14556924913206956</v>
      </c>
      <c r="K124" s="2">
        <f t="shared" si="33"/>
        <v>1.4361723642958468E-2</v>
      </c>
      <c r="L124" s="2">
        <f t="shared" si="22"/>
        <v>275.89940888331068</v>
      </c>
      <c r="O124">
        <f t="shared" si="23"/>
        <v>135</v>
      </c>
      <c r="P124" s="2">
        <f t="shared" si="26"/>
        <v>0.17101408450704231</v>
      </c>
      <c r="Q124" s="2">
        <f t="shared" si="27"/>
        <v>0.24719492083587488</v>
      </c>
      <c r="R124" s="2">
        <f t="shared" si="28"/>
        <v>0.3212689051927155</v>
      </c>
      <c r="S124" s="2">
        <f t="shared" si="29"/>
        <v>0.14556924913206956</v>
      </c>
      <c r="T124" s="2">
        <f t="shared" si="30"/>
        <v>1.4361723642958468E-2</v>
      </c>
      <c r="U124" s="2">
        <f t="shared" si="24"/>
        <v>275.89940888331068</v>
      </c>
      <c r="V124" s="13">
        <f t="shared" si="25"/>
        <v>0</v>
      </c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>
      <c r="A125" s="5">
        <v>1899</v>
      </c>
      <c r="B125" s="5">
        <v>294.71417500000001</v>
      </c>
      <c r="C125">
        <v>1968.1257000000001</v>
      </c>
      <c r="D125">
        <v>323.14999999999998</v>
      </c>
      <c r="E125" s="1">
        <f t="shared" si="20"/>
        <v>1869</v>
      </c>
      <c r="F125">
        <v>142</v>
      </c>
      <c r="G125" s="2">
        <f t="shared" si="33"/>
        <v>0.17925352112676063</v>
      </c>
      <c r="H125" s="2">
        <f t="shared" si="33"/>
        <v>0.25919093655569109</v>
      </c>
      <c r="I125" s="2">
        <f t="shared" si="33"/>
        <v>0.3372383262188145</v>
      </c>
      <c r="J125" s="2">
        <f t="shared" si="33"/>
        <v>0.15309840600028318</v>
      </c>
      <c r="K125" s="2">
        <f t="shared" si="33"/>
        <v>1.5048853884788209E-2</v>
      </c>
      <c r="L125" s="2">
        <f t="shared" si="22"/>
        <v>275.94383004378636</v>
      </c>
      <c r="O125">
        <f t="shared" si="23"/>
        <v>142</v>
      </c>
      <c r="P125" s="2">
        <f t="shared" si="26"/>
        <v>0.17925352112676063</v>
      </c>
      <c r="Q125" s="2">
        <f t="shared" si="27"/>
        <v>0.25919093655569109</v>
      </c>
      <c r="R125" s="2">
        <f t="shared" si="28"/>
        <v>0.3372383262188145</v>
      </c>
      <c r="S125" s="2">
        <f t="shared" si="29"/>
        <v>0.15309840600028318</v>
      </c>
      <c r="T125" s="2">
        <f t="shared" si="30"/>
        <v>1.5048853884788209E-2</v>
      </c>
      <c r="U125" s="2">
        <f t="shared" si="24"/>
        <v>275.94383004378636</v>
      </c>
      <c r="V125" s="13">
        <f t="shared" si="25"/>
        <v>0</v>
      </c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>
      <c r="A126" s="5">
        <v>1899</v>
      </c>
      <c r="B126" s="5">
        <v>295.99701999999996</v>
      </c>
      <c r="C126">
        <v>1968.2049</v>
      </c>
      <c r="D126">
        <v>323.89</v>
      </c>
      <c r="E126" s="1">
        <f t="shared" si="20"/>
        <v>1870</v>
      </c>
      <c r="F126">
        <v>147</v>
      </c>
      <c r="G126" s="2">
        <f t="shared" si="33"/>
        <v>0.18792018779342728</v>
      </c>
      <c r="H126" s="2">
        <f t="shared" si="33"/>
        <v>0.27181122787289291</v>
      </c>
      <c r="I126" s="2">
        <f t="shared" si="33"/>
        <v>0.35404503903283641</v>
      </c>
      <c r="J126" s="2">
        <f t="shared" si="33"/>
        <v>0.16101904205132372</v>
      </c>
      <c r="K126" s="2">
        <f t="shared" si="33"/>
        <v>1.5794257941326287E-2</v>
      </c>
      <c r="L126" s="2">
        <f t="shared" si="22"/>
        <v>275.99058975469183</v>
      </c>
      <c r="O126">
        <f t="shared" si="23"/>
        <v>147</v>
      </c>
      <c r="P126" s="2">
        <f t="shared" si="26"/>
        <v>0.18792018779342728</v>
      </c>
      <c r="Q126" s="2">
        <f t="shared" si="27"/>
        <v>0.27181122787289291</v>
      </c>
      <c r="R126" s="2">
        <f t="shared" si="28"/>
        <v>0.35404503903283641</v>
      </c>
      <c r="S126" s="2">
        <f t="shared" si="29"/>
        <v>0.16101904205132372</v>
      </c>
      <c r="T126" s="2">
        <f t="shared" si="30"/>
        <v>1.5794257941326287E-2</v>
      </c>
      <c r="U126" s="2">
        <f t="shared" si="24"/>
        <v>275.99058975469183</v>
      </c>
      <c r="V126" s="13">
        <f t="shared" si="25"/>
        <v>0</v>
      </c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38">
      <c r="A127" s="5">
        <v>1899</v>
      </c>
      <c r="B127" s="5">
        <v>296.207425</v>
      </c>
      <c r="C127">
        <v>1968.2896000000001</v>
      </c>
      <c r="D127">
        <v>325.02</v>
      </c>
      <c r="E127" s="1">
        <f t="shared" si="20"/>
        <v>1871</v>
      </c>
      <c r="F127">
        <v>156</v>
      </c>
      <c r="G127" s="2">
        <f t="shared" si="33"/>
        <v>0.19689201877934279</v>
      </c>
      <c r="H127" s="2">
        <f t="shared" si="33"/>
        <v>0.28486628395941649</v>
      </c>
      <c r="I127" s="2">
        <f t="shared" si="33"/>
        <v>0.37137733550514834</v>
      </c>
      <c r="J127" s="2">
        <f t="shared" si="33"/>
        <v>0.16907405152619248</v>
      </c>
      <c r="K127" s="2">
        <f t="shared" si="33"/>
        <v>1.6481110139528358E-2</v>
      </c>
      <c r="L127" s="2">
        <f t="shared" si="22"/>
        <v>276.0386907999096</v>
      </c>
      <c r="O127">
        <f t="shared" si="23"/>
        <v>156</v>
      </c>
      <c r="P127" s="2">
        <f t="shared" si="26"/>
        <v>0.19689201877934279</v>
      </c>
      <c r="Q127" s="2">
        <f t="shared" si="27"/>
        <v>0.28486628395941649</v>
      </c>
      <c r="R127" s="2">
        <f t="shared" si="28"/>
        <v>0.37137733550514834</v>
      </c>
      <c r="S127" s="2">
        <f t="shared" si="29"/>
        <v>0.16907405152619248</v>
      </c>
      <c r="T127" s="2">
        <f t="shared" si="30"/>
        <v>1.6481110139528358E-2</v>
      </c>
      <c r="U127" s="2">
        <f t="shared" si="24"/>
        <v>276.0386907999096</v>
      </c>
      <c r="V127" s="13">
        <f t="shared" si="25"/>
        <v>0</v>
      </c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>
      <c r="A128" s="5">
        <v>1900.7815002589052</v>
      </c>
      <c r="B128" s="5">
        <v>296.4563</v>
      </c>
      <c r="C128">
        <v>1968.3715999999999</v>
      </c>
      <c r="D128">
        <v>325.57</v>
      </c>
      <c r="E128" s="1">
        <f t="shared" si="20"/>
        <v>1872</v>
      </c>
      <c r="F128">
        <v>173</v>
      </c>
      <c r="G128" s="2">
        <f t="shared" si="33"/>
        <v>0.20641314553990617</v>
      </c>
      <c r="H128" s="2">
        <f t="shared" si="33"/>
        <v>0.29873049561884224</v>
      </c>
      <c r="I128" s="2">
        <f t="shared" si="33"/>
        <v>0.38982909989531839</v>
      </c>
      <c r="J128" s="2">
        <f t="shared" si="33"/>
        <v>0.1777252416617118</v>
      </c>
      <c r="K128" s="2">
        <f t="shared" si="33"/>
        <v>1.7320242267696538E-2</v>
      </c>
      <c r="L128" s="2">
        <f t="shared" si="22"/>
        <v>276.09001822498345</v>
      </c>
      <c r="O128">
        <f t="shared" si="23"/>
        <v>173</v>
      </c>
      <c r="P128" s="2">
        <f t="shared" si="26"/>
        <v>0.20641314553990617</v>
      </c>
      <c r="Q128" s="2">
        <f t="shared" si="27"/>
        <v>0.29873049561884224</v>
      </c>
      <c r="R128" s="2">
        <f t="shared" si="28"/>
        <v>0.38982909989531839</v>
      </c>
      <c r="S128" s="2">
        <f t="shared" si="29"/>
        <v>0.1777252416617118</v>
      </c>
      <c r="T128" s="2">
        <f t="shared" si="30"/>
        <v>1.7320242267696538E-2</v>
      </c>
      <c r="U128" s="2">
        <f t="shared" si="24"/>
        <v>276.09001822498345</v>
      </c>
      <c r="V128" s="13">
        <f t="shared" si="25"/>
        <v>0</v>
      </c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>
      <c r="A129" s="5">
        <v>1902</v>
      </c>
      <c r="B129" s="5">
        <v>295.67980999999997</v>
      </c>
      <c r="C129">
        <v>1968.4563000000001</v>
      </c>
      <c r="D129">
        <v>325.36</v>
      </c>
      <c r="E129" s="1">
        <f t="shared" si="20"/>
        <v>1873</v>
      </c>
      <c r="F129">
        <v>184</v>
      </c>
      <c r="G129" s="2">
        <f t="shared" si="33"/>
        <v>0.21697183098591555</v>
      </c>
      <c r="H129" s="2">
        <f t="shared" si="33"/>
        <v>0.31415281054891597</v>
      </c>
      <c r="I129" s="2">
        <f t="shared" si="33"/>
        <v>0.41058718394974597</v>
      </c>
      <c r="J129" s="2">
        <f t="shared" si="33"/>
        <v>0.18787752166719446</v>
      </c>
      <c r="K129" s="2">
        <f t="shared" si="33"/>
        <v>1.8627323696708151E-2</v>
      </c>
      <c r="L129" s="2">
        <f t="shared" si="22"/>
        <v>276.14821667084846</v>
      </c>
      <c r="O129">
        <f t="shared" si="23"/>
        <v>184</v>
      </c>
      <c r="P129" s="2">
        <f t="shared" si="26"/>
        <v>0.21697183098591555</v>
      </c>
      <c r="Q129" s="2">
        <f t="shared" si="27"/>
        <v>0.31415281054891597</v>
      </c>
      <c r="R129" s="2">
        <f t="shared" si="28"/>
        <v>0.41058718394974597</v>
      </c>
      <c r="S129" s="2">
        <f t="shared" si="29"/>
        <v>0.18787752166719446</v>
      </c>
      <c r="T129" s="2">
        <f t="shared" si="30"/>
        <v>1.8627323696708151E-2</v>
      </c>
      <c r="U129" s="2">
        <f t="shared" si="24"/>
        <v>276.14821667084846</v>
      </c>
      <c r="V129" s="13">
        <f t="shared" si="25"/>
        <v>0</v>
      </c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>
      <c r="A130" s="5">
        <v>1902</v>
      </c>
      <c r="B130" s="5">
        <v>294.96305000000001</v>
      </c>
      <c r="C130">
        <v>1968.5382999999999</v>
      </c>
      <c r="D130">
        <v>324.14</v>
      </c>
      <c r="E130" s="1">
        <f t="shared" si="20"/>
        <v>1874</v>
      </c>
      <c r="F130">
        <v>174</v>
      </c>
      <c r="G130" s="2">
        <f t="shared" si="33"/>
        <v>0.22820187793427235</v>
      </c>
      <c r="H130" s="2">
        <f t="shared" si="33"/>
        <v>0.33056556207926358</v>
      </c>
      <c r="I130" s="2">
        <f t="shared" si="33"/>
        <v>0.43271922237473287</v>
      </c>
      <c r="J130" s="2">
        <f t="shared" si="33"/>
        <v>0.19874091364546542</v>
      </c>
      <c r="K130" s="2">
        <f t="shared" si="33"/>
        <v>1.9936540583027323E-2</v>
      </c>
      <c r="L130" s="2">
        <f t="shared" si="22"/>
        <v>276.21016411661674</v>
      </c>
      <c r="O130">
        <f t="shared" si="23"/>
        <v>174</v>
      </c>
      <c r="P130" s="2">
        <f t="shared" si="26"/>
        <v>0.22820187793427235</v>
      </c>
      <c r="Q130" s="2">
        <f t="shared" si="27"/>
        <v>0.33056556207926358</v>
      </c>
      <c r="R130" s="2">
        <f t="shared" si="28"/>
        <v>0.43271922237473287</v>
      </c>
      <c r="S130" s="2">
        <f t="shared" si="29"/>
        <v>0.19874091364546542</v>
      </c>
      <c r="T130" s="2">
        <f t="shared" si="30"/>
        <v>1.9936540583027323E-2</v>
      </c>
      <c r="U130" s="2">
        <f t="shared" si="24"/>
        <v>276.21016411661674</v>
      </c>
      <c r="V130" s="13">
        <f t="shared" si="25"/>
        <v>0</v>
      </c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>
      <c r="A131" s="5">
        <v>1904</v>
      </c>
      <c r="B131" s="5">
        <v>295.12097999999997</v>
      </c>
      <c r="C131">
        <v>1968.623</v>
      </c>
      <c r="D131">
        <v>322.11</v>
      </c>
      <c r="E131" s="1">
        <f t="shared" si="20"/>
        <v>1875</v>
      </c>
      <c r="F131">
        <v>188</v>
      </c>
      <c r="G131" s="2">
        <f t="shared" si="33"/>
        <v>0.23882159624413152</v>
      </c>
      <c r="H131" s="2">
        <f t="shared" si="33"/>
        <v>0.34599419450326874</v>
      </c>
      <c r="I131" s="2">
        <f t="shared" si="33"/>
        <v>0.45305184353103534</v>
      </c>
      <c r="J131" s="2">
        <f t="shared" si="33"/>
        <v>0.20781000527275781</v>
      </c>
      <c r="K131" s="2">
        <f t="shared" si="33"/>
        <v>2.0261137196718296E-2</v>
      </c>
      <c r="L131" s="2">
        <f t="shared" si="22"/>
        <v>276.26593877674793</v>
      </c>
      <c r="O131">
        <f t="shared" si="23"/>
        <v>188</v>
      </c>
      <c r="P131" s="2">
        <f t="shared" si="26"/>
        <v>0.23882159624413152</v>
      </c>
      <c r="Q131" s="2">
        <f t="shared" si="27"/>
        <v>0.34599419450326874</v>
      </c>
      <c r="R131" s="2">
        <f t="shared" si="28"/>
        <v>0.45305184353103534</v>
      </c>
      <c r="S131" s="2">
        <f t="shared" si="29"/>
        <v>0.20781000527275781</v>
      </c>
      <c r="T131" s="2">
        <f t="shared" si="30"/>
        <v>2.0261137196718296E-2</v>
      </c>
      <c r="U131" s="2">
        <f t="shared" si="24"/>
        <v>276.26593877674793</v>
      </c>
      <c r="V131" s="13">
        <f t="shared" si="25"/>
        <v>0</v>
      </c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>
      <c r="A132" s="5">
        <v>1904.7531922755438</v>
      </c>
      <c r="B132" s="5">
        <v>299.0446</v>
      </c>
      <c r="C132">
        <v>1968.7076999999999</v>
      </c>
      <c r="D132">
        <v>320.33</v>
      </c>
      <c r="E132" s="1">
        <f t="shared" si="20"/>
        <v>1876</v>
      </c>
      <c r="F132">
        <v>191</v>
      </c>
      <c r="G132" s="2">
        <f t="shared" si="33"/>
        <v>0.25029577464788738</v>
      </c>
      <c r="H132" s="2">
        <f t="shared" si="33"/>
        <v>0.36269493628877814</v>
      </c>
      <c r="I132" s="2">
        <f t="shared" si="33"/>
        <v>0.47521483410831011</v>
      </c>
      <c r="J132" s="2">
        <f t="shared" si="33"/>
        <v>0.21800420069555382</v>
      </c>
      <c r="K132" s="2">
        <f t="shared" si="33"/>
        <v>2.1115291990265933E-2</v>
      </c>
      <c r="L132" s="2">
        <f t="shared" si="22"/>
        <v>276.32732503773082</v>
      </c>
      <c r="O132">
        <f t="shared" si="23"/>
        <v>191</v>
      </c>
      <c r="P132" s="2">
        <f t="shared" si="26"/>
        <v>0.25029577464788738</v>
      </c>
      <c r="Q132" s="2">
        <f t="shared" si="27"/>
        <v>0.36269493628877814</v>
      </c>
      <c r="R132" s="2">
        <f t="shared" si="28"/>
        <v>0.47521483410831011</v>
      </c>
      <c r="S132" s="2">
        <f t="shared" si="29"/>
        <v>0.21800420069555382</v>
      </c>
      <c r="T132" s="2">
        <f t="shared" si="30"/>
        <v>2.1115291990265933E-2</v>
      </c>
      <c r="U132" s="2">
        <f t="shared" si="24"/>
        <v>276.32732503773082</v>
      </c>
      <c r="V132" s="13">
        <f t="shared" si="25"/>
        <v>0</v>
      </c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>
      <c r="A133" s="5">
        <v>1906</v>
      </c>
      <c r="B133" s="5">
        <v>296.85449999999997</v>
      </c>
      <c r="C133">
        <v>1968.7896000000001</v>
      </c>
      <c r="D133">
        <v>320.25</v>
      </c>
      <c r="E133" s="1">
        <f t="shared" si="20"/>
        <v>1877</v>
      </c>
      <c r="F133">
        <v>194</v>
      </c>
      <c r="G133" s="2">
        <f t="shared" si="33"/>
        <v>0.26195305164319255</v>
      </c>
      <c r="H133" s="2">
        <f t="shared" si="33"/>
        <v>0.37963142397513761</v>
      </c>
      <c r="I133" s="2">
        <f t="shared" si="33"/>
        <v>0.49753104360124145</v>
      </c>
      <c r="J133" s="2">
        <f t="shared" si="33"/>
        <v>0.22796814645897281</v>
      </c>
      <c r="K133" s="2">
        <f t="shared" si="33"/>
        <v>2.1774208131115622E-2</v>
      </c>
      <c r="L133" s="2">
        <f t="shared" si="22"/>
        <v>276.38885787380968</v>
      </c>
      <c r="O133">
        <f t="shared" si="23"/>
        <v>194</v>
      </c>
      <c r="P133" s="2">
        <f t="shared" si="26"/>
        <v>0.26195305164319255</v>
      </c>
      <c r="Q133" s="2">
        <f t="shared" si="27"/>
        <v>0.37963142397513761</v>
      </c>
      <c r="R133" s="2">
        <f t="shared" si="28"/>
        <v>0.49753104360124145</v>
      </c>
      <c r="S133" s="2">
        <f t="shared" si="29"/>
        <v>0.22796814645897281</v>
      </c>
      <c r="T133" s="2">
        <f t="shared" si="30"/>
        <v>2.1774208131115622E-2</v>
      </c>
      <c r="U133" s="2">
        <f t="shared" si="24"/>
        <v>276.38885787380968</v>
      </c>
      <c r="V133" s="13">
        <f t="shared" si="25"/>
        <v>0</v>
      </c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>
      <c r="A134" s="5">
        <v>1906</v>
      </c>
      <c r="B134" s="5">
        <v>298.54685000000001</v>
      </c>
      <c r="C134">
        <v>1968.8742999999999</v>
      </c>
      <c r="D134">
        <v>321.32</v>
      </c>
      <c r="E134" s="1">
        <f t="shared" si="20"/>
        <v>1878</v>
      </c>
      <c r="F134">
        <v>196</v>
      </c>
      <c r="G134" s="2">
        <f t="shared" si="33"/>
        <v>0.27379342723004702</v>
      </c>
      <c r="H134" s="2">
        <f t="shared" si="33"/>
        <v>0.39680300901832533</v>
      </c>
      <c r="I134" s="2">
        <f t="shared" si="33"/>
        <v>0.51999841541117608</v>
      </c>
      <c r="J134" s="2">
        <f t="shared" si="33"/>
        <v>0.23771499600218349</v>
      </c>
      <c r="K134" s="2">
        <f t="shared" si="33"/>
        <v>2.2314706043143024E-2</v>
      </c>
      <c r="L134" s="2">
        <f t="shared" si="22"/>
        <v>276.45062455370487</v>
      </c>
      <c r="O134">
        <f t="shared" si="23"/>
        <v>196</v>
      </c>
      <c r="P134" s="2">
        <f t="shared" si="26"/>
        <v>0.27379342723004702</v>
      </c>
      <c r="Q134" s="2">
        <f t="shared" si="27"/>
        <v>0.39680300901832533</v>
      </c>
      <c r="R134" s="2">
        <f t="shared" si="28"/>
        <v>0.51999841541117608</v>
      </c>
      <c r="S134" s="2">
        <f t="shared" si="29"/>
        <v>0.23771499600218349</v>
      </c>
      <c r="T134" s="2">
        <f t="shared" si="30"/>
        <v>2.2314706043143024E-2</v>
      </c>
      <c r="U134" s="2">
        <f t="shared" si="24"/>
        <v>276.45062455370487</v>
      </c>
      <c r="V134" s="13">
        <f t="shared" si="25"/>
        <v>0</v>
      </c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>
      <c r="A135" s="5">
        <v>1909</v>
      </c>
      <c r="B135" s="5">
        <v>300.44690500000002</v>
      </c>
      <c r="C135">
        <v>1968.9563000000001</v>
      </c>
      <c r="D135">
        <v>322.89</v>
      </c>
      <c r="E135" s="1">
        <f t="shared" ref="E135:E198" si="34">1+E134</f>
        <v>1879</v>
      </c>
      <c r="F135">
        <v>210</v>
      </c>
      <c r="G135" s="2">
        <f t="shared" ref="G135:K150" si="35">G134*(1-G$5)+G$4*$F134*$L$4/1000</f>
        <v>0.285755868544601</v>
      </c>
      <c r="H135" s="2">
        <f t="shared" si="35"/>
        <v>0.41411514794486831</v>
      </c>
      <c r="I135" s="2">
        <f t="shared" si="35"/>
        <v>0.54246468580261031</v>
      </c>
      <c r="J135" s="2">
        <f t="shared" si="35"/>
        <v>0.24713978045770851</v>
      </c>
      <c r="K135" s="2">
        <f t="shared" si="35"/>
        <v>2.273643131191333E-2</v>
      </c>
      <c r="L135" s="2">
        <f t="shared" ref="L135:L198" si="36">SUM(G135:K135,L$5)</f>
        <v>276.51221191406171</v>
      </c>
      <c r="O135">
        <f t="shared" ref="O135:O198" si="37">F135+N135</f>
        <v>210</v>
      </c>
      <c r="P135" s="2">
        <f t="shared" si="26"/>
        <v>0.285755868544601</v>
      </c>
      <c r="Q135" s="2">
        <f t="shared" si="27"/>
        <v>0.41411514794486831</v>
      </c>
      <c r="R135" s="2">
        <f t="shared" si="28"/>
        <v>0.54246468580261031</v>
      </c>
      <c r="S135" s="2">
        <f t="shared" si="29"/>
        <v>0.24713978045770851</v>
      </c>
      <c r="T135" s="2">
        <f t="shared" si="30"/>
        <v>2.273643131191333E-2</v>
      </c>
      <c r="U135" s="2">
        <f t="shared" ref="U135:U198" si="38">SUM(P135:T135,U$5)</f>
        <v>276.51221191406171</v>
      </c>
      <c r="V135" s="13">
        <f t="shared" ref="V135:V198" si="39">U135-L135</f>
        <v>0</v>
      </c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>
      <c r="A136" s="5">
        <v>1911.5</v>
      </c>
      <c r="B136" s="5">
        <v>298.39029749999997</v>
      </c>
      <c r="C136">
        <v>1969.0410999999999</v>
      </c>
      <c r="D136">
        <v>324</v>
      </c>
      <c r="E136" s="1">
        <f t="shared" si="34"/>
        <v>1880</v>
      </c>
      <c r="F136">
        <v>236</v>
      </c>
      <c r="G136" s="2">
        <f t="shared" si="35"/>
        <v>0.29857276995305171</v>
      </c>
      <c r="H136" s="2">
        <f t="shared" si="35"/>
        <v>0.43269421465021124</v>
      </c>
      <c r="I136" s="2">
        <f t="shared" si="35"/>
        <v>0.56673268646087027</v>
      </c>
      <c r="J136" s="2">
        <f t="shared" si="35"/>
        <v>0.25766934909570688</v>
      </c>
      <c r="K136" s="2">
        <f t="shared" si="35"/>
        <v>2.364949761270323E-2</v>
      </c>
      <c r="L136" s="2">
        <f t="shared" si="36"/>
        <v>276.57931851777255</v>
      </c>
      <c r="O136">
        <f t="shared" si="37"/>
        <v>236</v>
      </c>
      <c r="P136" s="2">
        <f t="shared" ref="P136:P199" si="40">P135*(1-P$5)+P$4*$O135*$L$4/1000</f>
        <v>0.29857276995305171</v>
      </c>
      <c r="Q136" s="2">
        <f t="shared" ref="Q136:Q199" si="41">Q135*(1-Q$5)+Q$4*$O135*$L$4/1000</f>
        <v>0.43269421465021124</v>
      </c>
      <c r="R136" s="2">
        <f t="shared" ref="R136:R199" si="42">R135*(1-R$5)+R$4*$O135*$L$4/1000</f>
        <v>0.56673268646087027</v>
      </c>
      <c r="S136" s="2">
        <f t="shared" ref="S136:S199" si="43">S135*(1-S$5)+S$4*$O135*$L$4/1000</f>
        <v>0.25766934909570688</v>
      </c>
      <c r="T136" s="2">
        <f t="shared" ref="T136:T199" si="44">T135*(1-T$5)+T$4*$O135*$L$4/1000</f>
        <v>2.364949761270323E-2</v>
      </c>
      <c r="U136" s="2">
        <f t="shared" si="38"/>
        <v>276.57931851777255</v>
      </c>
      <c r="V136" s="13">
        <f t="shared" si="39"/>
        <v>0</v>
      </c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:38">
      <c r="A137" s="5">
        <v>1913</v>
      </c>
      <c r="B137" s="5">
        <v>300.73694999999998</v>
      </c>
      <c r="C137">
        <v>1969.126</v>
      </c>
      <c r="D137">
        <v>324.42</v>
      </c>
      <c r="E137" s="1">
        <f t="shared" si="34"/>
        <v>1881</v>
      </c>
      <c r="F137">
        <v>243</v>
      </c>
      <c r="G137" s="2">
        <f t="shared" si="35"/>
        <v>0.3129765258215963</v>
      </c>
      <c r="H137" s="2">
        <f t="shared" si="35"/>
        <v>0.45366348434153453</v>
      </c>
      <c r="I137" s="2">
        <f t="shared" si="35"/>
        <v>0.59458105035403874</v>
      </c>
      <c r="J137" s="2">
        <f t="shared" si="35"/>
        <v>0.27064903977334032</v>
      </c>
      <c r="K137" s="2">
        <f t="shared" si="35"/>
        <v>2.5423957595478011E-2</v>
      </c>
      <c r="L137" s="2">
        <f t="shared" si="36"/>
        <v>276.65729405788596</v>
      </c>
      <c r="O137">
        <f t="shared" si="37"/>
        <v>243</v>
      </c>
      <c r="P137" s="2">
        <f t="shared" si="40"/>
        <v>0.3129765258215963</v>
      </c>
      <c r="Q137" s="2">
        <f t="shared" si="41"/>
        <v>0.45366348434153453</v>
      </c>
      <c r="R137" s="2">
        <f t="shared" si="42"/>
        <v>0.59458105035403874</v>
      </c>
      <c r="S137" s="2">
        <f t="shared" si="43"/>
        <v>0.27064903977334032</v>
      </c>
      <c r="T137" s="2">
        <f t="shared" si="44"/>
        <v>2.5423957595478011E-2</v>
      </c>
      <c r="U137" s="2">
        <f t="shared" si="38"/>
        <v>276.65729405788596</v>
      </c>
      <c r="V137" s="13">
        <f t="shared" si="39"/>
        <v>0</v>
      </c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>
      <c r="A138" s="5">
        <v>1914</v>
      </c>
      <c r="B138" s="5">
        <v>300.01884000000001</v>
      </c>
      <c r="C138">
        <v>1969.2027</v>
      </c>
      <c r="D138">
        <v>325.63</v>
      </c>
      <c r="E138" s="1">
        <f t="shared" si="34"/>
        <v>1882</v>
      </c>
      <c r="F138">
        <v>256</v>
      </c>
      <c r="G138" s="2">
        <f t="shared" si="35"/>
        <v>0.32780751173708927</v>
      </c>
      <c r="H138" s="2">
        <f t="shared" si="35"/>
        <v>0.47523234394027247</v>
      </c>
      <c r="I138" s="2">
        <f t="shared" si="35"/>
        <v>0.62310725954773727</v>
      </c>
      <c r="J138" s="2">
        <f t="shared" si="35"/>
        <v>0.28370883777295586</v>
      </c>
      <c r="K138" s="2">
        <f t="shared" si="35"/>
        <v>2.6828860477116648E-2</v>
      </c>
      <c r="L138" s="2">
        <f t="shared" si="36"/>
        <v>276.73668481347516</v>
      </c>
      <c r="O138">
        <f t="shared" si="37"/>
        <v>256</v>
      </c>
      <c r="P138" s="2">
        <f t="shared" si="40"/>
        <v>0.32780751173708927</v>
      </c>
      <c r="Q138" s="2">
        <f t="shared" si="41"/>
        <v>0.47523234394027247</v>
      </c>
      <c r="R138" s="2">
        <f t="shared" si="42"/>
        <v>0.62310725954773727</v>
      </c>
      <c r="S138" s="2">
        <f t="shared" si="43"/>
        <v>0.28370883777295586</v>
      </c>
      <c r="T138" s="2">
        <f t="shared" si="44"/>
        <v>2.6828860477116648E-2</v>
      </c>
      <c r="U138" s="2">
        <f t="shared" si="38"/>
        <v>276.73668481347516</v>
      </c>
      <c r="V138" s="13">
        <f t="shared" si="39"/>
        <v>0</v>
      </c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>
      <c r="A139" s="5">
        <v>1914</v>
      </c>
      <c r="B139" s="5">
        <v>300.68717500000002</v>
      </c>
      <c r="C139">
        <v>1969.2877000000001</v>
      </c>
      <c r="D139">
        <v>326.66000000000003</v>
      </c>
      <c r="E139" s="1">
        <f t="shared" si="34"/>
        <v>1883</v>
      </c>
      <c r="F139">
        <v>272</v>
      </c>
      <c r="G139" s="2">
        <f t="shared" si="35"/>
        <v>0.34343192488262919</v>
      </c>
      <c r="H139" s="2">
        <f t="shared" si="35"/>
        <v>0.49796252423835252</v>
      </c>
      <c r="I139" s="2">
        <f t="shared" si="35"/>
        <v>0.6532036240355622</v>
      </c>
      <c r="J139" s="2">
        <f t="shared" si="35"/>
        <v>0.29754839216720708</v>
      </c>
      <c r="K139" s="2">
        <f t="shared" si="35"/>
        <v>2.8291305787246764E-2</v>
      </c>
      <c r="L139" s="2">
        <f t="shared" si="36"/>
        <v>276.82043777111102</v>
      </c>
      <c r="O139">
        <f t="shared" si="37"/>
        <v>272</v>
      </c>
      <c r="P139" s="2">
        <f t="shared" si="40"/>
        <v>0.34343192488262919</v>
      </c>
      <c r="Q139" s="2">
        <f t="shared" si="41"/>
        <v>0.49796252423835252</v>
      </c>
      <c r="R139" s="2">
        <f t="shared" si="42"/>
        <v>0.6532036240355622</v>
      </c>
      <c r="S139" s="2">
        <f t="shared" si="43"/>
        <v>0.29754839216720708</v>
      </c>
      <c r="T139" s="2">
        <f t="shared" si="44"/>
        <v>2.8291305787246764E-2</v>
      </c>
      <c r="U139" s="2">
        <f t="shared" si="38"/>
        <v>276.82043777111102</v>
      </c>
      <c r="V139" s="13">
        <f t="shared" si="39"/>
        <v>0</v>
      </c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:38">
      <c r="A140" s="5">
        <v>1916</v>
      </c>
      <c r="B140" s="5">
        <v>301.33425</v>
      </c>
      <c r="C140">
        <v>1969.3698999999999</v>
      </c>
      <c r="D140">
        <v>327.38</v>
      </c>
      <c r="E140" s="1">
        <f t="shared" si="34"/>
        <v>1884</v>
      </c>
      <c r="F140">
        <v>275</v>
      </c>
      <c r="G140" s="2">
        <f t="shared" si="35"/>
        <v>0.36003286384976535</v>
      </c>
      <c r="H140" s="2">
        <f t="shared" si="35"/>
        <v>0.522132520548653</v>
      </c>
      <c r="I140" s="2">
        <f t="shared" si="35"/>
        <v>0.68529977245145057</v>
      </c>
      <c r="J140" s="2">
        <f t="shared" si="35"/>
        <v>0.31247527060076574</v>
      </c>
      <c r="K140" s="2">
        <f t="shared" si="35"/>
        <v>2.9929497414913818E-2</v>
      </c>
      <c r="L140" s="2">
        <f t="shared" si="36"/>
        <v>276.90986992486557</v>
      </c>
      <c r="O140">
        <f t="shared" si="37"/>
        <v>275</v>
      </c>
      <c r="P140" s="2">
        <f t="shared" si="40"/>
        <v>0.36003286384976535</v>
      </c>
      <c r="Q140" s="2">
        <f t="shared" si="41"/>
        <v>0.522132520548653</v>
      </c>
      <c r="R140" s="2">
        <f t="shared" si="42"/>
        <v>0.68529977245145057</v>
      </c>
      <c r="S140" s="2">
        <f t="shared" si="43"/>
        <v>0.31247527060076574</v>
      </c>
      <c r="T140" s="2">
        <f t="shared" si="44"/>
        <v>2.9929497414913818E-2</v>
      </c>
      <c r="U140" s="2">
        <f t="shared" si="38"/>
        <v>276.90986992486557</v>
      </c>
      <c r="V140" s="13">
        <f t="shared" si="39"/>
        <v>0</v>
      </c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>
      <c r="A141" s="5">
        <v>1918.625</v>
      </c>
      <c r="B141" s="5">
        <v>303.26575874999997</v>
      </c>
      <c r="C141">
        <v>1969.4548</v>
      </c>
      <c r="D141">
        <v>326.70999999999998</v>
      </c>
      <c r="E141" s="1">
        <f t="shared" si="34"/>
        <v>1885</v>
      </c>
      <c r="F141">
        <v>277</v>
      </c>
      <c r="G141" s="2">
        <f t="shared" si="35"/>
        <v>0.37681690140845081</v>
      </c>
      <c r="H141" s="2">
        <f t="shared" si="35"/>
        <v>0.54651771461727938</v>
      </c>
      <c r="I141" s="2">
        <f t="shared" si="35"/>
        <v>0.71741581082066197</v>
      </c>
      <c r="J141" s="2">
        <f t="shared" si="35"/>
        <v>0.3269015360734111</v>
      </c>
      <c r="K141" s="2">
        <f t="shared" si="35"/>
        <v>3.1063955934000964E-2</v>
      </c>
      <c r="L141" s="2">
        <f t="shared" si="36"/>
        <v>276.9987159188538</v>
      </c>
      <c r="O141">
        <f t="shared" si="37"/>
        <v>277</v>
      </c>
      <c r="P141" s="2">
        <f t="shared" si="40"/>
        <v>0.37681690140845081</v>
      </c>
      <c r="Q141" s="2">
        <f t="shared" si="41"/>
        <v>0.54651771461727938</v>
      </c>
      <c r="R141" s="2">
        <f t="shared" si="42"/>
        <v>0.71741581082066197</v>
      </c>
      <c r="S141" s="2">
        <f t="shared" si="43"/>
        <v>0.3269015360734111</v>
      </c>
      <c r="T141" s="2">
        <f t="shared" si="44"/>
        <v>3.1063955934000964E-2</v>
      </c>
      <c r="U141" s="2">
        <f t="shared" si="38"/>
        <v>276.9987159188538</v>
      </c>
      <c r="V141" s="13">
        <f t="shared" si="39"/>
        <v>0</v>
      </c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>
      <c r="A142" s="5">
        <v>1919</v>
      </c>
      <c r="B142" s="5">
        <v>303.55286499999994</v>
      </c>
      <c r="C142">
        <v>1969.537</v>
      </c>
      <c r="D142">
        <v>325.88</v>
      </c>
      <c r="E142" s="1">
        <f t="shared" si="34"/>
        <v>1886</v>
      </c>
      <c r="F142">
        <v>281</v>
      </c>
      <c r="G142" s="2">
        <f t="shared" si="35"/>
        <v>0.39372300469483579</v>
      </c>
      <c r="H142" s="2">
        <f t="shared" si="35"/>
        <v>0.57102361771514898</v>
      </c>
      <c r="I142" s="2">
        <f t="shared" si="35"/>
        <v>0.7494012374262089</v>
      </c>
      <c r="J142" s="2">
        <f t="shared" si="35"/>
        <v>0.34073841613772682</v>
      </c>
      <c r="K142" s="2">
        <f t="shared" si="35"/>
        <v>3.1845936521614535E-2</v>
      </c>
      <c r="L142" s="2">
        <f t="shared" si="36"/>
        <v>277.08673221249552</v>
      </c>
      <c r="O142">
        <f t="shared" si="37"/>
        <v>281</v>
      </c>
      <c r="P142" s="2">
        <f t="shared" si="40"/>
        <v>0.39372300469483579</v>
      </c>
      <c r="Q142" s="2">
        <f t="shared" si="41"/>
        <v>0.57102361771514898</v>
      </c>
      <c r="R142" s="2">
        <f t="shared" si="42"/>
        <v>0.7494012374262089</v>
      </c>
      <c r="S142" s="2">
        <f t="shared" si="43"/>
        <v>0.34073841613772682</v>
      </c>
      <c r="T142" s="2">
        <f t="shared" si="44"/>
        <v>3.1845936521614535E-2</v>
      </c>
      <c r="U142" s="2">
        <f t="shared" si="38"/>
        <v>277.08673221249552</v>
      </c>
      <c r="V142" s="13">
        <f t="shared" si="39"/>
        <v>0</v>
      </c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:38">
      <c r="A143" s="5">
        <v>1923</v>
      </c>
      <c r="B143" s="5">
        <v>303.19853499999999</v>
      </c>
      <c r="C143">
        <v>1969.6219000000001</v>
      </c>
      <c r="D143">
        <v>323.66000000000003</v>
      </c>
      <c r="E143" s="1">
        <f t="shared" si="34"/>
        <v>1887</v>
      </c>
      <c r="F143">
        <v>295</v>
      </c>
      <c r="G143" s="2">
        <f t="shared" si="35"/>
        <v>0.41087323943661985</v>
      </c>
      <c r="H143" s="2">
        <f t="shared" si="35"/>
        <v>0.59583769119534347</v>
      </c>
      <c r="I143" s="2">
        <f t="shared" si="35"/>
        <v>0.78155827490319474</v>
      </c>
      <c r="J143" s="2">
        <f t="shared" si="35"/>
        <v>0.35425432231318615</v>
      </c>
      <c r="K143" s="2">
        <f t="shared" si="35"/>
        <v>3.2508025150532305E-2</v>
      </c>
      <c r="L143" s="2">
        <f t="shared" si="36"/>
        <v>277.17503155299886</v>
      </c>
      <c r="O143">
        <f t="shared" si="37"/>
        <v>295</v>
      </c>
      <c r="P143" s="2">
        <f t="shared" si="40"/>
        <v>0.41087323943661985</v>
      </c>
      <c r="Q143" s="2">
        <f t="shared" si="41"/>
        <v>0.59583769119534347</v>
      </c>
      <c r="R143" s="2">
        <f t="shared" si="42"/>
        <v>0.78155827490319474</v>
      </c>
      <c r="S143" s="2">
        <f t="shared" si="43"/>
        <v>0.35425432231318615</v>
      </c>
      <c r="T143" s="2">
        <f t="shared" si="44"/>
        <v>3.2508025150532305E-2</v>
      </c>
      <c r="U143" s="2">
        <f t="shared" si="38"/>
        <v>277.17503155299886</v>
      </c>
      <c r="V143" s="13">
        <f t="shared" si="39"/>
        <v>0</v>
      </c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:38">
      <c r="A144" s="5">
        <v>1923.5833333333333</v>
      </c>
      <c r="B144" s="5">
        <v>305.20449499999995</v>
      </c>
      <c r="C144">
        <v>1969.7067999999999</v>
      </c>
      <c r="D144">
        <v>322.38</v>
      </c>
      <c r="E144" s="1">
        <f t="shared" si="34"/>
        <v>1888</v>
      </c>
      <c r="F144">
        <v>327</v>
      </c>
      <c r="G144" s="2">
        <f t="shared" si="35"/>
        <v>0.42887793427230059</v>
      </c>
      <c r="H144" s="2">
        <f t="shared" si="35"/>
        <v>0.62189805440807699</v>
      </c>
      <c r="I144" s="2">
        <f t="shared" si="35"/>
        <v>0.81538696720264869</v>
      </c>
      <c r="J144" s="2">
        <f t="shared" si="35"/>
        <v>0.36864129974915194</v>
      </c>
      <c r="K144" s="2">
        <f t="shared" si="35"/>
        <v>3.3566879198723198E-2</v>
      </c>
      <c r="L144" s="2">
        <f t="shared" si="36"/>
        <v>277.26837113483089</v>
      </c>
      <c r="O144">
        <f t="shared" si="37"/>
        <v>327</v>
      </c>
      <c r="P144" s="2">
        <f t="shared" si="40"/>
        <v>0.42887793427230059</v>
      </c>
      <c r="Q144" s="2">
        <f t="shared" si="41"/>
        <v>0.62189805440807699</v>
      </c>
      <c r="R144" s="2">
        <f t="shared" si="42"/>
        <v>0.81538696720264869</v>
      </c>
      <c r="S144" s="2">
        <f t="shared" si="43"/>
        <v>0.36864129974915194</v>
      </c>
      <c r="T144" s="2">
        <f t="shared" si="44"/>
        <v>3.3566879198723198E-2</v>
      </c>
      <c r="U144" s="2">
        <f t="shared" si="38"/>
        <v>277.26837113483089</v>
      </c>
      <c r="V144" s="13">
        <f t="shared" si="39"/>
        <v>0</v>
      </c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1:38">
      <c r="A145" s="5">
        <v>1925</v>
      </c>
      <c r="B145" s="5">
        <v>304.07187499999998</v>
      </c>
      <c r="C145">
        <v>1969.789</v>
      </c>
      <c r="D145">
        <v>321.77999999999997</v>
      </c>
      <c r="E145" s="1">
        <f t="shared" si="34"/>
        <v>1889</v>
      </c>
      <c r="F145">
        <v>327</v>
      </c>
      <c r="G145" s="2">
        <f t="shared" si="35"/>
        <v>0.4488356807511738</v>
      </c>
      <c r="H145" s="2">
        <f t="shared" si="35"/>
        <v>0.6508914196181026</v>
      </c>
      <c r="I145" s="2">
        <f t="shared" si="35"/>
        <v>0.85356910169608524</v>
      </c>
      <c r="J145" s="2">
        <f t="shared" si="35"/>
        <v>0.38596226293937108</v>
      </c>
      <c r="K145" s="2">
        <f t="shared" si="35"/>
        <v>3.5711454060952191E-2</v>
      </c>
      <c r="L145" s="2">
        <f t="shared" si="36"/>
        <v>277.37496991906568</v>
      </c>
      <c r="O145">
        <f t="shared" si="37"/>
        <v>327</v>
      </c>
      <c r="P145" s="2">
        <f t="shared" si="40"/>
        <v>0.4488356807511738</v>
      </c>
      <c r="Q145" s="2">
        <f t="shared" si="41"/>
        <v>0.6508914196181026</v>
      </c>
      <c r="R145" s="2">
        <f t="shared" si="42"/>
        <v>0.85356910169608524</v>
      </c>
      <c r="S145" s="2">
        <f t="shared" si="43"/>
        <v>0.38596226293937108</v>
      </c>
      <c r="T145" s="2">
        <f t="shared" si="44"/>
        <v>3.5711454060952191E-2</v>
      </c>
      <c r="U145" s="2">
        <f t="shared" si="38"/>
        <v>277.37496991906568</v>
      </c>
      <c r="V145" s="13">
        <f t="shared" si="39"/>
        <v>0</v>
      </c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:38">
      <c r="A146" s="5">
        <v>1925</v>
      </c>
      <c r="B146" s="5">
        <v>304.81849999999997</v>
      </c>
      <c r="C146">
        <v>1969.874</v>
      </c>
      <c r="D146">
        <v>322.86</v>
      </c>
      <c r="E146" s="1">
        <f t="shared" si="34"/>
        <v>1890</v>
      </c>
      <c r="F146">
        <v>356</v>
      </c>
      <c r="G146" s="2">
        <f t="shared" si="35"/>
        <v>0.46879342723004702</v>
      </c>
      <c r="H146" s="2">
        <f t="shared" si="35"/>
        <v>0.67980502321354963</v>
      </c>
      <c r="I146" s="2">
        <f t="shared" si="35"/>
        <v>0.89123873206400628</v>
      </c>
      <c r="J146" s="2">
        <f t="shared" si="35"/>
        <v>0.40229373395712759</v>
      </c>
      <c r="K146" s="2">
        <f t="shared" si="35"/>
        <v>3.7012204466943074E-2</v>
      </c>
      <c r="L146" s="2">
        <f t="shared" si="36"/>
        <v>277.47914312093167</v>
      </c>
      <c r="O146">
        <f t="shared" si="37"/>
        <v>356</v>
      </c>
      <c r="P146" s="2">
        <f t="shared" si="40"/>
        <v>0.46879342723004702</v>
      </c>
      <c r="Q146" s="2">
        <f t="shared" si="41"/>
        <v>0.67980502321354963</v>
      </c>
      <c r="R146" s="2">
        <f t="shared" si="42"/>
        <v>0.89123873206400628</v>
      </c>
      <c r="S146" s="2">
        <f t="shared" si="43"/>
        <v>0.40229373395712759</v>
      </c>
      <c r="T146" s="2">
        <f t="shared" si="44"/>
        <v>3.7012204466943074E-2</v>
      </c>
      <c r="U146" s="2">
        <f t="shared" si="38"/>
        <v>277.47914312093167</v>
      </c>
      <c r="V146" s="13">
        <f t="shared" si="39"/>
        <v>0</v>
      </c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1:38">
      <c r="A147" s="5">
        <v>1927.1770631691543</v>
      </c>
      <c r="B147" s="5">
        <v>305.01759999999996</v>
      </c>
      <c r="C147">
        <v>1969.9562000000001</v>
      </c>
      <c r="D147">
        <v>324.12</v>
      </c>
      <c r="E147" s="1">
        <f t="shared" si="34"/>
        <v>1891</v>
      </c>
      <c r="F147">
        <v>372</v>
      </c>
      <c r="G147" s="2">
        <f t="shared" si="35"/>
        <v>0.49052112676056348</v>
      </c>
      <c r="H147" s="2">
        <f t="shared" si="35"/>
        <v>0.71136208931584044</v>
      </c>
      <c r="I147" s="2">
        <f t="shared" si="35"/>
        <v>0.93275954496417235</v>
      </c>
      <c r="J147" s="2">
        <f t="shared" si="35"/>
        <v>0.42109599524795899</v>
      </c>
      <c r="K147" s="2">
        <f t="shared" si="35"/>
        <v>3.9162651816228036E-2</v>
      </c>
      <c r="L147" s="2">
        <f t="shared" si="36"/>
        <v>277.59490140810476</v>
      </c>
      <c r="O147">
        <f t="shared" si="37"/>
        <v>372</v>
      </c>
      <c r="P147" s="2">
        <f t="shared" si="40"/>
        <v>0.49052112676056348</v>
      </c>
      <c r="Q147" s="2">
        <f t="shared" si="41"/>
        <v>0.71136208931584044</v>
      </c>
      <c r="R147" s="2">
        <f t="shared" si="42"/>
        <v>0.93275954496417235</v>
      </c>
      <c r="S147" s="2">
        <f t="shared" si="43"/>
        <v>0.42109599524795899</v>
      </c>
      <c r="T147" s="2">
        <f t="shared" si="44"/>
        <v>3.9162651816228036E-2</v>
      </c>
      <c r="U147" s="2">
        <f t="shared" si="38"/>
        <v>277.59490140810476</v>
      </c>
      <c r="V147" s="13">
        <f t="shared" si="39"/>
        <v>0</v>
      </c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:38">
      <c r="A148" s="5">
        <v>1927.7580148055886</v>
      </c>
      <c r="B148" s="5">
        <v>305.18683499999997</v>
      </c>
      <c r="C148">
        <v>1970.0410999999999</v>
      </c>
      <c r="D148">
        <v>325.06</v>
      </c>
      <c r="E148" s="1">
        <f t="shared" si="34"/>
        <v>1892</v>
      </c>
      <c r="F148">
        <v>374</v>
      </c>
      <c r="G148" s="2">
        <f t="shared" si="35"/>
        <v>0.51322535211267617</v>
      </c>
      <c r="H148" s="2">
        <f t="shared" si="35"/>
        <v>0.7443346884035853</v>
      </c>
      <c r="I148" s="2">
        <f t="shared" si="35"/>
        <v>0.97612679580950323</v>
      </c>
      <c r="J148" s="2">
        <f t="shared" si="35"/>
        <v>0.44070207673512651</v>
      </c>
      <c r="K148" s="2">
        <f t="shared" si="35"/>
        <v>4.1218137774587327E-2</v>
      </c>
      <c r="L148" s="2">
        <f t="shared" si="36"/>
        <v>277.7156070508355</v>
      </c>
      <c r="O148">
        <f t="shared" si="37"/>
        <v>374</v>
      </c>
      <c r="P148" s="2">
        <f t="shared" si="40"/>
        <v>0.51322535211267617</v>
      </c>
      <c r="Q148" s="2">
        <f t="shared" si="41"/>
        <v>0.7443346884035853</v>
      </c>
      <c r="R148" s="2">
        <f t="shared" si="42"/>
        <v>0.97612679580950323</v>
      </c>
      <c r="S148" s="2">
        <f t="shared" si="43"/>
        <v>0.44070207673512651</v>
      </c>
      <c r="T148" s="2">
        <f t="shared" si="44"/>
        <v>4.1218137774587327E-2</v>
      </c>
      <c r="U148" s="2">
        <f t="shared" si="38"/>
        <v>277.7156070508355</v>
      </c>
      <c r="V148" s="13">
        <f t="shared" si="39"/>
        <v>0</v>
      </c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:38">
      <c r="A149" s="5">
        <v>1928.75</v>
      </c>
      <c r="B149" s="5">
        <v>307.76790750000004</v>
      </c>
      <c r="C149">
        <v>1970.126</v>
      </c>
      <c r="D149">
        <v>325.98</v>
      </c>
      <c r="E149" s="1">
        <f t="shared" si="34"/>
        <v>1893</v>
      </c>
      <c r="F149">
        <v>370</v>
      </c>
      <c r="G149" s="2">
        <f t="shared" si="35"/>
        <v>0.53605164319248833</v>
      </c>
      <c r="H149" s="2">
        <f t="shared" si="35"/>
        <v>0.77740437231260717</v>
      </c>
      <c r="I149" s="2">
        <f t="shared" si="35"/>
        <v>1.0192124141877026</v>
      </c>
      <c r="J149" s="2">
        <f t="shared" si="35"/>
        <v>0.45942286620964456</v>
      </c>
      <c r="K149" s="2">
        <f t="shared" si="35"/>
        <v>4.2558749742556051E-2</v>
      </c>
      <c r="L149" s="2">
        <f t="shared" si="36"/>
        <v>277.83465004564499</v>
      </c>
      <c r="O149">
        <f t="shared" si="37"/>
        <v>370</v>
      </c>
      <c r="P149" s="2">
        <f t="shared" si="40"/>
        <v>0.53605164319248833</v>
      </c>
      <c r="Q149" s="2">
        <f t="shared" si="41"/>
        <v>0.77740437231260717</v>
      </c>
      <c r="R149" s="2">
        <f t="shared" si="42"/>
        <v>1.0192124141877026</v>
      </c>
      <c r="S149" s="2">
        <f t="shared" si="43"/>
        <v>0.45942286620964456</v>
      </c>
      <c r="T149" s="2">
        <f t="shared" si="44"/>
        <v>4.2558749742556051E-2</v>
      </c>
      <c r="U149" s="2">
        <f t="shared" si="38"/>
        <v>277.83465004564499</v>
      </c>
      <c r="V149" s="13">
        <f t="shared" si="39"/>
        <v>0</v>
      </c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38">
      <c r="A150" s="5">
        <v>1929</v>
      </c>
      <c r="B150" s="5">
        <v>305.71715</v>
      </c>
      <c r="C150">
        <v>1970.2027</v>
      </c>
      <c r="D150">
        <v>326.93</v>
      </c>
      <c r="E150" s="1">
        <f t="shared" si="34"/>
        <v>1894</v>
      </c>
      <c r="F150">
        <v>383</v>
      </c>
      <c r="G150" s="2">
        <f t="shared" si="35"/>
        <v>0.55863380281690145</v>
      </c>
      <c r="H150" s="2">
        <f t="shared" si="35"/>
        <v>0.81000749367796976</v>
      </c>
      <c r="I150" s="2">
        <f t="shared" si="35"/>
        <v>1.0611187718924975</v>
      </c>
      <c r="J150" s="2">
        <f t="shared" si="35"/>
        <v>0.47660471226885354</v>
      </c>
      <c r="K150" s="2">
        <f t="shared" si="35"/>
        <v>4.3184078576676735E-2</v>
      </c>
      <c r="L150" s="2">
        <f t="shared" si="36"/>
        <v>277.94954885923289</v>
      </c>
      <c r="O150">
        <f t="shared" si="37"/>
        <v>383</v>
      </c>
      <c r="P150" s="2">
        <f t="shared" si="40"/>
        <v>0.55863380281690145</v>
      </c>
      <c r="Q150" s="2">
        <f t="shared" si="41"/>
        <v>0.81000749367796976</v>
      </c>
      <c r="R150" s="2">
        <f t="shared" si="42"/>
        <v>1.0611187718924975</v>
      </c>
      <c r="S150" s="2">
        <f t="shared" si="43"/>
        <v>0.47660471226885354</v>
      </c>
      <c r="T150" s="2">
        <f t="shared" si="44"/>
        <v>4.3184078576676735E-2</v>
      </c>
      <c r="U150" s="2">
        <f t="shared" si="38"/>
        <v>277.94954885923289</v>
      </c>
      <c r="V150" s="13">
        <f t="shared" si="39"/>
        <v>0</v>
      </c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:38">
      <c r="A151" s="5">
        <v>1933</v>
      </c>
      <c r="B151" s="5">
        <v>307.80500000000001</v>
      </c>
      <c r="C151">
        <v>1970.2877000000001</v>
      </c>
      <c r="D151">
        <v>328.13</v>
      </c>
      <c r="E151" s="1">
        <f t="shared" si="34"/>
        <v>1895</v>
      </c>
      <c r="F151">
        <v>406</v>
      </c>
      <c r="G151" s="2">
        <f t="shared" ref="G151:K166" si="45">G150*(1-G$5)+G$4*$F150*$L$4/1000</f>
        <v>0.58200938967136151</v>
      </c>
      <c r="H151" s="2">
        <f t="shared" si="45"/>
        <v>0.8437415801586361</v>
      </c>
      <c r="I151" s="2">
        <f t="shared" si="45"/>
        <v>1.1044156882972804</v>
      </c>
      <c r="J151" s="2">
        <f t="shared" si="45"/>
        <v>0.49433083507617448</v>
      </c>
      <c r="K151" s="2">
        <f t="shared" si="45"/>
        <v>4.4173688325470931E-2</v>
      </c>
      <c r="L151" s="2">
        <f t="shared" si="36"/>
        <v>278.06867118152894</v>
      </c>
      <c r="O151">
        <f t="shared" si="37"/>
        <v>406</v>
      </c>
      <c r="P151" s="2">
        <f t="shared" si="40"/>
        <v>0.58200938967136151</v>
      </c>
      <c r="Q151" s="2">
        <f t="shared" si="41"/>
        <v>0.8437415801586361</v>
      </c>
      <c r="R151" s="2">
        <f t="shared" si="42"/>
        <v>1.1044156882972804</v>
      </c>
      <c r="S151" s="2">
        <f t="shared" si="43"/>
        <v>0.49433083507617448</v>
      </c>
      <c r="T151" s="2">
        <f t="shared" si="44"/>
        <v>4.4173688325470931E-2</v>
      </c>
      <c r="U151" s="2">
        <f t="shared" si="38"/>
        <v>278.06867118152894</v>
      </c>
      <c r="V151" s="13">
        <f t="shared" si="39"/>
        <v>0</v>
      </c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:38">
      <c r="A152" s="5">
        <v>1933</v>
      </c>
      <c r="B152" s="5">
        <v>307.20634999999999</v>
      </c>
      <c r="C152">
        <v>1970.3698999999999</v>
      </c>
      <c r="D152">
        <v>328.08</v>
      </c>
      <c r="E152" s="1">
        <f t="shared" si="34"/>
        <v>1896</v>
      </c>
      <c r="F152">
        <v>419</v>
      </c>
      <c r="G152" s="2">
        <f t="shared" si="45"/>
        <v>0.60678873239436626</v>
      </c>
      <c r="H152" s="2">
        <f t="shared" si="45"/>
        <v>0.879542487571909</v>
      </c>
      <c r="I152" s="2">
        <f t="shared" si="45"/>
        <v>1.1505868458845767</v>
      </c>
      <c r="J152" s="2">
        <f t="shared" si="45"/>
        <v>0.51374385073230278</v>
      </c>
      <c r="K152" s="2">
        <f t="shared" si="45"/>
        <v>4.5853729185837903E-2</v>
      </c>
      <c r="L152" s="2">
        <f t="shared" si="36"/>
        <v>278.19651564576901</v>
      </c>
      <c r="O152">
        <f t="shared" si="37"/>
        <v>419</v>
      </c>
      <c r="P152" s="2">
        <f t="shared" si="40"/>
        <v>0.60678873239436626</v>
      </c>
      <c r="Q152" s="2">
        <f t="shared" si="41"/>
        <v>0.879542487571909</v>
      </c>
      <c r="R152" s="2">
        <f t="shared" si="42"/>
        <v>1.1505868458845767</v>
      </c>
      <c r="S152" s="2">
        <f t="shared" si="43"/>
        <v>0.51374385073230278</v>
      </c>
      <c r="T152" s="2">
        <f t="shared" si="44"/>
        <v>4.5853729185837903E-2</v>
      </c>
      <c r="U152" s="2">
        <f t="shared" si="38"/>
        <v>278.19651564576901</v>
      </c>
      <c r="V152" s="13">
        <f t="shared" si="39"/>
        <v>0</v>
      </c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1:38">
      <c r="A153" s="5">
        <v>1934.5</v>
      </c>
      <c r="B153" s="5">
        <v>307.81867799999998</v>
      </c>
      <c r="C153">
        <v>1970.4548</v>
      </c>
      <c r="D153">
        <v>327.67</v>
      </c>
      <c r="E153" s="1">
        <f t="shared" si="34"/>
        <v>1897</v>
      </c>
      <c r="F153">
        <v>440</v>
      </c>
      <c r="G153" s="2">
        <f t="shared" si="45"/>
        <v>0.63236150234741795</v>
      </c>
      <c r="H153" s="2">
        <f t="shared" si="45"/>
        <v>0.91646556289545589</v>
      </c>
      <c r="I153" s="2">
        <f t="shared" si="45"/>
        <v>1.1980913174011516</v>
      </c>
      <c r="J153" s="2">
        <f t="shared" si="45"/>
        <v>0.53357368343194445</v>
      </c>
      <c r="K153" s="2">
        <f t="shared" si="45"/>
        <v>4.7483054115718112E-2</v>
      </c>
      <c r="L153" s="2">
        <f t="shared" si="36"/>
        <v>278.3279751201917</v>
      </c>
      <c r="O153">
        <f t="shared" si="37"/>
        <v>440</v>
      </c>
      <c r="P153" s="2">
        <f t="shared" si="40"/>
        <v>0.63236150234741795</v>
      </c>
      <c r="Q153" s="2">
        <f t="shared" si="41"/>
        <v>0.91646556289545589</v>
      </c>
      <c r="R153" s="2">
        <f t="shared" si="42"/>
        <v>1.1980913174011516</v>
      </c>
      <c r="S153" s="2">
        <f t="shared" si="43"/>
        <v>0.53357368343194445</v>
      </c>
      <c r="T153" s="2">
        <f t="shared" si="44"/>
        <v>4.7483054115718112E-2</v>
      </c>
      <c r="U153" s="2">
        <f t="shared" si="38"/>
        <v>278.3279751201917</v>
      </c>
      <c r="V153" s="13">
        <f t="shared" si="39"/>
        <v>0</v>
      </c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1:38">
      <c r="A154" s="5">
        <v>1935</v>
      </c>
      <c r="B154" s="5">
        <v>309.18874499999998</v>
      </c>
      <c r="C154">
        <v>1970.537</v>
      </c>
      <c r="D154">
        <v>326.33999999999997</v>
      </c>
      <c r="E154" s="1">
        <f t="shared" si="34"/>
        <v>1898</v>
      </c>
      <c r="F154">
        <v>465</v>
      </c>
      <c r="G154" s="2">
        <f t="shared" si="45"/>
        <v>0.65921596244131464</v>
      </c>
      <c r="H154" s="2">
        <f t="shared" si="45"/>
        <v>0.95525889272072351</v>
      </c>
      <c r="I154" s="2">
        <f t="shared" si="45"/>
        <v>1.2481130842205315</v>
      </c>
      <c r="J154" s="2">
        <f t="shared" si="45"/>
        <v>0.55473548886396618</v>
      </c>
      <c r="K154" s="2">
        <f t="shared" si="45"/>
        <v>4.9457205133282348E-2</v>
      </c>
      <c r="L154" s="2">
        <f t="shared" si="36"/>
        <v>278.46678063337981</v>
      </c>
      <c r="O154">
        <f t="shared" si="37"/>
        <v>465</v>
      </c>
      <c r="P154" s="2">
        <f t="shared" si="40"/>
        <v>0.65921596244131464</v>
      </c>
      <c r="Q154" s="2">
        <f t="shared" si="41"/>
        <v>0.95525889272072351</v>
      </c>
      <c r="R154" s="2">
        <f t="shared" si="42"/>
        <v>1.2481130842205315</v>
      </c>
      <c r="S154" s="2">
        <f t="shared" si="43"/>
        <v>0.55473548886396618</v>
      </c>
      <c r="T154" s="2">
        <f t="shared" si="44"/>
        <v>4.9457205133282348E-2</v>
      </c>
      <c r="U154" s="2">
        <f t="shared" si="38"/>
        <v>278.46678063337981</v>
      </c>
      <c r="V154" s="13">
        <f t="shared" si="39"/>
        <v>0</v>
      </c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1:38">
      <c r="A155" s="5">
        <v>1936.5</v>
      </c>
      <c r="B155" s="5">
        <v>308.99237250000004</v>
      </c>
      <c r="C155">
        <v>1970.6219000000001</v>
      </c>
      <c r="D155">
        <v>324.69</v>
      </c>
      <c r="E155" s="1">
        <f t="shared" si="34"/>
        <v>1899</v>
      </c>
      <c r="F155">
        <v>507</v>
      </c>
      <c r="G155" s="2">
        <f t="shared" si="45"/>
        <v>0.68759624413145548</v>
      </c>
      <c r="H155" s="2">
        <f t="shared" si="45"/>
        <v>0.99629291877611803</v>
      </c>
      <c r="I155" s="2">
        <f t="shared" si="45"/>
        <v>1.3012192966218985</v>
      </c>
      <c r="J155" s="2">
        <f t="shared" si="45"/>
        <v>0.57762265918177114</v>
      </c>
      <c r="K155" s="2">
        <f t="shared" si="45"/>
        <v>5.1828297172525739E-2</v>
      </c>
      <c r="L155" s="2">
        <f t="shared" si="36"/>
        <v>278.61455941588378</v>
      </c>
      <c r="O155">
        <f t="shared" si="37"/>
        <v>507</v>
      </c>
      <c r="P155" s="2">
        <f t="shared" si="40"/>
        <v>0.68759624413145548</v>
      </c>
      <c r="Q155" s="2">
        <f t="shared" si="41"/>
        <v>0.99629291877611803</v>
      </c>
      <c r="R155" s="2">
        <f t="shared" si="42"/>
        <v>1.3012192966218985</v>
      </c>
      <c r="S155" s="2">
        <f t="shared" si="43"/>
        <v>0.57762265918177114</v>
      </c>
      <c r="T155" s="2">
        <f t="shared" si="44"/>
        <v>5.1828297172525739E-2</v>
      </c>
      <c r="U155" s="2">
        <f t="shared" si="38"/>
        <v>278.61455941588378</v>
      </c>
      <c r="V155" s="13">
        <f t="shared" si="39"/>
        <v>0</v>
      </c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:38">
      <c r="A156" s="5">
        <v>1937.1576825081356</v>
      </c>
      <c r="B156" s="5">
        <v>307.874685</v>
      </c>
      <c r="C156">
        <v>1970.7067999999999</v>
      </c>
      <c r="D156">
        <v>323.10000000000002</v>
      </c>
      <c r="E156" s="1">
        <f t="shared" si="34"/>
        <v>1900</v>
      </c>
      <c r="F156">
        <v>534</v>
      </c>
      <c r="G156" s="2">
        <f t="shared" si="45"/>
        <v>0.71853990610328644</v>
      </c>
      <c r="H156" s="2">
        <f t="shared" si="45"/>
        <v>1.0411577209707703</v>
      </c>
      <c r="I156" s="2">
        <f t="shared" si="45"/>
        <v>1.3599225438872722</v>
      </c>
      <c r="J156" s="2">
        <f t="shared" si="45"/>
        <v>0.60413193487805061</v>
      </c>
      <c r="K156" s="2">
        <f t="shared" si="45"/>
        <v>5.5238268177242901E-2</v>
      </c>
      <c r="L156" s="2">
        <f t="shared" si="36"/>
        <v>278.77899037401664</v>
      </c>
      <c r="O156">
        <f t="shared" si="37"/>
        <v>534</v>
      </c>
      <c r="P156" s="2">
        <f t="shared" si="40"/>
        <v>0.71853990610328644</v>
      </c>
      <c r="Q156" s="2">
        <f t="shared" si="41"/>
        <v>1.0411577209707703</v>
      </c>
      <c r="R156" s="2">
        <f t="shared" si="42"/>
        <v>1.3599225438872722</v>
      </c>
      <c r="S156" s="2">
        <f t="shared" si="43"/>
        <v>0.60413193487805061</v>
      </c>
      <c r="T156" s="2">
        <f t="shared" si="44"/>
        <v>5.5238268177242901E-2</v>
      </c>
      <c r="U156" s="2">
        <f t="shared" si="38"/>
        <v>278.77899037401664</v>
      </c>
      <c r="V156" s="13">
        <f t="shared" si="39"/>
        <v>0</v>
      </c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1:38">
      <c r="A157" s="5">
        <v>1938</v>
      </c>
      <c r="B157" s="5">
        <v>309.55572999999998</v>
      </c>
      <c r="C157">
        <v>1970.789</v>
      </c>
      <c r="D157">
        <v>323.06</v>
      </c>
      <c r="E157" s="1">
        <f t="shared" si="34"/>
        <v>1901</v>
      </c>
      <c r="F157">
        <v>552</v>
      </c>
      <c r="G157" s="2">
        <f t="shared" si="45"/>
        <v>0.75113145539906112</v>
      </c>
      <c r="H157" s="2">
        <f t="shared" si="45"/>
        <v>1.0884343100207579</v>
      </c>
      <c r="I157" s="2">
        <f t="shared" si="45"/>
        <v>1.4218941780407381</v>
      </c>
      <c r="J157" s="2">
        <f t="shared" si="45"/>
        <v>0.63229583307962434</v>
      </c>
      <c r="K157" s="2">
        <f t="shared" si="45"/>
        <v>5.8574125774137772E-2</v>
      </c>
      <c r="L157" s="2">
        <f t="shared" si="36"/>
        <v>278.95232990231432</v>
      </c>
      <c r="O157">
        <f t="shared" si="37"/>
        <v>552</v>
      </c>
      <c r="P157" s="2">
        <f t="shared" si="40"/>
        <v>0.75113145539906112</v>
      </c>
      <c r="Q157" s="2">
        <f t="shared" si="41"/>
        <v>1.0884343100207579</v>
      </c>
      <c r="R157" s="2">
        <f t="shared" si="42"/>
        <v>1.4218941780407381</v>
      </c>
      <c r="S157" s="2">
        <f t="shared" si="43"/>
        <v>0.63229583307962434</v>
      </c>
      <c r="T157" s="2">
        <f t="shared" si="44"/>
        <v>5.8574125774137772E-2</v>
      </c>
      <c r="U157" s="2">
        <f t="shared" si="38"/>
        <v>278.95232990231432</v>
      </c>
      <c r="V157" s="13">
        <f t="shared" si="39"/>
        <v>0</v>
      </c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1:38">
      <c r="A158" s="5">
        <v>1939</v>
      </c>
      <c r="B158" s="5">
        <v>310.52603333333332</v>
      </c>
      <c r="C158">
        <v>1970.874</v>
      </c>
      <c r="D158">
        <v>324.01</v>
      </c>
      <c r="E158" s="1">
        <f t="shared" si="34"/>
        <v>1902</v>
      </c>
      <c r="F158">
        <v>566</v>
      </c>
      <c r="G158" s="2">
        <f t="shared" si="45"/>
        <v>0.7848215962441315</v>
      </c>
      <c r="H158" s="2">
        <f t="shared" si="45"/>
        <v>1.1372709806057952</v>
      </c>
      <c r="I158" s="2">
        <f t="shared" si="45"/>
        <v>1.4857382161044315</v>
      </c>
      <c r="J158" s="2">
        <f t="shared" si="45"/>
        <v>0.66096349237648888</v>
      </c>
      <c r="K158" s="2">
        <f t="shared" si="45"/>
        <v>6.1442496105625036E-2</v>
      </c>
      <c r="L158" s="2">
        <f t="shared" si="36"/>
        <v>279.13023678143645</v>
      </c>
      <c r="O158">
        <f t="shared" si="37"/>
        <v>566</v>
      </c>
      <c r="P158" s="2">
        <f t="shared" si="40"/>
        <v>0.7848215962441315</v>
      </c>
      <c r="Q158" s="2">
        <f t="shared" si="41"/>
        <v>1.1372709806057952</v>
      </c>
      <c r="R158" s="2">
        <f t="shared" si="42"/>
        <v>1.4857382161044315</v>
      </c>
      <c r="S158" s="2">
        <f t="shared" si="43"/>
        <v>0.66096349237648888</v>
      </c>
      <c r="T158" s="2">
        <f t="shared" si="44"/>
        <v>6.1442496105625036E-2</v>
      </c>
      <c r="U158" s="2">
        <f t="shared" si="38"/>
        <v>279.13023678143645</v>
      </c>
      <c r="V158" s="13">
        <f t="shared" si="39"/>
        <v>0</v>
      </c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:38">
      <c r="A159" s="5">
        <v>1939</v>
      </c>
      <c r="B159" s="5">
        <v>310.93947499999996</v>
      </c>
      <c r="C159">
        <v>1970.9562000000001</v>
      </c>
      <c r="D159">
        <v>325.13</v>
      </c>
      <c r="E159" s="1">
        <f t="shared" si="34"/>
        <v>1903</v>
      </c>
      <c r="F159">
        <v>617</v>
      </c>
      <c r="G159" s="2">
        <f t="shared" si="45"/>
        <v>0.81936619718309867</v>
      </c>
      <c r="H159" s="2">
        <f t="shared" si="45"/>
        <v>1.1872878540404739</v>
      </c>
      <c r="I159" s="2">
        <f t="shared" si="45"/>
        <v>1.5508285865527209</v>
      </c>
      <c r="J159" s="2">
        <f t="shared" si="45"/>
        <v>0.68963665091294679</v>
      </c>
      <c r="K159" s="2">
        <f t="shared" si="45"/>
        <v>6.3839527650387307E-2</v>
      </c>
      <c r="L159" s="2">
        <f t="shared" si="36"/>
        <v>279.31095881633962</v>
      </c>
      <c r="O159">
        <f t="shared" si="37"/>
        <v>617</v>
      </c>
      <c r="P159" s="2">
        <f t="shared" si="40"/>
        <v>0.81936619718309867</v>
      </c>
      <c r="Q159" s="2">
        <f t="shared" si="41"/>
        <v>1.1872878540404739</v>
      </c>
      <c r="R159" s="2">
        <f t="shared" si="42"/>
        <v>1.5508285865527209</v>
      </c>
      <c r="S159" s="2">
        <f t="shared" si="43"/>
        <v>0.68963665091294679</v>
      </c>
      <c r="T159" s="2">
        <f t="shared" si="44"/>
        <v>6.3839527650387307E-2</v>
      </c>
      <c r="U159" s="2">
        <f t="shared" si="38"/>
        <v>279.31095881633962</v>
      </c>
      <c r="V159" s="13">
        <f t="shared" si="39"/>
        <v>0</v>
      </c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:38">
      <c r="A160" s="5">
        <v>1939.0618319488251</v>
      </c>
      <c r="B160" s="5">
        <v>309.24847499999998</v>
      </c>
      <c r="C160">
        <v>1971.0410999999999</v>
      </c>
      <c r="D160">
        <v>326.17</v>
      </c>
      <c r="E160" s="1">
        <f t="shared" si="34"/>
        <v>1904</v>
      </c>
      <c r="F160">
        <v>624</v>
      </c>
      <c r="G160" s="2">
        <f t="shared" si="45"/>
        <v>0.85702347417840385</v>
      </c>
      <c r="H160" s="2">
        <f t="shared" si="45"/>
        <v>1.2419558619552227</v>
      </c>
      <c r="I160" s="2">
        <f t="shared" si="45"/>
        <v>1.6227072457907346</v>
      </c>
      <c r="J160" s="2">
        <f t="shared" si="45"/>
        <v>0.72265771753942387</v>
      </c>
      <c r="K160" s="2">
        <f t="shared" si="45"/>
        <v>6.7687766971767052E-2</v>
      </c>
      <c r="L160" s="2">
        <f t="shared" si="36"/>
        <v>279.51203206643555</v>
      </c>
      <c r="O160">
        <f t="shared" si="37"/>
        <v>624</v>
      </c>
      <c r="P160" s="2">
        <f t="shared" si="40"/>
        <v>0.85702347417840385</v>
      </c>
      <c r="Q160" s="2">
        <f t="shared" si="41"/>
        <v>1.2419558619552227</v>
      </c>
      <c r="R160" s="2">
        <f t="shared" si="42"/>
        <v>1.6227072457907346</v>
      </c>
      <c r="S160" s="2">
        <f t="shared" si="43"/>
        <v>0.72265771753942387</v>
      </c>
      <c r="T160" s="2">
        <f t="shared" si="44"/>
        <v>6.7687766971767052E-2</v>
      </c>
      <c r="U160" s="2">
        <f t="shared" si="38"/>
        <v>279.51203206643555</v>
      </c>
      <c r="V160" s="13">
        <f t="shared" si="39"/>
        <v>0</v>
      </c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:38">
      <c r="A161" s="5">
        <v>1940</v>
      </c>
      <c r="B161" s="5">
        <v>310.95575749999995</v>
      </c>
      <c r="C161">
        <v>1971.126</v>
      </c>
      <c r="D161">
        <v>326.68</v>
      </c>
      <c r="E161" s="1">
        <f t="shared" si="34"/>
        <v>1905</v>
      </c>
      <c r="F161">
        <v>663</v>
      </c>
      <c r="G161" s="2">
        <f t="shared" si="45"/>
        <v>0.89510798122065738</v>
      </c>
      <c r="H161" s="2">
        <f t="shared" si="45"/>
        <v>1.29713075354096</v>
      </c>
      <c r="I161" s="2">
        <f t="shared" si="45"/>
        <v>1.6946727485869379</v>
      </c>
      <c r="J161" s="2">
        <f t="shared" si="45"/>
        <v>0.75461399068710311</v>
      </c>
      <c r="K161" s="2">
        <f t="shared" si="45"/>
        <v>7.0350480603748197E-2</v>
      </c>
      <c r="L161" s="2">
        <f t="shared" si="36"/>
        <v>279.71187595463942</v>
      </c>
      <c r="O161">
        <f t="shared" si="37"/>
        <v>663</v>
      </c>
      <c r="P161" s="2">
        <f t="shared" si="40"/>
        <v>0.89510798122065738</v>
      </c>
      <c r="Q161" s="2">
        <f t="shared" si="41"/>
        <v>1.29713075354096</v>
      </c>
      <c r="R161" s="2">
        <f t="shared" si="42"/>
        <v>1.6946727485869379</v>
      </c>
      <c r="S161" s="2">
        <f t="shared" si="43"/>
        <v>0.75461399068710311</v>
      </c>
      <c r="T161" s="2">
        <f t="shared" si="44"/>
        <v>7.0350480603748197E-2</v>
      </c>
      <c r="U161" s="2">
        <f t="shared" si="38"/>
        <v>279.71187595463942</v>
      </c>
      <c r="V161" s="13">
        <f t="shared" si="39"/>
        <v>0</v>
      </c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:38">
      <c r="A162" s="5">
        <v>1940</v>
      </c>
      <c r="B162" s="5">
        <v>311.89999999999998</v>
      </c>
      <c r="C162">
        <v>1971.2027</v>
      </c>
      <c r="D162">
        <v>327.17</v>
      </c>
      <c r="E162" s="1">
        <f t="shared" si="34"/>
        <v>1906</v>
      </c>
      <c r="F162">
        <v>707</v>
      </c>
      <c r="G162" s="2">
        <f t="shared" si="45"/>
        <v>0.93557276995305172</v>
      </c>
      <c r="H162" s="2">
        <f t="shared" si="45"/>
        <v>1.3558158291812317</v>
      </c>
      <c r="I162" s="2">
        <f t="shared" si="45"/>
        <v>1.7715314410106953</v>
      </c>
      <c r="J162" s="2">
        <f t="shared" si="45"/>
        <v>0.7893221672044729</v>
      </c>
      <c r="K162" s="2">
        <f t="shared" si="45"/>
        <v>7.3796483975072491E-2</v>
      </c>
      <c r="L162" s="2">
        <f t="shared" si="36"/>
        <v>279.92603869132455</v>
      </c>
      <c r="O162">
        <f t="shared" si="37"/>
        <v>707</v>
      </c>
      <c r="P162" s="2">
        <f t="shared" si="40"/>
        <v>0.93557276995305172</v>
      </c>
      <c r="Q162" s="2">
        <f t="shared" si="41"/>
        <v>1.3558158291812317</v>
      </c>
      <c r="R162" s="2">
        <f t="shared" si="42"/>
        <v>1.7715314410106953</v>
      </c>
      <c r="S162" s="2">
        <f t="shared" si="43"/>
        <v>0.7893221672044729</v>
      </c>
      <c r="T162" s="2">
        <f t="shared" si="44"/>
        <v>7.3796483975072491E-2</v>
      </c>
      <c r="U162" s="2">
        <f t="shared" si="38"/>
        <v>279.92603869132455</v>
      </c>
      <c r="V162" s="13">
        <f t="shared" si="39"/>
        <v>0</v>
      </c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>
      <c r="A163" s="5">
        <v>1941</v>
      </c>
      <c r="B163" s="5">
        <v>310.70055499999995</v>
      </c>
      <c r="C163">
        <v>1971.2877000000001</v>
      </c>
      <c r="D163">
        <v>327.79</v>
      </c>
      <c r="E163" s="1">
        <f t="shared" si="34"/>
        <v>1907</v>
      </c>
      <c r="F163">
        <v>784</v>
      </c>
      <c r="G163" s="2">
        <f t="shared" si="45"/>
        <v>0.97872300469483575</v>
      </c>
      <c r="H163" s="2">
        <f t="shared" si="45"/>
        <v>1.4184709158228264</v>
      </c>
      <c r="I163" s="2">
        <f t="shared" si="45"/>
        <v>1.8539688173660345</v>
      </c>
      <c r="J163" s="2">
        <f t="shared" si="45"/>
        <v>0.82721189396370165</v>
      </c>
      <c r="K163" s="2">
        <f t="shared" si="45"/>
        <v>7.7952318372784296E-2</v>
      </c>
      <c r="L163" s="2">
        <f t="shared" si="36"/>
        <v>280.1563269502202</v>
      </c>
      <c r="O163">
        <f t="shared" si="37"/>
        <v>784</v>
      </c>
      <c r="P163" s="2">
        <f t="shared" si="40"/>
        <v>0.97872300469483575</v>
      </c>
      <c r="Q163" s="2">
        <f t="shared" si="41"/>
        <v>1.4184709158228264</v>
      </c>
      <c r="R163" s="2">
        <f t="shared" si="42"/>
        <v>1.8539688173660345</v>
      </c>
      <c r="S163" s="2">
        <f t="shared" si="43"/>
        <v>0.82721189396370165</v>
      </c>
      <c r="T163" s="2">
        <f t="shared" si="44"/>
        <v>7.7952318372784296E-2</v>
      </c>
      <c r="U163" s="2">
        <f t="shared" si="38"/>
        <v>280.1563269502202</v>
      </c>
      <c r="V163" s="13">
        <f t="shared" si="39"/>
        <v>0</v>
      </c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:38">
      <c r="A164" s="5">
        <v>1941</v>
      </c>
      <c r="B164" s="5">
        <v>310.52271500000001</v>
      </c>
      <c r="C164">
        <v>1971.3698999999999</v>
      </c>
      <c r="D164">
        <v>328.93</v>
      </c>
      <c r="E164" s="1">
        <f t="shared" si="34"/>
        <v>1908</v>
      </c>
      <c r="F164">
        <v>750</v>
      </c>
      <c r="G164" s="2">
        <f t="shared" si="45"/>
        <v>1.0265727699530518</v>
      </c>
      <c r="H164" s="2">
        <f t="shared" si="45"/>
        <v>1.4881836833960742</v>
      </c>
      <c r="I164" s="2">
        <f t="shared" si="45"/>
        <v>1.946867743600192</v>
      </c>
      <c r="J164" s="2">
        <f t="shared" si="45"/>
        <v>0.87197465843842381</v>
      </c>
      <c r="K164" s="2">
        <f t="shared" si="45"/>
        <v>8.40879828258633E-2</v>
      </c>
      <c r="L164" s="2">
        <f t="shared" si="36"/>
        <v>280.41768683821363</v>
      </c>
      <c r="O164">
        <f t="shared" si="37"/>
        <v>750</v>
      </c>
      <c r="P164" s="2">
        <f t="shared" si="40"/>
        <v>1.0265727699530518</v>
      </c>
      <c r="Q164" s="2">
        <f t="shared" si="41"/>
        <v>1.4881836833960742</v>
      </c>
      <c r="R164" s="2">
        <f t="shared" si="42"/>
        <v>1.946867743600192</v>
      </c>
      <c r="S164" s="2">
        <f t="shared" si="43"/>
        <v>0.87197465843842381</v>
      </c>
      <c r="T164" s="2">
        <f t="shared" si="44"/>
        <v>8.40879828258633E-2</v>
      </c>
      <c r="U164" s="2">
        <f t="shared" si="38"/>
        <v>280.41768683821363</v>
      </c>
      <c r="V164" s="13">
        <f t="shared" si="39"/>
        <v>0</v>
      </c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:38">
      <c r="A165" s="5">
        <v>1941.5</v>
      </c>
      <c r="B165" s="5">
        <v>310.30370499999998</v>
      </c>
      <c r="C165">
        <v>1971.4548</v>
      </c>
      <c r="D165">
        <v>328.57</v>
      </c>
      <c r="E165" s="1">
        <f t="shared" si="34"/>
        <v>1909</v>
      </c>
      <c r="F165">
        <v>785</v>
      </c>
      <c r="G165" s="2">
        <f t="shared" si="45"/>
        <v>1.0723474178403758</v>
      </c>
      <c r="H165" s="2">
        <f t="shared" si="45"/>
        <v>1.5545121807984437</v>
      </c>
      <c r="I165" s="2">
        <f t="shared" si="45"/>
        <v>2.0334117420094064</v>
      </c>
      <c r="J165" s="2">
        <f t="shared" si="45"/>
        <v>0.9101896565777019</v>
      </c>
      <c r="K165" s="2">
        <f t="shared" si="45"/>
        <v>8.6213207302909253E-2</v>
      </c>
      <c r="L165" s="2">
        <f t="shared" si="36"/>
        <v>280.65667420452883</v>
      </c>
      <c r="O165">
        <f t="shared" si="37"/>
        <v>785</v>
      </c>
      <c r="P165" s="2">
        <f t="shared" si="40"/>
        <v>1.0723474178403758</v>
      </c>
      <c r="Q165" s="2">
        <f t="shared" si="41"/>
        <v>1.5545121807984437</v>
      </c>
      <c r="R165" s="2">
        <f t="shared" si="42"/>
        <v>2.0334117420094064</v>
      </c>
      <c r="S165" s="2">
        <f t="shared" si="43"/>
        <v>0.9101896565777019</v>
      </c>
      <c r="T165" s="2">
        <f t="shared" si="44"/>
        <v>8.6213207302909253E-2</v>
      </c>
      <c r="U165" s="2">
        <f t="shared" si="38"/>
        <v>280.65667420452883</v>
      </c>
      <c r="V165" s="13">
        <f t="shared" si="39"/>
        <v>0</v>
      </c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:38">
      <c r="A166" s="5">
        <v>1942</v>
      </c>
      <c r="B166" s="5">
        <v>310.94942999999995</v>
      </c>
      <c r="C166">
        <v>1971.537</v>
      </c>
      <c r="D166">
        <v>327.36</v>
      </c>
      <c r="E166" s="1">
        <f t="shared" si="34"/>
        <v>1910</v>
      </c>
      <c r="F166">
        <v>819</v>
      </c>
      <c r="G166" s="2">
        <f t="shared" si="45"/>
        <v>1.1202582159624415</v>
      </c>
      <c r="H166" s="2">
        <f t="shared" si="45"/>
        <v>1.6239445914977995</v>
      </c>
      <c r="I166" s="2">
        <f t="shared" si="45"/>
        <v>2.1240523095320381</v>
      </c>
      <c r="J166" s="2">
        <f t="shared" si="45"/>
        <v>0.9503295332363485</v>
      </c>
      <c r="K166" s="2">
        <f t="shared" si="45"/>
        <v>8.9145413595272283E-2</v>
      </c>
      <c r="L166" s="2">
        <f t="shared" si="36"/>
        <v>280.90773006382392</v>
      </c>
      <c r="O166">
        <f t="shared" si="37"/>
        <v>819</v>
      </c>
      <c r="P166" s="2">
        <f t="shared" si="40"/>
        <v>1.1202582159624415</v>
      </c>
      <c r="Q166" s="2">
        <f t="shared" si="41"/>
        <v>1.6239445914977995</v>
      </c>
      <c r="R166" s="2">
        <f t="shared" si="42"/>
        <v>2.1240523095320381</v>
      </c>
      <c r="S166" s="2">
        <f t="shared" si="43"/>
        <v>0.9503295332363485</v>
      </c>
      <c r="T166" s="2">
        <f t="shared" si="44"/>
        <v>8.9145413595272283E-2</v>
      </c>
      <c r="U166" s="2">
        <f t="shared" si="38"/>
        <v>280.90773006382392</v>
      </c>
      <c r="V166" s="13">
        <f t="shared" si="39"/>
        <v>0</v>
      </c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:38">
      <c r="A167" s="5">
        <v>1942</v>
      </c>
      <c r="B167" s="5">
        <v>311.62636999999995</v>
      </c>
      <c r="C167">
        <v>1971.6219000000001</v>
      </c>
      <c r="D167">
        <v>325.43</v>
      </c>
      <c r="E167" s="1">
        <f t="shared" si="34"/>
        <v>1911</v>
      </c>
      <c r="F167">
        <v>836</v>
      </c>
      <c r="G167" s="2">
        <f t="shared" ref="G167:K182" si="46">G166*(1-G$5)+G$4*$F166*$L$4/1000</f>
        <v>1.1702441314553993</v>
      </c>
      <c r="H167" s="2">
        <f t="shared" si="46"/>
        <v>1.6963784798222412</v>
      </c>
      <c r="I167" s="2">
        <f t="shared" si="46"/>
        <v>2.2185842247525884</v>
      </c>
      <c r="J167" s="2">
        <f t="shared" si="46"/>
        <v>0.99216695526407217</v>
      </c>
      <c r="K167" s="2">
        <f t="shared" si="46"/>
        <v>9.2520130743648177E-2</v>
      </c>
      <c r="L167" s="2">
        <f t="shared" si="36"/>
        <v>281.16989392203794</v>
      </c>
      <c r="O167">
        <f t="shared" si="37"/>
        <v>836</v>
      </c>
      <c r="P167" s="2">
        <f t="shared" si="40"/>
        <v>1.1702441314553993</v>
      </c>
      <c r="Q167" s="2">
        <f t="shared" si="41"/>
        <v>1.6963784798222412</v>
      </c>
      <c r="R167" s="2">
        <f t="shared" si="42"/>
        <v>2.2185842247525884</v>
      </c>
      <c r="S167" s="2">
        <f t="shared" si="43"/>
        <v>0.99216695526407217</v>
      </c>
      <c r="T167" s="2">
        <f t="shared" si="44"/>
        <v>9.2520130743648177E-2</v>
      </c>
      <c r="U167" s="2">
        <f t="shared" si="38"/>
        <v>281.16989392203794</v>
      </c>
      <c r="V167" s="13">
        <f t="shared" si="39"/>
        <v>0</v>
      </c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:38">
      <c r="A168" s="5">
        <v>1943</v>
      </c>
      <c r="B168" s="5">
        <v>310.51140999999996</v>
      </c>
      <c r="C168">
        <v>1971.7067999999999</v>
      </c>
      <c r="D168">
        <v>323.36</v>
      </c>
      <c r="E168" s="1">
        <f t="shared" si="34"/>
        <v>1912</v>
      </c>
      <c r="F168">
        <v>879</v>
      </c>
      <c r="G168" s="2">
        <f t="shared" si="46"/>
        <v>1.221267605633803</v>
      </c>
      <c r="H168" s="2">
        <f t="shared" si="46"/>
        <v>1.7702093444856244</v>
      </c>
      <c r="I168" s="2">
        <f t="shared" si="46"/>
        <v>2.3144012649952499</v>
      </c>
      <c r="J168" s="2">
        <f t="shared" si="46"/>
        <v>1.0336096420664542</v>
      </c>
      <c r="K168" s="2">
        <f t="shared" si="46"/>
        <v>9.5365122227723836E-2</v>
      </c>
      <c r="L168" s="2">
        <f t="shared" si="36"/>
        <v>281.43485297940884</v>
      </c>
      <c r="O168">
        <f t="shared" si="37"/>
        <v>879</v>
      </c>
      <c r="P168" s="2">
        <f t="shared" si="40"/>
        <v>1.221267605633803</v>
      </c>
      <c r="Q168" s="2">
        <f t="shared" si="41"/>
        <v>1.7702093444856244</v>
      </c>
      <c r="R168" s="2">
        <f t="shared" si="42"/>
        <v>2.3144012649952499</v>
      </c>
      <c r="S168" s="2">
        <f t="shared" si="43"/>
        <v>1.0336096420664542</v>
      </c>
      <c r="T168" s="2">
        <f t="shared" si="44"/>
        <v>9.5365122227723836E-2</v>
      </c>
      <c r="U168" s="2">
        <f t="shared" si="38"/>
        <v>281.43485297940884</v>
      </c>
      <c r="V168" s="13">
        <f t="shared" si="39"/>
        <v>0</v>
      </c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:38">
      <c r="A169" s="5">
        <v>1943</v>
      </c>
      <c r="B169" s="5">
        <v>311.02906999999999</v>
      </c>
      <c r="C169">
        <v>1971.789</v>
      </c>
      <c r="D169">
        <v>323.56</v>
      </c>
      <c r="E169" s="1">
        <f t="shared" si="34"/>
        <v>1913</v>
      </c>
      <c r="F169">
        <v>943</v>
      </c>
      <c r="G169" s="2">
        <f t="shared" si="46"/>
        <v>1.2749154929577466</v>
      </c>
      <c r="H169" s="2">
        <f t="shared" si="46"/>
        <v>1.8478746569182622</v>
      </c>
      <c r="I169" s="2">
        <f t="shared" si="46"/>
        <v>2.4153922838068533</v>
      </c>
      <c r="J169" s="2">
        <f t="shared" si="46"/>
        <v>1.0777317868184166</v>
      </c>
      <c r="K169" s="2">
        <f t="shared" si="46"/>
        <v>9.910947613216009E-2</v>
      </c>
      <c r="L169" s="2">
        <f t="shared" si="36"/>
        <v>281.71502369663347</v>
      </c>
      <c r="O169">
        <f t="shared" si="37"/>
        <v>943</v>
      </c>
      <c r="P169" s="2">
        <f t="shared" si="40"/>
        <v>1.2749154929577466</v>
      </c>
      <c r="Q169" s="2">
        <f t="shared" si="41"/>
        <v>1.8478746569182622</v>
      </c>
      <c r="R169" s="2">
        <f t="shared" si="42"/>
        <v>2.4153922838068533</v>
      </c>
      <c r="S169" s="2">
        <f t="shared" si="43"/>
        <v>1.0777317868184166</v>
      </c>
      <c r="T169" s="2">
        <f t="shared" si="44"/>
        <v>9.910947613216009E-2</v>
      </c>
      <c r="U169" s="2">
        <f t="shared" si="38"/>
        <v>281.71502369663347</v>
      </c>
      <c r="V169" s="13">
        <f t="shared" si="39"/>
        <v>0</v>
      </c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:38">
      <c r="A170" s="5">
        <v>1944</v>
      </c>
      <c r="B170" s="5">
        <v>311.28789999999998</v>
      </c>
      <c r="C170">
        <v>1971.874</v>
      </c>
      <c r="D170">
        <v>324.8</v>
      </c>
      <c r="E170" s="1">
        <f t="shared" si="34"/>
        <v>1914</v>
      </c>
      <c r="F170">
        <v>850</v>
      </c>
      <c r="G170" s="2">
        <f t="shared" si="46"/>
        <v>1.3324694835680753</v>
      </c>
      <c r="H170" s="2">
        <f t="shared" si="46"/>
        <v>1.9313356994256092</v>
      </c>
      <c r="I170" s="2">
        <f t="shared" si="46"/>
        <v>2.5246427624378618</v>
      </c>
      <c r="J170" s="2">
        <f t="shared" si="46"/>
        <v>1.1268451092435212</v>
      </c>
      <c r="K170" s="2">
        <f t="shared" si="46"/>
        <v>0.10438523641169614</v>
      </c>
      <c r="L170" s="2">
        <f t="shared" si="36"/>
        <v>282.01967829108679</v>
      </c>
      <c r="O170">
        <f t="shared" si="37"/>
        <v>850</v>
      </c>
      <c r="P170" s="2">
        <f t="shared" si="40"/>
        <v>1.3324694835680753</v>
      </c>
      <c r="Q170" s="2">
        <f t="shared" si="41"/>
        <v>1.9313356994256092</v>
      </c>
      <c r="R170" s="2">
        <f t="shared" si="42"/>
        <v>2.5246427624378618</v>
      </c>
      <c r="S170" s="2">
        <f t="shared" si="43"/>
        <v>1.1268451092435212</v>
      </c>
      <c r="T170" s="2">
        <f t="shared" si="44"/>
        <v>0.10438523641169614</v>
      </c>
      <c r="U170" s="2">
        <f t="shared" si="38"/>
        <v>282.01967829108679</v>
      </c>
      <c r="V170" s="13">
        <f t="shared" si="39"/>
        <v>0</v>
      </c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1:38">
      <c r="A171" s="5">
        <v>1944</v>
      </c>
      <c r="B171" s="5">
        <v>311.35668499999997</v>
      </c>
      <c r="C171">
        <v>1971.9562000000001</v>
      </c>
      <c r="D171">
        <v>326.01</v>
      </c>
      <c r="E171" s="1">
        <f t="shared" si="34"/>
        <v>1915</v>
      </c>
      <c r="F171">
        <v>838</v>
      </c>
      <c r="G171" s="2">
        <f t="shared" si="46"/>
        <v>1.3843474178403756</v>
      </c>
      <c r="H171" s="2">
        <f t="shared" si="46"/>
        <v>2.0058347437433817</v>
      </c>
      <c r="I171" s="2">
        <f t="shared" si="46"/>
        <v>2.6184549828714911</v>
      </c>
      <c r="J171" s="2">
        <f t="shared" si="46"/>
        <v>1.1622372490058914</v>
      </c>
      <c r="K171" s="2">
        <f t="shared" si="46"/>
        <v>0.10321894959143024</v>
      </c>
      <c r="L171" s="2">
        <f t="shared" si="36"/>
        <v>282.27409334305258</v>
      </c>
      <c r="O171">
        <f t="shared" si="37"/>
        <v>838</v>
      </c>
      <c r="P171" s="2">
        <f t="shared" si="40"/>
        <v>1.3843474178403756</v>
      </c>
      <c r="Q171" s="2">
        <f t="shared" si="41"/>
        <v>2.0058347437433817</v>
      </c>
      <c r="R171" s="2">
        <f t="shared" si="42"/>
        <v>2.6184549828714911</v>
      </c>
      <c r="S171" s="2">
        <f t="shared" si="43"/>
        <v>1.1622372490058914</v>
      </c>
      <c r="T171" s="2">
        <f t="shared" si="44"/>
        <v>0.10321894959143024</v>
      </c>
      <c r="U171" s="2">
        <f t="shared" si="38"/>
        <v>282.27409334305258</v>
      </c>
      <c r="V171" s="13">
        <f t="shared" si="39"/>
        <v>0</v>
      </c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1:38">
      <c r="A172" s="5">
        <v>1944</v>
      </c>
      <c r="B172" s="5">
        <v>312.13815249999999</v>
      </c>
      <c r="C172">
        <v>1972.0409999999999</v>
      </c>
      <c r="D172">
        <v>326.77</v>
      </c>
      <c r="E172" s="1">
        <f t="shared" si="34"/>
        <v>1916</v>
      </c>
      <c r="F172">
        <v>901</v>
      </c>
      <c r="G172" s="2">
        <f t="shared" si="46"/>
        <v>1.435492957746479</v>
      </c>
      <c r="H172" s="2">
        <f t="shared" si="46"/>
        <v>2.079002078399375</v>
      </c>
      <c r="I172" s="2">
        <f t="shared" si="46"/>
        <v>2.7092051810021838</v>
      </c>
      <c r="J172" s="2">
        <f t="shared" si="46"/>
        <v>1.1941990963871632</v>
      </c>
      <c r="K172" s="2">
        <f t="shared" si="46"/>
        <v>0.10194818059523007</v>
      </c>
      <c r="L172" s="2">
        <f t="shared" si="36"/>
        <v>282.51984749413043</v>
      </c>
      <c r="O172">
        <f t="shared" si="37"/>
        <v>901</v>
      </c>
      <c r="P172" s="2">
        <f t="shared" si="40"/>
        <v>1.435492957746479</v>
      </c>
      <c r="Q172" s="2">
        <f t="shared" si="41"/>
        <v>2.079002078399375</v>
      </c>
      <c r="R172" s="2">
        <f t="shared" si="42"/>
        <v>2.7092051810021838</v>
      </c>
      <c r="S172" s="2">
        <f t="shared" si="43"/>
        <v>1.1941990963871632</v>
      </c>
      <c r="T172" s="2">
        <f t="shared" si="44"/>
        <v>0.10194818059523007</v>
      </c>
      <c r="U172" s="2">
        <f t="shared" si="38"/>
        <v>282.51984749413043</v>
      </c>
      <c r="V172" s="13">
        <f t="shared" si="39"/>
        <v>0</v>
      </c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1:38">
      <c r="A173" s="5">
        <v>1945</v>
      </c>
      <c r="B173" s="5">
        <v>309.57969000000003</v>
      </c>
      <c r="C173">
        <v>1972.1257000000001</v>
      </c>
      <c r="D173">
        <v>327.63</v>
      </c>
      <c r="E173" s="1">
        <f t="shared" si="34"/>
        <v>1917</v>
      </c>
      <c r="F173">
        <v>955</v>
      </c>
      <c r="G173" s="2">
        <f t="shared" si="46"/>
        <v>1.4904835680751174</v>
      </c>
      <c r="H173" s="2">
        <f t="shared" si="46"/>
        <v>2.1578836204878131</v>
      </c>
      <c r="I173" s="2">
        <f t="shared" si="46"/>
        <v>2.80820206281299</v>
      </c>
      <c r="J173" s="2">
        <f t="shared" si="46"/>
        <v>1.2317294301081356</v>
      </c>
      <c r="K173" s="2">
        <f t="shared" si="46"/>
        <v>0.10413516671649567</v>
      </c>
      <c r="L173" s="2">
        <f t="shared" si="36"/>
        <v>282.79243384820057</v>
      </c>
      <c r="O173">
        <f t="shared" si="37"/>
        <v>955</v>
      </c>
      <c r="P173" s="2">
        <f t="shared" si="40"/>
        <v>1.4904835680751174</v>
      </c>
      <c r="Q173" s="2">
        <f t="shared" si="41"/>
        <v>2.1578836204878131</v>
      </c>
      <c r="R173" s="2">
        <f t="shared" si="42"/>
        <v>2.80820206281299</v>
      </c>
      <c r="S173" s="2">
        <f t="shared" si="43"/>
        <v>1.2317294301081356</v>
      </c>
      <c r="T173" s="2">
        <f t="shared" si="44"/>
        <v>0.10413516671649567</v>
      </c>
      <c r="U173" s="2">
        <f t="shared" si="38"/>
        <v>282.79243384820057</v>
      </c>
      <c r="V173" s="13">
        <f t="shared" si="39"/>
        <v>0</v>
      </c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1:38">
      <c r="A174" s="5">
        <v>1945</v>
      </c>
      <c r="B174" s="5">
        <v>309.74622499999998</v>
      </c>
      <c r="C174">
        <v>1972.2049</v>
      </c>
      <c r="D174">
        <v>327.75</v>
      </c>
      <c r="E174" s="1">
        <f t="shared" si="34"/>
        <v>1918</v>
      </c>
      <c r="F174">
        <v>936</v>
      </c>
      <c r="G174" s="2">
        <f t="shared" si="46"/>
        <v>1.5487699530516432</v>
      </c>
      <c r="H174" s="2">
        <f t="shared" si="46"/>
        <v>2.2416185796306625</v>
      </c>
      <c r="I174" s="2">
        <f t="shared" si="46"/>
        <v>2.9139828235603726</v>
      </c>
      <c r="J174" s="2">
        <f t="shared" si="46"/>
        <v>1.2734538020225656</v>
      </c>
      <c r="K174" s="2">
        <f t="shared" si="46"/>
        <v>0.1079968521190149</v>
      </c>
      <c r="L174" s="2">
        <f t="shared" si="36"/>
        <v>283.08582201038428</v>
      </c>
      <c r="O174">
        <f t="shared" si="37"/>
        <v>936</v>
      </c>
      <c r="P174" s="2">
        <f t="shared" si="40"/>
        <v>1.5487699530516432</v>
      </c>
      <c r="Q174" s="2">
        <f t="shared" si="41"/>
        <v>2.2416185796306625</v>
      </c>
      <c r="R174" s="2">
        <f t="shared" si="42"/>
        <v>2.9139828235603726</v>
      </c>
      <c r="S174" s="2">
        <f t="shared" si="43"/>
        <v>1.2734538020225656</v>
      </c>
      <c r="T174" s="2">
        <f t="shared" si="44"/>
        <v>0.1079968521190149</v>
      </c>
      <c r="U174" s="2">
        <f t="shared" si="38"/>
        <v>283.08582201038428</v>
      </c>
      <c r="V174" s="13">
        <f t="shared" si="39"/>
        <v>0</v>
      </c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1:38">
      <c r="A175" s="5">
        <v>1946</v>
      </c>
      <c r="B175" s="5">
        <v>311.45713499999999</v>
      </c>
      <c r="C175">
        <v>1972.2896000000001</v>
      </c>
      <c r="D175">
        <v>329.72</v>
      </c>
      <c r="E175" s="1">
        <f t="shared" si="34"/>
        <v>1919</v>
      </c>
      <c r="F175">
        <v>806</v>
      </c>
      <c r="G175" s="2">
        <f t="shared" si="46"/>
        <v>1.6058967136150235</v>
      </c>
      <c r="H175" s="2">
        <f t="shared" si="46"/>
        <v>2.3233391438385951</v>
      </c>
      <c r="I175" s="2">
        <f t="shared" si="46"/>
        <v>3.0154892696928255</v>
      </c>
      <c r="J175" s="2">
        <f t="shared" si="46"/>
        <v>1.3105645447965375</v>
      </c>
      <c r="K175" s="2">
        <f t="shared" si="46"/>
        <v>0.10944706393446482</v>
      </c>
      <c r="L175" s="2">
        <f t="shared" si="36"/>
        <v>283.36473673587744</v>
      </c>
      <c r="O175">
        <f t="shared" si="37"/>
        <v>806</v>
      </c>
      <c r="P175" s="2">
        <f t="shared" si="40"/>
        <v>1.6058967136150235</v>
      </c>
      <c r="Q175" s="2">
        <f t="shared" si="41"/>
        <v>2.3233391438385951</v>
      </c>
      <c r="R175" s="2">
        <f t="shared" si="42"/>
        <v>3.0154892696928255</v>
      </c>
      <c r="S175" s="2">
        <f t="shared" si="43"/>
        <v>1.3105645447965375</v>
      </c>
      <c r="T175" s="2">
        <f t="shared" si="44"/>
        <v>0.10944706393446482</v>
      </c>
      <c r="U175" s="2">
        <f t="shared" si="38"/>
        <v>283.36473673587744</v>
      </c>
      <c r="V175" s="13">
        <f t="shared" si="39"/>
        <v>0</v>
      </c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:38">
      <c r="A176" s="5">
        <v>1947</v>
      </c>
      <c r="B176" s="5">
        <v>309.98379499999999</v>
      </c>
      <c r="C176">
        <v>1972.3715999999999</v>
      </c>
      <c r="D176">
        <v>330.07</v>
      </c>
      <c r="E176" s="1">
        <f t="shared" si="34"/>
        <v>1920</v>
      </c>
      <c r="F176">
        <v>932</v>
      </c>
      <c r="G176" s="2">
        <f t="shared" si="46"/>
        <v>1.6550892018779344</v>
      </c>
      <c r="H176" s="2">
        <f t="shared" si="46"/>
        <v>2.3926283195610387</v>
      </c>
      <c r="I176" s="2">
        <f t="shared" si="46"/>
        <v>3.0961027173556288</v>
      </c>
      <c r="J176" s="2">
        <f t="shared" si="46"/>
        <v>1.3302970515441805</v>
      </c>
      <c r="K176" s="2">
        <f t="shared" si="46"/>
        <v>0.10422337547863618</v>
      </c>
      <c r="L176" s="2">
        <f t="shared" si="36"/>
        <v>283.57834066581739</v>
      </c>
      <c r="O176">
        <f t="shared" si="37"/>
        <v>932</v>
      </c>
      <c r="P176" s="2">
        <f t="shared" si="40"/>
        <v>1.6550892018779344</v>
      </c>
      <c r="Q176" s="2">
        <f t="shared" si="41"/>
        <v>2.3926283195610387</v>
      </c>
      <c r="R176" s="2">
        <f t="shared" si="42"/>
        <v>3.0961027173556288</v>
      </c>
      <c r="S176" s="2">
        <f t="shared" si="43"/>
        <v>1.3302970515441805</v>
      </c>
      <c r="T176" s="2">
        <f t="shared" si="44"/>
        <v>0.10422337547863618</v>
      </c>
      <c r="U176" s="2">
        <f t="shared" si="38"/>
        <v>283.57834066581739</v>
      </c>
      <c r="V176" s="13">
        <f t="shared" si="39"/>
        <v>0</v>
      </c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1:38">
      <c r="A177" s="5">
        <v>1947</v>
      </c>
      <c r="B177" s="5">
        <v>311.45713499999999</v>
      </c>
      <c r="C177">
        <v>1972.4563000000001</v>
      </c>
      <c r="D177">
        <v>329.09</v>
      </c>
      <c r="E177" s="1">
        <f t="shared" si="34"/>
        <v>1921</v>
      </c>
      <c r="F177">
        <v>803</v>
      </c>
      <c r="G177" s="2">
        <f t="shared" si="46"/>
        <v>1.7119718309859155</v>
      </c>
      <c r="H177" s="2">
        <f t="shared" si="46"/>
        <v>2.4735578646048544</v>
      </c>
      <c r="I177" s="2">
        <f t="shared" si="46"/>
        <v>3.1945636991389357</v>
      </c>
      <c r="J177" s="2">
        <f t="shared" si="46"/>
        <v>1.3636910346118345</v>
      </c>
      <c r="K177" s="2">
        <f t="shared" si="46"/>
        <v>0.10697054123113564</v>
      </c>
      <c r="L177" s="2">
        <f t="shared" si="36"/>
        <v>283.85075497057267</v>
      </c>
      <c r="O177">
        <f t="shared" si="37"/>
        <v>803</v>
      </c>
      <c r="P177" s="2">
        <f t="shared" si="40"/>
        <v>1.7119718309859155</v>
      </c>
      <c r="Q177" s="2">
        <f t="shared" si="41"/>
        <v>2.4735578646048544</v>
      </c>
      <c r="R177" s="2">
        <f t="shared" si="42"/>
        <v>3.1945636991389357</v>
      </c>
      <c r="S177" s="2">
        <f t="shared" si="43"/>
        <v>1.3636910346118345</v>
      </c>
      <c r="T177" s="2">
        <f t="shared" si="44"/>
        <v>0.10697054123113564</v>
      </c>
      <c r="U177" s="2">
        <f t="shared" si="38"/>
        <v>283.85075497057267</v>
      </c>
      <c r="V177" s="13">
        <f t="shared" si="39"/>
        <v>0</v>
      </c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1:38">
      <c r="A178" s="5">
        <v>1947</v>
      </c>
      <c r="B178" s="5">
        <v>310.79920499999997</v>
      </c>
      <c r="C178">
        <v>1972.5382999999999</v>
      </c>
      <c r="D178">
        <v>328.04</v>
      </c>
      <c r="E178" s="1">
        <f t="shared" si="34"/>
        <v>1922</v>
      </c>
      <c r="F178">
        <v>845</v>
      </c>
      <c r="G178" s="2">
        <f t="shared" si="46"/>
        <v>1.760981220657277</v>
      </c>
      <c r="H178" s="2">
        <f t="shared" si="46"/>
        <v>2.5421520939941673</v>
      </c>
      <c r="I178" s="2">
        <f t="shared" si="46"/>
        <v>3.27232279529257</v>
      </c>
      <c r="J178" s="2">
        <f t="shared" si="46"/>
        <v>1.3800364793422475</v>
      </c>
      <c r="K178" s="2">
        <f t="shared" si="46"/>
        <v>0.10258044345917008</v>
      </c>
      <c r="L178" s="2">
        <f t="shared" si="36"/>
        <v>284.05807303274543</v>
      </c>
      <c r="O178">
        <f t="shared" si="37"/>
        <v>845</v>
      </c>
      <c r="P178" s="2">
        <f t="shared" si="40"/>
        <v>1.760981220657277</v>
      </c>
      <c r="Q178" s="2">
        <f t="shared" si="41"/>
        <v>2.5421520939941673</v>
      </c>
      <c r="R178" s="2">
        <f t="shared" si="42"/>
        <v>3.27232279529257</v>
      </c>
      <c r="S178" s="2">
        <f t="shared" si="43"/>
        <v>1.3800364793422475</v>
      </c>
      <c r="T178" s="2">
        <f t="shared" si="44"/>
        <v>0.10258044345917008</v>
      </c>
      <c r="U178" s="2">
        <f t="shared" si="38"/>
        <v>284.05807303274543</v>
      </c>
      <c r="V178" s="13">
        <f t="shared" si="39"/>
        <v>0</v>
      </c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1:38">
      <c r="A179" s="5">
        <v>1948</v>
      </c>
      <c r="B179" s="5">
        <v>310.47158999999999</v>
      </c>
      <c r="C179">
        <v>1972.623</v>
      </c>
      <c r="D179">
        <v>326.32</v>
      </c>
      <c r="E179" s="1">
        <f t="shared" si="34"/>
        <v>1923</v>
      </c>
      <c r="F179">
        <v>970</v>
      </c>
      <c r="G179" s="2">
        <f t="shared" si="46"/>
        <v>1.8125539906103287</v>
      </c>
      <c r="H179" s="2">
        <f t="shared" si="46"/>
        <v>2.6145012805793315</v>
      </c>
      <c r="I179" s="2">
        <f t="shared" si="46"/>
        <v>3.3553480201207977</v>
      </c>
      <c r="J179" s="2">
        <f t="shared" si="46"/>
        <v>1.4003777376677067</v>
      </c>
      <c r="K179" s="2">
        <f t="shared" si="46"/>
        <v>0.10188954554725234</v>
      </c>
      <c r="L179" s="2">
        <f t="shared" si="36"/>
        <v>284.28467057452542</v>
      </c>
      <c r="O179">
        <f t="shared" si="37"/>
        <v>970</v>
      </c>
      <c r="P179" s="2">
        <f t="shared" si="40"/>
        <v>1.8125539906103287</v>
      </c>
      <c r="Q179" s="2">
        <f t="shared" si="41"/>
        <v>2.6145012805793315</v>
      </c>
      <c r="R179" s="2">
        <f t="shared" si="42"/>
        <v>3.3553480201207977</v>
      </c>
      <c r="S179" s="2">
        <f t="shared" si="43"/>
        <v>1.4003777376677067</v>
      </c>
      <c r="T179" s="2">
        <f t="shared" si="44"/>
        <v>0.10188954554725234</v>
      </c>
      <c r="U179" s="2">
        <f t="shared" si="38"/>
        <v>284.28467057452542</v>
      </c>
      <c r="V179" s="13">
        <f t="shared" si="39"/>
        <v>0</v>
      </c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1:38">
      <c r="A180" s="5">
        <v>1949</v>
      </c>
      <c r="B180" s="5">
        <v>311.15258</v>
      </c>
      <c r="C180">
        <v>1972.7076999999999</v>
      </c>
      <c r="D180">
        <v>324.83999999999997</v>
      </c>
      <c r="E180" s="1">
        <f t="shared" si="34"/>
        <v>1924</v>
      </c>
      <c r="F180">
        <v>963</v>
      </c>
      <c r="G180" s="2">
        <f t="shared" si="46"/>
        <v>1.871755868544601</v>
      </c>
      <c r="H180" s="2">
        <f t="shared" si="46"/>
        <v>2.6983885215908772</v>
      </c>
      <c r="I180" s="2">
        <f t="shared" si="46"/>
        <v>3.4560381719692193</v>
      </c>
      <c r="J180" s="2">
        <f t="shared" si="46"/>
        <v>1.434228325357344</v>
      </c>
      <c r="K180" s="2">
        <f t="shared" si="46"/>
        <v>0.10733903938188176</v>
      </c>
      <c r="L180" s="2">
        <f t="shared" si="36"/>
        <v>284.56774992684393</v>
      </c>
      <c r="O180">
        <f t="shared" si="37"/>
        <v>963</v>
      </c>
      <c r="P180" s="2">
        <f t="shared" si="40"/>
        <v>1.871755868544601</v>
      </c>
      <c r="Q180" s="2">
        <f t="shared" si="41"/>
        <v>2.6983885215908772</v>
      </c>
      <c r="R180" s="2">
        <f t="shared" si="42"/>
        <v>3.4560381719692193</v>
      </c>
      <c r="S180" s="2">
        <f t="shared" si="43"/>
        <v>1.434228325357344</v>
      </c>
      <c r="T180" s="2">
        <f t="shared" si="44"/>
        <v>0.10733903938188176</v>
      </c>
      <c r="U180" s="2">
        <f t="shared" si="38"/>
        <v>284.56774992684393</v>
      </c>
      <c r="V180" s="13">
        <f t="shared" si="39"/>
        <v>0</v>
      </c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1:38">
      <c r="A181" s="5">
        <v>1949</v>
      </c>
      <c r="B181" s="5">
        <v>309.88559499999997</v>
      </c>
      <c r="C181">
        <v>1972.7896000000001</v>
      </c>
      <c r="D181">
        <v>325.2</v>
      </c>
      <c r="E181" s="1">
        <f t="shared" si="34"/>
        <v>1925</v>
      </c>
      <c r="F181">
        <v>975</v>
      </c>
      <c r="G181" s="2">
        <f t="shared" si="46"/>
        <v>1.9305305164319249</v>
      </c>
      <c r="H181" s="2">
        <f t="shared" si="46"/>
        <v>2.7813877092989121</v>
      </c>
      <c r="I181" s="2">
        <f t="shared" si="46"/>
        <v>3.5543251553920627</v>
      </c>
      <c r="J181" s="2">
        <f t="shared" si="46"/>
        <v>1.4653235391494759</v>
      </c>
      <c r="K181" s="2">
        <f t="shared" si="46"/>
        <v>0.11031568597484689</v>
      </c>
      <c r="L181" s="2">
        <f t="shared" si="36"/>
        <v>284.84188260624722</v>
      </c>
      <c r="O181">
        <f t="shared" si="37"/>
        <v>975</v>
      </c>
      <c r="P181" s="2">
        <f t="shared" si="40"/>
        <v>1.9305305164319249</v>
      </c>
      <c r="Q181" s="2">
        <f t="shared" si="41"/>
        <v>2.7813877092989121</v>
      </c>
      <c r="R181" s="2">
        <f t="shared" si="42"/>
        <v>3.5543251553920627</v>
      </c>
      <c r="S181" s="2">
        <f t="shared" si="43"/>
        <v>1.4653235391494759</v>
      </c>
      <c r="T181" s="2">
        <f t="shared" si="44"/>
        <v>0.11031568597484689</v>
      </c>
      <c r="U181" s="2">
        <f t="shared" si="38"/>
        <v>284.84188260624722</v>
      </c>
      <c r="V181" s="13">
        <f t="shared" si="39"/>
        <v>0</v>
      </c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1:38">
      <c r="A182" s="5">
        <v>1949.3243294617719</v>
      </c>
      <c r="B182" s="5">
        <v>311.41866499999998</v>
      </c>
      <c r="C182">
        <v>1972.8742999999999</v>
      </c>
      <c r="D182">
        <v>326.5</v>
      </c>
      <c r="E182" s="1">
        <f t="shared" si="34"/>
        <v>1926</v>
      </c>
      <c r="F182">
        <v>983</v>
      </c>
      <c r="G182" s="2">
        <f t="shared" si="46"/>
        <v>1.990037558685446</v>
      </c>
      <c r="H182" s="2">
        <f t="shared" si="46"/>
        <v>2.8652853243233127</v>
      </c>
      <c r="I182" s="2">
        <f t="shared" si="46"/>
        <v>3.6530956872899423</v>
      </c>
      <c r="J182" s="2">
        <f t="shared" si="46"/>
        <v>1.496050831840728</v>
      </c>
      <c r="K182" s="2">
        <f t="shared" si="46"/>
        <v>0.11268449367829952</v>
      </c>
      <c r="L182" s="2">
        <f t="shared" si="36"/>
        <v>285.11715389581775</v>
      </c>
      <c r="O182">
        <f t="shared" si="37"/>
        <v>983</v>
      </c>
      <c r="P182" s="2">
        <f t="shared" si="40"/>
        <v>1.990037558685446</v>
      </c>
      <c r="Q182" s="2">
        <f t="shared" si="41"/>
        <v>2.8652853243233127</v>
      </c>
      <c r="R182" s="2">
        <f t="shared" si="42"/>
        <v>3.6530956872899423</v>
      </c>
      <c r="S182" s="2">
        <f t="shared" si="43"/>
        <v>1.496050831840728</v>
      </c>
      <c r="T182" s="2">
        <f t="shared" si="44"/>
        <v>0.11268449367829952</v>
      </c>
      <c r="U182" s="2">
        <f t="shared" si="38"/>
        <v>285.11715389581775</v>
      </c>
      <c r="V182" s="13">
        <f t="shared" si="39"/>
        <v>0</v>
      </c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1:38">
      <c r="A183" s="5">
        <v>1950</v>
      </c>
      <c r="B183" s="5">
        <v>312.55218499999995</v>
      </c>
      <c r="C183">
        <v>1972.9563000000001</v>
      </c>
      <c r="D183">
        <v>327.55</v>
      </c>
      <c r="E183" s="1">
        <f t="shared" si="34"/>
        <v>1927</v>
      </c>
      <c r="F183">
        <v>1062</v>
      </c>
      <c r="G183" s="2">
        <f t="shared" ref="G183:K198" si="47">G182*(1-G$5)+G$4*$F182*$L$4/1000</f>
        <v>2.0500328638497654</v>
      </c>
      <c r="H183" s="2">
        <f t="shared" si="47"/>
        <v>2.9497033082092088</v>
      </c>
      <c r="I183" s="2">
        <f t="shared" si="47"/>
        <v>3.7517423382102733</v>
      </c>
      <c r="J183" s="2">
        <f t="shared" si="47"/>
        <v>1.5259617380388282</v>
      </c>
      <c r="K183" s="2">
        <f t="shared" si="47"/>
        <v>0.11449683503186711</v>
      </c>
      <c r="L183" s="2">
        <f t="shared" si="36"/>
        <v>285.39193708333994</v>
      </c>
      <c r="O183">
        <f t="shared" si="37"/>
        <v>1062</v>
      </c>
      <c r="P183" s="2">
        <f t="shared" si="40"/>
        <v>2.0500328638497654</v>
      </c>
      <c r="Q183" s="2">
        <f t="shared" si="41"/>
        <v>2.9497033082092088</v>
      </c>
      <c r="R183" s="2">
        <f t="shared" si="42"/>
        <v>3.7517423382102733</v>
      </c>
      <c r="S183" s="2">
        <f t="shared" si="43"/>
        <v>1.5259617380388282</v>
      </c>
      <c r="T183" s="2">
        <f t="shared" si="44"/>
        <v>0.11449683503186711</v>
      </c>
      <c r="U183" s="2">
        <f t="shared" si="38"/>
        <v>285.39193708333994</v>
      </c>
      <c r="V183" s="13">
        <f t="shared" si="39"/>
        <v>0</v>
      </c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1:38">
      <c r="A184" s="5">
        <v>1953</v>
      </c>
      <c r="B184" s="5">
        <v>312.05848500000002</v>
      </c>
      <c r="C184">
        <v>1973.0410999999999</v>
      </c>
      <c r="D184">
        <v>328.55</v>
      </c>
      <c r="E184" s="1">
        <f t="shared" si="34"/>
        <v>1928</v>
      </c>
      <c r="F184">
        <v>1065</v>
      </c>
      <c r="G184" s="2">
        <f t="shared" si="47"/>
        <v>2.1148497652582159</v>
      </c>
      <c r="H184" s="2">
        <f t="shared" si="47"/>
        <v>3.0413068960729701</v>
      </c>
      <c r="I184" s="2">
        <f t="shared" si="47"/>
        <v>3.860933437626501</v>
      </c>
      <c r="J184" s="2">
        <f t="shared" si="47"/>
        <v>1.5634362286708627</v>
      </c>
      <c r="K184" s="2">
        <f t="shared" si="47"/>
        <v>0.11930499581646439</v>
      </c>
      <c r="L184" s="2">
        <f t="shared" si="36"/>
        <v>285.69983132344504</v>
      </c>
      <c r="O184">
        <f t="shared" si="37"/>
        <v>1065</v>
      </c>
      <c r="P184" s="2">
        <f t="shared" si="40"/>
        <v>2.1148497652582159</v>
      </c>
      <c r="Q184" s="2">
        <f t="shared" si="41"/>
        <v>3.0413068960729701</v>
      </c>
      <c r="R184" s="2">
        <f t="shared" si="42"/>
        <v>3.860933437626501</v>
      </c>
      <c r="S184" s="2">
        <f t="shared" si="43"/>
        <v>1.5634362286708627</v>
      </c>
      <c r="T184" s="2">
        <f t="shared" si="44"/>
        <v>0.11930499581646439</v>
      </c>
      <c r="U184" s="2">
        <f t="shared" si="38"/>
        <v>285.69983132344504</v>
      </c>
      <c r="V184" s="13">
        <f t="shared" si="39"/>
        <v>0</v>
      </c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1:38">
      <c r="A185" s="5">
        <v>1954</v>
      </c>
      <c r="B185" s="5">
        <v>310.99059999999997</v>
      </c>
      <c r="C185">
        <v>1973.126</v>
      </c>
      <c r="D185">
        <v>329.56</v>
      </c>
      <c r="E185" s="1">
        <f t="shared" si="34"/>
        <v>1929</v>
      </c>
      <c r="F185">
        <v>1145</v>
      </c>
      <c r="G185" s="2">
        <f t="shared" si="47"/>
        <v>2.1798497652582158</v>
      </c>
      <c r="H185" s="2">
        <f t="shared" si="47"/>
        <v>3.1329401698684665</v>
      </c>
      <c r="I185" s="2">
        <f t="shared" si="47"/>
        <v>3.9691096110810098</v>
      </c>
      <c r="J185" s="2">
        <f t="shared" si="47"/>
        <v>1.5991220321435056</v>
      </c>
      <c r="K185" s="2">
        <f t="shared" si="47"/>
        <v>0.12236213781957313</v>
      </c>
      <c r="L185" s="2">
        <f t="shared" si="36"/>
        <v>286.00338371617079</v>
      </c>
      <c r="O185">
        <f t="shared" si="37"/>
        <v>1145</v>
      </c>
      <c r="P185" s="2">
        <f t="shared" si="40"/>
        <v>2.1798497652582158</v>
      </c>
      <c r="Q185" s="2">
        <f t="shared" si="41"/>
        <v>3.1329401698684665</v>
      </c>
      <c r="R185" s="2">
        <f t="shared" si="42"/>
        <v>3.9691096110810098</v>
      </c>
      <c r="S185" s="2">
        <f t="shared" si="43"/>
        <v>1.5991220321435056</v>
      </c>
      <c r="T185" s="2">
        <f t="shared" si="44"/>
        <v>0.12236213781957313</v>
      </c>
      <c r="U185" s="2">
        <f t="shared" si="38"/>
        <v>286.00338371617079</v>
      </c>
      <c r="V185" s="13">
        <f t="shared" si="39"/>
        <v>0</v>
      </c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1:38">
      <c r="A186" s="5">
        <v>1954</v>
      </c>
      <c r="B186" s="5">
        <v>311.88655</v>
      </c>
      <c r="C186">
        <v>1973.2027</v>
      </c>
      <c r="D186">
        <v>330.3</v>
      </c>
      <c r="E186" s="1">
        <f t="shared" si="34"/>
        <v>1930</v>
      </c>
      <c r="F186">
        <v>1053</v>
      </c>
      <c r="G186" s="2">
        <f t="shared" si="47"/>
        <v>2.2497323943661969</v>
      </c>
      <c r="H186" s="2">
        <f t="shared" si="47"/>
        <v>3.2318330948771683</v>
      </c>
      <c r="I186" s="2">
        <f t="shared" si="47"/>
        <v>4.0878525566525203</v>
      </c>
      <c r="J186" s="2">
        <f t="shared" si="47"/>
        <v>1.6421588892162458</v>
      </c>
      <c r="K186" s="2">
        <f t="shared" si="47"/>
        <v>0.1279722567201548</v>
      </c>
      <c r="L186" s="2">
        <f t="shared" si="36"/>
        <v>286.3395491918323</v>
      </c>
      <c r="O186">
        <f t="shared" si="37"/>
        <v>1053</v>
      </c>
      <c r="P186" s="2">
        <f t="shared" si="40"/>
        <v>2.2497323943661969</v>
      </c>
      <c r="Q186" s="2">
        <f t="shared" si="41"/>
        <v>3.2318330948771683</v>
      </c>
      <c r="R186" s="2">
        <f t="shared" si="42"/>
        <v>4.0878525566525203</v>
      </c>
      <c r="S186" s="2">
        <f t="shared" si="43"/>
        <v>1.6421588892162458</v>
      </c>
      <c r="T186" s="2">
        <f t="shared" si="44"/>
        <v>0.1279722567201548</v>
      </c>
      <c r="U186" s="2">
        <f t="shared" si="38"/>
        <v>286.3395491918323</v>
      </c>
      <c r="V186" s="13">
        <f t="shared" si="39"/>
        <v>0</v>
      </c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1:38">
      <c r="A187" s="5">
        <v>1954</v>
      </c>
      <c r="B187" s="5">
        <v>312.68294999999995</v>
      </c>
      <c r="C187">
        <v>1973.2877000000001</v>
      </c>
      <c r="D187">
        <v>331.5</v>
      </c>
      <c r="E187" s="1">
        <f t="shared" si="34"/>
        <v>1931</v>
      </c>
      <c r="F187">
        <v>940</v>
      </c>
      <c r="G187" s="2">
        <f t="shared" si="47"/>
        <v>2.3139999999999996</v>
      </c>
      <c r="H187" s="2">
        <f t="shared" si="47"/>
        <v>3.3218154648397449</v>
      </c>
      <c r="I187" s="2">
        <f t="shared" si="47"/>
        <v>4.1911800650307578</v>
      </c>
      <c r="J187" s="2">
        <f t="shared" si="47"/>
        <v>1.6719390638803255</v>
      </c>
      <c r="K187" s="2">
        <f t="shared" si="47"/>
        <v>0.12705571701169985</v>
      </c>
      <c r="L187" s="2">
        <f t="shared" si="36"/>
        <v>286.62599031076252</v>
      </c>
      <c r="O187">
        <f t="shared" si="37"/>
        <v>940</v>
      </c>
      <c r="P187" s="2">
        <f t="shared" si="40"/>
        <v>2.3139999999999996</v>
      </c>
      <c r="Q187" s="2">
        <f t="shared" si="41"/>
        <v>3.3218154648397449</v>
      </c>
      <c r="R187" s="2">
        <f t="shared" si="42"/>
        <v>4.1911800650307578</v>
      </c>
      <c r="S187" s="2">
        <f t="shared" si="43"/>
        <v>1.6719390638803255</v>
      </c>
      <c r="T187" s="2">
        <f t="shared" si="44"/>
        <v>0.12705571701169985</v>
      </c>
      <c r="U187" s="2">
        <f t="shared" si="38"/>
        <v>286.62599031076252</v>
      </c>
      <c r="V187" s="13">
        <f t="shared" si="39"/>
        <v>0</v>
      </c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1:38">
      <c r="A188" s="5">
        <v>1954</v>
      </c>
      <c r="B188" s="5">
        <v>311.67614499999996</v>
      </c>
      <c r="C188">
        <v>1973.3698999999999</v>
      </c>
      <c r="D188">
        <v>332.48</v>
      </c>
      <c r="E188" s="1">
        <f t="shared" si="34"/>
        <v>1932</v>
      </c>
      <c r="F188">
        <v>847</v>
      </c>
      <c r="G188" s="2">
        <f t="shared" si="47"/>
        <v>2.371370892018779</v>
      </c>
      <c r="H188" s="2">
        <f t="shared" si="47"/>
        <v>3.4009399619736334</v>
      </c>
      <c r="I188" s="2">
        <f t="shared" si="47"/>
        <v>4.2761441221306207</v>
      </c>
      <c r="J188" s="2">
        <f t="shared" si="47"/>
        <v>1.6867550799922717</v>
      </c>
      <c r="K188" s="2">
        <f t="shared" si="47"/>
        <v>0.12119464325842901</v>
      </c>
      <c r="L188" s="2">
        <f t="shared" si="36"/>
        <v>286.85640469937374</v>
      </c>
      <c r="O188">
        <f t="shared" si="37"/>
        <v>847</v>
      </c>
      <c r="P188" s="2">
        <f t="shared" si="40"/>
        <v>2.371370892018779</v>
      </c>
      <c r="Q188" s="2">
        <f t="shared" si="41"/>
        <v>3.4009399619736334</v>
      </c>
      <c r="R188" s="2">
        <f t="shared" si="42"/>
        <v>4.2761441221306207</v>
      </c>
      <c r="S188" s="2">
        <f t="shared" si="43"/>
        <v>1.6867550799922717</v>
      </c>
      <c r="T188" s="2">
        <f t="shared" si="44"/>
        <v>0.12119464325842901</v>
      </c>
      <c r="U188" s="2">
        <f t="shared" si="38"/>
        <v>286.85640469937374</v>
      </c>
      <c r="V188" s="13">
        <f t="shared" si="39"/>
        <v>0</v>
      </c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1:38">
      <c r="A189" s="5">
        <v>1955</v>
      </c>
      <c r="B189" s="5">
        <v>313.48795499999994</v>
      </c>
      <c r="C189">
        <v>1973.4548</v>
      </c>
      <c r="D189">
        <v>332.07</v>
      </c>
      <c r="E189" s="1">
        <f t="shared" si="34"/>
        <v>1933</v>
      </c>
      <c r="F189">
        <v>893</v>
      </c>
      <c r="G189" s="2">
        <f t="shared" si="47"/>
        <v>2.4230657276995302</v>
      </c>
      <c r="H189" s="2">
        <f t="shared" si="47"/>
        <v>3.4711143908839301</v>
      </c>
      <c r="I189" s="2">
        <f t="shared" si="47"/>
        <v>4.3459959083408819</v>
      </c>
      <c r="J189" s="2">
        <f t="shared" si="47"/>
        <v>1.6898092107254004</v>
      </c>
      <c r="K189" s="2">
        <f t="shared" si="47"/>
        <v>0.11327352514513464</v>
      </c>
      <c r="L189" s="2">
        <f t="shared" si="36"/>
        <v>287.04325876279489</v>
      </c>
      <c r="O189">
        <f t="shared" si="37"/>
        <v>893</v>
      </c>
      <c r="P189" s="2">
        <f t="shared" si="40"/>
        <v>2.4230657276995302</v>
      </c>
      <c r="Q189" s="2">
        <f t="shared" si="41"/>
        <v>3.4711143908839301</v>
      </c>
      <c r="R189" s="2">
        <f t="shared" si="42"/>
        <v>4.3459959083408819</v>
      </c>
      <c r="S189" s="2">
        <f t="shared" si="43"/>
        <v>1.6898092107254004</v>
      </c>
      <c r="T189" s="2">
        <f t="shared" si="44"/>
        <v>0.11327352514513464</v>
      </c>
      <c r="U189" s="2">
        <f t="shared" si="38"/>
        <v>287.04325876279489</v>
      </c>
      <c r="V189" s="13">
        <f t="shared" si="39"/>
        <v>0</v>
      </c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1:38">
      <c r="A190" s="5">
        <v>1955</v>
      </c>
      <c r="B190" s="5">
        <v>313.79655999999994</v>
      </c>
      <c r="C190">
        <v>1973.537</v>
      </c>
      <c r="D190">
        <v>330.87</v>
      </c>
      <c r="E190" s="1">
        <f t="shared" si="34"/>
        <v>1934</v>
      </c>
      <c r="F190">
        <v>973</v>
      </c>
      <c r="G190" s="2">
        <f t="shared" si="47"/>
        <v>2.4775680751173708</v>
      </c>
      <c r="H190" s="2">
        <f t="shared" si="47"/>
        <v>3.5454150166684091</v>
      </c>
      <c r="I190" s="2">
        <f t="shared" si="47"/>
        <v>4.421820898977038</v>
      </c>
      <c r="J190" s="2">
        <f t="shared" si="47"/>
        <v>1.698087929604353</v>
      </c>
      <c r="K190" s="2">
        <f t="shared" si="47"/>
        <v>0.11062874856336206</v>
      </c>
      <c r="L190" s="2">
        <f t="shared" si="36"/>
        <v>287.25352066893055</v>
      </c>
      <c r="O190">
        <f t="shared" si="37"/>
        <v>973</v>
      </c>
      <c r="P190" s="2">
        <f t="shared" si="40"/>
        <v>2.4775680751173708</v>
      </c>
      <c r="Q190" s="2">
        <f t="shared" si="41"/>
        <v>3.5454150166684091</v>
      </c>
      <c r="R190" s="2">
        <f t="shared" si="42"/>
        <v>4.421820898977038</v>
      </c>
      <c r="S190" s="2">
        <f t="shared" si="43"/>
        <v>1.698087929604353</v>
      </c>
      <c r="T190" s="2">
        <f t="shared" si="44"/>
        <v>0.11062874856336206</v>
      </c>
      <c r="U190" s="2">
        <f t="shared" si="38"/>
        <v>287.25352066893055</v>
      </c>
      <c r="V190" s="13">
        <f t="shared" si="39"/>
        <v>0</v>
      </c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1:38">
      <c r="A191" s="5">
        <v>1955.1946053516383</v>
      </c>
      <c r="B191" s="5">
        <v>313.6452666666666</v>
      </c>
      <c r="C191">
        <v>1973.6219000000001</v>
      </c>
      <c r="D191">
        <v>329.31</v>
      </c>
      <c r="E191" s="1">
        <f t="shared" si="34"/>
        <v>1935</v>
      </c>
      <c r="F191">
        <v>1027</v>
      </c>
      <c r="G191" s="2">
        <f t="shared" si="47"/>
        <v>2.5369530516431924</v>
      </c>
      <c r="H191" s="2">
        <f t="shared" si="47"/>
        <v>3.6270229762990089</v>
      </c>
      <c r="I191" s="2">
        <f t="shared" si="47"/>
        <v>4.5086468992310511</v>
      </c>
      <c r="J191" s="2">
        <f t="shared" si="47"/>
        <v>1.7152833826623444</v>
      </c>
      <c r="K191" s="2">
        <f t="shared" si="47"/>
        <v>0.11278047902302797</v>
      </c>
      <c r="L191" s="2">
        <f t="shared" si="36"/>
        <v>287.50068678885862</v>
      </c>
      <c r="O191">
        <f t="shared" si="37"/>
        <v>1027</v>
      </c>
      <c r="P191" s="2">
        <f t="shared" si="40"/>
        <v>2.5369530516431924</v>
      </c>
      <c r="Q191" s="2">
        <f t="shared" si="41"/>
        <v>3.6270229762990089</v>
      </c>
      <c r="R191" s="2">
        <f t="shared" si="42"/>
        <v>4.5086468992310511</v>
      </c>
      <c r="S191" s="2">
        <f t="shared" si="43"/>
        <v>1.7152833826623444</v>
      </c>
      <c r="T191" s="2">
        <f t="shared" si="44"/>
        <v>0.11278047902302797</v>
      </c>
      <c r="U191" s="2">
        <f t="shared" si="38"/>
        <v>287.50068678885862</v>
      </c>
      <c r="V191" s="13">
        <f t="shared" si="39"/>
        <v>0</v>
      </c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1:38">
      <c r="A192" s="5">
        <v>1955.1946053516383</v>
      </c>
      <c r="B192" s="5">
        <v>314.10153749999995</v>
      </c>
      <c r="C192">
        <v>1973.7067999999999</v>
      </c>
      <c r="D192">
        <v>327.51</v>
      </c>
      <c r="E192" s="1">
        <f t="shared" si="34"/>
        <v>1936</v>
      </c>
      <c r="F192">
        <v>1130</v>
      </c>
      <c r="G192" s="2">
        <f t="shared" si="47"/>
        <v>2.5996338028169013</v>
      </c>
      <c r="H192" s="2">
        <f t="shared" si="47"/>
        <v>3.713476852527843</v>
      </c>
      <c r="I192" s="2">
        <f t="shared" si="47"/>
        <v>4.6024201434899314</v>
      </c>
      <c r="J192" s="2">
        <f t="shared" si="47"/>
        <v>1.7378345417161556</v>
      </c>
      <c r="K192" s="2">
        <f t="shared" si="47"/>
        <v>0.11662078078585852</v>
      </c>
      <c r="L192" s="2">
        <f t="shared" si="36"/>
        <v>287.76998612133667</v>
      </c>
      <c r="O192">
        <f t="shared" si="37"/>
        <v>1130</v>
      </c>
      <c r="P192" s="2">
        <f t="shared" si="40"/>
        <v>2.5996338028169013</v>
      </c>
      <c r="Q192" s="2">
        <f t="shared" si="41"/>
        <v>3.713476852527843</v>
      </c>
      <c r="R192" s="2">
        <f t="shared" si="42"/>
        <v>4.6024201434899314</v>
      </c>
      <c r="S192" s="2">
        <f t="shared" si="43"/>
        <v>1.7378345417161556</v>
      </c>
      <c r="T192" s="2">
        <f t="shared" si="44"/>
        <v>0.11662078078585852</v>
      </c>
      <c r="U192" s="2">
        <f t="shared" si="38"/>
        <v>287.76998612133667</v>
      </c>
      <c r="V192" s="13">
        <f t="shared" si="39"/>
        <v>0</v>
      </c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1:38">
      <c r="A193" s="5">
        <v>1955.1946053516383</v>
      </c>
      <c r="B193" s="5">
        <v>314.723725</v>
      </c>
      <c r="C193">
        <v>1973.789</v>
      </c>
      <c r="D193">
        <v>327.18</v>
      </c>
      <c r="E193" s="1">
        <f t="shared" si="34"/>
        <v>1937</v>
      </c>
      <c r="F193">
        <v>1209</v>
      </c>
      <c r="G193" s="2">
        <f t="shared" si="47"/>
        <v>2.6686009389671361</v>
      </c>
      <c r="H193" s="2">
        <f t="shared" si="47"/>
        <v>3.8093642530605956</v>
      </c>
      <c r="I193" s="2">
        <f t="shared" si="47"/>
        <v>4.7104088839132627</v>
      </c>
      <c r="J193" s="2">
        <f t="shared" si="47"/>
        <v>1.7711866258287283</v>
      </c>
      <c r="K193" s="2">
        <f t="shared" si="47"/>
        <v>0.12378572229873744</v>
      </c>
      <c r="L193" s="2">
        <f t="shared" si="36"/>
        <v>288.08334642406845</v>
      </c>
      <c r="O193">
        <f t="shared" si="37"/>
        <v>1209</v>
      </c>
      <c r="P193" s="2">
        <f t="shared" si="40"/>
        <v>2.6686009389671361</v>
      </c>
      <c r="Q193" s="2">
        <f t="shared" si="41"/>
        <v>3.8093642530605956</v>
      </c>
      <c r="R193" s="2">
        <f t="shared" si="42"/>
        <v>4.7104088839132627</v>
      </c>
      <c r="S193" s="2">
        <f t="shared" si="43"/>
        <v>1.7711866258287283</v>
      </c>
      <c r="T193" s="2">
        <f t="shared" si="44"/>
        <v>0.12378572229873744</v>
      </c>
      <c r="U193" s="2">
        <f t="shared" si="38"/>
        <v>288.08334642406845</v>
      </c>
      <c r="V193" s="13">
        <f t="shared" si="39"/>
        <v>0</v>
      </c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1:38">
      <c r="A194" s="5">
        <v>1957</v>
      </c>
      <c r="B194" s="5">
        <v>314.03953000000001</v>
      </c>
      <c r="C194">
        <v>1973.874</v>
      </c>
      <c r="D194">
        <v>328.16</v>
      </c>
      <c r="E194" s="1">
        <f t="shared" si="34"/>
        <v>1938</v>
      </c>
      <c r="F194">
        <v>1142</v>
      </c>
      <c r="G194" s="2">
        <f t="shared" si="47"/>
        <v>2.7423896713615021</v>
      </c>
      <c r="H194" s="2">
        <f t="shared" si="47"/>
        <v>3.9124057048630885</v>
      </c>
      <c r="I194" s="2">
        <f t="shared" si="47"/>
        <v>4.8288166775533963</v>
      </c>
      <c r="J194" s="2">
        <f t="shared" si="47"/>
        <v>1.8119057106995453</v>
      </c>
      <c r="K194" s="2">
        <f t="shared" si="47"/>
        <v>0.13184039918913976</v>
      </c>
      <c r="L194" s="2">
        <f t="shared" si="36"/>
        <v>288.42735816366667</v>
      </c>
      <c r="O194">
        <f t="shared" si="37"/>
        <v>1142</v>
      </c>
      <c r="P194" s="2">
        <f t="shared" si="40"/>
        <v>2.7423896713615021</v>
      </c>
      <c r="Q194" s="2">
        <f t="shared" si="41"/>
        <v>3.9124057048630885</v>
      </c>
      <c r="R194" s="2">
        <f t="shared" si="42"/>
        <v>4.8288166775533963</v>
      </c>
      <c r="S194" s="2">
        <f t="shared" si="43"/>
        <v>1.8119057106995453</v>
      </c>
      <c r="T194" s="2">
        <f t="shared" si="44"/>
        <v>0.13184039918913976</v>
      </c>
      <c r="U194" s="2">
        <f t="shared" si="38"/>
        <v>288.42735816366667</v>
      </c>
      <c r="V194" s="13">
        <f t="shared" si="39"/>
        <v>0</v>
      </c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1:38">
      <c r="A195" s="5">
        <v>1958</v>
      </c>
      <c r="B195" s="5">
        <v>314.37799999999999</v>
      </c>
      <c r="C195">
        <v>1973.9562000000001</v>
      </c>
      <c r="D195">
        <v>328.64</v>
      </c>
      <c r="E195" s="1">
        <f t="shared" si="34"/>
        <v>1939</v>
      </c>
      <c r="F195">
        <v>1192</v>
      </c>
      <c r="G195" s="2">
        <f t="shared" si="47"/>
        <v>2.8120892018779342</v>
      </c>
      <c r="H195" s="2">
        <f t="shared" si="47"/>
        <v>4.008872606738584</v>
      </c>
      <c r="I195" s="2">
        <f t="shared" si="47"/>
        <v>4.9355694011605005</v>
      </c>
      <c r="J195" s="2">
        <f t="shared" si="47"/>
        <v>1.842434792501328</v>
      </c>
      <c r="K195" s="2">
        <f t="shared" si="47"/>
        <v>0.13358026777114429</v>
      </c>
      <c r="L195" s="2">
        <f t="shared" si="36"/>
        <v>288.73254627004951</v>
      </c>
      <c r="O195">
        <f t="shared" si="37"/>
        <v>1192</v>
      </c>
      <c r="P195" s="2">
        <f t="shared" si="40"/>
        <v>2.8120892018779342</v>
      </c>
      <c r="Q195" s="2">
        <f t="shared" si="41"/>
        <v>4.008872606738584</v>
      </c>
      <c r="R195" s="2">
        <f t="shared" si="42"/>
        <v>4.9355694011605005</v>
      </c>
      <c r="S195" s="2">
        <f t="shared" si="43"/>
        <v>1.842434792501328</v>
      </c>
      <c r="T195" s="2">
        <f t="shared" si="44"/>
        <v>0.13358026777114429</v>
      </c>
      <c r="U195" s="2">
        <f t="shared" si="38"/>
        <v>288.73254627004951</v>
      </c>
      <c r="V195" s="13">
        <f t="shared" si="39"/>
        <v>0</v>
      </c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1:38">
      <c r="A196" s="5">
        <v>1959</v>
      </c>
      <c r="B196" s="5">
        <v>316.26945000000001</v>
      </c>
      <c r="C196">
        <v>1974.0410999999999</v>
      </c>
      <c r="D196">
        <v>329.35</v>
      </c>
      <c r="E196" s="1">
        <f t="shared" si="34"/>
        <v>1940</v>
      </c>
      <c r="F196">
        <v>1299</v>
      </c>
      <c r="G196" s="2">
        <f t="shared" si="47"/>
        <v>2.8848403755868546</v>
      </c>
      <c r="H196" s="2">
        <f t="shared" si="47"/>
        <v>4.1097689609634633</v>
      </c>
      <c r="I196" s="2">
        <f t="shared" si="47"/>
        <v>5.0484009610516392</v>
      </c>
      <c r="J196" s="2">
        <f t="shared" si="47"/>
        <v>1.8770883884397165</v>
      </c>
      <c r="K196" s="2">
        <f t="shared" si="47"/>
        <v>0.13698296925037637</v>
      </c>
      <c r="L196" s="2">
        <f t="shared" si="36"/>
        <v>289.05708165529205</v>
      </c>
      <c r="O196">
        <f t="shared" si="37"/>
        <v>1299</v>
      </c>
      <c r="P196" s="2">
        <f t="shared" si="40"/>
        <v>2.8848403755868546</v>
      </c>
      <c r="Q196" s="2">
        <f t="shared" si="41"/>
        <v>4.1097689609634633</v>
      </c>
      <c r="R196" s="2">
        <f t="shared" si="42"/>
        <v>5.0484009610516392</v>
      </c>
      <c r="S196" s="2">
        <f t="shared" si="43"/>
        <v>1.8770883884397165</v>
      </c>
      <c r="T196" s="2">
        <f t="shared" si="44"/>
        <v>0.13698296925037637</v>
      </c>
      <c r="U196" s="2">
        <f t="shared" si="38"/>
        <v>289.05708165529205</v>
      </c>
      <c r="V196" s="13">
        <f t="shared" si="39"/>
        <v>0</v>
      </c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1:38">
      <c r="A197" s="5">
        <v>1960.7390289576404</v>
      </c>
      <c r="B197" s="5">
        <v>315.71922500000005</v>
      </c>
      <c r="C197">
        <v>1974.126</v>
      </c>
      <c r="D197">
        <v>330.71</v>
      </c>
      <c r="E197" s="1">
        <f t="shared" si="34"/>
        <v>1941</v>
      </c>
      <c r="F197">
        <v>1334</v>
      </c>
      <c r="G197" s="2">
        <f t="shared" si="47"/>
        <v>2.9641220657276994</v>
      </c>
      <c r="H197" s="2">
        <f t="shared" si="47"/>
        <v>4.2204346946579321</v>
      </c>
      <c r="I197" s="2">
        <f t="shared" si="47"/>
        <v>5.175793143623947</v>
      </c>
      <c r="J197" s="2">
        <f t="shared" si="47"/>
        <v>1.9223210188340307</v>
      </c>
      <c r="K197" s="2">
        <f t="shared" si="47"/>
        <v>0.14407028620178391</v>
      </c>
      <c r="L197" s="2">
        <f t="shared" si="36"/>
        <v>289.42674120904542</v>
      </c>
      <c r="O197">
        <f t="shared" si="37"/>
        <v>1334</v>
      </c>
      <c r="P197" s="2">
        <f t="shared" si="40"/>
        <v>2.9641220657276994</v>
      </c>
      <c r="Q197" s="2">
        <f t="shared" si="41"/>
        <v>4.2204346946579321</v>
      </c>
      <c r="R197" s="2">
        <f t="shared" si="42"/>
        <v>5.175793143623947</v>
      </c>
      <c r="S197" s="2">
        <f t="shared" si="43"/>
        <v>1.9223210188340307</v>
      </c>
      <c r="T197" s="2">
        <f t="shared" si="44"/>
        <v>0.14407028620178391</v>
      </c>
      <c r="U197" s="2">
        <f t="shared" si="38"/>
        <v>289.42674120904542</v>
      </c>
      <c r="V197" s="13">
        <f t="shared" si="39"/>
        <v>0</v>
      </c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1:38">
      <c r="A198" s="5">
        <v>1963</v>
      </c>
      <c r="B198" s="5">
        <v>317.0083975</v>
      </c>
      <c r="C198">
        <v>1974.2027</v>
      </c>
      <c r="D198">
        <v>331.48</v>
      </c>
      <c r="E198" s="1">
        <f t="shared" si="34"/>
        <v>1942</v>
      </c>
      <c r="F198">
        <v>1342</v>
      </c>
      <c r="G198" s="2">
        <f t="shared" si="47"/>
        <v>3.0455399061032864</v>
      </c>
      <c r="H198" s="2">
        <f t="shared" si="47"/>
        <v>4.3340823685866887</v>
      </c>
      <c r="I198" s="2">
        <f t="shared" si="47"/>
        <v>5.3067336058234735</v>
      </c>
      <c r="J198" s="2">
        <f t="shared" si="47"/>
        <v>1.9690776324794006</v>
      </c>
      <c r="K198" s="2">
        <f t="shared" si="47"/>
        <v>0.15001215371617657</v>
      </c>
      <c r="L198" s="2">
        <f t="shared" si="36"/>
        <v>289.80544566670903</v>
      </c>
      <c r="O198">
        <f t="shared" si="37"/>
        <v>1342</v>
      </c>
      <c r="P198" s="2">
        <f t="shared" si="40"/>
        <v>3.0455399061032864</v>
      </c>
      <c r="Q198" s="2">
        <f t="shared" si="41"/>
        <v>4.3340823685866887</v>
      </c>
      <c r="R198" s="2">
        <f t="shared" si="42"/>
        <v>5.3067336058234735</v>
      </c>
      <c r="S198" s="2">
        <f t="shared" si="43"/>
        <v>1.9690776324794006</v>
      </c>
      <c r="T198" s="2">
        <f t="shared" si="44"/>
        <v>0.15001215371617657</v>
      </c>
      <c r="U198" s="2">
        <f t="shared" si="38"/>
        <v>289.80544566670903</v>
      </c>
      <c r="V198" s="13">
        <f t="shared" si="39"/>
        <v>0</v>
      </c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1:38">
      <c r="A199" s="5">
        <v>1963</v>
      </c>
      <c r="B199" s="5">
        <v>317.013375</v>
      </c>
      <c r="C199">
        <v>1974.2877000000001</v>
      </c>
      <c r="D199">
        <v>332.65</v>
      </c>
      <c r="E199" s="1">
        <f t="shared" ref="E199:E262" si="48">1+E198</f>
        <v>1943</v>
      </c>
      <c r="F199">
        <v>1391</v>
      </c>
      <c r="G199" s="2">
        <f t="shared" ref="G199:K214" si="49">G198*(1-G$5)+G$4*$F198*$L$4/1000</f>
        <v>3.1274460093896712</v>
      </c>
      <c r="H199" s="2">
        <f t="shared" si="49"/>
        <v>4.448168568075384</v>
      </c>
      <c r="I199" s="2">
        <f t="shared" si="49"/>
        <v>5.4371183824275091</v>
      </c>
      <c r="J199" s="2">
        <f t="shared" si="49"/>
        <v>2.0141021549193683</v>
      </c>
      <c r="K199" s="2">
        <f t="shared" si="49"/>
        <v>0.15399166539406631</v>
      </c>
      <c r="L199" s="2">
        <f t="shared" ref="L199:L262" si="50">SUM(G199:K199,L$5)</f>
        <v>290.18082678020602</v>
      </c>
      <c r="O199">
        <f t="shared" ref="O199:O262" si="51">F199+N199</f>
        <v>1391</v>
      </c>
      <c r="P199" s="2">
        <f t="shared" si="40"/>
        <v>3.1274460093896712</v>
      </c>
      <c r="Q199" s="2">
        <f t="shared" si="41"/>
        <v>4.448168568075384</v>
      </c>
      <c r="R199" s="2">
        <f t="shared" si="42"/>
        <v>5.4371183824275091</v>
      </c>
      <c r="S199" s="2">
        <f t="shared" si="43"/>
        <v>2.0141021549193683</v>
      </c>
      <c r="T199" s="2">
        <f t="shared" si="44"/>
        <v>0.15399166539406631</v>
      </c>
      <c r="U199" s="2">
        <f t="shared" ref="U199:U262" si="52">SUM(P199:T199,U$5)</f>
        <v>290.18082678020602</v>
      </c>
      <c r="V199" s="13">
        <f t="shared" ref="V199:V262" si="53">U199-L199</f>
        <v>0</v>
      </c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1:38">
      <c r="A200" s="5">
        <v>1963</v>
      </c>
      <c r="B200" s="5">
        <v>318.70572499999997</v>
      </c>
      <c r="C200">
        <v>1974.375</v>
      </c>
      <c r="D200">
        <v>333.19</v>
      </c>
      <c r="E200" s="1">
        <f t="shared" si="48"/>
        <v>1944</v>
      </c>
      <c r="F200">
        <v>1383</v>
      </c>
      <c r="G200" s="2">
        <f t="shared" si="49"/>
        <v>3.2123427230046948</v>
      </c>
      <c r="H200" s="2">
        <f t="shared" si="49"/>
        <v>4.5665418519853072</v>
      </c>
      <c r="I200" s="2">
        <f t="shared" si="49"/>
        <v>5.5731145566035076</v>
      </c>
      <c r="J200" s="2">
        <f t="shared" si="49"/>
        <v>2.0623057416518256</v>
      </c>
      <c r="K200" s="2">
        <f t="shared" si="49"/>
        <v>0.15870583072095895</v>
      </c>
      <c r="L200" s="2">
        <f t="shared" si="50"/>
        <v>290.5730107039663</v>
      </c>
      <c r="O200">
        <f t="shared" si="51"/>
        <v>1383</v>
      </c>
      <c r="P200" s="2">
        <f t="shared" ref="P200:P263" si="54">P199*(1-P$5)+P$4*$O199*$L$4/1000</f>
        <v>3.2123427230046948</v>
      </c>
      <c r="Q200" s="2">
        <f t="shared" ref="Q200:Q263" si="55">Q199*(1-Q$5)+Q$4*$O199*$L$4/1000</f>
        <v>4.5665418519853072</v>
      </c>
      <c r="R200" s="2">
        <f t="shared" ref="R200:R263" si="56">R199*(1-R$5)+R$4*$O199*$L$4/1000</f>
        <v>5.5731145566035076</v>
      </c>
      <c r="S200" s="2">
        <f t="shared" ref="S200:S263" si="57">S199*(1-S$5)+S$4*$O199*$L$4/1000</f>
        <v>2.0623057416518256</v>
      </c>
      <c r="T200" s="2">
        <f t="shared" ref="T200:T263" si="58">T199*(1-T$5)+T$4*$O199*$L$4/1000</f>
        <v>0.15870583072095895</v>
      </c>
      <c r="U200" s="2">
        <f t="shared" si="52"/>
        <v>290.5730107039663</v>
      </c>
      <c r="V200" s="13">
        <f t="shared" si="53"/>
        <v>0</v>
      </c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1:38">
      <c r="A201" s="5">
        <v>1963</v>
      </c>
      <c r="B201" s="5">
        <v>319.3528</v>
      </c>
      <c r="C201">
        <v>1974.4583</v>
      </c>
      <c r="D201">
        <v>332.2</v>
      </c>
      <c r="E201" s="1">
        <f t="shared" si="48"/>
        <v>1945</v>
      </c>
      <c r="F201">
        <v>1160</v>
      </c>
      <c r="G201" s="2">
        <f t="shared" si="49"/>
        <v>3.2967511737089201</v>
      </c>
      <c r="H201" s="2">
        <f t="shared" si="49"/>
        <v>4.683838313742978</v>
      </c>
      <c r="I201" s="2">
        <f t="shared" si="49"/>
        <v>5.7060834284355142</v>
      </c>
      <c r="J201" s="2">
        <f t="shared" si="49"/>
        <v>2.1068166418831882</v>
      </c>
      <c r="K201" s="2">
        <f t="shared" si="49"/>
        <v>0.16118952967221351</v>
      </c>
      <c r="L201" s="2">
        <f t="shared" si="50"/>
        <v>290.9546790874428</v>
      </c>
      <c r="O201">
        <f t="shared" si="51"/>
        <v>1160</v>
      </c>
      <c r="P201" s="2">
        <f t="shared" si="54"/>
        <v>3.2967511737089201</v>
      </c>
      <c r="Q201" s="2">
        <f t="shared" si="55"/>
        <v>4.683838313742978</v>
      </c>
      <c r="R201" s="2">
        <f t="shared" si="56"/>
        <v>5.7060834284355142</v>
      </c>
      <c r="S201" s="2">
        <f t="shared" si="57"/>
        <v>2.1068166418831882</v>
      </c>
      <c r="T201" s="2">
        <f t="shared" si="58"/>
        <v>0.16118952967221351</v>
      </c>
      <c r="U201" s="2">
        <f t="shared" si="52"/>
        <v>290.9546790874428</v>
      </c>
      <c r="V201" s="13">
        <f t="shared" si="53"/>
        <v>0</v>
      </c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1:38">
      <c r="A202" s="5">
        <v>1964</v>
      </c>
      <c r="B202" s="5">
        <v>318.15819999999997</v>
      </c>
      <c r="C202">
        <v>1974.5417</v>
      </c>
      <c r="D202">
        <v>331.07</v>
      </c>
      <c r="E202" s="1">
        <f t="shared" si="48"/>
        <v>1946</v>
      </c>
      <c r="F202">
        <v>1238</v>
      </c>
      <c r="G202" s="2">
        <f t="shared" si="49"/>
        <v>3.3675492957746478</v>
      </c>
      <c r="H202" s="2">
        <f t="shared" si="49"/>
        <v>4.7798731222911037</v>
      </c>
      <c r="I202" s="2">
        <f t="shared" si="49"/>
        <v>5.8037651627565348</v>
      </c>
      <c r="J202" s="2">
        <f t="shared" si="49"/>
        <v>2.1226110653999561</v>
      </c>
      <c r="K202" s="2">
        <f t="shared" si="49"/>
        <v>0.15222648566757038</v>
      </c>
      <c r="L202" s="2">
        <f t="shared" si="50"/>
        <v>291.2260251318898</v>
      </c>
      <c r="O202">
        <f t="shared" si="51"/>
        <v>1238</v>
      </c>
      <c r="P202" s="2">
        <f t="shared" si="54"/>
        <v>3.3675492957746478</v>
      </c>
      <c r="Q202" s="2">
        <f t="shared" si="55"/>
        <v>4.7798731222911037</v>
      </c>
      <c r="R202" s="2">
        <f t="shared" si="56"/>
        <v>5.8037651627565348</v>
      </c>
      <c r="S202" s="2">
        <f t="shared" si="57"/>
        <v>2.1226110653999561</v>
      </c>
      <c r="T202" s="2">
        <f t="shared" si="58"/>
        <v>0.15222648566757038</v>
      </c>
      <c r="U202" s="2">
        <f t="shared" si="52"/>
        <v>291.2260251318898</v>
      </c>
      <c r="V202" s="13">
        <f t="shared" si="53"/>
        <v>0</v>
      </c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1:38">
      <c r="A203" s="5">
        <v>1964</v>
      </c>
      <c r="B203" s="5">
        <v>318.96725500000002</v>
      </c>
      <c r="C203">
        <v>1974.625</v>
      </c>
      <c r="D203">
        <v>329.15</v>
      </c>
      <c r="E203" s="1">
        <f t="shared" si="48"/>
        <v>1947</v>
      </c>
      <c r="F203">
        <v>1392</v>
      </c>
      <c r="G203" s="2">
        <f t="shared" si="49"/>
        <v>3.4431079812206571</v>
      </c>
      <c r="H203" s="2">
        <f t="shared" si="49"/>
        <v>4.8829676798714976</v>
      </c>
      <c r="I203" s="2">
        <f t="shared" si="49"/>
        <v>5.9118540625365554</v>
      </c>
      <c r="J203" s="2">
        <f t="shared" si="49"/>
        <v>2.1466581327340513</v>
      </c>
      <c r="K203" s="2">
        <f t="shared" si="49"/>
        <v>0.15045209650538674</v>
      </c>
      <c r="L203" s="2">
        <f t="shared" si="50"/>
        <v>291.53503995286815</v>
      </c>
      <c r="O203">
        <f t="shared" si="51"/>
        <v>1392</v>
      </c>
      <c r="P203" s="2">
        <f t="shared" si="54"/>
        <v>3.4431079812206571</v>
      </c>
      <c r="Q203" s="2">
        <f t="shared" si="55"/>
        <v>4.8829676798714976</v>
      </c>
      <c r="R203" s="2">
        <f t="shared" si="56"/>
        <v>5.9118540625365554</v>
      </c>
      <c r="S203" s="2">
        <f t="shared" si="57"/>
        <v>2.1466581327340513</v>
      </c>
      <c r="T203" s="2">
        <f t="shared" si="58"/>
        <v>0.15045209650538674</v>
      </c>
      <c r="U203" s="2">
        <f t="shared" si="52"/>
        <v>291.53503995286815</v>
      </c>
      <c r="V203" s="13">
        <f t="shared" si="53"/>
        <v>0</v>
      </c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1:38">
      <c r="A204" s="5">
        <v>1966</v>
      </c>
      <c r="B204" s="5">
        <v>318.75549999999998</v>
      </c>
      <c r="C204">
        <v>1974.7083</v>
      </c>
      <c r="D204">
        <v>327.33</v>
      </c>
      <c r="E204" s="1">
        <f t="shared" si="48"/>
        <v>1948</v>
      </c>
      <c r="F204">
        <v>1469</v>
      </c>
      <c r="G204" s="2">
        <f t="shared" si="49"/>
        <v>3.5280657276995302</v>
      </c>
      <c r="H204" s="2">
        <f t="shared" si="49"/>
        <v>5.0002387151382299</v>
      </c>
      <c r="I204" s="2">
        <f t="shared" si="49"/>
        <v>6.0416282767666081</v>
      </c>
      <c r="J204" s="2">
        <f t="shared" si="49"/>
        <v>2.1874065840827313</v>
      </c>
      <c r="K204" s="2">
        <f t="shared" si="49"/>
        <v>0.15660592202461737</v>
      </c>
      <c r="L204" s="2">
        <f t="shared" si="50"/>
        <v>291.9139452257117</v>
      </c>
      <c r="O204">
        <f t="shared" si="51"/>
        <v>1469</v>
      </c>
      <c r="P204" s="2">
        <f t="shared" si="54"/>
        <v>3.5280657276995302</v>
      </c>
      <c r="Q204" s="2">
        <f t="shared" si="55"/>
        <v>5.0002387151382299</v>
      </c>
      <c r="R204" s="2">
        <f t="shared" si="56"/>
        <v>6.0416282767666081</v>
      </c>
      <c r="S204" s="2">
        <f t="shared" si="57"/>
        <v>2.1874065840827313</v>
      </c>
      <c r="T204" s="2">
        <f t="shared" si="58"/>
        <v>0.15660592202461737</v>
      </c>
      <c r="U204" s="2">
        <f t="shared" si="52"/>
        <v>291.9139452257117</v>
      </c>
      <c r="V204" s="13">
        <f t="shared" si="53"/>
        <v>0</v>
      </c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1:38">
      <c r="A205" s="5">
        <v>1966</v>
      </c>
      <c r="B205" s="5">
        <v>319.45234999999997</v>
      </c>
      <c r="C205">
        <v>1974.7917</v>
      </c>
      <c r="D205">
        <v>327.27999999999997</v>
      </c>
      <c r="E205" s="1">
        <f t="shared" si="48"/>
        <v>1949</v>
      </c>
      <c r="F205">
        <v>1419</v>
      </c>
      <c r="G205" s="2">
        <f t="shared" si="49"/>
        <v>3.6177230046948354</v>
      </c>
      <c r="H205" s="2">
        <f t="shared" si="49"/>
        <v>5.1244171812289609</v>
      </c>
      <c r="I205" s="2">
        <f t="shared" si="49"/>
        <v>6.1812286566828059</v>
      </c>
      <c r="J205" s="2">
        <f t="shared" si="49"/>
        <v>2.2348647631985243</v>
      </c>
      <c r="K205" s="2">
        <f t="shared" si="49"/>
        <v>0.16395342935073115</v>
      </c>
      <c r="L205" s="2">
        <f t="shared" si="50"/>
        <v>292.32218703515588</v>
      </c>
      <c r="O205">
        <f t="shared" si="51"/>
        <v>1419</v>
      </c>
      <c r="P205" s="2">
        <f t="shared" si="54"/>
        <v>3.6177230046948354</v>
      </c>
      <c r="Q205" s="2">
        <f t="shared" si="55"/>
        <v>5.1244171812289609</v>
      </c>
      <c r="R205" s="2">
        <f t="shared" si="56"/>
        <v>6.1812286566828059</v>
      </c>
      <c r="S205" s="2">
        <f t="shared" si="57"/>
        <v>2.2348647631985243</v>
      </c>
      <c r="T205" s="2">
        <f t="shared" si="58"/>
        <v>0.16395342935073115</v>
      </c>
      <c r="U205" s="2">
        <f t="shared" si="52"/>
        <v>292.32218703515588</v>
      </c>
      <c r="V205" s="13">
        <f t="shared" si="53"/>
        <v>0</v>
      </c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1:38">
      <c r="A206" s="5">
        <v>1967</v>
      </c>
      <c r="B206" s="5">
        <v>322.89999999999998</v>
      </c>
      <c r="C206">
        <v>1974.875</v>
      </c>
      <c r="D206">
        <v>328.31</v>
      </c>
      <c r="E206" s="1">
        <f t="shared" si="48"/>
        <v>1950</v>
      </c>
      <c r="F206">
        <v>1630</v>
      </c>
      <c r="G206" s="2">
        <f t="shared" si="49"/>
        <v>3.7043286384976524</v>
      </c>
      <c r="H206" s="2">
        <f t="shared" si="49"/>
        <v>5.2435591929658569</v>
      </c>
      <c r="I206" s="2">
        <f t="shared" si="49"/>
        <v>6.3114434972308091</v>
      </c>
      <c r="J206" s="2">
        <f t="shared" si="49"/>
        <v>2.2737432611421209</v>
      </c>
      <c r="K206" s="2">
        <f t="shared" si="49"/>
        <v>0.16606249997610675</v>
      </c>
      <c r="L206" s="2">
        <f t="shared" si="50"/>
        <v>292.69913708981255</v>
      </c>
      <c r="O206">
        <f t="shared" si="51"/>
        <v>1630</v>
      </c>
      <c r="P206" s="2">
        <f t="shared" si="54"/>
        <v>3.7043286384976524</v>
      </c>
      <c r="Q206" s="2">
        <f t="shared" si="55"/>
        <v>5.2435591929658569</v>
      </c>
      <c r="R206" s="2">
        <f t="shared" si="56"/>
        <v>6.3114434972308091</v>
      </c>
      <c r="S206" s="2">
        <f t="shared" si="57"/>
        <v>2.2737432611421209</v>
      </c>
      <c r="T206" s="2">
        <f t="shared" si="58"/>
        <v>0.16606249997610675</v>
      </c>
      <c r="U206" s="2">
        <f t="shared" si="52"/>
        <v>292.69913708981255</v>
      </c>
      <c r="V206" s="13">
        <f t="shared" si="53"/>
        <v>0</v>
      </c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1:38">
      <c r="A207" s="5">
        <v>1969</v>
      </c>
      <c r="B207" s="5">
        <v>323.733</v>
      </c>
      <c r="C207">
        <v>1974.9583</v>
      </c>
      <c r="D207">
        <v>329.58</v>
      </c>
      <c r="E207" s="1">
        <f t="shared" si="48"/>
        <v>1951</v>
      </c>
      <c r="F207">
        <v>1767</v>
      </c>
      <c r="G207" s="2">
        <f t="shared" si="49"/>
        <v>3.8038122065727697</v>
      </c>
      <c r="H207" s="2">
        <f t="shared" si="49"/>
        <v>5.3821856480389538</v>
      </c>
      <c r="I207" s="2">
        <f t="shared" si="49"/>
        <v>6.4716100445061979</v>
      </c>
      <c r="J207" s="2">
        <f t="shared" si="49"/>
        <v>2.3351660109425181</v>
      </c>
      <c r="K207" s="2">
        <f t="shared" si="49"/>
        <v>0.17724781926028133</v>
      </c>
      <c r="L207" s="2">
        <f t="shared" si="50"/>
        <v>293.17002172932069</v>
      </c>
      <c r="O207">
        <f t="shared" si="51"/>
        <v>1767</v>
      </c>
      <c r="P207" s="2">
        <f t="shared" si="54"/>
        <v>3.8038122065727697</v>
      </c>
      <c r="Q207" s="2">
        <f t="shared" si="55"/>
        <v>5.3821856480389538</v>
      </c>
      <c r="R207" s="2">
        <f t="shared" si="56"/>
        <v>6.4716100445061979</v>
      </c>
      <c r="S207" s="2">
        <f t="shared" si="57"/>
        <v>2.3351660109425181</v>
      </c>
      <c r="T207" s="2">
        <f t="shared" si="58"/>
        <v>0.17724781926028133</v>
      </c>
      <c r="U207" s="2">
        <f t="shared" si="52"/>
        <v>293.17002172932069</v>
      </c>
      <c r="V207" s="13">
        <f t="shared" si="53"/>
        <v>0</v>
      </c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1:38">
      <c r="A208" s="5">
        <v>1970</v>
      </c>
      <c r="B208" s="5">
        <v>323.16888333333333</v>
      </c>
      <c r="C208">
        <v>1975.0417</v>
      </c>
      <c r="D208">
        <v>330.73</v>
      </c>
      <c r="E208" s="1">
        <f t="shared" si="48"/>
        <v>1952</v>
      </c>
      <c r="F208">
        <v>1795</v>
      </c>
      <c r="G208" s="2">
        <f t="shared" si="49"/>
        <v>3.9116572769953049</v>
      </c>
      <c r="H208" s="2">
        <f t="shared" si="49"/>
        <v>5.5332945873545478</v>
      </c>
      <c r="I208" s="2">
        <f t="shared" si="49"/>
        <v>6.6502088973620275</v>
      </c>
      <c r="J208" s="2">
        <f t="shared" si="49"/>
        <v>2.4091596843576024</v>
      </c>
      <c r="K208" s="2">
        <f t="shared" si="49"/>
        <v>0.19046398322743729</v>
      </c>
      <c r="L208" s="2">
        <f t="shared" si="50"/>
        <v>293.69478442929693</v>
      </c>
      <c r="O208">
        <f t="shared" si="51"/>
        <v>1795</v>
      </c>
      <c r="P208" s="2">
        <f t="shared" si="54"/>
        <v>3.9116572769953049</v>
      </c>
      <c r="Q208" s="2">
        <f t="shared" si="55"/>
        <v>5.5332945873545478</v>
      </c>
      <c r="R208" s="2">
        <f t="shared" si="56"/>
        <v>6.6502088973620275</v>
      </c>
      <c r="S208" s="2">
        <f t="shared" si="57"/>
        <v>2.4091596843576024</v>
      </c>
      <c r="T208" s="2">
        <f t="shared" si="58"/>
        <v>0.19046398322743729</v>
      </c>
      <c r="U208" s="2">
        <f t="shared" si="52"/>
        <v>293.69478442929693</v>
      </c>
      <c r="V208" s="13">
        <f t="shared" si="53"/>
        <v>0</v>
      </c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1:38">
      <c r="A209" s="5">
        <v>1970.7</v>
      </c>
      <c r="B209" s="5">
        <v>324.7285</v>
      </c>
      <c r="C209">
        <v>1975.125</v>
      </c>
      <c r="D209">
        <v>331.46</v>
      </c>
      <c r="E209" s="1">
        <f t="shared" si="48"/>
        <v>1953</v>
      </c>
      <c r="F209">
        <v>1841</v>
      </c>
      <c r="G209" s="2">
        <f t="shared" si="49"/>
        <v>4.0212112676056337</v>
      </c>
      <c r="H209" s="2">
        <f t="shared" si="49"/>
        <v>5.6866169294412305</v>
      </c>
      <c r="I209" s="2">
        <f t="shared" si="49"/>
        <v>6.8306170591858955</v>
      </c>
      <c r="J209" s="2">
        <f t="shared" si="49"/>
        <v>2.4822127168123798</v>
      </c>
      <c r="K209" s="2">
        <f t="shared" si="49"/>
        <v>0.19979454586791706</v>
      </c>
      <c r="L209" s="2">
        <f t="shared" si="50"/>
        <v>294.22045251891308</v>
      </c>
      <c r="O209">
        <f t="shared" si="51"/>
        <v>1841</v>
      </c>
      <c r="P209" s="2">
        <f t="shared" si="54"/>
        <v>4.0212112676056337</v>
      </c>
      <c r="Q209" s="2">
        <f t="shared" si="55"/>
        <v>5.6866169294412305</v>
      </c>
      <c r="R209" s="2">
        <f t="shared" si="56"/>
        <v>6.8306170591858955</v>
      </c>
      <c r="S209" s="2">
        <f t="shared" si="57"/>
        <v>2.4822127168123798</v>
      </c>
      <c r="T209" s="2">
        <f t="shared" si="58"/>
        <v>0.19979454586791706</v>
      </c>
      <c r="U209" s="2">
        <f t="shared" si="52"/>
        <v>294.22045251891308</v>
      </c>
      <c r="V209" s="13">
        <f t="shared" si="53"/>
        <v>0</v>
      </c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1:38">
      <c r="A210" s="5">
        <v>1971.2</v>
      </c>
      <c r="B210" s="5">
        <v>325.22624999999999</v>
      </c>
      <c r="C210">
        <v>1975.2083</v>
      </c>
      <c r="D210">
        <v>331.94</v>
      </c>
      <c r="E210" s="1">
        <f t="shared" si="48"/>
        <v>1954</v>
      </c>
      <c r="F210">
        <v>1865</v>
      </c>
      <c r="G210" s="2">
        <f t="shared" si="49"/>
        <v>4.1335727699530516</v>
      </c>
      <c r="H210" s="2">
        <f t="shared" si="49"/>
        <v>5.8438367260068711</v>
      </c>
      <c r="I210" s="2">
        <f t="shared" si="49"/>
        <v>7.0155144696705936</v>
      </c>
      <c r="J210" s="2">
        <f t="shared" si="49"/>
        <v>2.5564915202240117</v>
      </c>
      <c r="K210" s="2">
        <f t="shared" si="49"/>
        <v>0.20761344259488285</v>
      </c>
      <c r="L210" s="2">
        <f t="shared" si="50"/>
        <v>294.75702892844942</v>
      </c>
      <c r="O210">
        <f t="shared" si="51"/>
        <v>1865</v>
      </c>
      <c r="P210" s="2">
        <f t="shared" si="54"/>
        <v>4.1335727699530516</v>
      </c>
      <c r="Q210" s="2">
        <f t="shared" si="55"/>
        <v>5.8438367260068711</v>
      </c>
      <c r="R210" s="2">
        <f t="shared" si="56"/>
        <v>7.0155144696705936</v>
      </c>
      <c r="S210" s="2">
        <f t="shared" si="57"/>
        <v>2.5564915202240117</v>
      </c>
      <c r="T210" s="2">
        <f t="shared" si="58"/>
        <v>0.20761344259488285</v>
      </c>
      <c r="U210" s="2">
        <f t="shared" si="52"/>
        <v>294.75702892844942</v>
      </c>
      <c r="V210" s="13">
        <f t="shared" si="53"/>
        <v>0</v>
      </c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1:38">
      <c r="A211" s="5">
        <v>1972</v>
      </c>
      <c r="B211" s="5">
        <v>324.13119999999998</v>
      </c>
      <c r="C211">
        <v>1975.2917</v>
      </c>
      <c r="D211">
        <v>333.11</v>
      </c>
      <c r="E211" s="1">
        <f t="shared" si="48"/>
        <v>1955</v>
      </c>
      <c r="F211">
        <v>2043</v>
      </c>
      <c r="G211" s="2">
        <f t="shared" si="49"/>
        <v>4.2473990610328638</v>
      </c>
      <c r="H211" s="2">
        <f t="shared" si="49"/>
        <v>6.0028775273381338</v>
      </c>
      <c r="I211" s="2">
        <f t="shared" si="49"/>
        <v>7.201535707036423</v>
      </c>
      <c r="J211" s="2">
        <f t="shared" si="49"/>
        <v>2.6293439105269663</v>
      </c>
      <c r="K211" s="2">
        <f t="shared" si="49"/>
        <v>0.21348260374829464</v>
      </c>
      <c r="L211" s="2">
        <f t="shared" si="50"/>
        <v>295.29463880968268</v>
      </c>
      <c r="O211">
        <f t="shared" si="51"/>
        <v>2043</v>
      </c>
      <c r="P211" s="2">
        <f t="shared" si="54"/>
        <v>4.2473990610328638</v>
      </c>
      <c r="Q211" s="2">
        <f t="shared" si="55"/>
        <v>6.0028775273381338</v>
      </c>
      <c r="R211" s="2">
        <f t="shared" si="56"/>
        <v>7.201535707036423</v>
      </c>
      <c r="S211" s="2">
        <f t="shared" si="57"/>
        <v>2.6293439105269663</v>
      </c>
      <c r="T211" s="2">
        <f t="shared" si="58"/>
        <v>0.21348260374829464</v>
      </c>
      <c r="U211" s="2">
        <f t="shared" si="52"/>
        <v>295.29463880968268</v>
      </c>
      <c r="V211" s="13">
        <f t="shared" si="53"/>
        <v>0</v>
      </c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1:38">
      <c r="A212" s="5">
        <v>1973</v>
      </c>
      <c r="B212" s="5">
        <v>329.19694499999997</v>
      </c>
      <c r="C212">
        <v>1975.375</v>
      </c>
      <c r="D212">
        <v>333.95</v>
      </c>
      <c r="E212" s="1">
        <f t="shared" si="48"/>
        <v>1956</v>
      </c>
      <c r="F212">
        <v>2177</v>
      </c>
      <c r="G212" s="2">
        <f t="shared" si="49"/>
        <v>4.3720892018779338</v>
      </c>
      <c r="H212" s="2">
        <f t="shared" si="49"/>
        <v>6.1781944176931756</v>
      </c>
      <c r="I212" s="2">
        <f t="shared" si="49"/>
        <v>7.4118018368215628</v>
      </c>
      <c r="J212" s="2">
        <f t="shared" si="49"/>
        <v>2.718926491588598</v>
      </c>
      <c r="K212" s="2">
        <f t="shared" si="49"/>
        <v>0.22539923744637033</v>
      </c>
      <c r="L212" s="2">
        <f t="shared" si="50"/>
        <v>295.90641118542766</v>
      </c>
      <c r="O212">
        <f t="shared" si="51"/>
        <v>2177</v>
      </c>
      <c r="P212" s="2">
        <f t="shared" si="54"/>
        <v>4.3720892018779338</v>
      </c>
      <c r="Q212" s="2">
        <f t="shared" si="55"/>
        <v>6.1781944176931756</v>
      </c>
      <c r="R212" s="2">
        <f t="shared" si="56"/>
        <v>7.4118018368215628</v>
      </c>
      <c r="S212" s="2">
        <f t="shared" si="57"/>
        <v>2.718926491588598</v>
      </c>
      <c r="T212" s="2">
        <f t="shared" si="58"/>
        <v>0.22539923744637033</v>
      </c>
      <c r="U212" s="2">
        <f t="shared" si="52"/>
        <v>295.90641118542766</v>
      </c>
      <c r="V212" s="13">
        <f t="shared" si="53"/>
        <v>0</v>
      </c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1:38">
      <c r="A213" s="5">
        <v>1973</v>
      </c>
      <c r="B213" s="5">
        <v>326.39999999999998</v>
      </c>
      <c r="C213">
        <v>1975.4583</v>
      </c>
      <c r="D213">
        <v>333.42</v>
      </c>
      <c r="E213" s="1">
        <f t="shared" si="48"/>
        <v>1957</v>
      </c>
      <c r="F213">
        <v>2270</v>
      </c>
      <c r="G213" s="2">
        <f t="shared" si="49"/>
        <v>4.5049577464788726</v>
      </c>
      <c r="H213" s="2">
        <f t="shared" si="49"/>
        <v>6.3656111656653849</v>
      </c>
      <c r="I213" s="2">
        <f t="shared" si="49"/>
        <v>7.6393771005090541</v>
      </c>
      <c r="J213" s="2">
        <f t="shared" si="49"/>
        <v>2.8191192009593293</v>
      </c>
      <c r="K213" s="2">
        <f t="shared" si="49"/>
        <v>0.23891812095702458</v>
      </c>
      <c r="L213" s="2">
        <f t="shared" si="50"/>
        <v>296.56798333456965</v>
      </c>
      <c r="O213">
        <f t="shared" si="51"/>
        <v>2270</v>
      </c>
      <c r="P213" s="2">
        <f t="shared" si="54"/>
        <v>4.5049577464788726</v>
      </c>
      <c r="Q213" s="2">
        <f t="shared" si="55"/>
        <v>6.3656111656653849</v>
      </c>
      <c r="R213" s="2">
        <f t="shared" si="56"/>
        <v>7.6393771005090541</v>
      </c>
      <c r="S213" s="2">
        <f t="shared" si="57"/>
        <v>2.8191192009593293</v>
      </c>
      <c r="T213" s="2">
        <f t="shared" si="58"/>
        <v>0.23891812095702458</v>
      </c>
      <c r="U213" s="2">
        <f t="shared" si="52"/>
        <v>296.56798333456965</v>
      </c>
      <c r="V213" s="13">
        <f t="shared" si="53"/>
        <v>0</v>
      </c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1:38">
      <c r="A214" s="5">
        <v>1974</v>
      </c>
      <c r="B214" s="5">
        <v>328.063425</v>
      </c>
      <c r="C214">
        <v>1975.5417</v>
      </c>
      <c r="D214">
        <v>331.97</v>
      </c>
      <c r="E214" s="1">
        <f t="shared" si="48"/>
        <v>1958</v>
      </c>
      <c r="F214">
        <v>2330</v>
      </c>
      <c r="G214" s="2">
        <f t="shared" si="49"/>
        <v>4.6435023474178401</v>
      </c>
      <c r="H214" s="2">
        <f t="shared" si="49"/>
        <v>6.5612447189264618</v>
      </c>
      <c r="I214" s="2">
        <f t="shared" si="49"/>
        <v>7.8778695398298328</v>
      </c>
      <c r="J214" s="2">
        <f t="shared" si="49"/>
        <v>2.9245037087927948</v>
      </c>
      <c r="K214" s="2">
        <f t="shared" si="49"/>
        <v>0.2514839354744185</v>
      </c>
      <c r="L214" s="2">
        <f t="shared" si="50"/>
        <v>297.25860425044135</v>
      </c>
      <c r="M214">
        <f>AVERAGE(D6:D15)</f>
        <v>315.23200000000003</v>
      </c>
      <c r="O214">
        <f t="shared" si="51"/>
        <v>2330</v>
      </c>
      <c r="P214" s="2">
        <f t="shared" si="54"/>
        <v>4.6435023474178401</v>
      </c>
      <c r="Q214" s="2">
        <f t="shared" si="55"/>
        <v>6.5612447189264618</v>
      </c>
      <c r="R214" s="2">
        <f t="shared" si="56"/>
        <v>7.8778695398298328</v>
      </c>
      <c r="S214" s="2">
        <f t="shared" si="57"/>
        <v>2.9245037087927948</v>
      </c>
      <c r="T214" s="2">
        <f t="shared" si="58"/>
        <v>0.2514839354744185</v>
      </c>
      <c r="U214" s="2">
        <f t="shared" si="52"/>
        <v>297.25860425044135</v>
      </c>
      <c r="V214" s="13">
        <f t="shared" si="53"/>
        <v>0</v>
      </c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1:38">
      <c r="A215" s="5">
        <v>1976</v>
      </c>
      <c r="B215" s="5">
        <v>331.19925000000001</v>
      </c>
      <c r="C215">
        <v>1975.625</v>
      </c>
      <c r="D215">
        <v>329.95</v>
      </c>
      <c r="E215" s="1">
        <f t="shared" si="48"/>
        <v>1959</v>
      </c>
      <c r="F215">
        <v>2454</v>
      </c>
      <c r="G215" s="2">
        <f t="shared" ref="G215:K230" si="59">G214*(1-G$5)+G$4*$F214*$L$4/1000</f>
        <v>4.7857089201877931</v>
      </c>
      <c r="H215" s="2">
        <f t="shared" si="59"/>
        <v>6.7619738812500838</v>
      </c>
      <c r="I215" s="2">
        <f t="shared" si="59"/>
        <v>8.122174871249797</v>
      </c>
      <c r="J215" s="2">
        <f t="shared" si="59"/>
        <v>3.0309101845284601</v>
      </c>
      <c r="K215" s="2">
        <f t="shared" si="59"/>
        <v>0.26192238865193074</v>
      </c>
      <c r="L215" s="2">
        <f t="shared" si="50"/>
        <v>297.96269024586809</v>
      </c>
      <c r="O215">
        <f t="shared" si="51"/>
        <v>2454</v>
      </c>
      <c r="P215" s="2">
        <f t="shared" si="54"/>
        <v>4.7857089201877931</v>
      </c>
      <c r="Q215" s="2">
        <f t="shared" si="55"/>
        <v>6.7619738812500838</v>
      </c>
      <c r="R215" s="2">
        <f t="shared" si="56"/>
        <v>8.122174871249797</v>
      </c>
      <c r="S215" s="2">
        <f t="shared" si="57"/>
        <v>3.0309101845284601</v>
      </c>
      <c r="T215" s="2">
        <f t="shared" si="58"/>
        <v>0.26192238865193074</v>
      </c>
      <c r="U215" s="2">
        <f t="shared" si="52"/>
        <v>297.96269024586809</v>
      </c>
      <c r="V215" s="13">
        <f t="shared" si="53"/>
        <v>0</v>
      </c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1:38">
      <c r="A216" s="5">
        <v>1977</v>
      </c>
      <c r="B216" s="5">
        <v>331.73058329999998</v>
      </c>
      <c r="C216">
        <v>1975.7083</v>
      </c>
      <c r="D216">
        <v>328.5</v>
      </c>
      <c r="E216" s="1">
        <f t="shared" si="48"/>
        <v>1960</v>
      </c>
      <c r="F216">
        <v>2569</v>
      </c>
      <c r="G216" s="2">
        <f t="shared" si="59"/>
        <v>4.9354835680751172</v>
      </c>
      <c r="H216" s="2">
        <f t="shared" si="59"/>
        <v>6.9737940241347243</v>
      </c>
      <c r="I216" s="2">
        <f t="shared" si="59"/>
        <v>8.3818300940252133</v>
      </c>
      <c r="J216" s="2">
        <f t="shared" si="59"/>
        <v>3.1457919834421926</v>
      </c>
      <c r="K216" s="2">
        <f t="shared" si="59"/>
        <v>0.27407522678819812</v>
      </c>
      <c r="L216" s="2">
        <f t="shared" si="50"/>
        <v>298.71097489646547</v>
      </c>
      <c r="O216">
        <f t="shared" si="51"/>
        <v>2569</v>
      </c>
      <c r="P216" s="2">
        <f t="shared" si="54"/>
        <v>4.9354835680751172</v>
      </c>
      <c r="Q216" s="2">
        <f t="shared" si="55"/>
        <v>6.9737940241347243</v>
      </c>
      <c r="R216" s="2">
        <f t="shared" si="56"/>
        <v>8.3818300940252133</v>
      </c>
      <c r="S216" s="2">
        <f t="shared" si="57"/>
        <v>3.1457919834421926</v>
      </c>
      <c r="T216" s="2">
        <f t="shared" si="58"/>
        <v>0.27407522678819812</v>
      </c>
      <c r="U216" s="2">
        <f t="shared" si="52"/>
        <v>298.71097489646547</v>
      </c>
      <c r="V216" s="13">
        <f t="shared" si="53"/>
        <v>0</v>
      </c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1:38">
      <c r="A217" s="5">
        <v>1978</v>
      </c>
      <c r="B217" s="5">
        <v>333.49275</v>
      </c>
      <c r="C217">
        <v>1975.7917</v>
      </c>
      <c r="D217">
        <v>328.36</v>
      </c>
      <c r="E217" s="1">
        <f t="shared" si="48"/>
        <v>1961</v>
      </c>
      <c r="F217">
        <v>2580</v>
      </c>
      <c r="G217" s="2">
        <f t="shared" si="59"/>
        <v>5.0922769953051645</v>
      </c>
      <c r="H217" s="2">
        <f t="shared" si="59"/>
        <v>7.1958295655387117</v>
      </c>
      <c r="I217" s="2">
        <f t="shared" si="59"/>
        <v>8.6552770597842681</v>
      </c>
      <c r="J217" s="2">
        <f t="shared" si="59"/>
        <v>3.2676085989378469</v>
      </c>
      <c r="K217" s="2">
        <f t="shared" si="59"/>
        <v>0.28684535675323308</v>
      </c>
      <c r="L217" s="2">
        <f t="shared" si="50"/>
        <v>299.49783757631923</v>
      </c>
      <c r="O217">
        <f t="shared" si="51"/>
        <v>2580</v>
      </c>
      <c r="P217" s="2">
        <f t="shared" si="54"/>
        <v>5.0922769953051645</v>
      </c>
      <c r="Q217" s="2">
        <f t="shared" si="55"/>
        <v>7.1958295655387117</v>
      </c>
      <c r="R217" s="2">
        <f t="shared" si="56"/>
        <v>8.6552770597842681</v>
      </c>
      <c r="S217" s="2">
        <f t="shared" si="57"/>
        <v>3.2676085989378469</v>
      </c>
      <c r="T217" s="2">
        <f t="shared" si="58"/>
        <v>0.28684535675323308</v>
      </c>
      <c r="U217" s="2">
        <f t="shared" si="52"/>
        <v>299.49783757631923</v>
      </c>
      <c r="V217" s="13">
        <f t="shared" si="53"/>
        <v>0</v>
      </c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1:38">
      <c r="A218" s="5">
        <v>1979</v>
      </c>
      <c r="B218" s="5">
        <v>335.2824167</v>
      </c>
      <c r="C218">
        <v>1975.875</v>
      </c>
      <c r="D218">
        <v>329.38</v>
      </c>
      <c r="E218" s="1">
        <f t="shared" si="48"/>
        <v>1962</v>
      </c>
      <c r="F218">
        <v>2686</v>
      </c>
      <c r="G218" s="2">
        <f t="shared" si="59"/>
        <v>5.2497417840375586</v>
      </c>
      <c r="H218" s="2">
        <f t="shared" si="59"/>
        <v>7.4182871443793204</v>
      </c>
      <c r="I218" s="2">
        <f t="shared" si="59"/>
        <v>8.926706234112773</v>
      </c>
      <c r="J218" s="2">
        <f t="shared" si="59"/>
        <v>3.3837572939762017</v>
      </c>
      <c r="K218" s="2">
        <f t="shared" si="59"/>
        <v>0.29510726403042442</v>
      </c>
      <c r="L218" s="2">
        <f t="shared" si="50"/>
        <v>300.27359972053625</v>
      </c>
      <c r="O218">
        <f t="shared" si="51"/>
        <v>2686</v>
      </c>
      <c r="P218" s="2">
        <f t="shared" si="54"/>
        <v>5.2497417840375586</v>
      </c>
      <c r="Q218" s="2">
        <f t="shared" si="55"/>
        <v>7.4182871443793204</v>
      </c>
      <c r="R218" s="2">
        <f t="shared" si="56"/>
        <v>8.926706234112773</v>
      </c>
      <c r="S218" s="2">
        <f t="shared" si="57"/>
        <v>3.3837572939762017</v>
      </c>
      <c r="T218" s="2">
        <f t="shared" si="58"/>
        <v>0.29510726403042442</v>
      </c>
      <c r="U218" s="2">
        <f t="shared" si="52"/>
        <v>300.27359972053625</v>
      </c>
      <c r="V218" s="13">
        <f t="shared" si="53"/>
        <v>0</v>
      </c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1:38">
      <c r="A219" s="5">
        <v>1979</v>
      </c>
      <c r="B219" s="5">
        <v>332.04542500000002</v>
      </c>
      <c r="C219">
        <v>1975.9583</v>
      </c>
      <c r="D219">
        <v>330.62</v>
      </c>
      <c r="E219" s="1">
        <f t="shared" si="48"/>
        <v>1963</v>
      </c>
      <c r="F219">
        <v>2833</v>
      </c>
      <c r="G219" s="2">
        <f t="shared" si="59"/>
        <v>5.4136760563380282</v>
      </c>
      <c r="H219" s="2">
        <f t="shared" si="59"/>
        <v>7.6500857874123716</v>
      </c>
      <c r="I219" s="2">
        <f t="shared" si="59"/>
        <v>9.2104170015195468</v>
      </c>
      <c r="J219" s="2">
        <f t="shared" si="59"/>
        <v>3.5057120937756472</v>
      </c>
      <c r="K219" s="2">
        <f t="shared" si="59"/>
        <v>0.30509488992334016</v>
      </c>
      <c r="L219" s="2">
        <f t="shared" si="50"/>
        <v>301.08498582896891</v>
      </c>
      <c r="O219">
        <f t="shared" si="51"/>
        <v>2833</v>
      </c>
      <c r="P219" s="2">
        <f t="shared" si="54"/>
        <v>5.4136760563380282</v>
      </c>
      <c r="Q219" s="2">
        <f t="shared" si="55"/>
        <v>7.6500857874123716</v>
      </c>
      <c r="R219" s="2">
        <f t="shared" si="56"/>
        <v>9.2104170015195468</v>
      </c>
      <c r="S219" s="2">
        <f t="shared" si="57"/>
        <v>3.5057120937756472</v>
      </c>
      <c r="T219" s="2">
        <f t="shared" si="58"/>
        <v>0.30509488992334016</v>
      </c>
      <c r="U219" s="2">
        <f t="shared" si="52"/>
        <v>301.08498582896891</v>
      </c>
      <c r="V219" s="13">
        <f t="shared" si="53"/>
        <v>0</v>
      </c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1:38">
      <c r="A220" s="5">
        <v>1979</v>
      </c>
      <c r="B220" s="5">
        <v>335.24097999999998</v>
      </c>
      <c r="C220">
        <v>1976.0417</v>
      </c>
      <c r="D220">
        <v>331.56</v>
      </c>
      <c r="E220" s="1">
        <f t="shared" si="48"/>
        <v>1964</v>
      </c>
      <c r="F220">
        <v>2995</v>
      </c>
      <c r="G220" s="2">
        <f t="shared" si="59"/>
        <v>5.5865821596244132</v>
      </c>
      <c r="H220" s="2">
        <f t="shared" si="59"/>
        <v>7.895049562349195</v>
      </c>
      <c r="I220" s="2">
        <f t="shared" si="59"/>
        <v>9.5124041353112165</v>
      </c>
      <c r="J220" s="2">
        <f t="shared" si="59"/>
        <v>3.6379535203975024</v>
      </c>
      <c r="K220" s="2">
        <f t="shared" si="59"/>
        <v>0.31805409969583753</v>
      </c>
      <c r="L220" s="2">
        <f t="shared" si="50"/>
        <v>301.95004347737819</v>
      </c>
      <c r="O220">
        <f t="shared" si="51"/>
        <v>2995</v>
      </c>
      <c r="P220" s="2">
        <f t="shared" si="54"/>
        <v>5.5865821596244132</v>
      </c>
      <c r="Q220" s="2">
        <f t="shared" si="55"/>
        <v>7.895049562349195</v>
      </c>
      <c r="R220" s="2">
        <f t="shared" si="56"/>
        <v>9.5124041353112165</v>
      </c>
      <c r="S220" s="2">
        <f t="shared" si="57"/>
        <v>3.6379535203975024</v>
      </c>
      <c r="T220" s="2">
        <f t="shared" si="58"/>
        <v>0.31805409969583753</v>
      </c>
      <c r="U220" s="2">
        <f t="shared" si="52"/>
        <v>301.95004347737819</v>
      </c>
      <c r="V220" s="13">
        <f t="shared" si="53"/>
        <v>0</v>
      </c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1:38">
      <c r="A221" s="5">
        <v>1980</v>
      </c>
      <c r="B221" s="5">
        <v>336.58983330000001</v>
      </c>
      <c r="C221">
        <v>1976.125</v>
      </c>
      <c r="D221">
        <v>332.74</v>
      </c>
      <c r="E221" s="1">
        <f t="shared" si="48"/>
        <v>1965</v>
      </c>
      <c r="F221">
        <v>3130</v>
      </c>
      <c r="G221" s="2">
        <f t="shared" si="59"/>
        <v>5.7693755868544603</v>
      </c>
      <c r="H221" s="2">
        <f t="shared" si="59"/>
        <v>8.1545507022225188</v>
      </c>
      <c r="I221" s="2">
        <f t="shared" si="59"/>
        <v>9.8346758399685257</v>
      </c>
      <c r="J221" s="2">
        <f t="shared" si="59"/>
        <v>3.7816544945713471</v>
      </c>
      <c r="K221" s="2">
        <f t="shared" si="59"/>
        <v>0.33351989155132167</v>
      </c>
      <c r="L221" s="2">
        <f t="shared" si="50"/>
        <v>302.87377651516817</v>
      </c>
      <c r="O221">
        <f t="shared" si="51"/>
        <v>3130</v>
      </c>
      <c r="P221" s="2">
        <f t="shared" si="54"/>
        <v>5.7693755868544603</v>
      </c>
      <c r="Q221" s="2">
        <f t="shared" si="55"/>
        <v>8.1545507022225188</v>
      </c>
      <c r="R221" s="2">
        <f t="shared" si="56"/>
        <v>9.8346758399685257</v>
      </c>
      <c r="S221" s="2">
        <f t="shared" si="57"/>
        <v>3.7816544945713471</v>
      </c>
      <c r="T221" s="2">
        <f t="shared" si="58"/>
        <v>0.33351989155132167</v>
      </c>
      <c r="U221" s="2">
        <f t="shared" si="52"/>
        <v>302.87377651516817</v>
      </c>
      <c r="V221" s="13">
        <f t="shared" si="53"/>
        <v>0</v>
      </c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1:38">
      <c r="A222" s="5">
        <v>1981</v>
      </c>
      <c r="B222" s="5">
        <v>337.63400000000001</v>
      </c>
      <c r="C222">
        <v>1976.2083</v>
      </c>
      <c r="D222">
        <v>333.36</v>
      </c>
      <c r="E222" s="1">
        <f t="shared" si="48"/>
        <v>1966</v>
      </c>
      <c r="F222">
        <v>3288</v>
      </c>
      <c r="G222" s="2">
        <f t="shared" si="59"/>
        <v>5.9604084507042252</v>
      </c>
      <c r="H222" s="2">
        <f t="shared" si="59"/>
        <v>8.4260140030391373</v>
      </c>
      <c r="I222" s="2">
        <f t="shared" si="59"/>
        <v>10.172903505459898</v>
      </c>
      <c r="J222" s="2">
        <f t="shared" si="59"/>
        <v>3.9329913542881836</v>
      </c>
      <c r="K222" s="2">
        <f t="shared" si="59"/>
        <v>0.34923839665742085</v>
      </c>
      <c r="L222" s="2">
        <f t="shared" si="50"/>
        <v>303.84155571014884</v>
      </c>
      <c r="O222">
        <f t="shared" si="51"/>
        <v>3288</v>
      </c>
      <c r="P222" s="2">
        <f t="shared" si="54"/>
        <v>5.9604084507042252</v>
      </c>
      <c r="Q222" s="2">
        <f t="shared" si="55"/>
        <v>8.4260140030391373</v>
      </c>
      <c r="R222" s="2">
        <f t="shared" si="56"/>
        <v>10.172903505459898</v>
      </c>
      <c r="S222" s="2">
        <f t="shared" si="57"/>
        <v>3.9329913542881836</v>
      </c>
      <c r="T222" s="2">
        <f t="shared" si="58"/>
        <v>0.34923839665742085</v>
      </c>
      <c r="U222" s="2">
        <f t="shared" si="52"/>
        <v>303.84155571014884</v>
      </c>
      <c r="V222" s="13">
        <f t="shared" si="53"/>
        <v>0</v>
      </c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1:38">
      <c r="A223" s="5">
        <v>1982</v>
      </c>
      <c r="B223" s="5">
        <v>338.11783329999997</v>
      </c>
      <c r="C223">
        <v>1976.2917</v>
      </c>
      <c r="D223">
        <v>334.74</v>
      </c>
      <c r="E223" s="1">
        <f t="shared" si="48"/>
        <v>1967</v>
      </c>
      <c r="F223">
        <v>3393</v>
      </c>
      <c r="G223" s="2">
        <f t="shared" si="59"/>
        <v>6.1610845070422533</v>
      </c>
      <c r="H223" s="2">
        <f t="shared" si="59"/>
        <v>8.7115661809497791</v>
      </c>
      <c r="I223" s="2">
        <f t="shared" si="59"/>
        <v>10.530328360112787</v>
      </c>
      <c r="J223" s="2">
        <f t="shared" si="59"/>
        <v>4.0942274159294891</v>
      </c>
      <c r="K223" s="2">
        <f t="shared" si="59"/>
        <v>0.36618999230470639</v>
      </c>
      <c r="L223" s="2">
        <f t="shared" si="50"/>
        <v>304.86339645633899</v>
      </c>
      <c r="O223">
        <f t="shared" si="51"/>
        <v>3393</v>
      </c>
      <c r="P223" s="2">
        <f t="shared" si="54"/>
        <v>6.1610845070422533</v>
      </c>
      <c r="Q223" s="2">
        <f t="shared" si="55"/>
        <v>8.7115661809497791</v>
      </c>
      <c r="R223" s="2">
        <f t="shared" si="56"/>
        <v>10.530328360112787</v>
      </c>
      <c r="S223" s="2">
        <f t="shared" si="57"/>
        <v>4.0942274159294891</v>
      </c>
      <c r="T223" s="2">
        <f t="shared" si="58"/>
        <v>0.36618999230470639</v>
      </c>
      <c r="U223" s="2">
        <f t="shared" si="52"/>
        <v>304.86339645633899</v>
      </c>
      <c r="V223" s="13">
        <f t="shared" si="53"/>
        <v>0</v>
      </c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1:38">
      <c r="A224" s="5">
        <v>1983</v>
      </c>
      <c r="B224" s="5">
        <v>340.06866669999999</v>
      </c>
      <c r="C224">
        <v>1976.375</v>
      </c>
      <c r="D224">
        <v>334.72</v>
      </c>
      <c r="E224" s="1">
        <f t="shared" si="48"/>
        <v>1968</v>
      </c>
      <c r="F224">
        <v>3566</v>
      </c>
      <c r="G224" s="2">
        <f t="shared" si="59"/>
        <v>6.3681690140845069</v>
      </c>
      <c r="H224" s="2">
        <f t="shared" si="59"/>
        <v>9.0061919512107131</v>
      </c>
      <c r="I224" s="2">
        <f t="shared" si="59"/>
        <v>10.89873028611618</v>
      </c>
      <c r="J224" s="2">
        <f t="shared" si="59"/>
        <v>4.2585765119339767</v>
      </c>
      <c r="K224" s="2">
        <f t="shared" si="59"/>
        <v>0.38140123226062506</v>
      </c>
      <c r="L224" s="2">
        <f t="shared" si="50"/>
        <v>305.91306899560601</v>
      </c>
      <c r="O224">
        <f t="shared" si="51"/>
        <v>3566</v>
      </c>
      <c r="P224" s="2">
        <f t="shared" si="54"/>
        <v>6.3681690140845069</v>
      </c>
      <c r="Q224" s="2">
        <f t="shared" si="55"/>
        <v>9.0061919512107131</v>
      </c>
      <c r="R224" s="2">
        <f t="shared" si="56"/>
        <v>10.89873028611618</v>
      </c>
      <c r="S224" s="2">
        <f t="shared" si="57"/>
        <v>4.2585765119339767</v>
      </c>
      <c r="T224" s="2">
        <f t="shared" si="58"/>
        <v>0.38140123226062506</v>
      </c>
      <c r="U224" s="2">
        <f t="shared" si="52"/>
        <v>305.91306899560601</v>
      </c>
      <c r="V224" s="13">
        <f t="shared" si="53"/>
        <v>0</v>
      </c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1:38">
      <c r="A225" s="5">
        <v>1984</v>
      </c>
      <c r="B225" s="5">
        <v>341.84866670000002</v>
      </c>
      <c r="C225">
        <v>1976.4583</v>
      </c>
      <c r="D225">
        <v>333.98</v>
      </c>
      <c r="E225" s="1">
        <f t="shared" si="48"/>
        <v>1969</v>
      </c>
      <c r="F225">
        <v>3780</v>
      </c>
      <c r="G225" s="2">
        <f t="shared" si="59"/>
        <v>6.5858122065727702</v>
      </c>
      <c r="H225" s="2">
        <f t="shared" si="59"/>
        <v>9.3162513286239097</v>
      </c>
      <c r="I225" s="2">
        <f t="shared" si="59"/>
        <v>11.288177904898959</v>
      </c>
      <c r="J225" s="2">
        <f t="shared" si="59"/>
        <v>4.4338420250926829</v>
      </c>
      <c r="K225" s="2">
        <f t="shared" si="59"/>
        <v>0.39874938139383509</v>
      </c>
      <c r="L225" s="2">
        <f t="shared" si="50"/>
        <v>307.02283284658216</v>
      </c>
      <c r="O225">
        <f t="shared" si="51"/>
        <v>3780</v>
      </c>
      <c r="P225" s="2">
        <f t="shared" si="54"/>
        <v>6.5858122065727702</v>
      </c>
      <c r="Q225" s="2">
        <f t="shared" si="55"/>
        <v>9.3162513286239097</v>
      </c>
      <c r="R225" s="2">
        <f t="shared" si="56"/>
        <v>11.288177904898959</v>
      </c>
      <c r="S225" s="2">
        <f t="shared" si="57"/>
        <v>4.4338420250926829</v>
      </c>
      <c r="T225" s="2">
        <f t="shared" si="58"/>
        <v>0.39874938139383509</v>
      </c>
      <c r="U225" s="2">
        <f t="shared" si="52"/>
        <v>307.02283284658216</v>
      </c>
      <c r="V225" s="13">
        <f t="shared" si="53"/>
        <v>0</v>
      </c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1:38">
      <c r="A226" s="5">
        <v>1985</v>
      </c>
      <c r="B226" s="5">
        <v>343.24783330000002</v>
      </c>
      <c r="C226">
        <v>1976.5417</v>
      </c>
      <c r="D226">
        <v>333.08</v>
      </c>
      <c r="E226" s="1">
        <f t="shared" si="48"/>
        <v>1970</v>
      </c>
      <c r="F226">
        <v>4053</v>
      </c>
      <c r="G226" s="2">
        <f t="shared" si="59"/>
        <v>6.8165164319248825</v>
      </c>
      <c r="H226" s="2">
        <f t="shared" si="59"/>
        <v>9.6455516201328528</v>
      </c>
      <c r="I226" s="2">
        <f t="shared" si="59"/>
        <v>11.704548352623755</v>
      </c>
      <c r="J226" s="2">
        <f t="shared" si="59"/>
        <v>4.6242125413859894</v>
      </c>
      <c r="K226" s="2">
        <f t="shared" si="59"/>
        <v>0.41931851408920162</v>
      </c>
      <c r="L226" s="2">
        <f t="shared" si="50"/>
        <v>308.21014746015669</v>
      </c>
      <c r="O226">
        <f t="shared" si="51"/>
        <v>4053</v>
      </c>
      <c r="P226" s="2">
        <f t="shared" si="54"/>
        <v>6.8165164319248825</v>
      </c>
      <c r="Q226" s="2">
        <f t="shared" si="55"/>
        <v>9.6455516201328528</v>
      </c>
      <c r="R226" s="2">
        <f t="shared" si="56"/>
        <v>11.704548352623755</v>
      </c>
      <c r="S226" s="2">
        <f t="shared" si="57"/>
        <v>4.6242125413859894</v>
      </c>
      <c r="T226" s="2">
        <f t="shared" si="58"/>
        <v>0.41931851408920162</v>
      </c>
      <c r="U226" s="2">
        <f t="shared" si="52"/>
        <v>308.21014746015669</v>
      </c>
      <c r="V226" s="13">
        <f t="shared" si="53"/>
        <v>0</v>
      </c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1:38">
      <c r="A227" s="5">
        <v>1986</v>
      </c>
      <c r="B227" s="5">
        <v>344.45466670000002</v>
      </c>
      <c r="C227">
        <v>1976.625</v>
      </c>
      <c r="D227">
        <v>330.68</v>
      </c>
      <c r="E227" s="1">
        <f t="shared" si="48"/>
        <v>1971</v>
      </c>
      <c r="F227">
        <v>4208</v>
      </c>
      <c r="G227" s="2">
        <f t="shared" si="59"/>
        <v>7.0638826291079813</v>
      </c>
      <c r="H227" s="2">
        <f t="shared" si="59"/>
        <v>9.9995797995108582</v>
      </c>
      <c r="I227" s="2">
        <f t="shared" si="59"/>
        <v>12.156344104264022</v>
      </c>
      <c r="J227" s="2">
        <f t="shared" si="59"/>
        <v>4.8357500421018615</v>
      </c>
      <c r="K227" s="2">
        <f t="shared" si="59"/>
        <v>0.44461122512108975</v>
      </c>
      <c r="L227" s="2">
        <f t="shared" si="50"/>
        <v>309.50016780010583</v>
      </c>
      <c r="O227">
        <f t="shared" si="51"/>
        <v>4208</v>
      </c>
      <c r="P227" s="2">
        <f t="shared" si="54"/>
        <v>7.0638826291079813</v>
      </c>
      <c r="Q227" s="2">
        <f t="shared" si="55"/>
        <v>9.9995797995108582</v>
      </c>
      <c r="R227" s="2">
        <f t="shared" si="56"/>
        <v>12.156344104264022</v>
      </c>
      <c r="S227" s="2">
        <f t="shared" si="57"/>
        <v>4.8357500421018615</v>
      </c>
      <c r="T227" s="2">
        <f t="shared" si="58"/>
        <v>0.44461122512108975</v>
      </c>
      <c r="U227" s="2">
        <f t="shared" si="52"/>
        <v>309.50016780010583</v>
      </c>
      <c r="V227" s="13">
        <f t="shared" si="53"/>
        <v>0</v>
      </c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spans="1:38">
      <c r="A228" s="5">
        <v>1987</v>
      </c>
      <c r="B228" s="5">
        <v>346.12925000000001</v>
      </c>
      <c r="C228">
        <v>1976.7083</v>
      </c>
      <c r="D228">
        <v>328.96</v>
      </c>
      <c r="E228" s="1">
        <f t="shared" si="48"/>
        <v>1972</v>
      </c>
      <c r="F228">
        <v>4376</v>
      </c>
      <c r="G228" s="2">
        <f t="shared" si="59"/>
        <v>7.3207089201877933</v>
      </c>
      <c r="H228" s="2">
        <f t="shared" si="59"/>
        <v>10.367188027392475</v>
      </c>
      <c r="I228" s="2">
        <f t="shared" si="59"/>
        <v>12.625361960041674</v>
      </c>
      <c r="J228" s="2">
        <f t="shared" si="59"/>
        <v>5.0533955587079493</v>
      </c>
      <c r="K228" s="2">
        <f t="shared" si="59"/>
        <v>0.46722902513434617</v>
      </c>
      <c r="L228" s="2">
        <f t="shared" si="50"/>
        <v>310.83388349146423</v>
      </c>
      <c r="O228">
        <f t="shared" si="51"/>
        <v>4376</v>
      </c>
      <c r="P228" s="2">
        <f t="shared" si="54"/>
        <v>7.3207089201877933</v>
      </c>
      <c r="Q228" s="2">
        <f t="shared" si="55"/>
        <v>10.367188027392475</v>
      </c>
      <c r="R228" s="2">
        <f t="shared" si="56"/>
        <v>12.625361960041674</v>
      </c>
      <c r="S228" s="2">
        <f t="shared" si="57"/>
        <v>5.0533955587079493</v>
      </c>
      <c r="T228" s="2">
        <f t="shared" si="58"/>
        <v>0.46722902513434617</v>
      </c>
      <c r="U228" s="2">
        <f t="shared" si="52"/>
        <v>310.83388349146423</v>
      </c>
      <c r="V228" s="13">
        <f t="shared" si="53"/>
        <v>0</v>
      </c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spans="1:38">
      <c r="A229" s="5">
        <v>1988</v>
      </c>
      <c r="B229" s="5">
        <v>348.3018333</v>
      </c>
      <c r="C229">
        <v>1976.7917</v>
      </c>
      <c r="D229">
        <v>328.72</v>
      </c>
      <c r="E229" s="1">
        <f t="shared" si="48"/>
        <v>1973</v>
      </c>
      <c r="F229">
        <v>4615</v>
      </c>
      <c r="G229" s="2">
        <f t="shared" si="59"/>
        <v>7.5877887323943662</v>
      </c>
      <c r="H229" s="2">
        <f t="shared" si="59"/>
        <v>10.749559601935228</v>
      </c>
      <c r="I229" s="2">
        <f t="shared" si="59"/>
        <v>13.113323805911094</v>
      </c>
      <c r="J229" s="2">
        <f t="shared" si="59"/>
        <v>5.2783259810554055</v>
      </c>
      <c r="K229" s="2">
        <f t="shared" si="59"/>
        <v>0.48883473824129697</v>
      </c>
      <c r="L229" s="2">
        <f t="shared" si="50"/>
        <v>312.2178328595374</v>
      </c>
      <c r="O229">
        <f t="shared" si="51"/>
        <v>4615</v>
      </c>
      <c r="P229" s="2">
        <f t="shared" si="54"/>
        <v>7.5877887323943662</v>
      </c>
      <c r="Q229" s="2">
        <f t="shared" si="55"/>
        <v>10.749559601935228</v>
      </c>
      <c r="R229" s="2">
        <f t="shared" si="56"/>
        <v>13.113323805911094</v>
      </c>
      <c r="S229" s="2">
        <f t="shared" si="57"/>
        <v>5.2783259810554055</v>
      </c>
      <c r="T229" s="2">
        <f t="shared" si="58"/>
        <v>0.48883473824129697</v>
      </c>
      <c r="U229" s="2">
        <f t="shared" si="52"/>
        <v>312.2178328595374</v>
      </c>
      <c r="V229" s="13">
        <f t="shared" si="53"/>
        <v>0</v>
      </c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spans="1:38">
      <c r="A230" s="5">
        <v>1989</v>
      </c>
      <c r="B230" s="5">
        <v>349.49725000000001</v>
      </c>
      <c r="C230">
        <v>1976.875</v>
      </c>
      <c r="D230">
        <v>330.16</v>
      </c>
      <c r="E230" s="1">
        <f t="shared" si="48"/>
        <v>1974</v>
      </c>
      <c r="F230">
        <v>4623</v>
      </c>
      <c r="G230" s="2">
        <f t="shared" si="59"/>
        <v>7.8694553990610325</v>
      </c>
      <c r="H230" s="2">
        <f t="shared" si="59"/>
        <v>11.153320575397705</v>
      </c>
      <c r="I230" s="2">
        <f t="shared" si="59"/>
        <v>13.630642030636347</v>
      </c>
      <c r="J230" s="2">
        <f t="shared" si="59"/>
        <v>5.5184584787152442</v>
      </c>
      <c r="K230" s="2">
        <f t="shared" si="59"/>
        <v>0.51315992294261292</v>
      </c>
      <c r="L230" s="2">
        <f t="shared" si="50"/>
        <v>313.68503640675294</v>
      </c>
      <c r="O230">
        <f t="shared" si="51"/>
        <v>4623</v>
      </c>
      <c r="P230" s="2">
        <f t="shared" si="54"/>
        <v>7.8694553990610325</v>
      </c>
      <c r="Q230" s="2">
        <f t="shared" si="55"/>
        <v>11.153320575397705</v>
      </c>
      <c r="R230" s="2">
        <f t="shared" si="56"/>
        <v>13.630642030636347</v>
      </c>
      <c r="S230" s="2">
        <f t="shared" si="57"/>
        <v>5.5184584787152442</v>
      </c>
      <c r="T230" s="2">
        <f t="shared" si="58"/>
        <v>0.51315992294261292</v>
      </c>
      <c r="U230" s="2">
        <f t="shared" si="52"/>
        <v>313.68503640675294</v>
      </c>
      <c r="V230" s="13">
        <f t="shared" si="53"/>
        <v>0</v>
      </c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spans="1:38">
      <c r="A231" s="5">
        <v>1990</v>
      </c>
      <c r="B231" s="5">
        <v>350.95974999999999</v>
      </c>
      <c r="C231">
        <v>1976.9583</v>
      </c>
      <c r="D231">
        <v>331.62</v>
      </c>
      <c r="E231" s="1">
        <f t="shared" si="48"/>
        <v>1975</v>
      </c>
      <c r="F231">
        <v>4596</v>
      </c>
      <c r="G231" s="2">
        <f t="shared" ref="G231:K246" si="60">G230*(1-G$5)+G$4*$F230*$L$4/1000</f>
        <v>8.1516103286384975</v>
      </c>
      <c r="H231" s="2">
        <f t="shared" si="60"/>
        <v>11.556721964058877</v>
      </c>
      <c r="I231" s="2">
        <f t="shared" si="60"/>
        <v>14.142218369467749</v>
      </c>
      <c r="J231" s="2">
        <f t="shared" si="60"/>
        <v>5.7458119288616505</v>
      </c>
      <c r="K231" s="2">
        <f t="shared" si="60"/>
        <v>0.52828948012159394</v>
      </c>
      <c r="L231" s="2">
        <f t="shared" si="50"/>
        <v>315.12465207114838</v>
      </c>
      <c r="O231">
        <f t="shared" si="51"/>
        <v>4596</v>
      </c>
      <c r="P231" s="2">
        <f t="shared" si="54"/>
        <v>8.1516103286384975</v>
      </c>
      <c r="Q231" s="2">
        <f t="shared" si="55"/>
        <v>11.556721964058877</v>
      </c>
      <c r="R231" s="2">
        <f t="shared" si="56"/>
        <v>14.142218369467749</v>
      </c>
      <c r="S231" s="2">
        <f t="shared" si="57"/>
        <v>5.7458119288616505</v>
      </c>
      <c r="T231" s="2">
        <f t="shared" si="58"/>
        <v>0.52828948012159394</v>
      </c>
      <c r="U231" s="2">
        <f t="shared" si="52"/>
        <v>315.12465207114838</v>
      </c>
      <c r="V231" s="13">
        <f t="shared" si="53"/>
        <v>0</v>
      </c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spans="1:38">
      <c r="A232" s="5">
        <v>1991</v>
      </c>
      <c r="B232" s="5">
        <v>352.5660833</v>
      </c>
      <c r="C232">
        <v>1977.0417</v>
      </c>
      <c r="D232">
        <v>332.68</v>
      </c>
      <c r="E232" s="1">
        <f t="shared" si="48"/>
        <v>1976</v>
      </c>
      <c r="F232">
        <v>4864</v>
      </c>
      <c r="G232" s="2">
        <f t="shared" si="60"/>
        <v>8.4321173708920192</v>
      </c>
      <c r="H232" s="2">
        <f t="shared" si="60"/>
        <v>11.956478372170753</v>
      </c>
      <c r="I232" s="2">
        <f t="shared" si="60"/>
        <v>14.642871677571748</v>
      </c>
      <c r="J232" s="2">
        <f t="shared" si="60"/>
        <v>5.9570083770829374</v>
      </c>
      <c r="K232" s="2">
        <f t="shared" si="60"/>
        <v>0.53619841478471852</v>
      </c>
      <c r="L232" s="2">
        <f t="shared" si="50"/>
        <v>316.52467421250219</v>
      </c>
      <c r="O232">
        <f t="shared" si="51"/>
        <v>4864</v>
      </c>
      <c r="P232" s="2">
        <f t="shared" si="54"/>
        <v>8.4321173708920192</v>
      </c>
      <c r="Q232" s="2">
        <f t="shared" si="55"/>
        <v>11.956478372170753</v>
      </c>
      <c r="R232" s="2">
        <f t="shared" si="56"/>
        <v>14.642871677571748</v>
      </c>
      <c r="S232" s="2">
        <f t="shared" si="57"/>
        <v>5.9570083770829374</v>
      </c>
      <c r="T232" s="2">
        <f t="shared" si="58"/>
        <v>0.53619841478471852</v>
      </c>
      <c r="U232" s="2">
        <f t="shared" si="52"/>
        <v>316.52467421250219</v>
      </c>
      <c r="V232" s="13">
        <f t="shared" si="53"/>
        <v>0</v>
      </c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  <row r="233" spans="1:38">
      <c r="A233" s="5">
        <v>1992</v>
      </c>
      <c r="B233" s="5">
        <v>354.07</v>
      </c>
      <c r="C233">
        <v>1977.125</v>
      </c>
      <c r="D233">
        <v>333.17</v>
      </c>
      <c r="E233" s="1">
        <f t="shared" si="48"/>
        <v>1977</v>
      </c>
      <c r="F233">
        <v>5026</v>
      </c>
      <c r="G233" s="2">
        <f t="shared" si="60"/>
        <v>8.7289812206572783</v>
      </c>
      <c r="H233" s="2">
        <f t="shared" si="60"/>
        <v>12.380299357700245</v>
      </c>
      <c r="I233" s="2">
        <f t="shared" si="60"/>
        <v>15.177067819420543</v>
      </c>
      <c r="J233" s="2">
        <f t="shared" si="60"/>
        <v>6.1875952352493577</v>
      </c>
      <c r="K233" s="2">
        <f t="shared" si="60"/>
        <v>0.55357758576798066</v>
      </c>
      <c r="L233" s="2">
        <f t="shared" si="50"/>
        <v>318.02752121879541</v>
      </c>
      <c r="O233">
        <f t="shared" si="51"/>
        <v>5026</v>
      </c>
      <c r="P233" s="2">
        <f t="shared" si="54"/>
        <v>8.7289812206572783</v>
      </c>
      <c r="Q233" s="2">
        <f t="shared" si="55"/>
        <v>12.380299357700245</v>
      </c>
      <c r="R233" s="2">
        <f t="shared" si="56"/>
        <v>15.177067819420543</v>
      </c>
      <c r="S233" s="2">
        <f t="shared" si="57"/>
        <v>6.1875952352493577</v>
      </c>
      <c r="T233" s="2">
        <f t="shared" si="58"/>
        <v>0.55357758576798066</v>
      </c>
      <c r="U233" s="2">
        <f t="shared" si="52"/>
        <v>318.02752121879541</v>
      </c>
      <c r="V233" s="13">
        <f t="shared" si="53"/>
        <v>0</v>
      </c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</row>
    <row r="234" spans="1:38">
      <c r="A234" s="5">
        <v>1993</v>
      </c>
      <c r="B234" s="5">
        <v>354.87</v>
      </c>
      <c r="C234">
        <v>1977.2083</v>
      </c>
      <c r="D234">
        <v>334.96</v>
      </c>
      <c r="E234" s="1">
        <f t="shared" si="48"/>
        <v>1978</v>
      </c>
      <c r="F234">
        <v>5087</v>
      </c>
      <c r="G234" s="2">
        <f t="shared" si="60"/>
        <v>9.0357323943661978</v>
      </c>
      <c r="H234" s="2">
        <f t="shared" si="60"/>
        <v>12.818165666632165</v>
      </c>
      <c r="I234" s="2">
        <f t="shared" si="60"/>
        <v>15.728431679811502</v>
      </c>
      <c r="J234" s="2">
        <f t="shared" si="60"/>
        <v>6.4240234756473917</v>
      </c>
      <c r="K234" s="2">
        <f t="shared" si="60"/>
        <v>0.57172421961253428</v>
      </c>
      <c r="L234" s="2">
        <f t="shared" si="50"/>
        <v>319.5780774360698</v>
      </c>
      <c r="O234">
        <f t="shared" si="51"/>
        <v>5087</v>
      </c>
      <c r="P234" s="2">
        <f t="shared" si="54"/>
        <v>9.0357323943661978</v>
      </c>
      <c r="Q234" s="2">
        <f t="shared" si="55"/>
        <v>12.818165666632165</v>
      </c>
      <c r="R234" s="2">
        <f t="shared" si="56"/>
        <v>15.728431679811502</v>
      </c>
      <c r="S234" s="2">
        <f t="shared" si="57"/>
        <v>6.4240234756473917</v>
      </c>
      <c r="T234" s="2">
        <f t="shared" si="58"/>
        <v>0.57172421961253428</v>
      </c>
      <c r="U234" s="2">
        <f t="shared" si="52"/>
        <v>319.5780774360698</v>
      </c>
      <c r="V234" s="13">
        <f t="shared" si="53"/>
        <v>0</v>
      </c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</row>
    <row r="235" spans="1:38">
      <c r="A235" s="5">
        <v>1994</v>
      </c>
      <c r="B235" s="5">
        <v>356.32</v>
      </c>
      <c r="C235">
        <v>1977.2917</v>
      </c>
      <c r="D235">
        <v>336.14</v>
      </c>
      <c r="E235" s="1">
        <f t="shared" si="48"/>
        <v>1979</v>
      </c>
      <c r="F235">
        <v>5369</v>
      </c>
      <c r="G235" s="2">
        <f t="shared" si="60"/>
        <v>9.3462065727699546</v>
      </c>
      <c r="H235" s="2">
        <f t="shared" si="60"/>
        <v>13.260555091786765</v>
      </c>
      <c r="I235" s="2">
        <f t="shared" si="60"/>
        <v>16.28155911413258</v>
      </c>
      <c r="J235" s="2">
        <f t="shared" si="60"/>
        <v>6.6541049383807076</v>
      </c>
      <c r="K235" s="2">
        <f t="shared" si="60"/>
        <v>0.58559455917509318</v>
      </c>
      <c r="L235" s="2">
        <f t="shared" si="50"/>
        <v>321.12802027624508</v>
      </c>
      <c r="O235">
        <f t="shared" si="51"/>
        <v>5369</v>
      </c>
      <c r="P235" s="2">
        <f t="shared" si="54"/>
        <v>9.3462065727699546</v>
      </c>
      <c r="Q235" s="2">
        <f t="shared" si="55"/>
        <v>13.260555091786765</v>
      </c>
      <c r="R235" s="2">
        <f t="shared" si="56"/>
        <v>16.28155911413258</v>
      </c>
      <c r="S235" s="2">
        <f t="shared" si="57"/>
        <v>6.6541049383807076</v>
      </c>
      <c r="T235" s="2">
        <f t="shared" si="58"/>
        <v>0.58559455917509318</v>
      </c>
      <c r="U235" s="2">
        <f t="shared" si="52"/>
        <v>321.12802027624508</v>
      </c>
      <c r="V235" s="13">
        <f t="shared" si="53"/>
        <v>0</v>
      </c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</row>
    <row r="236" spans="1:38">
      <c r="A236" s="5">
        <v>1995</v>
      </c>
      <c r="B236" s="5">
        <v>358.31</v>
      </c>
      <c r="C236">
        <v>1977.375</v>
      </c>
      <c r="D236">
        <v>336.93</v>
      </c>
      <c r="E236" s="1">
        <f t="shared" si="48"/>
        <v>1980</v>
      </c>
      <c r="F236">
        <v>5316</v>
      </c>
      <c r="G236" s="2">
        <f t="shared" si="60"/>
        <v>9.6738920187793447</v>
      </c>
      <c r="H236" s="2">
        <f t="shared" si="60"/>
        <v>13.728206363645002</v>
      </c>
      <c r="I236" s="2">
        <f t="shared" si="60"/>
        <v>16.869628328542579</v>
      </c>
      <c r="J236" s="2">
        <f t="shared" si="60"/>
        <v>6.9041411620400934</v>
      </c>
      <c r="K236" s="2">
        <f t="shared" si="60"/>
        <v>0.6072467820001286</v>
      </c>
      <c r="L236" s="2">
        <f t="shared" si="50"/>
        <v>322.78311465500713</v>
      </c>
      <c r="O236">
        <f t="shared" si="51"/>
        <v>5316</v>
      </c>
      <c r="P236" s="2">
        <f t="shared" si="54"/>
        <v>9.6738920187793447</v>
      </c>
      <c r="Q236" s="2">
        <f t="shared" si="55"/>
        <v>13.728206363645002</v>
      </c>
      <c r="R236" s="2">
        <f t="shared" si="56"/>
        <v>16.869628328542579</v>
      </c>
      <c r="S236" s="2">
        <f t="shared" si="57"/>
        <v>6.9041411620400934</v>
      </c>
      <c r="T236" s="2">
        <f t="shared" si="58"/>
        <v>0.6072467820001286</v>
      </c>
      <c r="U236" s="2">
        <f t="shared" si="52"/>
        <v>322.78311465500713</v>
      </c>
      <c r="V236" s="13">
        <f t="shared" si="53"/>
        <v>0</v>
      </c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</row>
    <row r="237" spans="1:38">
      <c r="A237" s="5">
        <v>1996</v>
      </c>
      <c r="B237" s="5">
        <v>359.8</v>
      </c>
      <c r="C237">
        <v>1977.4583</v>
      </c>
      <c r="D237">
        <v>336.17</v>
      </c>
      <c r="E237" s="1">
        <f t="shared" si="48"/>
        <v>1981</v>
      </c>
      <c r="F237">
        <v>5152</v>
      </c>
      <c r="G237" s="2">
        <f t="shared" si="60"/>
        <v>9.9983427230046971</v>
      </c>
      <c r="H237" s="2">
        <f t="shared" si="60"/>
        <v>14.189594587050243</v>
      </c>
      <c r="I237" s="2">
        <f t="shared" si="60"/>
        <v>17.441841674450874</v>
      </c>
      <c r="J237" s="2">
        <f t="shared" si="60"/>
        <v>7.1336729450424237</v>
      </c>
      <c r="K237" s="2">
        <f t="shared" si="60"/>
        <v>0.61789125608364415</v>
      </c>
      <c r="L237" s="2">
        <f t="shared" si="50"/>
        <v>324.38134318563186</v>
      </c>
      <c r="O237">
        <f t="shared" si="51"/>
        <v>5152</v>
      </c>
      <c r="P237" s="2">
        <f t="shared" si="54"/>
        <v>9.9983427230046971</v>
      </c>
      <c r="Q237" s="2">
        <f t="shared" si="55"/>
        <v>14.189594587050243</v>
      </c>
      <c r="R237" s="2">
        <f t="shared" si="56"/>
        <v>17.441841674450874</v>
      </c>
      <c r="S237" s="2">
        <f t="shared" si="57"/>
        <v>7.1336729450424237</v>
      </c>
      <c r="T237" s="2">
        <f t="shared" si="58"/>
        <v>0.61789125608364415</v>
      </c>
      <c r="U237" s="2">
        <f t="shared" si="52"/>
        <v>324.38134318563186</v>
      </c>
      <c r="V237" s="13">
        <f t="shared" si="53"/>
        <v>0</v>
      </c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</row>
    <row r="238" spans="1:38">
      <c r="A238" s="5">
        <v>1997</v>
      </c>
      <c r="B238" s="5">
        <v>361.13</v>
      </c>
      <c r="C238">
        <v>1977.5417</v>
      </c>
      <c r="D238">
        <v>334.89</v>
      </c>
      <c r="E238" s="1">
        <f t="shared" si="48"/>
        <v>1982</v>
      </c>
      <c r="F238">
        <v>5113</v>
      </c>
      <c r="G238" s="2">
        <f t="shared" si="60"/>
        <v>10.312784037558687</v>
      </c>
      <c r="H238" s="2">
        <f t="shared" si="60"/>
        <v>14.634314456624777</v>
      </c>
      <c r="I238" s="2">
        <f t="shared" si="60"/>
        <v>17.981735922752087</v>
      </c>
      <c r="J238" s="2">
        <f t="shared" si="60"/>
        <v>7.3308434726053662</v>
      </c>
      <c r="K238" s="2">
        <f t="shared" si="60"/>
        <v>0.61664792545538094</v>
      </c>
      <c r="L238" s="2">
        <f t="shared" si="50"/>
        <v>325.87632581499628</v>
      </c>
      <c r="O238">
        <f t="shared" si="51"/>
        <v>5113</v>
      </c>
      <c r="P238" s="2">
        <f t="shared" si="54"/>
        <v>10.312784037558687</v>
      </c>
      <c r="Q238" s="2">
        <f t="shared" si="55"/>
        <v>14.634314456624777</v>
      </c>
      <c r="R238" s="2">
        <f t="shared" si="56"/>
        <v>17.981735922752087</v>
      </c>
      <c r="S238" s="2">
        <f t="shared" si="57"/>
        <v>7.3308434726053662</v>
      </c>
      <c r="T238" s="2">
        <f t="shared" si="58"/>
        <v>0.61664792545538094</v>
      </c>
      <c r="U238" s="2">
        <f t="shared" si="52"/>
        <v>325.87632581499628</v>
      </c>
      <c r="V238" s="13">
        <f t="shared" si="53"/>
        <v>0</v>
      </c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</row>
    <row r="239" spans="1:38">
      <c r="A239" s="5">
        <v>1998</v>
      </c>
      <c r="B239" s="5">
        <v>363.6</v>
      </c>
      <c r="C239">
        <v>1977.625</v>
      </c>
      <c r="D239">
        <v>332.56</v>
      </c>
      <c r="E239" s="1">
        <f t="shared" si="48"/>
        <v>1983</v>
      </c>
      <c r="F239">
        <v>5095</v>
      </c>
      <c r="G239" s="2">
        <f t="shared" si="60"/>
        <v>10.624845070422538</v>
      </c>
      <c r="H239" s="2">
        <f t="shared" si="60"/>
        <v>15.074148916710246</v>
      </c>
      <c r="I239" s="2">
        <f t="shared" si="60"/>
        <v>18.50852422300261</v>
      </c>
      <c r="J239" s="2">
        <f t="shared" si="60"/>
        <v>7.5121728030154289</v>
      </c>
      <c r="K239" s="2">
        <f t="shared" si="60"/>
        <v>0.61406282139368651</v>
      </c>
      <c r="L239" s="2">
        <f t="shared" si="50"/>
        <v>327.3337538345445</v>
      </c>
      <c r="O239">
        <f t="shared" si="51"/>
        <v>5095</v>
      </c>
      <c r="P239" s="2">
        <f t="shared" si="54"/>
        <v>10.624845070422538</v>
      </c>
      <c r="Q239" s="2">
        <f t="shared" si="55"/>
        <v>15.074148916710246</v>
      </c>
      <c r="R239" s="2">
        <f t="shared" si="56"/>
        <v>18.50852422300261</v>
      </c>
      <c r="S239" s="2">
        <f t="shared" si="57"/>
        <v>7.5121728030154289</v>
      </c>
      <c r="T239" s="2">
        <f t="shared" si="58"/>
        <v>0.61406282139368651</v>
      </c>
      <c r="U239" s="2">
        <f t="shared" si="52"/>
        <v>327.3337538345445</v>
      </c>
      <c r="V239" s="13">
        <f t="shared" si="53"/>
        <v>0</v>
      </c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</row>
    <row r="240" spans="1:38">
      <c r="A240" s="5">
        <v>1999</v>
      </c>
      <c r="B240" s="5">
        <v>365.54</v>
      </c>
      <c r="C240">
        <v>1977.7083</v>
      </c>
      <c r="D240">
        <v>331.29</v>
      </c>
      <c r="E240" s="1">
        <f t="shared" si="48"/>
        <v>1984</v>
      </c>
      <c r="F240">
        <v>5283</v>
      </c>
      <c r="G240" s="2">
        <f t="shared" si="60"/>
        <v>10.935807511737092</v>
      </c>
      <c r="H240" s="2">
        <f t="shared" si="60"/>
        <v>15.511083238200142</v>
      </c>
      <c r="I240" s="2">
        <f t="shared" si="60"/>
        <v>19.025537420886582</v>
      </c>
      <c r="J240" s="2">
        <f t="shared" si="60"/>
        <v>7.6810306827959272</v>
      </c>
      <c r="K240" s="2">
        <f t="shared" si="60"/>
        <v>0.61164980609918596</v>
      </c>
      <c r="L240" s="2">
        <f t="shared" si="50"/>
        <v>328.76510865971892</v>
      </c>
      <c r="O240">
        <f t="shared" si="51"/>
        <v>5283</v>
      </c>
      <c r="P240" s="2">
        <f t="shared" si="54"/>
        <v>10.935807511737092</v>
      </c>
      <c r="Q240" s="2">
        <f t="shared" si="55"/>
        <v>15.511083238200142</v>
      </c>
      <c r="R240" s="2">
        <f t="shared" si="56"/>
        <v>19.025537420886582</v>
      </c>
      <c r="S240" s="2">
        <f t="shared" si="57"/>
        <v>7.6810306827959272</v>
      </c>
      <c r="T240" s="2">
        <f t="shared" si="58"/>
        <v>0.61164980609918596</v>
      </c>
      <c r="U240" s="2">
        <f t="shared" si="52"/>
        <v>328.76510865971892</v>
      </c>
      <c r="V240" s="13">
        <f t="shared" si="53"/>
        <v>0</v>
      </c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</row>
    <row r="241" spans="1:38">
      <c r="A241" s="5">
        <v>2000</v>
      </c>
      <c r="B241" s="5">
        <v>366.82</v>
      </c>
      <c r="C241">
        <v>1977.7917</v>
      </c>
      <c r="D241">
        <v>331.28</v>
      </c>
      <c r="E241" s="1">
        <f t="shared" si="48"/>
        <v>1985</v>
      </c>
      <c r="F241">
        <v>5441</v>
      </c>
      <c r="G241" s="2">
        <f t="shared" si="60"/>
        <v>11.258244131455402</v>
      </c>
      <c r="H241" s="2">
        <f t="shared" si="60"/>
        <v>15.964468122467146</v>
      </c>
      <c r="I241" s="2">
        <f t="shared" si="60"/>
        <v>19.563855080655962</v>
      </c>
      <c r="J241" s="2">
        <f t="shared" si="60"/>
        <v>7.8623079704687644</v>
      </c>
      <c r="K241" s="2">
        <f t="shared" si="60"/>
        <v>0.61901252942052809</v>
      </c>
      <c r="L241" s="2">
        <f t="shared" si="50"/>
        <v>330.26788783446779</v>
      </c>
      <c r="O241">
        <f t="shared" si="51"/>
        <v>5441</v>
      </c>
      <c r="P241" s="2">
        <f t="shared" si="54"/>
        <v>11.258244131455402</v>
      </c>
      <c r="Q241" s="2">
        <f t="shared" si="55"/>
        <v>15.964468122467146</v>
      </c>
      <c r="R241" s="2">
        <f t="shared" si="56"/>
        <v>19.563855080655962</v>
      </c>
      <c r="S241" s="2">
        <f t="shared" si="57"/>
        <v>7.8623079704687644</v>
      </c>
      <c r="T241" s="2">
        <f t="shared" si="58"/>
        <v>0.61901252942052809</v>
      </c>
      <c r="U241" s="2">
        <f t="shared" si="52"/>
        <v>330.26788783446779</v>
      </c>
      <c r="V241" s="13">
        <f t="shared" si="53"/>
        <v>0</v>
      </c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spans="1:38">
      <c r="A242" s="5">
        <v>2001</v>
      </c>
      <c r="B242" s="5">
        <v>368.33</v>
      </c>
      <c r="C242">
        <v>1977.875</v>
      </c>
      <c r="D242">
        <v>332.46</v>
      </c>
      <c r="E242" s="1">
        <f t="shared" si="48"/>
        <v>1986</v>
      </c>
      <c r="F242">
        <v>5609</v>
      </c>
      <c r="G242" s="2">
        <f t="shared" si="60"/>
        <v>11.590323943661975</v>
      </c>
      <c r="H242" s="2">
        <f t="shared" si="60"/>
        <v>16.431441412112747</v>
      </c>
      <c r="I242" s="2">
        <f t="shared" si="60"/>
        <v>20.118684198448399</v>
      </c>
      <c r="J242" s="2">
        <f t="shared" si="60"/>
        <v>8.0517740575453036</v>
      </c>
      <c r="K242" s="2">
        <f t="shared" si="60"/>
        <v>0.6308960872294902</v>
      </c>
      <c r="L242" s="2">
        <f t="shared" si="50"/>
        <v>331.82311969899791</v>
      </c>
      <c r="O242">
        <f t="shared" si="51"/>
        <v>5609</v>
      </c>
      <c r="P242" s="2">
        <f t="shared" si="54"/>
        <v>11.590323943661975</v>
      </c>
      <c r="Q242" s="2">
        <f t="shared" si="55"/>
        <v>16.431441412112747</v>
      </c>
      <c r="R242" s="2">
        <f t="shared" si="56"/>
        <v>20.118684198448399</v>
      </c>
      <c r="S242" s="2">
        <f t="shared" si="57"/>
        <v>8.0517740575453036</v>
      </c>
      <c r="T242" s="2">
        <f t="shared" si="58"/>
        <v>0.6308960872294902</v>
      </c>
      <c r="U242" s="2">
        <f t="shared" si="52"/>
        <v>331.82311969899791</v>
      </c>
      <c r="V242" s="13">
        <f t="shared" si="53"/>
        <v>0</v>
      </c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spans="1:38">
      <c r="A243" s="5">
        <v>2002</v>
      </c>
      <c r="B243" s="5">
        <v>370.5</v>
      </c>
      <c r="C243">
        <v>1977.9583</v>
      </c>
      <c r="D243">
        <v>333.6</v>
      </c>
      <c r="E243" s="1">
        <f t="shared" si="48"/>
        <v>1987</v>
      </c>
      <c r="F243">
        <v>5755</v>
      </c>
      <c r="G243" s="2">
        <f t="shared" si="60"/>
        <v>11.932657276995307</v>
      </c>
      <c r="H243" s="2">
        <f t="shared" si="60"/>
        <v>16.912904692163611</v>
      </c>
      <c r="I243" s="2">
        <f t="shared" si="60"/>
        <v>20.691305494722755</v>
      </c>
      <c r="J243" s="2">
        <f t="shared" si="60"/>
        <v>8.2501348525801976</v>
      </c>
      <c r="K243" s="2">
        <f t="shared" si="60"/>
        <v>0.64599115333075519</v>
      </c>
      <c r="L243" s="2">
        <f t="shared" si="50"/>
        <v>333.43299346979262</v>
      </c>
      <c r="O243">
        <f t="shared" si="51"/>
        <v>5755</v>
      </c>
      <c r="P243" s="2">
        <f t="shared" si="54"/>
        <v>11.932657276995307</v>
      </c>
      <c r="Q243" s="2">
        <f t="shared" si="55"/>
        <v>16.912904692163611</v>
      </c>
      <c r="R243" s="2">
        <f t="shared" si="56"/>
        <v>20.691305494722755</v>
      </c>
      <c r="S243" s="2">
        <f t="shared" si="57"/>
        <v>8.2501348525801976</v>
      </c>
      <c r="T243" s="2">
        <f t="shared" si="58"/>
        <v>0.64599115333075519</v>
      </c>
      <c r="U243" s="2">
        <f t="shared" si="52"/>
        <v>333.43299346979262</v>
      </c>
      <c r="V243" s="13">
        <f t="shared" si="53"/>
        <v>0</v>
      </c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spans="1:38">
      <c r="A244" s="5">
        <v>2003</v>
      </c>
      <c r="B244" s="5">
        <v>372.78</v>
      </c>
      <c r="C244">
        <v>1978.0417</v>
      </c>
      <c r="D244">
        <v>334.94</v>
      </c>
      <c r="E244" s="1">
        <f t="shared" si="48"/>
        <v>1988</v>
      </c>
      <c r="F244">
        <v>5968</v>
      </c>
      <c r="G244" s="2">
        <f t="shared" si="60"/>
        <v>12.283901408450706</v>
      </c>
      <c r="H244" s="2">
        <f t="shared" si="60"/>
        <v>17.406752372523361</v>
      </c>
      <c r="I244" s="2">
        <f t="shared" si="60"/>
        <v>21.278174987582009</v>
      </c>
      <c r="J244" s="2">
        <f t="shared" si="60"/>
        <v>8.4543000692470418</v>
      </c>
      <c r="K244" s="2">
        <f t="shared" si="60"/>
        <v>0.66200123382545795</v>
      </c>
      <c r="L244" s="2">
        <f t="shared" si="50"/>
        <v>335.08513007162856</v>
      </c>
      <c r="O244">
        <f t="shared" si="51"/>
        <v>5968</v>
      </c>
      <c r="P244" s="2">
        <f t="shared" si="54"/>
        <v>12.283901408450706</v>
      </c>
      <c r="Q244" s="2">
        <f t="shared" si="55"/>
        <v>17.406752372523361</v>
      </c>
      <c r="R244" s="2">
        <f t="shared" si="56"/>
        <v>21.278174987582009</v>
      </c>
      <c r="S244" s="2">
        <f t="shared" si="57"/>
        <v>8.4543000692470418</v>
      </c>
      <c r="T244" s="2">
        <f t="shared" si="58"/>
        <v>0.66200123382545795</v>
      </c>
      <c r="U244" s="2">
        <f t="shared" si="52"/>
        <v>335.08513007162856</v>
      </c>
      <c r="V244" s="13">
        <f t="shared" si="53"/>
        <v>0</v>
      </c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spans="1:38">
      <c r="A245" s="5">
        <v>2004</v>
      </c>
      <c r="B245" s="5">
        <v>374.7</v>
      </c>
      <c r="C245">
        <v>1978.125</v>
      </c>
      <c r="D245">
        <v>335.26</v>
      </c>
      <c r="E245" s="1">
        <f t="shared" si="48"/>
        <v>1989</v>
      </c>
      <c r="F245">
        <v>6088</v>
      </c>
      <c r="G245" s="2">
        <f t="shared" si="60"/>
        <v>12.648145539906105</v>
      </c>
      <c r="H245" s="2">
        <f t="shared" si="60"/>
        <v>17.919241463148666</v>
      </c>
      <c r="I245" s="2">
        <f t="shared" si="60"/>
        <v>21.889167156655677</v>
      </c>
      <c r="J245" s="2">
        <f t="shared" si="60"/>
        <v>8.6718019689515202</v>
      </c>
      <c r="K245" s="2">
        <f t="shared" si="60"/>
        <v>0.68171183850996242</v>
      </c>
      <c r="L245" s="2">
        <f t="shared" si="50"/>
        <v>336.8100679671719</v>
      </c>
      <c r="O245">
        <f t="shared" si="51"/>
        <v>6088</v>
      </c>
      <c r="P245" s="2">
        <f t="shared" si="54"/>
        <v>12.648145539906105</v>
      </c>
      <c r="Q245" s="2">
        <f t="shared" si="55"/>
        <v>17.919241463148666</v>
      </c>
      <c r="R245" s="2">
        <f t="shared" si="56"/>
        <v>21.889167156655677</v>
      </c>
      <c r="S245" s="2">
        <f t="shared" si="57"/>
        <v>8.6718019689515202</v>
      </c>
      <c r="T245" s="2">
        <f t="shared" si="58"/>
        <v>0.68171183850996242</v>
      </c>
      <c r="U245" s="2">
        <f t="shared" si="52"/>
        <v>336.8100679671719</v>
      </c>
      <c r="V245" s="13">
        <f t="shared" si="53"/>
        <v>0</v>
      </c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spans="1:38">
      <c r="A246" s="5">
        <v>2005</v>
      </c>
      <c r="B246" s="5">
        <v>376.7</v>
      </c>
      <c r="C246">
        <v>1978.2083</v>
      </c>
      <c r="D246">
        <v>336.66</v>
      </c>
      <c r="E246" s="1">
        <f t="shared" si="48"/>
        <v>1990</v>
      </c>
      <c r="F246">
        <v>6151</v>
      </c>
      <c r="G246" s="2">
        <f t="shared" si="60"/>
        <v>13.019713615023477</v>
      </c>
      <c r="H246" s="2">
        <f t="shared" si="60"/>
        <v>18.441588286596321</v>
      </c>
      <c r="I246" s="2">
        <f t="shared" si="60"/>
        <v>22.509986381540557</v>
      </c>
      <c r="J246" s="2">
        <f t="shared" si="60"/>
        <v>8.8909631759625434</v>
      </c>
      <c r="K246" s="2">
        <f t="shared" si="60"/>
        <v>0.69930072738949123</v>
      </c>
      <c r="L246" s="2">
        <f t="shared" si="50"/>
        <v>338.56155218651242</v>
      </c>
      <c r="O246">
        <f t="shared" si="51"/>
        <v>6151</v>
      </c>
      <c r="P246" s="2">
        <f t="shared" si="54"/>
        <v>13.019713615023477</v>
      </c>
      <c r="Q246" s="2">
        <f t="shared" si="55"/>
        <v>18.441588286596321</v>
      </c>
      <c r="R246" s="2">
        <f t="shared" si="56"/>
        <v>22.509986381540557</v>
      </c>
      <c r="S246" s="2">
        <f t="shared" si="57"/>
        <v>8.8909631759625434</v>
      </c>
      <c r="T246" s="2">
        <f t="shared" si="58"/>
        <v>0.69930072738949123</v>
      </c>
      <c r="U246" s="2">
        <f t="shared" si="52"/>
        <v>338.56155218651242</v>
      </c>
      <c r="V246" s="13">
        <f t="shared" si="53"/>
        <v>0</v>
      </c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spans="1:38">
      <c r="A247" s="5">
        <v>2006</v>
      </c>
      <c r="B247" s="5">
        <v>378.7</v>
      </c>
      <c r="C247">
        <v>1978.2917</v>
      </c>
      <c r="D247">
        <v>337.69</v>
      </c>
      <c r="E247" s="1">
        <f t="shared" si="48"/>
        <v>1991</v>
      </c>
      <c r="F247">
        <v>6239</v>
      </c>
      <c r="G247" s="2">
        <f t="shared" ref="G247:K262" si="61">G246*(1-G$5)+G$4*$F246*$L$4/1000</f>
        <v>13.395126760563382</v>
      </c>
      <c r="H247" s="2">
        <f t="shared" si="61"/>
        <v>18.968413611272538</v>
      </c>
      <c r="I247" s="2">
        <f t="shared" si="61"/>
        <v>23.131937377159385</v>
      </c>
      <c r="J247" s="2">
        <f t="shared" si="61"/>
        <v>9.1049987584252374</v>
      </c>
      <c r="K247" s="2">
        <f t="shared" si="61"/>
        <v>0.71292667424407719</v>
      </c>
      <c r="L247" s="2">
        <f t="shared" si="50"/>
        <v>340.31340318166463</v>
      </c>
      <c r="O247">
        <f t="shared" si="51"/>
        <v>6239</v>
      </c>
      <c r="P247" s="2">
        <f t="shared" si="54"/>
        <v>13.395126760563382</v>
      </c>
      <c r="Q247" s="2">
        <f t="shared" si="55"/>
        <v>18.968413611272538</v>
      </c>
      <c r="R247" s="2">
        <f t="shared" si="56"/>
        <v>23.131937377159385</v>
      </c>
      <c r="S247" s="2">
        <f t="shared" si="57"/>
        <v>9.1049987584252374</v>
      </c>
      <c r="T247" s="2">
        <f t="shared" si="58"/>
        <v>0.71292667424407719</v>
      </c>
      <c r="U247" s="2">
        <f t="shared" si="52"/>
        <v>340.31340318166463</v>
      </c>
      <c r="V247" s="13">
        <f t="shared" si="53"/>
        <v>0</v>
      </c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spans="1:38">
      <c r="A248" s="5"/>
      <c r="B248" s="5"/>
      <c r="C248">
        <v>1978.375</v>
      </c>
      <c r="D248">
        <v>338.02</v>
      </c>
      <c r="E248" s="1">
        <f t="shared" si="48"/>
        <v>1992</v>
      </c>
      <c r="F248">
        <v>6178</v>
      </c>
      <c r="G248" s="2">
        <f t="shared" si="61"/>
        <v>13.775910798122068</v>
      </c>
      <c r="H248" s="2">
        <f t="shared" si="61"/>
        <v>19.5020525345269</v>
      </c>
      <c r="I248" s="2">
        <f t="shared" si="61"/>
        <v>23.758760820732917</v>
      </c>
      <c r="J248" s="2">
        <f t="shared" si="61"/>
        <v>9.3171357994563024</v>
      </c>
      <c r="K248" s="2">
        <f t="shared" si="61"/>
        <v>0.72532268417805956</v>
      </c>
      <c r="L248" s="2">
        <f t="shared" si="50"/>
        <v>342.07918263701623</v>
      </c>
      <c r="O248">
        <f t="shared" si="51"/>
        <v>6178</v>
      </c>
      <c r="P248" s="2">
        <f t="shared" si="54"/>
        <v>13.775910798122068</v>
      </c>
      <c r="Q248" s="2">
        <f t="shared" si="55"/>
        <v>19.5020525345269</v>
      </c>
      <c r="R248" s="2">
        <f t="shared" si="56"/>
        <v>23.758760820732917</v>
      </c>
      <c r="S248" s="2">
        <f t="shared" si="57"/>
        <v>9.3171357994563024</v>
      </c>
      <c r="T248" s="2">
        <f t="shared" si="58"/>
        <v>0.72532268417805956</v>
      </c>
      <c r="U248" s="2">
        <f t="shared" si="52"/>
        <v>342.07918263701623</v>
      </c>
      <c r="V248" s="13">
        <f t="shared" si="53"/>
        <v>0</v>
      </c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spans="1:38">
      <c r="A249" s="5"/>
      <c r="B249" s="5"/>
      <c r="C249">
        <v>1978.4583</v>
      </c>
      <c r="D249">
        <v>338.01</v>
      </c>
      <c r="E249" s="1">
        <f t="shared" si="48"/>
        <v>1993</v>
      </c>
      <c r="F249">
        <v>6172</v>
      </c>
      <c r="G249" s="2">
        <f t="shared" si="61"/>
        <v>14.152971830985917</v>
      </c>
      <c r="H249" s="2">
        <f t="shared" si="61"/>
        <v>20.028495701617366</v>
      </c>
      <c r="I249" s="2">
        <f t="shared" si="61"/>
        <v>24.368006334737949</v>
      </c>
      <c r="J249" s="2">
        <f t="shared" si="61"/>
        <v>9.5099944938481862</v>
      </c>
      <c r="K249" s="2">
        <f t="shared" si="61"/>
        <v>0.72997739449586407</v>
      </c>
      <c r="L249" s="2">
        <f t="shared" si="50"/>
        <v>343.78944575568528</v>
      </c>
      <c r="O249">
        <f t="shared" si="51"/>
        <v>6172</v>
      </c>
      <c r="P249" s="2">
        <f t="shared" si="54"/>
        <v>14.152971830985917</v>
      </c>
      <c r="Q249" s="2">
        <f t="shared" si="55"/>
        <v>20.028495701617366</v>
      </c>
      <c r="R249" s="2">
        <f t="shared" si="56"/>
        <v>24.368006334737949</v>
      </c>
      <c r="S249" s="2">
        <f t="shared" si="57"/>
        <v>9.5099944938481862</v>
      </c>
      <c r="T249" s="2">
        <f t="shared" si="58"/>
        <v>0.72997739449586407</v>
      </c>
      <c r="U249" s="2">
        <f t="shared" si="52"/>
        <v>343.78944575568528</v>
      </c>
      <c r="V249" s="13">
        <f t="shared" si="53"/>
        <v>0</v>
      </c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spans="1:38">
      <c r="A250" s="5"/>
      <c r="B250" s="5"/>
      <c r="C250">
        <v>1978.5417</v>
      </c>
      <c r="D250">
        <v>336.5</v>
      </c>
      <c r="E250" s="1">
        <f t="shared" si="48"/>
        <v>1994</v>
      </c>
      <c r="F250">
        <v>6284</v>
      </c>
      <c r="G250" s="2">
        <f t="shared" si="61"/>
        <v>14.529666666666669</v>
      </c>
      <c r="H250" s="2">
        <f t="shared" si="61"/>
        <v>20.552927227533115</v>
      </c>
      <c r="I250" s="2">
        <f t="shared" si="61"/>
        <v>24.968172771769495</v>
      </c>
      <c r="J250" s="2">
        <f t="shared" si="61"/>
        <v>9.6911315519970955</v>
      </c>
      <c r="K250" s="2">
        <f t="shared" si="61"/>
        <v>0.73251892887484815</v>
      </c>
      <c r="L250" s="2">
        <f t="shared" si="50"/>
        <v>345.47441714684123</v>
      </c>
      <c r="O250">
        <f t="shared" si="51"/>
        <v>6284</v>
      </c>
      <c r="P250" s="2">
        <f t="shared" si="54"/>
        <v>14.529666666666669</v>
      </c>
      <c r="Q250" s="2">
        <f t="shared" si="55"/>
        <v>20.552927227533115</v>
      </c>
      <c r="R250" s="2">
        <f t="shared" si="56"/>
        <v>24.968172771769495</v>
      </c>
      <c r="S250" s="2">
        <f t="shared" si="57"/>
        <v>9.6911315519970955</v>
      </c>
      <c r="T250" s="2">
        <f t="shared" si="58"/>
        <v>0.73251892887484815</v>
      </c>
      <c r="U250" s="2">
        <f t="shared" si="52"/>
        <v>345.47441714684123</v>
      </c>
      <c r="V250" s="13">
        <f t="shared" si="53"/>
        <v>0</v>
      </c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spans="1:38">
      <c r="A251" s="5"/>
      <c r="B251" s="5"/>
      <c r="C251">
        <v>1978.625</v>
      </c>
      <c r="D251">
        <v>334.42</v>
      </c>
      <c r="E251" s="1">
        <f t="shared" si="48"/>
        <v>1995</v>
      </c>
      <c r="F251">
        <v>6422</v>
      </c>
      <c r="G251" s="2">
        <f t="shared" si="61"/>
        <v>14.913197183098594</v>
      </c>
      <c r="H251" s="2">
        <f t="shared" si="61"/>
        <v>21.086432458565735</v>
      </c>
      <c r="I251" s="2">
        <f t="shared" si="61"/>
        <v>25.577109696321013</v>
      </c>
      <c r="J251" s="2">
        <f t="shared" si="61"/>
        <v>9.8750663593886845</v>
      </c>
      <c r="K251" s="2">
        <f t="shared" si="61"/>
        <v>0.73931866336085705</v>
      </c>
      <c r="L251" s="2">
        <f t="shared" si="50"/>
        <v>347.19112436073488</v>
      </c>
      <c r="O251">
        <f t="shared" si="51"/>
        <v>6422</v>
      </c>
      <c r="P251" s="2">
        <f t="shared" si="54"/>
        <v>14.913197183098594</v>
      </c>
      <c r="Q251" s="2">
        <f t="shared" si="55"/>
        <v>21.086432458565735</v>
      </c>
      <c r="R251" s="2">
        <f t="shared" si="56"/>
        <v>25.577109696321013</v>
      </c>
      <c r="S251" s="2">
        <f t="shared" si="57"/>
        <v>9.8750663593886845</v>
      </c>
      <c r="T251" s="2">
        <f t="shared" si="58"/>
        <v>0.73931866336085705</v>
      </c>
      <c r="U251" s="2">
        <f t="shared" si="52"/>
        <v>347.19112436073488</v>
      </c>
      <c r="V251" s="13">
        <f t="shared" si="53"/>
        <v>0</v>
      </c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spans="1:38">
      <c r="A252" s="5"/>
      <c r="B252" s="5"/>
      <c r="C252">
        <v>1978.7083</v>
      </c>
      <c r="D252">
        <v>332.36</v>
      </c>
      <c r="E252" s="1">
        <f t="shared" si="48"/>
        <v>1996</v>
      </c>
      <c r="F252">
        <v>6550</v>
      </c>
      <c r="G252" s="2">
        <f t="shared" si="61"/>
        <v>15.305150234741786</v>
      </c>
      <c r="H252" s="2">
        <f t="shared" si="61"/>
        <v>21.63142774723514</v>
      </c>
      <c r="I252" s="2">
        <f t="shared" si="61"/>
        <v>26.198605488793653</v>
      </c>
      <c r="J252" s="2">
        <f t="shared" si="61"/>
        <v>10.064690732596926</v>
      </c>
      <c r="K252" s="2">
        <f t="shared" si="61"/>
        <v>0.74992178404396337</v>
      </c>
      <c r="L252" s="2">
        <f t="shared" si="50"/>
        <v>348.94979598741145</v>
      </c>
      <c r="O252">
        <f t="shared" si="51"/>
        <v>6550</v>
      </c>
      <c r="P252" s="2">
        <f t="shared" si="54"/>
        <v>15.305150234741786</v>
      </c>
      <c r="Q252" s="2">
        <f t="shared" si="55"/>
        <v>21.63142774723514</v>
      </c>
      <c r="R252" s="2">
        <f t="shared" si="56"/>
        <v>26.198605488793653</v>
      </c>
      <c r="S252" s="2">
        <f t="shared" si="57"/>
        <v>10.064690732596926</v>
      </c>
      <c r="T252" s="2">
        <f t="shared" si="58"/>
        <v>0.74992178404396337</v>
      </c>
      <c r="U252" s="2">
        <f t="shared" si="52"/>
        <v>348.94979598741145</v>
      </c>
      <c r="V252" s="13">
        <f t="shared" si="53"/>
        <v>0</v>
      </c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spans="1:38">
      <c r="A253" s="5"/>
      <c r="B253" s="5"/>
      <c r="C253">
        <v>1978.7917</v>
      </c>
      <c r="D253">
        <v>332.45</v>
      </c>
      <c r="E253" s="1">
        <f t="shared" si="48"/>
        <v>1997</v>
      </c>
      <c r="F253">
        <v>6663</v>
      </c>
      <c r="G253" s="2">
        <f t="shared" si="61"/>
        <v>15.704915492957749</v>
      </c>
      <c r="H253" s="2">
        <f t="shared" si="61"/>
        <v>22.186942516913081</v>
      </c>
      <c r="I253" s="2">
        <f t="shared" si="61"/>
        <v>26.830989228909349</v>
      </c>
      <c r="J253" s="2">
        <f t="shared" si="61"/>
        <v>10.258505935693693</v>
      </c>
      <c r="K253" s="2">
        <f t="shared" si="61"/>
        <v>0.76236229149826196</v>
      </c>
      <c r="L253" s="2">
        <f t="shared" si="50"/>
        <v>350.74371546597212</v>
      </c>
      <c r="O253">
        <f t="shared" si="51"/>
        <v>6663</v>
      </c>
      <c r="P253" s="2">
        <f t="shared" si="54"/>
        <v>15.704915492957749</v>
      </c>
      <c r="Q253" s="2">
        <f t="shared" si="55"/>
        <v>22.186942516913081</v>
      </c>
      <c r="R253" s="2">
        <f t="shared" si="56"/>
        <v>26.830989228909349</v>
      </c>
      <c r="S253" s="2">
        <f t="shared" si="57"/>
        <v>10.258505935693693</v>
      </c>
      <c r="T253" s="2">
        <f t="shared" si="58"/>
        <v>0.76236229149826196</v>
      </c>
      <c r="U253" s="2">
        <f t="shared" si="52"/>
        <v>350.74371546597212</v>
      </c>
      <c r="V253" s="13">
        <f t="shared" si="53"/>
        <v>0</v>
      </c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spans="1:38">
      <c r="A254" s="5"/>
      <c r="B254" s="5"/>
      <c r="C254">
        <v>1978.875</v>
      </c>
      <c r="D254">
        <v>333.76</v>
      </c>
      <c r="E254" s="1">
        <f t="shared" si="48"/>
        <v>1998</v>
      </c>
      <c r="F254">
        <v>6638</v>
      </c>
      <c r="G254" s="2">
        <f t="shared" si="61"/>
        <v>16.111577464788734</v>
      </c>
      <c r="H254" s="2">
        <f t="shared" si="61"/>
        <v>22.751539377488548</v>
      </c>
      <c r="I254" s="2">
        <f t="shared" si="61"/>
        <v>27.471861250802188</v>
      </c>
      <c r="J254" s="2">
        <f t="shared" si="61"/>
        <v>10.454511996362534</v>
      </c>
      <c r="K254" s="2">
        <f t="shared" si="61"/>
        <v>0.77521300501092649</v>
      </c>
      <c r="L254" s="2">
        <f t="shared" si="50"/>
        <v>352.56470309445297</v>
      </c>
      <c r="O254">
        <f t="shared" si="51"/>
        <v>6638</v>
      </c>
      <c r="P254" s="2">
        <f t="shared" si="54"/>
        <v>16.111577464788734</v>
      </c>
      <c r="Q254" s="2">
        <f t="shared" si="55"/>
        <v>22.751539377488548</v>
      </c>
      <c r="R254" s="2">
        <f t="shared" si="56"/>
        <v>27.471861250802188</v>
      </c>
      <c r="S254" s="2">
        <f t="shared" si="57"/>
        <v>10.454511996362534</v>
      </c>
      <c r="T254" s="2">
        <f t="shared" si="58"/>
        <v>0.77521300501092649</v>
      </c>
      <c r="U254" s="2">
        <f t="shared" si="52"/>
        <v>352.56470309445297</v>
      </c>
      <c r="V254" s="13">
        <f t="shared" si="53"/>
        <v>0</v>
      </c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spans="1:38">
      <c r="A255" s="5"/>
      <c r="B255" s="5"/>
      <c r="C255">
        <v>1978.9583</v>
      </c>
      <c r="D255">
        <v>334.91</v>
      </c>
      <c r="E255" s="1">
        <f t="shared" si="48"/>
        <v>1999</v>
      </c>
      <c r="F255">
        <v>6584</v>
      </c>
      <c r="G255" s="2">
        <f t="shared" si="61"/>
        <v>16.516713615023477</v>
      </c>
      <c r="H255" s="2">
        <f t="shared" si="61"/>
        <v>23.312235597379065</v>
      </c>
      <c r="I255" s="2">
        <f t="shared" si="61"/>
        <v>28.100375225160043</v>
      </c>
      <c r="J255" s="2">
        <f t="shared" si="61"/>
        <v>10.636386574699504</v>
      </c>
      <c r="K255" s="2">
        <f t="shared" si="61"/>
        <v>0.78183364783535314</v>
      </c>
      <c r="L255" s="2">
        <f t="shared" si="50"/>
        <v>354.34754466009747</v>
      </c>
      <c r="O255">
        <f t="shared" si="51"/>
        <v>6584</v>
      </c>
      <c r="P255" s="2">
        <f t="shared" si="54"/>
        <v>16.516713615023477</v>
      </c>
      <c r="Q255" s="2">
        <f t="shared" si="55"/>
        <v>23.312235597379065</v>
      </c>
      <c r="R255" s="2">
        <f t="shared" si="56"/>
        <v>28.100375225160043</v>
      </c>
      <c r="S255" s="2">
        <f t="shared" si="57"/>
        <v>10.636386574699504</v>
      </c>
      <c r="T255" s="2">
        <f t="shared" si="58"/>
        <v>0.78183364783535314</v>
      </c>
      <c r="U255" s="2">
        <f t="shared" si="52"/>
        <v>354.34754466009747</v>
      </c>
      <c r="V255" s="13">
        <f t="shared" si="53"/>
        <v>0</v>
      </c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spans="1:38">
      <c r="A256" s="5"/>
      <c r="B256" s="2"/>
      <c r="C256">
        <v>1979.0417</v>
      </c>
      <c r="D256">
        <v>336.14</v>
      </c>
      <c r="E256" s="1">
        <f t="shared" si="48"/>
        <v>2000</v>
      </c>
      <c r="F256">
        <v>6750</v>
      </c>
      <c r="G256" s="2">
        <f t="shared" si="61"/>
        <v>16.918553990610331</v>
      </c>
      <c r="H256" s="2">
        <f t="shared" si="61"/>
        <v>23.86631890266894</v>
      </c>
      <c r="I256" s="2">
        <f t="shared" si="61"/>
        <v>28.712340221796499</v>
      </c>
      <c r="J256" s="2">
        <f t="shared" si="61"/>
        <v>10.801533201994349</v>
      </c>
      <c r="K256" s="2">
        <f t="shared" si="61"/>
        <v>0.78331405942776877</v>
      </c>
      <c r="L256" s="2">
        <f t="shared" si="50"/>
        <v>356.08206037649791</v>
      </c>
      <c r="O256">
        <f t="shared" si="51"/>
        <v>6750</v>
      </c>
      <c r="P256" s="2">
        <f t="shared" si="54"/>
        <v>16.918553990610331</v>
      </c>
      <c r="Q256" s="2">
        <f t="shared" si="55"/>
        <v>23.86631890266894</v>
      </c>
      <c r="R256" s="2">
        <f t="shared" si="56"/>
        <v>28.712340221796499</v>
      </c>
      <c r="S256" s="2">
        <f t="shared" si="57"/>
        <v>10.801533201994349</v>
      </c>
      <c r="T256" s="2">
        <f t="shared" si="58"/>
        <v>0.78331405942776877</v>
      </c>
      <c r="U256" s="2">
        <f t="shared" si="52"/>
        <v>356.08206037649791</v>
      </c>
      <c r="V256" s="13">
        <f t="shared" si="53"/>
        <v>0</v>
      </c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spans="1:38">
      <c r="A257" s="5"/>
      <c r="B257" s="2"/>
      <c r="C257">
        <v>1979.125</v>
      </c>
      <c r="D257">
        <v>336.69</v>
      </c>
      <c r="E257" s="1">
        <f t="shared" si="48"/>
        <v>2001</v>
      </c>
      <c r="F257">
        <v>6916</v>
      </c>
      <c r="G257" s="2">
        <f t="shared" si="61"/>
        <v>17.330525821596247</v>
      </c>
      <c r="H257" s="2">
        <f t="shared" si="61"/>
        <v>24.434464762679269</v>
      </c>
      <c r="I257" s="2">
        <f t="shared" si="61"/>
        <v>29.341030014475518</v>
      </c>
      <c r="J257" s="2">
        <f t="shared" si="61"/>
        <v>10.976729089743987</v>
      </c>
      <c r="K257" s="2">
        <f t="shared" si="61"/>
        <v>0.7920054016776098</v>
      </c>
      <c r="L257" s="2">
        <f t="shared" si="50"/>
        <v>357.87475509017264</v>
      </c>
      <c r="O257">
        <f t="shared" si="51"/>
        <v>6916</v>
      </c>
      <c r="P257" s="2">
        <f t="shared" si="54"/>
        <v>17.330525821596247</v>
      </c>
      <c r="Q257" s="2">
        <f t="shared" si="55"/>
        <v>24.434464762679269</v>
      </c>
      <c r="R257" s="2">
        <f t="shared" si="56"/>
        <v>29.341030014475518</v>
      </c>
      <c r="S257" s="2">
        <f t="shared" si="57"/>
        <v>10.976729089743987</v>
      </c>
      <c r="T257" s="2">
        <f t="shared" si="58"/>
        <v>0.7920054016776098</v>
      </c>
      <c r="U257" s="2">
        <f t="shared" si="52"/>
        <v>357.87475509017264</v>
      </c>
      <c r="V257" s="13">
        <f t="shared" si="53"/>
        <v>0</v>
      </c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spans="1:38">
      <c r="A258" s="5"/>
      <c r="B258" s="2"/>
      <c r="C258">
        <v>1979.2083</v>
      </c>
      <c r="D258">
        <v>338.27</v>
      </c>
      <c r="E258" s="1">
        <f t="shared" si="48"/>
        <v>2002</v>
      </c>
      <c r="F258">
        <v>6981</v>
      </c>
      <c r="G258" s="2">
        <f t="shared" si="61"/>
        <v>17.752629107981225</v>
      </c>
      <c r="H258" s="2">
        <f t="shared" si="61"/>
        <v>25.016634490901552</v>
      </c>
      <c r="I258" s="2">
        <f t="shared" si="61"/>
        <v>29.986220112683835</v>
      </c>
      <c r="J258" s="2">
        <f t="shared" si="61"/>
        <v>11.161400155292052</v>
      </c>
      <c r="K258" s="2">
        <f t="shared" si="61"/>
        <v>0.80507039445624107</v>
      </c>
      <c r="L258" s="2">
        <f t="shared" si="50"/>
        <v>359.72195426131492</v>
      </c>
      <c r="O258">
        <f t="shared" si="51"/>
        <v>6981</v>
      </c>
      <c r="P258" s="2">
        <f t="shared" si="54"/>
        <v>17.752629107981225</v>
      </c>
      <c r="Q258" s="2">
        <f t="shared" si="55"/>
        <v>25.016634490901552</v>
      </c>
      <c r="R258" s="2">
        <f t="shared" si="56"/>
        <v>29.986220112683835</v>
      </c>
      <c r="S258" s="2">
        <f t="shared" si="57"/>
        <v>11.161400155292052</v>
      </c>
      <c r="T258" s="2">
        <f t="shared" si="58"/>
        <v>0.80507039445624107</v>
      </c>
      <c r="U258" s="2">
        <f t="shared" si="52"/>
        <v>359.72195426131492</v>
      </c>
      <c r="V258" s="13">
        <f t="shared" si="53"/>
        <v>0</v>
      </c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spans="1:38">
      <c r="A259" s="5"/>
      <c r="B259" s="2"/>
      <c r="C259">
        <v>1979.2917</v>
      </c>
      <c r="D259">
        <v>338.82</v>
      </c>
      <c r="E259" s="1">
        <f t="shared" si="48"/>
        <v>2003</v>
      </c>
      <c r="F259">
        <v>7397</v>
      </c>
      <c r="G259" s="2">
        <f t="shared" si="61"/>
        <v>18.178699530516436</v>
      </c>
      <c r="H259" s="2">
        <f t="shared" si="61"/>
        <v>25.603305939179918</v>
      </c>
      <c r="I259" s="2">
        <f t="shared" si="61"/>
        <v>30.632515330237922</v>
      </c>
      <c r="J259" s="2">
        <f t="shared" si="61"/>
        <v>11.343150651425605</v>
      </c>
      <c r="K259" s="2">
        <f t="shared" si="61"/>
        <v>0.81604635633789335</v>
      </c>
      <c r="L259" s="2">
        <f t="shared" si="50"/>
        <v>361.57371780769779</v>
      </c>
      <c r="O259">
        <f t="shared" si="51"/>
        <v>7397</v>
      </c>
      <c r="P259" s="2">
        <f t="shared" si="54"/>
        <v>18.178699530516436</v>
      </c>
      <c r="Q259" s="2">
        <f t="shared" si="55"/>
        <v>25.603305939179918</v>
      </c>
      <c r="R259" s="2">
        <f t="shared" si="56"/>
        <v>30.632515330237922</v>
      </c>
      <c r="S259" s="2">
        <f t="shared" si="57"/>
        <v>11.343150651425605</v>
      </c>
      <c r="T259" s="2">
        <f t="shared" si="58"/>
        <v>0.81604635633789335</v>
      </c>
      <c r="U259" s="2">
        <f t="shared" si="52"/>
        <v>361.57371780769779</v>
      </c>
      <c r="V259" s="13">
        <f t="shared" si="53"/>
        <v>0</v>
      </c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spans="1:38">
      <c r="A260" s="5"/>
      <c r="B260" s="2"/>
      <c r="C260">
        <v>1979.375</v>
      </c>
      <c r="D260">
        <v>339.24</v>
      </c>
      <c r="E260" s="1">
        <f t="shared" si="48"/>
        <v>2004</v>
      </c>
      <c r="F260">
        <v>7782</v>
      </c>
      <c r="G260" s="2">
        <f t="shared" si="61"/>
        <v>18.63015962441315</v>
      </c>
      <c r="H260" s="2">
        <f t="shared" si="61"/>
        <v>26.227424469626765</v>
      </c>
      <c r="I260" s="2">
        <f t="shared" si="61"/>
        <v>31.332633227911476</v>
      </c>
      <c r="J260" s="2">
        <f t="shared" si="61"/>
        <v>11.563344604192045</v>
      </c>
      <c r="K260" s="2">
        <f t="shared" si="61"/>
        <v>0.84223413017087756</v>
      </c>
      <c r="L260" s="2">
        <f t="shared" si="50"/>
        <v>363.59579605631433</v>
      </c>
      <c r="O260">
        <f t="shared" si="51"/>
        <v>7782</v>
      </c>
      <c r="P260" s="2">
        <f t="shared" si="54"/>
        <v>18.63015962441315</v>
      </c>
      <c r="Q260" s="2">
        <f t="shared" si="55"/>
        <v>26.227424469626765</v>
      </c>
      <c r="R260" s="2">
        <f t="shared" si="56"/>
        <v>31.332633227911476</v>
      </c>
      <c r="S260" s="2">
        <f t="shared" si="57"/>
        <v>11.563344604192045</v>
      </c>
      <c r="T260" s="2">
        <f t="shared" si="58"/>
        <v>0.84223413017087756</v>
      </c>
      <c r="U260" s="2">
        <f t="shared" si="52"/>
        <v>363.59579605631433</v>
      </c>
      <c r="V260" s="13">
        <f t="shared" si="53"/>
        <v>0</v>
      </c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 spans="1:38">
      <c r="A261" s="5"/>
      <c r="B261" s="2"/>
      <c r="C261">
        <v>1979.4583</v>
      </c>
      <c r="D261">
        <v>339.26</v>
      </c>
      <c r="E261" s="1">
        <f t="shared" si="48"/>
        <v>2005</v>
      </c>
      <c r="F261">
        <v>8086</v>
      </c>
      <c r="G261" s="2">
        <f t="shared" si="61"/>
        <v>19.105117370892025</v>
      </c>
      <c r="H261" s="2">
        <f t="shared" si="61"/>
        <v>26.885976266077336</v>
      </c>
      <c r="I261" s="2">
        <f t="shared" si="61"/>
        <v>32.081194087547281</v>
      </c>
      <c r="J261" s="2">
        <f t="shared" si="61"/>
        <v>11.816147362121999</v>
      </c>
      <c r="K261" s="2">
        <f t="shared" si="61"/>
        <v>0.87619293528109476</v>
      </c>
      <c r="L261" s="2">
        <f t="shared" si="50"/>
        <v>365.76462802191975</v>
      </c>
      <c r="O261">
        <f t="shared" si="51"/>
        <v>8086</v>
      </c>
      <c r="P261" s="2">
        <f t="shared" si="54"/>
        <v>19.105117370892025</v>
      </c>
      <c r="Q261" s="2">
        <f t="shared" si="55"/>
        <v>26.885976266077336</v>
      </c>
      <c r="R261" s="2">
        <f t="shared" si="56"/>
        <v>32.081194087547281</v>
      </c>
      <c r="S261" s="2">
        <f t="shared" si="57"/>
        <v>11.816147362121999</v>
      </c>
      <c r="T261" s="2">
        <f t="shared" si="58"/>
        <v>0.87619293528109476</v>
      </c>
      <c r="U261" s="2">
        <f t="shared" si="52"/>
        <v>365.76462802191975</v>
      </c>
      <c r="V261" s="13">
        <f t="shared" si="53"/>
        <v>0</v>
      </c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 spans="1:38">
      <c r="A262" s="5"/>
      <c r="B262" s="2"/>
      <c r="C262">
        <v>1979.5417</v>
      </c>
      <c r="D262">
        <v>337.54</v>
      </c>
      <c r="E262" s="1">
        <f t="shared" si="48"/>
        <v>2006</v>
      </c>
      <c r="F262">
        <v>8350</v>
      </c>
      <c r="G262" s="2">
        <f t="shared" si="61"/>
        <v>19.598629107981225</v>
      </c>
      <c r="H262" s="2">
        <f t="shared" si="61"/>
        <v>27.571260967784504</v>
      </c>
      <c r="I262" s="2">
        <f t="shared" si="61"/>
        <v>32.8653786637894</v>
      </c>
      <c r="J262" s="2">
        <f t="shared" si="61"/>
        <v>12.090189044440306</v>
      </c>
      <c r="K262" s="2">
        <f t="shared" si="61"/>
        <v>0.91106229221713098</v>
      </c>
      <c r="L262" s="2">
        <f t="shared" si="50"/>
        <v>368.03652007621258</v>
      </c>
      <c r="O262">
        <f t="shared" si="51"/>
        <v>8350</v>
      </c>
      <c r="P262" s="2">
        <f t="shared" si="54"/>
        <v>19.598629107981225</v>
      </c>
      <c r="Q262" s="2">
        <f t="shared" si="55"/>
        <v>27.571260967784504</v>
      </c>
      <c r="R262" s="2">
        <f t="shared" si="56"/>
        <v>32.8653786637894</v>
      </c>
      <c r="S262" s="2">
        <f t="shared" si="57"/>
        <v>12.090189044440306</v>
      </c>
      <c r="T262" s="2">
        <f t="shared" si="58"/>
        <v>0.91106229221713098</v>
      </c>
      <c r="U262" s="2">
        <f t="shared" si="52"/>
        <v>368.03652007621258</v>
      </c>
      <c r="V262" s="13">
        <f t="shared" si="53"/>
        <v>0</v>
      </c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  <row r="263" spans="1:38">
      <c r="A263" s="5"/>
      <c r="B263" s="2"/>
      <c r="C263">
        <v>1979.625</v>
      </c>
      <c r="D263">
        <v>335.72</v>
      </c>
      <c r="E263" s="1">
        <f t="shared" ref="E263:E264" si="62">1+E262</f>
        <v>2007</v>
      </c>
      <c r="F263">
        <v>8543</v>
      </c>
      <c r="G263" s="2">
        <f t="shared" ref="G263:K278" si="63">G262*(1-G$5)+G$4*$F262*$L$4/1000</f>
        <v>20.108253521126766</v>
      </c>
      <c r="H263" s="2">
        <f t="shared" si="63"/>
        <v>28.279449163182001</v>
      </c>
      <c r="I263" s="2">
        <f t="shared" si="63"/>
        <v>33.678699403501554</v>
      </c>
      <c r="J263" s="2">
        <f t="shared" si="63"/>
        <v>12.379561502488006</v>
      </c>
      <c r="K263" s="2">
        <f t="shared" si="63"/>
        <v>0.94460599248048349</v>
      </c>
      <c r="L263" s="2">
        <f>SUM(G263:K263,L$5)</f>
        <v>370.39056958277882</v>
      </c>
      <c r="O263">
        <f t="shared" ref="O263:O326" si="64">F263+N263</f>
        <v>8543</v>
      </c>
      <c r="P263" s="2">
        <f t="shared" si="54"/>
        <v>20.108253521126766</v>
      </c>
      <c r="Q263" s="2">
        <f t="shared" si="55"/>
        <v>28.279449163182001</v>
      </c>
      <c r="R263" s="2">
        <f t="shared" si="56"/>
        <v>33.678699403501554</v>
      </c>
      <c r="S263" s="2">
        <f t="shared" si="57"/>
        <v>12.379561502488006</v>
      </c>
      <c r="T263" s="2">
        <f t="shared" si="58"/>
        <v>0.94460599248048349</v>
      </c>
      <c r="U263" s="2">
        <f>SUM(P263:T263,U$5)</f>
        <v>370.39056958277882</v>
      </c>
      <c r="V263" s="13">
        <f t="shared" ref="V263:V326" si="65">U263-L263</f>
        <v>0</v>
      </c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  <row r="264" spans="1:38">
      <c r="A264" s="5"/>
      <c r="B264" s="2"/>
      <c r="C264">
        <v>1979.7083</v>
      </c>
      <c r="D264">
        <v>333.97</v>
      </c>
      <c r="E264" s="1">
        <f t="shared" si="62"/>
        <v>2008</v>
      </c>
      <c r="F264">
        <v>8749</v>
      </c>
      <c r="G264" s="2">
        <f t="shared" si="63"/>
        <v>20.62965727699531</v>
      </c>
      <c r="H264" s="2">
        <f t="shared" si="63"/>
        <v>29.003811177407222</v>
      </c>
      <c r="I264" s="2">
        <f t="shared" si="63"/>
        <v>34.510098556486049</v>
      </c>
      <c r="J264" s="2">
        <f t="shared" si="63"/>
        <v>12.675055603912078</v>
      </c>
      <c r="K264" s="2">
        <f t="shared" si="63"/>
        <v>0.9740123079942673</v>
      </c>
      <c r="L264" s="2">
        <f>SUM(G264:K264,L$5)</f>
        <v>372.79263492279495</v>
      </c>
      <c r="O264">
        <f t="shared" si="64"/>
        <v>8749</v>
      </c>
      <c r="P264" s="2">
        <f t="shared" ref="P264:P327" si="66">P263*(1-P$5)+P$4*$O263*$L$4/1000</f>
        <v>20.62965727699531</v>
      </c>
      <c r="Q264" s="2">
        <f t="shared" ref="Q264:Q327" si="67">Q263*(1-Q$5)+Q$4*$O263*$L$4/1000</f>
        <v>29.003811177407222</v>
      </c>
      <c r="R264" s="2">
        <f t="shared" ref="R264:R327" si="68">R263*(1-R$5)+R$4*$O263*$L$4/1000</f>
        <v>34.510098556486049</v>
      </c>
      <c r="S264" s="2">
        <f t="shared" ref="S264:S327" si="69">S263*(1-S$5)+S$4*$O263*$L$4/1000</f>
        <v>12.675055603912078</v>
      </c>
      <c r="T264" s="2">
        <f t="shared" ref="T264:T327" si="70">T263*(1-T$5)+T$4*$O263*$L$4/1000</f>
        <v>0.9740123079942673</v>
      </c>
      <c r="U264" s="2">
        <f>SUM(P264:T264,U$5)</f>
        <v>372.79263492279495</v>
      </c>
      <c r="V264" s="13">
        <f t="shared" si="65"/>
        <v>0</v>
      </c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</row>
    <row r="265" spans="1:38">
      <c r="A265" s="5"/>
      <c r="B265" s="2"/>
      <c r="C265">
        <v>1979.7917</v>
      </c>
      <c r="D265">
        <v>334.24</v>
      </c>
      <c r="E265" s="1">
        <f>1+E264</f>
        <v>2009</v>
      </c>
      <c r="F265" s="14">
        <v>9155.4950363392491</v>
      </c>
      <c r="G265" s="2">
        <f t="shared" si="63"/>
        <v>21.163633802816907</v>
      </c>
      <c r="H265" s="2">
        <f t="shared" si="63"/>
        <v>29.745523173077977</v>
      </c>
      <c r="I265" s="2">
        <f t="shared" si="63"/>
        <v>35.361286514788659</v>
      </c>
      <c r="J265" s="2">
        <f t="shared" si="63"/>
        <v>12.977847460068233</v>
      </c>
      <c r="K265" s="2">
        <f t="shared" si="63"/>
        <v>1.0015195014449079</v>
      </c>
      <c r="L265" s="2">
        <f t="shared" ref="L265:L328" si="71">SUM(G265:K265,L$5)</f>
        <v>375.2498104521967</v>
      </c>
      <c r="O265">
        <f t="shared" si="64"/>
        <v>9155.4950363392491</v>
      </c>
      <c r="P265" s="2">
        <f t="shared" si="66"/>
        <v>21.163633802816907</v>
      </c>
      <c r="Q265" s="2">
        <f t="shared" si="67"/>
        <v>29.745523173077977</v>
      </c>
      <c r="R265" s="2">
        <f t="shared" si="68"/>
        <v>35.361286514788659</v>
      </c>
      <c r="S265" s="2">
        <f t="shared" si="69"/>
        <v>12.977847460068233</v>
      </c>
      <c r="T265" s="2">
        <f t="shared" si="70"/>
        <v>1.0015195014449079</v>
      </c>
      <c r="U265" s="2">
        <f t="shared" ref="U265:U328" si="72">SUM(P265:T265,U$5)</f>
        <v>375.2498104521967</v>
      </c>
      <c r="V265" s="13">
        <f t="shared" si="65"/>
        <v>0</v>
      </c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</row>
    <row r="266" spans="1:38">
      <c r="A266" s="5"/>
      <c r="B266" s="2"/>
      <c r="C266">
        <v>1979.875</v>
      </c>
      <c r="D266">
        <v>335.32</v>
      </c>
      <c r="E266" s="1">
        <f t="shared" ref="E266:E329" si="73">1+E265</f>
        <v>2010</v>
      </c>
      <c r="F266" s="14">
        <v>9498.9534144443514</v>
      </c>
      <c r="G266" s="2">
        <f t="shared" si="63"/>
        <v>21.722419884847003</v>
      </c>
      <c r="H266" s="2">
        <f t="shared" si="63"/>
        <v>30.523363244884937</v>
      </c>
      <c r="I266" s="2">
        <f t="shared" si="63"/>
        <v>36.262118980889902</v>
      </c>
      <c r="J266" s="2">
        <f t="shared" si="63"/>
        <v>13.311052454432183</v>
      </c>
      <c r="K266" s="2">
        <f t="shared" si="63"/>
        <v>1.0372877316419054</v>
      </c>
      <c r="L266" s="2">
        <f t="shared" si="71"/>
        <v>377.85624229669594</v>
      </c>
      <c r="O266">
        <f t="shared" si="64"/>
        <v>9498.9534144443514</v>
      </c>
      <c r="P266" s="2">
        <f t="shared" si="66"/>
        <v>21.722419884847003</v>
      </c>
      <c r="Q266" s="2">
        <f t="shared" si="67"/>
        <v>30.523363244884937</v>
      </c>
      <c r="R266" s="2">
        <f t="shared" si="68"/>
        <v>36.262118980889902</v>
      </c>
      <c r="S266" s="2">
        <f t="shared" si="69"/>
        <v>13.311052454432183</v>
      </c>
      <c r="T266" s="2">
        <f t="shared" si="70"/>
        <v>1.0372877316419054</v>
      </c>
      <c r="U266" s="2">
        <f t="shared" si="72"/>
        <v>377.85624229669594</v>
      </c>
      <c r="V266" s="13">
        <f t="shared" si="65"/>
        <v>0</v>
      </c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</row>
    <row r="267" spans="1:38">
      <c r="A267" s="5"/>
      <c r="B267" s="2"/>
      <c r="C267">
        <v>1979.9583</v>
      </c>
      <c r="D267">
        <v>336.82</v>
      </c>
      <c r="E267" s="1">
        <f t="shared" si="73"/>
        <v>2011</v>
      </c>
      <c r="F267" s="14">
        <v>9812.2726100693326</v>
      </c>
      <c r="G267" s="2">
        <f t="shared" si="63"/>
        <v>22.302168215306047</v>
      </c>
      <c r="H267" s="2">
        <f t="shared" si="63"/>
        <v>31.331313068364981</v>
      </c>
      <c r="I267" s="2">
        <f t="shared" si="63"/>
        <v>37.202459299557354</v>
      </c>
      <c r="J267" s="2">
        <f t="shared" si="63"/>
        <v>13.665534511225784</v>
      </c>
      <c r="K267" s="2">
        <f t="shared" si="63"/>
        <v>1.0751070663838513</v>
      </c>
      <c r="L267" s="2">
        <f t="shared" si="71"/>
        <v>380.57658216083803</v>
      </c>
      <c r="O267">
        <f t="shared" si="64"/>
        <v>9812.2726100693326</v>
      </c>
      <c r="P267" s="2">
        <f t="shared" si="66"/>
        <v>22.302168215306047</v>
      </c>
      <c r="Q267" s="2">
        <f t="shared" si="67"/>
        <v>31.331313068364981</v>
      </c>
      <c r="R267" s="2">
        <f t="shared" si="68"/>
        <v>37.202459299557354</v>
      </c>
      <c r="S267" s="2">
        <f t="shared" si="69"/>
        <v>13.665534511225784</v>
      </c>
      <c r="T267" s="2">
        <f t="shared" si="70"/>
        <v>1.0751070663838513</v>
      </c>
      <c r="U267" s="2">
        <f t="shared" si="72"/>
        <v>380.57658216083803</v>
      </c>
      <c r="V267" s="13">
        <f t="shared" si="65"/>
        <v>0</v>
      </c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 spans="1:38">
      <c r="A268" s="5"/>
      <c r="B268" s="2"/>
      <c r="C268">
        <v>1980.0417</v>
      </c>
      <c r="D268">
        <v>337.9</v>
      </c>
      <c r="E268" s="1">
        <f t="shared" si="73"/>
        <v>2012</v>
      </c>
      <c r="F268" s="14">
        <v>10189.375344508617</v>
      </c>
      <c r="G268" s="2">
        <f t="shared" si="63"/>
        <v>22.90103931357319</v>
      </c>
      <c r="H268" s="2">
        <f t="shared" si="63"/>
        <v>32.166459840505063</v>
      </c>
      <c r="I268" s="2">
        <f t="shared" si="63"/>
        <v>38.177249219763546</v>
      </c>
      <c r="J268" s="2">
        <f t="shared" si="63"/>
        <v>14.036540676032022</v>
      </c>
      <c r="K268" s="2">
        <f t="shared" si="63"/>
        <v>1.1127554738256209</v>
      </c>
      <c r="L268" s="2">
        <f t="shared" si="71"/>
        <v>383.39404452369945</v>
      </c>
      <c r="O268">
        <f t="shared" si="64"/>
        <v>10189.375344508617</v>
      </c>
      <c r="P268" s="2">
        <f t="shared" si="66"/>
        <v>22.90103931357319</v>
      </c>
      <c r="Q268" s="2">
        <f t="shared" si="67"/>
        <v>32.166459840505063</v>
      </c>
      <c r="R268" s="2">
        <f t="shared" si="68"/>
        <v>38.177249219763546</v>
      </c>
      <c r="S268" s="2">
        <f t="shared" si="69"/>
        <v>14.036540676032022</v>
      </c>
      <c r="T268" s="2">
        <f t="shared" si="70"/>
        <v>1.1127554738256209</v>
      </c>
      <c r="U268" s="2">
        <f t="shared" si="72"/>
        <v>383.39404452369945</v>
      </c>
      <c r="V268" s="13">
        <f t="shared" si="65"/>
        <v>0</v>
      </c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</row>
    <row r="269" spans="1:38">
      <c r="A269" s="5"/>
      <c r="B269" s="2"/>
      <c r="C269">
        <v>1980.125</v>
      </c>
      <c r="D269">
        <v>338.34</v>
      </c>
      <c r="E269" s="1">
        <f t="shared" si="73"/>
        <v>2013</v>
      </c>
      <c r="F269" s="14">
        <v>10274.768020488516</v>
      </c>
      <c r="G269" s="2">
        <f t="shared" si="63"/>
        <v>23.52292607168874</v>
      </c>
      <c r="H269" s="2">
        <f t="shared" si="63"/>
        <v>33.034717806363645</v>
      </c>
      <c r="I269" s="2">
        <f t="shared" si="63"/>
        <v>39.19560884122297</v>
      </c>
      <c r="J269" s="2">
        <f t="shared" si="63"/>
        <v>14.430613309356279</v>
      </c>
      <c r="K269" s="2">
        <f t="shared" si="63"/>
        <v>1.1532947409579513</v>
      </c>
      <c r="L269" s="2">
        <f t="shared" si="71"/>
        <v>386.33716076958956</v>
      </c>
      <c r="O269">
        <f t="shared" si="64"/>
        <v>10274.768020488516</v>
      </c>
      <c r="P269" s="2">
        <f t="shared" si="66"/>
        <v>23.52292607168874</v>
      </c>
      <c r="Q269" s="2">
        <f t="shared" si="67"/>
        <v>33.034717806363645</v>
      </c>
      <c r="R269" s="2">
        <f t="shared" si="68"/>
        <v>39.19560884122297</v>
      </c>
      <c r="S269" s="2">
        <f t="shared" si="69"/>
        <v>14.430613309356279</v>
      </c>
      <c r="T269" s="2">
        <f t="shared" si="70"/>
        <v>1.1532947409579513</v>
      </c>
      <c r="U269" s="2">
        <f t="shared" si="72"/>
        <v>386.33716076958956</v>
      </c>
      <c r="V269" s="13">
        <f t="shared" si="65"/>
        <v>0</v>
      </c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</row>
    <row r="270" spans="1:38">
      <c r="A270" s="5"/>
      <c r="B270" s="2"/>
      <c r="C270">
        <v>1980.2083</v>
      </c>
      <c r="D270">
        <v>340.07</v>
      </c>
      <c r="E270" s="1">
        <f t="shared" si="73"/>
        <v>2014</v>
      </c>
      <c r="F270" s="14">
        <v>10158.274238369077</v>
      </c>
      <c r="G270" s="2">
        <f t="shared" si="63"/>
        <v>24.150024589371139</v>
      </c>
      <c r="H270" s="2">
        <f t="shared" si="63"/>
        <v>33.908605260239021</v>
      </c>
      <c r="I270" s="2">
        <f t="shared" si="63"/>
        <v>40.21312835926242</v>
      </c>
      <c r="J270" s="2">
        <f t="shared" si="63"/>
        <v>14.812196426597522</v>
      </c>
      <c r="K270" s="2">
        <f t="shared" si="63"/>
        <v>1.1818920952166427</v>
      </c>
      <c r="L270" s="2">
        <f t="shared" si="71"/>
        <v>389.26584673068675</v>
      </c>
      <c r="O270">
        <f t="shared" si="64"/>
        <v>10158.274238369077</v>
      </c>
      <c r="P270" s="2">
        <f t="shared" si="66"/>
        <v>24.150024589371139</v>
      </c>
      <c r="Q270" s="2">
        <f t="shared" si="67"/>
        <v>33.908605260239021</v>
      </c>
      <c r="R270" s="2">
        <f t="shared" si="68"/>
        <v>40.21312835926242</v>
      </c>
      <c r="S270" s="2">
        <f t="shared" si="69"/>
        <v>14.812196426597522</v>
      </c>
      <c r="T270" s="2">
        <f t="shared" si="70"/>
        <v>1.1818920952166427</v>
      </c>
      <c r="U270" s="2">
        <f t="shared" si="72"/>
        <v>389.26584673068675</v>
      </c>
      <c r="V270" s="13">
        <f t="shared" si="65"/>
        <v>0</v>
      </c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</row>
    <row r="271" spans="1:38">
      <c r="A271" s="5"/>
      <c r="B271" s="2"/>
      <c r="C271">
        <v>1980.2917</v>
      </c>
      <c r="D271">
        <v>340.93</v>
      </c>
      <c r="E271" s="1">
        <f t="shared" si="73"/>
        <v>2015</v>
      </c>
      <c r="F271" s="14">
        <v>10774.92826930818</v>
      </c>
      <c r="G271" s="2">
        <f t="shared" si="63"/>
        <v>24.770013157910096</v>
      </c>
      <c r="H271" s="2">
        <f t="shared" si="63"/>
        <v>34.76915024030243</v>
      </c>
      <c r="I271" s="2">
        <f t="shared" si="63"/>
        <v>41.199488690365158</v>
      </c>
      <c r="J271" s="2">
        <f t="shared" si="63"/>
        <v>15.158307920870715</v>
      </c>
      <c r="K271" s="2">
        <f t="shared" si="63"/>
        <v>1.1937680757124027</v>
      </c>
      <c r="L271" s="2">
        <f t="shared" si="71"/>
        <v>392.09072808516078</v>
      </c>
      <c r="O271">
        <f t="shared" si="64"/>
        <v>10774.92826930818</v>
      </c>
      <c r="P271" s="2">
        <f t="shared" si="66"/>
        <v>24.770013157910096</v>
      </c>
      <c r="Q271" s="2">
        <f t="shared" si="67"/>
        <v>34.76915024030243</v>
      </c>
      <c r="R271" s="2">
        <f t="shared" si="68"/>
        <v>41.199488690365158</v>
      </c>
      <c r="S271" s="2">
        <f t="shared" si="69"/>
        <v>15.158307920870715</v>
      </c>
      <c r="T271" s="2">
        <f t="shared" si="70"/>
        <v>1.1937680757124027</v>
      </c>
      <c r="U271" s="2">
        <f t="shared" si="72"/>
        <v>392.09072808516078</v>
      </c>
      <c r="V271" s="13">
        <f t="shared" si="65"/>
        <v>0</v>
      </c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</row>
    <row r="272" spans="1:38">
      <c r="A272" s="5"/>
      <c r="B272" s="2"/>
      <c r="C272">
        <v>1980.375</v>
      </c>
      <c r="D272">
        <v>341.45</v>
      </c>
      <c r="E272" s="1">
        <f t="shared" si="73"/>
        <v>2016</v>
      </c>
      <c r="F272" s="14">
        <v>11110.268959968891</v>
      </c>
      <c r="G272" s="2">
        <f t="shared" si="63"/>
        <v>25.427637887961769</v>
      </c>
      <c r="H272" s="2">
        <f t="shared" si="63"/>
        <v>35.685229622338497</v>
      </c>
      <c r="I272" s="2">
        <f t="shared" si="63"/>
        <v>42.265252344713559</v>
      </c>
      <c r="J272" s="2">
        <f t="shared" si="63"/>
        <v>15.557024387278689</v>
      </c>
      <c r="K272" s="2">
        <f t="shared" si="63"/>
        <v>1.22992211546855</v>
      </c>
      <c r="L272" s="2">
        <f t="shared" si="71"/>
        <v>395.16506635776108</v>
      </c>
      <c r="O272">
        <f t="shared" si="64"/>
        <v>11110.268959968891</v>
      </c>
      <c r="P272" s="2">
        <f t="shared" si="66"/>
        <v>25.427637887961769</v>
      </c>
      <c r="Q272" s="2">
        <f t="shared" si="67"/>
        <v>35.685229622338497</v>
      </c>
      <c r="R272" s="2">
        <f t="shared" si="68"/>
        <v>42.265252344713559</v>
      </c>
      <c r="S272" s="2">
        <f t="shared" si="69"/>
        <v>15.557024387278689</v>
      </c>
      <c r="T272" s="2">
        <f t="shared" si="70"/>
        <v>1.22992211546855</v>
      </c>
      <c r="U272" s="2">
        <f t="shared" si="72"/>
        <v>395.16506635776108</v>
      </c>
      <c r="V272" s="13">
        <f t="shared" si="65"/>
        <v>0</v>
      </c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</row>
    <row r="273" spans="1:38">
      <c r="A273" s="5"/>
      <c r="B273" s="2"/>
      <c r="C273">
        <v>1980.4583</v>
      </c>
      <c r="D273">
        <v>341.36</v>
      </c>
      <c r="E273" s="1">
        <f t="shared" si="73"/>
        <v>2017</v>
      </c>
      <c r="F273" s="14">
        <v>11256.830468363096</v>
      </c>
      <c r="G273" s="2">
        <f t="shared" si="63"/>
        <v>26.105729420729823</v>
      </c>
      <c r="H273" s="2">
        <f t="shared" si="63"/>
        <v>36.630276231398746</v>
      </c>
      <c r="I273" s="2">
        <f t="shared" si="63"/>
        <v>43.367090484961452</v>
      </c>
      <c r="J273" s="2">
        <f t="shared" si="63"/>
        <v>15.972322671460523</v>
      </c>
      <c r="K273" s="2">
        <f t="shared" si="63"/>
        <v>1.2675943434503392</v>
      </c>
      <c r="L273" s="2">
        <f t="shared" si="71"/>
        <v>398.34301315200088</v>
      </c>
      <c r="O273">
        <f t="shared" si="64"/>
        <v>11256.830468363096</v>
      </c>
      <c r="P273" s="2">
        <f t="shared" si="66"/>
        <v>26.105729420729823</v>
      </c>
      <c r="Q273" s="2">
        <f t="shared" si="67"/>
        <v>36.630276231398746</v>
      </c>
      <c r="R273" s="2">
        <f t="shared" si="68"/>
        <v>43.367090484961452</v>
      </c>
      <c r="S273" s="2">
        <f t="shared" si="69"/>
        <v>15.972322671460523</v>
      </c>
      <c r="T273" s="2">
        <f t="shared" si="70"/>
        <v>1.2675943434503392</v>
      </c>
      <c r="U273" s="2">
        <f t="shared" si="72"/>
        <v>398.34301315200088</v>
      </c>
      <c r="V273" s="13">
        <f t="shared" si="65"/>
        <v>0</v>
      </c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</row>
    <row r="274" spans="1:38">
      <c r="A274" s="5"/>
      <c r="B274" s="2"/>
      <c r="C274">
        <v>1980.5417</v>
      </c>
      <c r="D274">
        <v>339.45</v>
      </c>
      <c r="E274" s="1">
        <f t="shared" si="73"/>
        <v>2018</v>
      </c>
      <c r="F274" s="14">
        <v>11467.297756108754</v>
      </c>
      <c r="G274" s="2">
        <f t="shared" si="63"/>
        <v>26.792766022085317</v>
      </c>
      <c r="H274" s="2">
        <f t="shared" si="63"/>
        <v>37.586484632961771</v>
      </c>
      <c r="I274" s="2">
        <f t="shared" si="63"/>
        <v>44.47615770543883</v>
      </c>
      <c r="J274" s="2">
        <f t="shared" si="63"/>
        <v>16.38109832528043</v>
      </c>
      <c r="K274" s="2">
        <f t="shared" si="63"/>
        <v>1.2973245267313167</v>
      </c>
      <c r="L274" s="2">
        <f t="shared" si="71"/>
        <v>401.53383121249766</v>
      </c>
      <c r="O274">
        <f t="shared" si="64"/>
        <v>11467.297756108754</v>
      </c>
      <c r="P274" s="2">
        <f t="shared" si="66"/>
        <v>26.792766022085317</v>
      </c>
      <c r="Q274" s="2">
        <f t="shared" si="67"/>
        <v>37.586484632961771</v>
      </c>
      <c r="R274" s="2">
        <f t="shared" si="68"/>
        <v>44.47615770543883</v>
      </c>
      <c r="S274" s="2">
        <f t="shared" si="69"/>
        <v>16.38109832528043</v>
      </c>
      <c r="T274" s="2">
        <f t="shared" si="70"/>
        <v>1.2973245267313167</v>
      </c>
      <c r="U274" s="2">
        <f t="shared" si="72"/>
        <v>401.53383121249766</v>
      </c>
      <c r="V274" s="13">
        <f t="shared" si="65"/>
        <v>0</v>
      </c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</row>
    <row r="275" spans="1:38">
      <c r="A275" s="5"/>
      <c r="B275" s="2"/>
      <c r="C275">
        <v>1980.625</v>
      </c>
      <c r="D275">
        <v>337.67</v>
      </c>
      <c r="E275" s="1">
        <f t="shared" si="73"/>
        <v>2019</v>
      </c>
      <c r="F275" s="14">
        <v>11476.535739799836</v>
      </c>
      <c r="G275" s="2">
        <f t="shared" si="63"/>
        <v>27.492648044758621</v>
      </c>
      <c r="H275" s="2">
        <f t="shared" si="63"/>
        <v>38.559824663264777</v>
      </c>
      <c r="I275" s="2">
        <f t="shared" si="63"/>
        <v>45.601957841237848</v>
      </c>
      <c r="J275" s="2">
        <f t="shared" si="63"/>
        <v>16.791224644432418</v>
      </c>
      <c r="K275" s="2">
        <f t="shared" si="63"/>
        <v>1.3252378877314979</v>
      </c>
      <c r="L275" s="2">
        <f t="shared" si="71"/>
        <v>404.77089308142513</v>
      </c>
      <c r="O275">
        <f t="shared" si="64"/>
        <v>11476.535739799836</v>
      </c>
      <c r="P275" s="2">
        <f t="shared" si="66"/>
        <v>27.492648044758621</v>
      </c>
      <c r="Q275" s="2">
        <f t="shared" si="67"/>
        <v>38.559824663264777</v>
      </c>
      <c r="R275" s="2">
        <f t="shared" si="68"/>
        <v>45.601957841237848</v>
      </c>
      <c r="S275" s="2">
        <f t="shared" si="69"/>
        <v>16.791224644432418</v>
      </c>
      <c r="T275" s="2">
        <f t="shared" si="70"/>
        <v>1.3252378877314979</v>
      </c>
      <c r="U275" s="2">
        <f t="shared" si="72"/>
        <v>404.77089308142513</v>
      </c>
      <c r="V275" s="13">
        <f t="shared" si="65"/>
        <v>0</v>
      </c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</row>
    <row r="276" spans="1:38">
      <c r="A276" s="5"/>
      <c r="B276" s="2"/>
      <c r="C276">
        <v>1980.7083</v>
      </c>
      <c r="D276">
        <v>336.25</v>
      </c>
      <c r="E276" s="1">
        <f t="shared" si="73"/>
        <v>2020</v>
      </c>
      <c r="F276" s="14">
        <v>11432.231813496866</v>
      </c>
      <c r="G276" s="2">
        <f t="shared" si="63"/>
        <v>28.193093888032788</v>
      </c>
      <c r="H276" s="2">
        <f t="shared" si="63"/>
        <v>39.531354422351107</v>
      </c>
      <c r="I276" s="2">
        <f t="shared" si="63"/>
        <v>46.714034660329247</v>
      </c>
      <c r="J276" s="2">
        <f t="shared" si="63"/>
        <v>17.179006006735158</v>
      </c>
      <c r="K276" s="2">
        <f t="shared" si="63"/>
        <v>1.3426019051482458</v>
      </c>
      <c r="L276" s="2">
        <f t="shared" si="71"/>
        <v>407.96009088259655</v>
      </c>
      <c r="M276">
        <f>AVERAGE(D748:D759)</f>
        <v>414.23833333333329</v>
      </c>
      <c r="N276">
        <v>1</v>
      </c>
      <c r="O276">
        <f t="shared" si="64"/>
        <v>11433.231813496866</v>
      </c>
      <c r="P276" s="2">
        <f t="shared" si="66"/>
        <v>28.193093888032788</v>
      </c>
      <c r="Q276" s="2">
        <f t="shared" si="67"/>
        <v>39.531354422351107</v>
      </c>
      <c r="R276" s="2">
        <f t="shared" si="68"/>
        <v>46.714034660329247</v>
      </c>
      <c r="S276" s="2">
        <f t="shared" si="69"/>
        <v>17.179006006735158</v>
      </c>
      <c r="T276" s="2">
        <f t="shared" si="70"/>
        <v>1.3426019051482458</v>
      </c>
      <c r="U276" s="2">
        <f t="shared" si="72"/>
        <v>407.96009088259655</v>
      </c>
      <c r="V276" s="13">
        <f t="shared" si="65"/>
        <v>0</v>
      </c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</row>
    <row r="277" spans="1:38">
      <c r="A277" s="5"/>
      <c r="B277" s="2"/>
      <c r="C277">
        <v>1980.7917</v>
      </c>
      <c r="D277">
        <v>336.14</v>
      </c>
      <c r="E277" s="1">
        <f t="shared" si="73"/>
        <v>2021</v>
      </c>
      <c r="F277" s="4">
        <f>F276*SUM(economy!Z67:AB67)/SUM(economy!Z66:AB66)</f>
        <v>10643.893558860824</v>
      </c>
      <c r="G277" s="9">
        <f t="shared" si="63"/>
        <v>28.890835735804899</v>
      </c>
      <c r="H277" s="9">
        <f t="shared" si="63"/>
        <v>40.496051480941894</v>
      </c>
      <c r="I277" s="9">
        <f t="shared" si="63"/>
        <v>47.804528510499473</v>
      </c>
      <c r="J277" s="9">
        <f t="shared" si="63"/>
        <v>17.539434647587754</v>
      </c>
      <c r="K277" s="9">
        <f t="shared" si="63"/>
        <v>1.3510537175472419</v>
      </c>
      <c r="L277" s="9">
        <f t="shared" si="71"/>
        <v>411.08190409238125</v>
      </c>
      <c r="O277">
        <f t="shared" si="64"/>
        <v>10643.893558860824</v>
      </c>
      <c r="P277" s="2">
        <f t="shared" si="66"/>
        <v>28.890896768668746</v>
      </c>
      <c r="Q277" s="2">
        <f t="shared" si="67"/>
        <v>40.496145377655509</v>
      </c>
      <c r="R277" s="2">
        <f t="shared" si="68"/>
        <v>47.804678745241254</v>
      </c>
      <c r="S277" s="2">
        <f t="shared" si="69"/>
        <v>17.539552018479775</v>
      </c>
      <c r="T277" s="2">
        <f t="shared" si="70"/>
        <v>1.3511006659040494</v>
      </c>
      <c r="U277" s="9">
        <f t="shared" si="72"/>
        <v>411.08237357594936</v>
      </c>
      <c r="V277" s="13">
        <f t="shared" si="65"/>
        <v>4.694835681107179E-4</v>
      </c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</row>
    <row r="278" spans="1:38">
      <c r="A278" s="5"/>
      <c r="B278" s="2"/>
      <c r="C278">
        <v>1980.875</v>
      </c>
      <c r="D278">
        <v>337.3</v>
      </c>
      <c r="E278" s="1">
        <f t="shared" si="73"/>
        <v>2022</v>
      </c>
      <c r="F278" s="4">
        <f>F277*SUM(economy!Z68:AB68)/SUM(economy!Z67:AB67)</f>
        <v>11166.17709729028</v>
      </c>
      <c r="G278" s="9">
        <f t="shared" si="63"/>
        <v>29.540463042214245</v>
      </c>
      <c r="H278" s="9">
        <f t="shared" si="63"/>
        <v>41.38407225775326</v>
      </c>
      <c r="I278" s="9">
        <f t="shared" si="63"/>
        <v>48.761949286454737</v>
      </c>
      <c r="J278" s="9">
        <f t="shared" si="63"/>
        <v>17.786745169164622</v>
      </c>
      <c r="K278" s="9">
        <f t="shared" si="63"/>
        <v>1.3191688152337084</v>
      </c>
      <c r="L278" s="9">
        <f t="shared" si="71"/>
        <v>413.79239857082052</v>
      </c>
      <c r="O278">
        <f t="shared" si="64"/>
        <v>11166.17709729028</v>
      </c>
      <c r="P278" s="2">
        <f t="shared" si="66"/>
        <v>29.540524075078093</v>
      </c>
      <c r="Q278" s="2">
        <f t="shared" si="67"/>
        <v>41.384165896154208</v>
      </c>
      <c r="R278" s="2">
        <f t="shared" si="68"/>
        <v>48.762097504653283</v>
      </c>
      <c r="S278" s="2">
        <f t="shared" si="69"/>
        <v>17.786855835026575</v>
      </c>
      <c r="T278" s="2">
        <f t="shared" si="70"/>
        <v>1.3191972908515355</v>
      </c>
      <c r="U278" s="9">
        <f t="shared" si="72"/>
        <v>413.79284060176371</v>
      </c>
      <c r="V278" s="13">
        <f t="shared" si="65"/>
        <v>4.4203094319072989E-4</v>
      </c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</row>
    <row r="279" spans="1:38">
      <c r="A279" s="5"/>
      <c r="B279" s="2"/>
      <c r="C279">
        <v>1980.9583</v>
      </c>
      <c r="D279">
        <v>338.29</v>
      </c>
      <c r="E279" s="1">
        <f t="shared" si="73"/>
        <v>2023</v>
      </c>
      <c r="F279" s="4">
        <f>F278*SUM(economy!Z69:AB69)/SUM(economy!Z68:AB68)</f>
        <v>11453.034533031525</v>
      </c>
      <c r="G279" s="9">
        <f t="shared" ref="G279:K294" si="74">G278*(1-G$5)+G$4*$F278*$L$4/1000</f>
        <v>30.221966808715528</v>
      </c>
      <c r="H279" s="9">
        <f t="shared" si="74"/>
        <v>42.318690770690026</v>
      </c>
      <c r="I279" s="9">
        <f t="shared" si="74"/>
        <v>49.784984103614477</v>
      </c>
      <c r="J279" s="9">
        <f t="shared" si="74"/>
        <v>18.081228502944384</v>
      </c>
      <c r="K279" s="9">
        <f t="shared" si="74"/>
        <v>1.3243499983154841</v>
      </c>
      <c r="L279" s="9">
        <f t="shared" si="71"/>
        <v>416.73122018427989</v>
      </c>
      <c r="O279">
        <f t="shared" si="64"/>
        <v>11453.034533031525</v>
      </c>
      <c r="P279" s="2">
        <f t="shared" si="66"/>
        <v>30.222027841579376</v>
      </c>
      <c r="Q279" s="2">
        <f t="shared" si="67"/>
        <v>42.318784151488934</v>
      </c>
      <c r="R279" s="2">
        <f t="shared" si="68"/>
        <v>49.785130332337076</v>
      </c>
      <c r="S279" s="2">
        <f t="shared" si="69"/>
        <v>18.081332846813559</v>
      </c>
      <c r="T279" s="2">
        <f t="shared" si="70"/>
        <v>1.3243672696507502</v>
      </c>
      <c r="U279" s="9">
        <f t="shared" si="72"/>
        <v>416.73164244186967</v>
      </c>
      <c r="V279" s="13">
        <f t="shared" si="65"/>
        <v>4.222575897756542E-4</v>
      </c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</row>
    <row r="280" spans="1:38">
      <c r="A280" s="5"/>
      <c r="B280" s="2"/>
      <c r="C280">
        <v>1981.0417</v>
      </c>
      <c r="D280">
        <v>339.29</v>
      </c>
      <c r="E280" s="1">
        <f t="shared" si="73"/>
        <v>2024</v>
      </c>
      <c r="F280" s="4">
        <f>F279*SUM(economy!Z70:AB70)/SUM(economy!Z69:AB69)</f>
        <v>11740.615412684499</v>
      </c>
      <c r="G280" s="9">
        <f t="shared" si="74"/>
        <v>30.920978306036702</v>
      </c>
      <c r="H280" s="9">
        <f t="shared" si="74"/>
        <v>43.277673090645258</v>
      </c>
      <c r="I280" s="9">
        <f t="shared" si="74"/>
        <v>50.837383070159433</v>
      </c>
      <c r="J280" s="9">
        <f t="shared" si="74"/>
        <v>18.392557642793342</v>
      </c>
      <c r="K280" s="9">
        <f t="shared" si="74"/>
        <v>1.3409600299542332</v>
      </c>
      <c r="L280" s="9">
        <f t="shared" si="71"/>
        <v>419.769552139589</v>
      </c>
      <c r="O280">
        <f t="shared" si="64"/>
        <v>11740.615412684499</v>
      </c>
      <c r="P280" s="2">
        <f t="shared" si="66"/>
        <v>30.921039338900549</v>
      </c>
      <c r="Q280" s="2">
        <f t="shared" si="67"/>
        <v>43.277766214550802</v>
      </c>
      <c r="R280" s="2">
        <f t="shared" si="68"/>
        <v>50.83752733611005</v>
      </c>
      <c r="S280" s="2">
        <f t="shared" si="69"/>
        <v>18.392656025825314</v>
      </c>
      <c r="T280" s="2">
        <f t="shared" si="70"/>
        <v>1.3409705055486061</v>
      </c>
      <c r="U280" s="9">
        <f t="shared" si="72"/>
        <v>419.76995942093532</v>
      </c>
      <c r="V280" s="13">
        <f t="shared" si="65"/>
        <v>4.0728134632672663E-4</v>
      </c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</row>
    <row r="281" spans="1:38">
      <c r="A281" s="5"/>
      <c r="B281" s="2"/>
      <c r="C281">
        <v>1981.125</v>
      </c>
      <c r="D281">
        <v>340.55</v>
      </c>
      <c r="E281" s="1">
        <f t="shared" si="73"/>
        <v>2025</v>
      </c>
      <c r="F281" s="4">
        <f>F280*SUM(economy!Z71:AB71)/SUM(economy!Z70:AB70)</f>
        <v>12027.100820935064</v>
      </c>
      <c r="G281" s="9">
        <f t="shared" si="74"/>
        <v>31.637541688031529</v>
      </c>
      <c r="H281" s="9">
        <f t="shared" si="74"/>
        <v>44.26102012106319</v>
      </c>
      <c r="I281" s="9">
        <f t="shared" si="74"/>
        <v>51.918860728800475</v>
      </c>
      <c r="J281" s="9">
        <f t="shared" si="74"/>
        <v>18.719855152028774</v>
      </c>
      <c r="K281" s="9">
        <f t="shared" si="74"/>
        <v>1.3645359731508973</v>
      </c>
      <c r="L281" s="9">
        <f t="shared" si="71"/>
        <v>422.9018136630749</v>
      </c>
      <c r="O281">
        <f t="shared" si="64"/>
        <v>12027.100820935064</v>
      </c>
      <c r="P281" s="2">
        <f t="shared" si="66"/>
        <v>31.637602720895377</v>
      </c>
      <c r="Q281" s="2">
        <f t="shared" si="67"/>
        <v>44.261112988782081</v>
      </c>
      <c r="R281" s="2">
        <f t="shared" si="68"/>
        <v>51.919003058324648</v>
      </c>
      <c r="S281" s="2">
        <f t="shared" si="69"/>
        <v>18.719947914747433</v>
      </c>
      <c r="T281" s="2">
        <f t="shared" si="70"/>
        <v>1.3645423269200632</v>
      </c>
      <c r="U281" s="9">
        <f t="shared" si="72"/>
        <v>422.9022090096696</v>
      </c>
      <c r="V281" s="13">
        <f t="shared" si="65"/>
        <v>3.9534659470064071E-4</v>
      </c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</row>
    <row r="282" spans="1:38">
      <c r="A282" s="5"/>
      <c r="B282" s="2"/>
      <c r="C282">
        <v>1981.2083</v>
      </c>
      <c r="D282">
        <v>341.63</v>
      </c>
      <c r="E282" s="1">
        <f t="shared" si="73"/>
        <v>2026</v>
      </c>
      <c r="F282" s="4">
        <f>F281*SUM(economy!Z72:AB72)/SUM(economy!Z71:AB71)</f>
        <v>12312.273910713522</v>
      </c>
      <c r="G282" s="9">
        <f t="shared" si="74"/>
        <v>32.371590094943059</v>
      </c>
      <c r="H282" s="9">
        <f t="shared" si="74"/>
        <v>45.268561972732293</v>
      </c>
      <c r="I282" s="9">
        <f t="shared" si="74"/>
        <v>53.028862189559469</v>
      </c>
      <c r="J282" s="9">
        <f t="shared" si="74"/>
        <v>19.062080231454189</v>
      </c>
      <c r="K282" s="9">
        <f t="shared" si="74"/>
        <v>1.3922855246980106</v>
      </c>
      <c r="L282" s="9">
        <f t="shared" si="71"/>
        <v>426.12338001338702</v>
      </c>
      <c r="O282">
        <f t="shared" si="64"/>
        <v>12312.273910713522</v>
      </c>
      <c r="P282" s="2">
        <f t="shared" si="66"/>
        <v>32.371651127806906</v>
      </c>
      <c r="Q282" s="2">
        <f t="shared" si="67"/>
        <v>45.268654584969312</v>
      </c>
      <c r="R282" s="2">
        <f t="shared" si="68"/>
        <v>53.029002608649108</v>
      </c>
      <c r="S282" s="2">
        <f t="shared" si="69"/>
        <v>19.062167694930363</v>
      </c>
      <c r="T282" s="2">
        <f t="shared" si="70"/>
        <v>1.3922893784538144</v>
      </c>
      <c r="U282" s="9">
        <f t="shared" si="72"/>
        <v>426.12376539480954</v>
      </c>
      <c r="V282" s="13">
        <f t="shared" si="65"/>
        <v>3.8538142251809404E-4</v>
      </c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</row>
    <row r="283" spans="1:38">
      <c r="A283" s="5"/>
      <c r="B283" s="2"/>
      <c r="C283">
        <v>1981.2917</v>
      </c>
      <c r="D283">
        <v>342.6</v>
      </c>
      <c r="E283" s="1">
        <f t="shared" si="73"/>
        <v>2027</v>
      </c>
      <c r="F283" s="4">
        <f>F282*SUM(economy!Z73:AB73)/SUM(economy!Z72:AB72)</f>
        <v>12595.914817520161</v>
      </c>
      <c r="G283" s="9">
        <f t="shared" si="74"/>
        <v>33.123043432216654</v>
      </c>
      <c r="H283" s="9">
        <f t="shared" si="74"/>
        <v>46.300108862584139</v>
      </c>
      <c r="I283" s="9">
        <f t="shared" si="74"/>
        <v>54.166807432569811</v>
      </c>
      <c r="J283" s="9">
        <f t="shared" si="74"/>
        <v>19.418226087925063</v>
      </c>
      <c r="K283" s="9">
        <f t="shared" si="74"/>
        <v>1.4225048864754308</v>
      </c>
      <c r="L283" s="9">
        <f t="shared" si="71"/>
        <v>429.43069070177108</v>
      </c>
      <c r="O283">
        <f t="shared" si="64"/>
        <v>12595.914817520161</v>
      </c>
      <c r="P283" s="2">
        <f t="shared" si="66"/>
        <v>33.123104465080502</v>
      </c>
      <c r="Q283" s="2">
        <f t="shared" si="67"/>
        <v>46.300201220042126</v>
      </c>
      <c r="R283" s="2">
        <f t="shared" si="68"/>
        <v>54.166945966867942</v>
      </c>
      <c r="S283" s="2">
        <f t="shared" si="69"/>
        <v>19.418308554887815</v>
      </c>
      <c r="T283" s="2">
        <f t="shared" si="70"/>
        <v>1.4225072238964809</v>
      </c>
      <c r="U283" s="9">
        <f t="shared" si="72"/>
        <v>429.43106743077487</v>
      </c>
      <c r="V283" s="13">
        <f t="shared" si="65"/>
        <v>3.767290037899329E-4</v>
      </c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</row>
    <row r="284" spans="1:38">
      <c r="A284" s="5"/>
      <c r="B284" s="2"/>
      <c r="C284">
        <v>1981.375</v>
      </c>
      <c r="D284">
        <v>343.04</v>
      </c>
      <c r="E284" s="1">
        <f t="shared" si="73"/>
        <v>2028</v>
      </c>
      <c r="F284" s="4">
        <f>F283*SUM(economy!Z74:AB74)/SUM(economy!Z73:AB73)</f>
        <v>12877.812361451191</v>
      </c>
      <c r="G284" s="9">
        <f t="shared" si="74"/>
        <v>33.891808186337606</v>
      </c>
      <c r="H284" s="9">
        <f t="shared" si="74"/>
        <v>47.355450885095244</v>
      </c>
      <c r="I284" s="9">
        <f t="shared" si="74"/>
        <v>55.332091192062428</v>
      </c>
      <c r="J284" s="9">
        <f t="shared" si="74"/>
        <v>19.787317637531558</v>
      </c>
      <c r="K284" s="9">
        <f t="shared" si="74"/>
        <v>1.4541503304083485</v>
      </c>
      <c r="L284" s="9">
        <f t="shared" si="71"/>
        <v>432.82081823143517</v>
      </c>
      <c r="O284">
        <f t="shared" si="64"/>
        <v>12877.812361451191</v>
      </c>
      <c r="P284" s="2">
        <f t="shared" si="66"/>
        <v>33.891869219201453</v>
      </c>
      <c r="Q284" s="2">
        <f t="shared" si="67"/>
        <v>47.355542988475101</v>
      </c>
      <c r="R284" s="2">
        <f t="shared" si="68"/>
        <v>55.332227866867889</v>
      </c>
      <c r="S284" s="2">
        <f t="shared" si="69"/>
        <v>19.787395393415991</v>
      </c>
      <c r="T284" s="2">
        <f t="shared" si="70"/>
        <v>1.4541517481258799</v>
      </c>
      <c r="U284" s="9">
        <f t="shared" si="72"/>
        <v>432.82118721608629</v>
      </c>
      <c r="V284" s="13">
        <f t="shared" si="65"/>
        <v>3.6898465111789847E-4</v>
      </c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</row>
    <row r="285" spans="1:38">
      <c r="A285" s="5"/>
      <c r="B285" s="2"/>
      <c r="C285">
        <v>1981.4583</v>
      </c>
      <c r="D285">
        <v>342.54</v>
      </c>
      <c r="E285" s="1">
        <f t="shared" si="73"/>
        <v>2029</v>
      </c>
      <c r="F285" s="4">
        <f>F284*SUM(economy!Z75:AB75)/SUM(economy!Z74:AB74)</f>
        <v>13157.763851171176</v>
      </c>
      <c r="G285" s="9">
        <f t="shared" si="74"/>
        <v>34.677777954876881</v>
      </c>
      <c r="H285" s="9">
        <f t="shared" si="74"/>
        <v>48.434358883099549</v>
      </c>
      <c r="I285" s="9">
        <f t="shared" si="74"/>
        <v>56.524084599959878</v>
      </c>
      <c r="J285" s="9">
        <f t="shared" si="74"/>
        <v>20.168410713468386</v>
      </c>
      <c r="K285" s="9">
        <f t="shared" si="74"/>
        <v>1.4865788888695155</v>
      </c>
      <c r="L285" s="9">
        <f t="shared" si="71"/>
        <v>436.29121104027422</v>
      </c>
      <c r="O285">
        <f t="shared" si="64"/>
        <v>13157.763851171176</v>
      </c>
      <c r="P285" s="2">
        <f t="shared" si="66"/>
        <v>34.677838987740728</v>
      </c>
      <c r="Q285" s="2">
        <f t="shared" si="67"/>
        <v>48.434450733100249</v>
      </c>
      <c r="R285" s="2">
        <f t="shared" si="68"/>
        <v>56.524219440231924</v>
      </c>
      <c r="S285" s="2">
        <f t="shared" si="69"/>
        <v>20.168484027403597</v>
      </c>
      <c r="T285" s="2">
        <f t="shared" si="70"/>
        <v>1.4865797487586652</v>
      </c>
      <c r="U285" s="9">
        <f t="shared" si="72"/>
        <v>436.29157293723517</v>
      </c>
      <c r="V285" s="13">
        <f t="shared" si="65"/>
        <v>3.6189696095334511E-4</v>
      </c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</row>
    <row r="286" spans="1:38">
      <c r="A286" s="5"/>
      <c r="B286" s="2"/>
      <c r="C286">
        <v>1981.5417</v>
      </c>
      <c r="D286">
        <v>340.82</v>
      </c>
      <c r="E286" s="1">
        <f t="shared" si="73"/>
        <v>2030</v>
      </c>
      <c r="F286" s="4">
        <f>F285*SUM(economy!Z76:AB76)/SUM(economy!Z75:AB75)</f>
        <v>13435.574938050782</v>
      </c>
      <c r="G286" s="9">
        <f t="shared" si="74"/>
        <v>35.480833964572774</v>
      </c>
      <c r="H286" s="9">
        <f t="shared" si="74"/>
        <v>49.536585297798922</v>
      </c>
      <c r="I286" s="9">
        <f t="shared" si="74"/>
        <v>57.742136777958926</v>
      </c>
      <c r="J286" s="9">
        <f t="shared" si="74"/>
        <v>20.56059129614869</v>
      </c>
      <c r="K286" s="9">
        <f t="shared" si="74"/>
        <v>1.519391066254665</v>
      </c>
      <c r="L286" s="9">
        <f t="shared" si="71"/>
        <v>439.83953840273398</v>
      </c>
      <c r="O286">
        <f t="shared" si="64"/>
        <v>13435.574938050782</v>
      </c>
      <c r="P286" s="2">
        <f t="shared" si="66"/>
        <v>35.480894997436621</v>
      </c>
      <c r="Q286" s="2">
        <f t="shared" si="67"/>
        <v>49.536676895117523</v>
      </c>
      <c r="R286" s="2">
        <f t="shared" si="68"/>
        <v>57.742269808321794</v>
      </c>
      <c r="S286" s="2">
        <f t="shared" si="69"/>
        <v>20.560660421889271</v>
      </c>
      <c r="T286" s="2">
        <f t="shared" si="70"/>
        <v>1.5193915878037982</v>
      </c>
      <c r="U286" s="9">
        <f t="shared" si="72"/>
        <v>439.83989371056902</v>
      </c>
      <c r="V286" s="13">
        <f t="shared" si="65"/>
        <v>3.553078350364558E-4</v>
      </c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</row>
    <row r="287" spans="1:38">
      <c r="A287" s="5"/>
      <c r="B287" s="2"/>
      <c r="C287">
        <v>1981.625</v>
      </c>
      <c r="D287">
        <v>338.48</v>
      </c>
      <c r="E287" s="1">
        <f t="shared" si="73"/>
        <v>2031</v>
      </c>
      <c r="F287" s="4">
        <f>F286*SUM(economy!Z77:AB77)/SUM(economy!Z76:AB76)</f>
        <v>13363.463887125539</v>
      </c>
      <c r="G287" s="9">
        <f t="shared" si="74"/>
        <v>36.300845580510149</v>
      </c>
      <c r="H287" s="9">
        <f t="shared" si="74"/>
        <v>50.661865002739304</v>
      </c>
      <c r="I287" s="9">
        <f t="shared" si="74"/>
        <v>58.985576386329654</v>
      </c>
      <c r="J287" s="9">
        <f t="shared" si="74"/>
        <v>20.96297477017907</v>
      </c>
      <c r="K287" s="9">
        <f t="shared" si="74"/>
        <v>1.5523354318825942</v>
      </c>
      <c r="L287" s="9">
        <f t="shared" si="71"/>
        <v>443.4635971716408</v>
      </c>
      <c r="O287">
        <f t="shared" si="64"/>
        <v>13363.463887125539</v>
      </c>
      <c r="P287" s="2">
        <f t="shared" si="66"/>
        <v>36.300906613373996</v>
      </c>
      <c r="Q287" s="2">
        <f t="shared" si="67"/>
        <v>50.661956348070945</v>
      </c>
      <c r="R287" s="2">
        <f t="shared" si="68"/>
        <v>58.985707631077062</v>
      </c>
      <c r="S287" s="2">
        <f t="shared" si="69"/>
        <v>20.963039946983415</v>
      </c>
      <c r="T287" s="2">
        <f t="shared" si="70"/>
        <v>1.5523357482181339</v>
      </c>
      <c r="U287" s="9">
        <f t="shared" si="72"/>
        <v>443.46394628772356</v>
      </c>
      <c r="V287" s="13">
        <f t="shared" si="65"/>
        <v>3.4911608275933759E-4</v>
      </c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</row>
    <row r="288" spans="1:38">
      <c r="A288" s="5"/>
      <c r="B288" s="2"/>
      <c r="C288">
        <v>1981.7083</v>
      </c>
      <c r="D288">
        <v>336.95</v>
      </c>
      <c r="E288" s="1">
        <f t="shared" si="73"/>
        <v>2032</v>
      </c>
      <c r="F288" s="4">
        <f>F287*SUM(economy!Z78:AB78)/SUM(economy!Z77:AB77)</f>
        <v>13622.830291389411</v>
      </c>
      <c r="G288" s="9">
        <f t="shared" si="74"/>
        <v>37.116456052494335</v>
      </c>
      <c r="H288" s="9">
        <f t="shared" si="74"/>
        <v>51.777278038868943</v>
      </c>
      <c r="I288" s="9">
        <f t="shared" si="74"/>
        <v>60.201492197327894</v>
      </c>
      <c r="J288" s="9">
        <f t="shared" si="74"/>
        <v>21.333907603001833</v>
      </c>
      <c r="K288" s="9">
        <f t="shared" si="74"/>
        <v>1.5689317043521132</v>
      </c>
      <c r="L288" s="9">
        <f t="shared" si="71"/>
        <v>446.99806559604514</v>
      </c>
      <c r="O288">
        <f t="shared" si="64"/>
        <v>13622.830291389411</v>
      </c>
      <c r="P288" s="2">
        <f t="shared" si="66"/>
        <v>37.116517085358183</v>
      </c>
      <c r="Q288" s="2">
        <f t="shared" si="67"/>
        <v>51.777369132906848</v>
      </c>
      <c r="R288" s="2">
        <f t="shared" si="68"/>
        <v>60.201621680427465</v>
      </c>
      <c r="S288" s="2">
        <f t="shared" si="69"/>
        <v>21.333969056460255</v>
      </c>
      <c r="T288" s="2">
        <f t="shared" si="70"/>
        <v>1.5689318962193168</v>
      </c>
      <c r="U288" s="9">
        <f t="shared" si="72"/>
        <v>446.99840885137212</v>
      </c>
      <c r="V288" s="13">
        <f t="shared" si="65"/>
        <v>3.4325532698176175E-4</v>
      </c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</row>
    <row r="289" spans="1:38">
      <c r="A289" s="5"/>
      <c r="B289" s="2"/>
      <c r="C289">
        <v>1981.7917</v>
      </c>
      <c r="D289">
        <v>337.05</v>
      </c>
      <c r="E289" s="1">
        <f t="shared" si="73"/>
        <v>2033</v>
      </c>
      <c r="F289" s="4">
        <f>F288*SUM(economy!Z79:AB79)/SUM(economy!Z78:AB78)</f>
        <v>13885.198682300603</v>
      </c>
      <c r="G289" s="9">
        <f t="shared" si="74"/>
        <v>37.947896398917166</v>
      </c>
      <c r="H289" s="9">
        <f t="shared" si="74"/>
        <v>52.91397619336847</v>
      </c>
      <c r="I289" s="9">
        <f t="shared" si="74"/>
        <v>61.440053082201423</v>
      </c>
      <c r="J289" s="9">
        <f t="shared" si="74"/>
        <v>21.714092275472584</v>
      </c>
      <c r="K289" s="9">
        <f t="shared" si="74"/>
        <v>1.5911746789330827</v>
      </c>
      <c r="L289" s="9">
        <f t="shared" si="71"/>
        <v>450.60719262889268</v>
      </c>
      <c r="O289">
        <f t="shared" si="64"/>
        <v>13885.198682300603</v>
      </c>
      <c r="P289" s="2">
        <f t="shared" si="66"/>
        <v>37.947957431781013</v>
      </c>
      <c r="Q289" s="2">
        <f t="shared" si="67"/>
        <v>52.914067036803957</v>
      </c>
      <c r="R289" s="2">
        <f t="shared" si="68"/>
        <v>61.440180827299081</v>
      </c>
      <c r="S289" s="2">
        <f t="shared" si="69"/>
        <v>21.714150218288125</v>
      </c>
      <c r="T289" s="2">
        <f t="shared" si="70"/>
        <v>1.5911747953064244</v>
      </c>
      <c r="U289" s="9">
        <f t="shared" si="72"/>
        <v>450.60753030947859</v>
      </c>
      <c r="V289" s="13">
        <f t="shared" si="65"/>
        <v>3.3768058591476802E-4</v>
      </c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</row>
    <row r="290" spans="1:38">
      <c r="A290" s="5"/>
      <c r="B290" s="2"/>
      <c r="C290">
        <v>1981.875</v>
      </c>
      <c r="D290">
        <v>338.57</v>
      </c>
      <c r="E290" s="1">
        <f t="shared" si="73"/>
        <v>2034</v>
      </c>
      <c r="F290" s="4">
        <f>F289*SUM(economy!Z80:AB80)/SUM(economy!Z79:AB79)</f>
        <v>14144.778273316791</v>
      </c>
      <c r="G290" s="9">
        <f t="shared" si="74"/>
        <v>38.795349839620961</v>
      </c>
      <c r="H290" s="9">
        <f t="shared" si="74"/>
        <v>54.072182786921346</v>
      </c>
      <c r="I290" s="9">
        <f t="shared" si="74"/>
        <v>62.701406087510399</v>
      </c>
      <c r="J290" s="9">
        <f t="shared" si="74"/>
        <v>22.103352604929292</v>
      </c>
      <c r="K290" s="9">
        <f t="shared" si="74"/>
        <v>1.6169834898111608</v>
      </c>
      <c r="L290" s="9">
        <f t="shared" si="71"/>
        <v>454.28927480879315</v>
      </c>
      <c r="O290">
        <f t="shared" si="64"/>
        <v>14144.778273316791</v>
      </c>
      <c r="P290" s="2">
        <f t="shared" si="66"/>
        <v>38.795410872484808</v>
      </c>
      <c r="Q290" s="2">
        <f t="shared" si="67"/>
        <v>54.072273380443825</v>
      </c>
      <c r="R290" s="2">
        <f t="shared" si="68"/>
        <v>62.701532117934683</v>
      </c>
      <c r="S290" s="2">
        <f t="shared" si="69"/>
        <v>22.103407237653947</v>
      </c>
      <c r="T290" s="2">
        <f t="shared" si="70"/>
        <v>1.6169835603951606</v>
      </c>
      <c r="U290" s="9">
        <f t="shared" si="72"/>
        <v>454.28960716891243</v>
      </c>
      <c r="V290" s="13">
        <f t="shared" si="65"/>
        <v>3.3236011927328946E-4</v>
      </c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</row>
    <row r="291" spans="1:38">
      <c r="A291" s="5"/>
      <c r="B291" s="2"/>
      <c r="C291">
        <v>1981.9583</v>
      </c>
      <c r="D291">
        <v>339.91</v>
      </c>
      <c r="E291" s="1">
        <f t="shared" si="73"/>
        <v>2035</v>
      </c>
      <c r="F291" s="4">
        <f>F290*SUM(economy!Z81:AB81)/SUM(economy!Z80:AB80)</f>
        <v>14401.442336097492</v>
      </c>
      <c r="G291" s="9">
        <f t="shared" si="74"/>
        <v>39.658646166161425</v>
      </c>
      <c r="H291" s="9">
        <f t="shared" si="74"/>
        <v>55.251576790023563</v>
      </c>
      <c r="I291" s="9">
        <f t="shared" si="74"/>
        <v>63.984826308744587</v>
      </c>
      <c r="J291" s="9">
        <f t="shared" si="74"/>
        <v>22.500842803689562</v>
      </c>
      <c r="K291" s="9">
        <f t="shared" si="74"/>
        <v>1.6448241601584161</v>
      </c>
      <c r="L291" s="9">
        <f t="shared" si="71"/>
        <v>458.04071622877757</v>
      </c>
      <c r="O291">
        <f t="shared" si="64"/>
        <v>14401.442336097492</v>
      </c>
      <c r="P291" s="2">
        <f t="shared" si="66"/>
        <v>39.658707199025272</v>
      </c>
      <c r="Q291" s="2">
        <f t="shared" si="67"/>
        <v>55.251667134320556</v>
      </c>
      <c r="R291" s="2">
        <f t="shared" si="68"/>
        <v>63.984950647510892</v>
      </c>
      <c r="S291" s="2">
        <f t="shared" si="69"/>
        <v>22.500894315418414</v>
      </c>
      <c r="T291" s="2">
        <f t="shared" si="70"/>
        <v>1.6448242029697759</v>
      </c>
      <c r="U291" s="9">
        <f t="shared" si="72"/>
        <v>458.04104349924489</v>
      </c>
      <c r="V291" s="13">
        <f t="shared" si="65"/>
        <v>3.2727046732361487E-4</v>
      </c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</row>
    <row r="292" spans="1:38">
      <c r="A292" s="5"/>
      <c r="B292" s="2"/>
      <c r="C292">
        <v>1982.0417</v>
      </c>
      <c r="D292">
        <v>340.93</v>
      </c>
      <c r="E292" s="1">
        <f t="shared" si="73"/>
        <v>2036</v>
      </c>
      <c r="F292" s="4">
        <f>F291*SUM(economy!Z82:AB82)/SUM(economy!Z81:AB81)</f>
        <v>14655.048232629442</v>
      </c>
      <c r="G292" s="9">
        <f t="shared" si="74"/>
        <v>40.537607435500711</v>
      </c>
      <c r="H292" s="9">
        <f t="shared" si="74"/>
        <v>56.451826156958205</v>
      </c>
      <c r="I292" s="9">
        <f t="shared" si="74"/>
        <v>65.289579532509038</v>
      </c>
      <c r="J292" s="9">
        <f t="shared" si="74"/>
        <v>22.905750527043892</v>
      </c>
      <c r="K292" s="9">
        <f t="shared" si="74"/>
        <v>1.6737603363100728</v>
      </c>
      <c r="L292" s="9">
        <f t="shared" si="71"/>
        <v>461.85852398832191</v>
      </c>
      <c r="O292">
        <f t="shared" si="64"/>
        <v>14655.048232629442</v>
      </c>
      <c r="P292" s="2">
        <f t="shared" si="66"/>
        <v>40.537668468364558</v>
      </c>
      <c r="Q292" s="2">
        <f t="shared" si="67"/>
        <v>56.451916252715336</v>
      </c>
      <c r="R292" s="2">
        <f t="shared" si="68"/>
        <v>65.289702202323838</v>
      </c>
      <c r="S292" s="2">
        <f t="shared" si="69"/>
        <v>22.905799096069622</v>
      </c>
      <c r="T292" s="2">
        <f t="shared" si="70"/>
        <v>1.6737603622764752</v>
      </c>
      <c r="U292" s="9">
        <f t="shared" si="72"/>
        <v>461.8588463817498</v>
      </c>
      <c r="V292" s="13">
        <f t="shared" si="65"/>
        <v>3.2239342789353032E-4</v>
      </c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</row>
    <row r="293" spans="1:38">
      <c r="A293" s="5"/>
      <c r="B293" s="2"/>
      <c r="C293">
        <v>1982.125</v>
      </c>
      <c r="D293">
        <v>341.76</v>
      </c>
      <c r="E293" s="1">
        <f t="shared" si="73"/>
        <v>2037</v>
      </c>
      <c r="F293" s="4">
        <f>F292*SUM(economy!Z83:AB83)/SUM(economy!Z82:AB82)</f>
        <v>14905.460292956308</v>
      </c>
      <c r="G293" s="9">
        <f t="shared" si="74"/>
        <v>41.432046998994529</v>
      </c>
      <c r="H293" s="9">
        <f t="shared" si="74"/>
        <v>57.672586362235357</v>
      </c>
      <c r="I293" s="9">
        <f t="shared" si="74"/>
        <v>66.614919971288089</v>
      </c>
      <c r="J293" s="9">
        <f t="shared" si="74"/>
        <v>23.317293095431285</v>
      </c>
      <c r="K293" s="9">
        <f t="shared" si="74"/>
        <v>1.7032173944397688</v>
      </c>
      <c r="L293" s="9">
        <f t="shared" si="71"/>
        <v>465.74006382238906</v>
      </c>
      <c r="O293">
        <f t="shared" si="64"/>
        <v>14905.460292956308</v>
      </c>
      <c r="P293" s="2">
        <f t="shared" si="66"/>
        <v>41.432108031858377</v>
      </c>
      <c r="Q293" s="2">
        <f t="shared" si="67"/>
        <v>57.672676210136366</v>
      </c>
      <c r="R293" s="2">
        <f t="shared" si="68"/>
        <v>66.615040994553084</v>
      </c>
      <c r="S293" s="2">
        <f t="shared" si="69"/>
        <v>23.317338889861269</v>
      </c>
      <c r="T293" s="2">
        <f t="shared" si="70"/>
        <v>1.7032174101891884</v>
      </c>
      <c r="U293" s="9">
        <f t="shared" si="72"/>
        <v>465.74038153659831</v>
      </c>
      <c r="V293" s="13">
        <f t="shared" si="65"/>
        <v>3.1771420924542326E-4</v>
      </c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</row>
    <row r="294" spans="1:38">
      <c r="A294" s="5"/>
      <c r="B294" s="2"/>
      <c r="C294">
        <v>1982.2083</v>
      </c>
      <c r="D294">
        <v>342.77</v>
      </c>
      <c r="E294" s="1">
        <f t="shared" si="73"/>
        <v>2038</v>
      </c>
      <c r="F294" s="4">
        <f>F293*SUM(economy!Z84:AB84)/SUM(economy!Z83:AB83)</f>
        <v>15152.549483231594</v>
      </c>
      <c r="G294" s="9">
        <f t="shared" si="74"/>
        <v>42.341769927672615</v>
      </c>
      <c r="H294" s="9">
        <f t="shared" si="74"/>
        <v>58.913501089201993</v>
      </c>
      <c r="I294" s="9">
        <f t="shared" si="74"/>
        <v>67.960091465644595</v>
      </c>
      <c r="J294" s="9">
        <f t="shared" si="74"/>
        <v>23.734716617609642</v>
      </c>
      <c r="K294" s="9">
        <f t="shared" si="74"/>
        <v>1.7328404380974969</v>
      </c>
      <c r="L294" s="9">
        <f t="shared" si="71"/>
        <v>469.68291953822632</v>
      </c>
      <c r="O294">
        <f t="shared" si="64"/>
        <v>15152.549483231594</v>
      </c>
      <c r="P294" s="2">
        <f t="shared" si="66"/>
        <v>42.341830960536463</v>
      </c>
      <c r="Q294" s="2">
        <f t="shared" si="67"/>
        <v>58.913590689928739</v>
      </c>
      <c r="R294" s="2">
        <f t="shared" si="68"/>
        <v>67.960210864460791</v>
      </c>
      <c r="S294" s="2">
        <f t="shared" si="69"/>
        <v>23.734759795947813</v>
      </c>
      <c r="T294" s="2">
        <f t="shared" si="70"/>
        <v>1.7328404476500026</v>
      </c>
      <c r="U294" s="9">
        <f t="shared" si="72"/>
        <v>469.68323275852379</v>
      </c>
      <c r="V294" s="13">
        <f t="shared" si="65"/>
        <v>3.1322029747116176E-4</v>
      </c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</row>
    <row r="295" spans="1:38">
      <c r="A295" s="5"/>
      <c r="B295" s="2"/>
      <c r="C295">
        <v>1982.2917</v>
      </c>
      <c r="D295">
        <v>343.96</v>
      </c>
      <c r="E295" s="1">
        <f t="shared" si="73"/>
        <v>2039</v>
      </c>
      <c r="F295" s="4">
        <f>F294*SUM(economy!Z85:AB85)/SUM(economy!Z84:AB84)</f>
        <v>15396.193185503607</v>
      </c>
      <c r="G295" s="9">
        <f t="shared" ref="G295:K310" si="75">G294*(1-G$5)+G$4*$F294*$L$4/1000</f>
        <v>43.266573417259522</v>
      </c>
      <c r="H295" s="9">
        <f t="shared" si="75"/>
        <v>60.174202885588713</v>
      </c>
      <c r="I295" s="9">
        <f t="shared" si="75"/>
        <v>69.324328620412487</v>
      </c>
      <c r="J295" s="9">
        <f t="shared" si="75"/>
        <v>24.157295124955734</v>
      </c>
      <c r="K295" s="9">
        <f t="shared" si="75"/>
        <v>1.7624081537782381</v>
      </c>
      <c r="L295" s="9">
        <f t="shared" si="71"/>
        <v>473.68480820199466</v>
      </c>
      <c r="O295">
        <f t="shared" si="64"/>
        <v>15396.193185503607</v>
      </c>
      <c r="P295" s="2">
        <f t="shared" si="66"/>
        <v>43.26663445012337</v>
      </c>
      <c r="Q295" s="2">
        <f t="shared" si="67"/>
        <v>60.174292239821185</v>
      </c>
      <c r="R295" s="2">
        <f t="shared" si="68"/>
        <v>69.324446416584237</v>
      </c>
      <c r="S295" s="2">
        <f t="shared" si="69"/>
        <v>24.157335836651193</v>
      </c>
      <c r="T295" s="2">
        <f t="shared" si="70"/>
        <v>1.7624081595721257</v>
      </c>
      <c r="U295" s="9">
        <f t="shared" si="72"/>
        <v>473.68511710275209</v>
      </c>
      <c r="V295" s="13">
        <f t="shared" si="65"/>
        <v>3.0890075743172929E-4</v>
      </c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</row>
    <row r="296" spans="1:38">
      <c r="A296" s="5"/>
      <c r="B296" s="2"/>
      <c r="C296">
        <v>1982.375</v>
      </c>
      <c r="D296">
        <v>344.77</v>
      </c>
      <c r="E296" s="1">
        <f t="shared" si="73"/>
        <v>2040</v>
      </c>
      <c r="F296" s="4">
        <f>F295*SUM(economy!Z86:AB86)/SUM(economy!Z85:AB85)</f>
        <v>15636.274987524106</v>
      </c>
      <c r="G296" s="9">
        <f t="shared" si="75"/>
        <v>44.206247179755046</v>
      </c>
      <c r="H296" s="9">
        <f t="shared" si="75"/>
        <v>61.454313796575619</v>
      </c>
      <c r="I296" s="9">
        <f t="shared" si="75"/>
        <v>70.706857892554709</v>
      </c>
      <c r="J296" s="9">
        <f t="shared" si="75"/>
        <v>24.584329729373067</v>
      </c>
      <c r="K296" s="9">
        <f t="shared" si="75"/>
        <v>1.7917805513444431</v>
      </c>
      <c r="L296" s="9">
        <f t="shared" si="71"/>
        <v>477.74352914960286</v>
      </c>
      <c r="O296">
        <f t="shared" si="64"/>
        <v>15636.274987524106</v>
      </c>
      <c r="P296" s="2">
        <f t="shared" si="66"/>
        <v>44.206308212618893</v>
      </c>
      <c r="Q296" s="2">
        <f t="shared" si="67"/>
        <v>61.45440290499193</v>
      </c>
      <c r="R296" s="2">
        <f t="shared" si="68"/>
        <v>70.706974107593695</v>
      </c>
      <c r="S296" s="2">
        <f t="shared" si="69"/>
        <v>24.584368115337355</v>
      </c>
      <c r="T296" s="2">
        <f t="shared" si="70"/>
        <v>1.7917805548586136</v>
      </c>
      <c r="U296" s="9">
        <f t="shared" si="72"/>
        <v>477.74383389540048</v>
      </c>
      <c r="V296" s="13">
        <f t="shared" si="65"/>
        <v>3.0474579762085341E-4</v>
      </c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</row>
    <row r="297" spans="1:38">
      <c r="A297" s="5"/>
      <c r="B297" s="2"/>
      <c r="C297">
        <v>1982.4583</v>
      </c>
      <c r="D297">
        <v>343.88</v>
      </c>
      <c r="E297" s="1">
        <f t="shared" si="73"/>
        <v>2041</v>
      </c>
      <c r="F297" s="4">
        <f>F296*SUM(economy!Z87:AB87)/SUM(economy!Z86:AB86)</f>
        <v>14840.707037041861</v>
      </c>
      <c r="G297" s="9">
        <f t="shared" si="75"/>
        <v>45.160573822186095</v>
      </c>
      <c r="H297" s="9">
        <f t="shared" si="75"/>
        <v>62.753445976380284</v>
      </c>
      <c r="I297" s="9">
        <f t="shared" si="75"/>
        <v>72.106898632841208</v>
      </c>
      <c r="J297" s="9">
        <f t="shared" si="75"/>
        <v>25.015147804635482</v>
      </c>
      <c r="K297" s="9">
        <f t="shared" si="75"/>
        <v>1.820867257121864</v>
      </c>
      <c r="L297" s="9">
        <f t="shared" si="71"/>
        <v>481.856933493165</v>
      </c>
      <c r="O297">
        <f t="shared" si="64"/>
        <v>14840.707037041861</v>
      </c>
      <c r="P297" s="2">
        <f t="shared" si="66"/>
        <v>45.160634855049942</v>
      </c>
      <c r="Q297" s="2">
        <f t="shared" si="67"/>
        <v>62.75353483965668</v>
      </c>
      <c r="R297" s="2">
        <f t="shared" si="68"/>
        <v>72.107013287970361</v>
      </c>
      <c r="S297" s="2">
        <f t="shared" si="69"/>
        <v>25.015183997730311</v>
      </c>
      <c r="T297" s="2">
        <f t="shared" si="70"/>
        <v>1.8208672592533164</v>
      </c>
      <c r="U297" s="9">
        <f t="shared" si="72"/>
        <v>481.85723423966056</v>
      </c>
      <c r="V297" s="13">
        <f t="shared" si="65"/>
        <v>3.0074649555444921E-4</v>
      </c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</row>
    <row r="298" spans="1:38">
      <c r="A298" s="5"/>
      <c r="B298" s="2"/>
      <c r="C298">
        <v>1982.5417</v>
      </c>
      <c r="D298">
        <v>342.42</v>
      </c>
      <c r="E298" s="1">
        <f t="shared" si="73"/>
        <v>2042</v>
      </c>
      <c r="F298" s="4">
        <f>F297*SUM(economy!Z88:AB88)/SUM(economy!Z87:AB87)</f>
        <v>15029.039498234644</v>
      </c>
      <c r="G298" s="9">
        <f t="shared" si="75"/>
        <v>46.066344674212125</v>
      </c>
      <c r="H298" s="9">
        <f t="shared" si="75"/>
        <v>63.974302988707244</v>
      </c>
      <c r="I298" s="9">
        <f t="shared" si="75"/>
        <v>73.368625218415303</v>
      </c>
      <c r="J298" s="9">
        <f t="shared" si="75"/>
        <v>25.327978077678011</v>
      </c>
      <c r="K298" s="9">
        <f t="shared" si="75"/>
        <v>1.8011586279620491</v>
      </c>
      <c r="L298" s="9">
        <f t="shared" si="71"/>
        <v>485.53840958697475</v>
      </c>
      <c r="O298">
        <f t="shared" si="64"/>
        <v>15029.039498234644</v>
      </c>
      <c r="P298" s="2">
        <f t="shared" si="66"/>
        <v>46.066405707075972</v>
      </c>
      <c r="Q298" s="2">
        <f t="shared" si="67"/>
        <v>63.974391607518115</v>
      </c>
      <c r="R298" s="2">
        <f t="shared" si="68"/>
        <v>73.368738334572697</v>
      </c>
      <c r="S298" s="2">
        <f t="shared" si="69"/>
        <v>25.328012203175117</v>
      </c>
      <c r="T298" s="2">
        <f t="shared" si="70"/>
        <v>1.8011586292548403</v>
      </c>
      <c r="U298" s="9">
        <f t="shared" si="72"/>
        <v>485.53870648159676</v>
      </c>
      <c r="V298" s="13">
        <f t="shared" si="65"/>
        <v>2.9689462201076822E-4</v>
      </c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</row>
    <row r="299" spans="1:38">
      <c r="A299" s="5"/>
      <c r="B299" s="2"/>
      <c r="C299">
        <v>1982.625</v>
      </c>
      <c r="D299">
        <v>340.24</v>
      </c>
      <c r="E299" s="1">
        <f t="shared" si="73"/>
        <v>2043</v>
      </c>
      <c r="F299" s="4">
        <f>F298*SUM(economy!Z89:AB89)/SUM(economy!Z88:AB88)</f>
        <v>15238.434285155132</v>
      </c>
      <c r="G299" s="9">
        <f t="shared" si="75"/>
        <v>46.983609995700625</v>
      </c>
      <c r="H299" s="9">
        <f t="shared" si="75"/>
        <v>65.209485186063375</v>
      </c>
      <c r="I299" s="9">
        <f t="shared" si="75"/>
        <v>74.641710211338321</v>
      </c>
      <c r="J299" s="9">
        <f t="shared" si="75"/>
        <v>25.645042089680885</v>
      </c>
      <c r="K299" s="9">
        <f t="shared" si="75"/>
        <v>1.7980466397022306</v>
      </c>
      <c r="L299" s="9">
        <f t="shared" si="71"/>
        <v>489.27789412248546</v>
      </c>
      <c r="O299">
        <f t="shared" si="64"/>
        <v>15238.434285155132</v>
      </c>
      <c r="P299" s="2">
        <f t="shared" si="66"/>
        <v>46.983671028564473</v>
      </c>
      <c r="Q299" s="2">
        <f t="shared" si="67"/>
        <v>65.209573561081243</v>
      </c>
      <c r="R299" s="2">
        <f t="shared" si="68"/>
        <v>74.641821809180982</v>
      </c>
      <c r="S299" s="2">
        <f t="shared" si="69"/>
        <v>25.645074265695627</v>
      </c>
      <c r="T299" s="2">
        <f t="shared" si="70"/>
        <v>1.7980466404863482</v>
      </c>
      <c r="U299" s="9">
        <f t="shared" si="72"/>
        <v>489.27818730500871</v>
      </c>
      <c r="V299" s="13">
        <f t="shared" si="65"/>
        <v>2.9318252325083449E-4</v>
      </c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</row>
    <row r="300" spans="1:38">
      <c r="A300" s="5"/>
      <c r="B300" s="2"/>
      <c r="C300">
        <v>1982.7083</v>
      </c>
      <c r="D300">
        <v>338.38</v>
      </c>
      <c r="E300" s="1">
        <f t="shared" si="73"/>
        <v>2044</v>
      </c>
      <c r="F300" s="4">
        <f>F299*SUM(economy!Z90:AB90)/SUM(economy!Z89:AB89)</f>
        <v>15444.113896864055</v>
      </c>
      <c r="G300" s="9">
        <f t="shared" si="75"/>
        <v>47.913655280710095</v>
      </c>
      <c r="H300" s="9">
        <f t="shared" si="75"/>
        <v>66.460930842603261</v>
      </c>
      <c r="I300" s="9">
        <f t="shared" si="75"/>
        <v>75.929165445138281</v>
      </c>
      <c r="J300" s="9">
        <f t="shared" si="75"/>
        <v>25.968570084406217</v>
      </c>
      <c r="K300" s="9">
        <f t="shared" si="75"/>
        <v>1.8059898645799608</v>
      </c>
      <c r="L300" s="9">
        <f t="shared" si="71"/>
        <v>493.07831151743778</v>
      </c>
      <c r="O300">
        <f t="shared" si="64"/>
        <v>15444.113896864055</v>
      </c>
      <c r="P300" s="2">
        <f t="shared" si="66"/>
        <v>47.913716313573943</v>
      </c>
      <c r="Q300" s="2">
        <f t="shared" si="67"/>
        <v>66.461018974498813</v>
      </c>
      <c r="R300" s="2">
        <f t="shared" si="68"/>
        <v>75.929275545045954</v>
      </c>
      <c r="S300" s="2">
        <f t="shared" si="69"/>
        <v>25.968600422306395</v>
      </c>
      <c r="T300" s="2">
        <f t="shared" si="70"/>
        <v>1.8059898650555521</v>
      </c>
      <c r="U300" s="9">
        <f t="shared" si="72"/>
        <v>493.07860112048064</v>
      </c>
      <c r="V300" s="13">
        <f t="shared" si="65"/>
        <v>2.8960304285874372E-4</v>
      </c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</row>
    <row r="301" spans="1:38">
      <c r="A301" s="5"/>
      <c r="B301" s="2"/>
      <c r="C301">
        <v>1982.7917</v>
      </c>
      <c r="D301">
        <v>338.41</v>
      </c>
      <c r="E301" s="1">
        <f t="shared" si="73"/>
        <v>2045</v>
      </c>
      <c r="F301" s="4">
        <f>F300*SUM(economy!Z91:AB91)/SUM(economy!Z90:AB90)</f>
        <v>15646.0582777698</v>
      </c>
      <c r="G301" s="9">
        <f t="shared" si="75"/>
        <v>48.856253781457667</v>
      </c>
      <c r="H301" s="9">
        <f t="shared" si="75"/>
        <v>67.728246374321557</v>
      </c>
      <c r="I301" s="9">
        <f t="shared" si="75"/>
        <v>77.230239885202906</v>
      </c>
      <c r="J301" s="9">
        <f t="shared" si="75"/>
        <v>26.297756741414304</v>
      </c>
      <c r="K301" s="9">
        <f t="shared" si="75"/>
        <v>1.8204639938038372</v>
      </c>
      <c r="L301" s="9">
        <f t="shared" si="71"/>
        <v>496.93296077620028</v>
      </c>
      <c r="O301">
        <f t="shared" si="64"/>
        <v>15646.0582777698</v>
      </c>
      <c r="P301" s="2">
        <f t="shared" si="66"/>
        <v>48.856314814321514</v>
      </c>
      <c r="Q301" s="2">
        <f t="shared" si="67"/>
        <v>67.728334263763628</v>
      </c>
      <c r="R301" s="2">
        <f t="shared" si="68"/>
        <v>77.230348507281803</v>
      </c>
      <c r="S301" s="2">
        <f t="shared" si="69"/>
        <v>26.297785346205625</v>
      </c>
      <c r="T301" s="2">
        <f t="shared" si="70"/>
        <v>1.820463994092298</v>
      </c>
      <c r="U301" s="9">
        <f t="shared" si="72"/>
        <v>496.93324692566489</v>
      </c>
      <c r="V301" s="13">
        <f t="shared" si="65"/>
        <v>2.8614946461402724E-4</v>
      </c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</row>
    <row r="302" spans="1:38">
      <c r="A302" s="5"/>
      <c r="B302" s="2"/>
      <c r="C302">
        <v>1982.875</v>
      </c>
      <c r="D302">
        <v>339.44</v>
      </c>
      <c r="E302" s="1">
        <f t="shared" si="73"/>
        <v>2046</v>
      </c>
      <c r="F302" s="4">
        <f>F301*SUM(economy!Z92:AB92)/SUM(economy!Z91:AB91)</f>
        <v>15844.194786382574</v>
      </c>
      <c r="G302" s="9">
        <f t="shared" si="75"/>
        <v>49.811177526110285</v>
      </c>
      <c r="H302" s="9">
        <f t="shared" si="75"/>
        <v>69.011037396820129</v>
      </c>
      <c r="I302" s="9">
        <f t="shared" si="75"/>
        <v>78.544189564722444</v>
      </c>
      <c r="J302" s="9">
        <f t="shared" si="75"/>
        <v>26.631840391747684</v>
      </c>
      <c r="K302" s="9">
        <f t="shared" si="75"/>
        <v>1.838723953800796</v>
      </c>
      <c r="L302" s="9">
        <f t="shared" si="71"/>
        <v>500.83696883320135</v>
      </c>
      <c r="O302">
        <f t="shared" si="64"/>
        <v>15844.194786382574</v>
      </c>
      <c r="P302" s="2">
        <f t="shared" si="66"/>
        <v>49.811238558974132</v>
      </c>
      <c r="Q302" s="2">
        <f t="shared" si="67"/>
        <v>69.011125044475705</v>
      </c>
      <c r="R302" s="2">
        <f t="shared" si="68"/>
        <v>78.544296728808902</v>
      </c>
      <c r="S302" s="2">
        <f t="shared" si="69"/>
        <v>26.631867362437205</v>
      </c>
      <c r="T302" s="2">
        <f t="shared" si="70"/>
        <v>1.8387239539757561</v>
      </c>
      <c r="U302" s="9">
        <f t="shared" si="72"/>
        <v>500.83725164867167</v>
      </c>
      <c r="V302" s="13">
        <f t="shared" si="65"/>
        <v>2.8281547031383525E-4</v>
      </c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</row>
    <row r="303" spans="1:38">
      <c r="A303" s="5"/>
      <c r="B303" s="2"/>
      <c r="C303">
        <v>1982.9583</v>
      </c>
      <c r="D303">
        <v>340.78</v>
      </c>
      <c r="E303" s="1">
        <f t="shared" si="73"/>
        <v>2047</v>
      </c>
      <c r="F303" s="4">
        <f>F302*SUM(economy!Z93:AB93)/SUM(economy!Z92:AB92)</f>
        <v>16038.456047003519</v>
      </c>
      <c r="G303" s="9">
        <f t="shared" si="75"/>
        <v>50.778194109316736</v>
      </c>
      <c r="H303" s="9">
        <f t="shared" si="75"/>
        <v>70.308903789866946</v>
      </c>
      <c r="I303" s="9">
        <f t="shared" si="75"/>
        <v>79.870269589592382</v>
      </c>
      <c r="J303" s="9">
        <f t="shared" si="75"/>
        <v>26.9700943522054</v>
      </c>
      <c r="K303" s="9">
        <f t="shared" si="75"/>
        <v>1.8591013628870248</v>
      </c>
      <c r="L303" s="9">
        <f t="shared" si="71"/>
        <v>504.78656320386847</v>
      </c>
      <c r="O303">
        <f t="shared" si="64"/>
        <v>16038.456047003519</v>
      </c>
      <c r="P303" s="2">
        <f t="shared" si="66"/>
        <v>50.778255142180583</v>
      </c>
      <c r="Q303" s="2">
        <f t="shared" si="67"/>
        <v>70.308991196401195</v>
      </c>
      <c r="R303" s="2">
        <f t="shared" si="68"/>
        <v>79.870375315256481</v>
      </c>
      <c r="S303" s="2">
        <f t="shared" si="69"/>
        <v>26.97011978214422</v>
      </c>
      <c r="T303" s="2">
        <f t="shared" si="70"/>
        <v>1.8591013629931434</v>
      </c>
      <c r="U303" s="9">
        <f t="shared" si="72"/>
        <v>504.78684279897561</v>
      </c>
      <c r="V303" s="13">
        <f t="shared" si="65"/>
        <v>2.7959510714481439E-4</v>
      </c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</row>
    <row r="304" spans="1:38">
      <c r="A304" s="5"/>
      <c r="B304" s="2"/>
      <c r="C304">
        <v>1983.0417</v>
      </c>
      <c r="D304">
        <v>341.57</v>
      </c>
      <c r="E304" s="1">
        <f t="shared" si="73"/>
        <v>2048</v>
      </c>
      <c r="F304" s="4">
        <f>F303*SUM(economy!Z94:AB94)/SUM(economy!Z93:AB93)</f>
        <v>16228.779530436379</v>
      </c>
      <c r="G304" s="9">
        <f t="shared" si="75"/>
        <v>51.757067013593947</v>
      </c>
      <c r="H304" s="9">
        <f t="shared" si="75"/>
        <v>71.621440207616018</v>
      </c>
      <c r="I304" s="9">
        <f t="shared" si="75"/>
        <v>81.207734941964972</v>
      </c>
      <c r="J304" s="9">
        <f t="shared" si="75"/>
        <v>27.311825544767302</v>
      </c>
      <c r="K304" s="9">
        <f t="shared" si="75"/>
        <v>1.8805811332408386</v>
      </c>
      <c r="L304" s="9">
        <f t="shared" si="71"/>
        <v>508.7786488411831</v>
      </c>
      <c r="O304">
        <f t="shared" si="64"/>
        <v>16228.779530436379</v>
      </c>
      <c r="P304" s="2">
        <f t="shared" si="66"/>
        <v>51.757128046457794</v>
      </c>
      <c r="Q304" s="2">
        <f t="shared" si="67"/>
        <v>71.621527373692274</v>
      </c>
      <c r="R304" s="2">
        <f t="shared" si="68"/>
        <v>81.207839248514091</v>
      </c>
      <c r="S304" s="2">
        <f t="shared" si="69"/>
        <v>27.311849521973663</v>
      </c>
      <c r="T304" s="2">
        <f t="shared" si="70"/>
        <v>1.8805811333052027</v>
      </c>
      <c r="U304" s="9">
        <f t="shared" si="72"/>
        <v>508.77892532394304</v>
      </c>
      <c r="V304" s="13">
        <f t="shared" si="65"/>
        <v>2.7648275994351934E-4</v>
      </c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</row>
    <row r="305" spans="1:38">
      <c r="A305" s="5"/>
      <c r="B305" s="2"/>
      <c r="C305">
        <v>1983.125</v>
      </c>
      <c r="D305">
        <v>342.79</v>
      </c>
      <c r="E305" s="1">
        <f t="shared" si="73"/>
        <v>2049</v>
      </c>
      <c r="F305" s="4">
        <f>F304*SUM(economy!Z95:AB95)/SUM(economy!Z94:AB94)</f>
        <v>16415.107324256682</v>
      </c>
      <c r="G305" s="9">
        <f t="shared" si="75"/>
        <v>52.74755590512293</v>
      </c>
      <c r="H305" s="9">
        <f t="shared" si="75"/>
        <v>72.948236548053856</v>
      </c>
      <c r="I305" s="9">
        <f t="shared" si="75"/>
        <v>82.555841210023218</v>
      </c>
      <c r="J305" s="9">
        <f t="shared" si="75"/>
        <v>27.656373145674053</v>
      </c>
      <c r="K305" s="9">
        <f t="shared" si="75"/>
        <v>1.9025446473330676</v>
      </c>
      <c r="L305" s="9">
        <f t="shared" si="71"/>
        <v>512.81055145620712</v>
      </c>
      <c r="O305">
        <f t="shared" si="64"/>
        <v>16415.107324256682</v>
      </c>
      <c r="P305" s="2">
        <f t="shared" si="66"/>
        <v>52.747616937986777</v>
      </c>
      <c r="Q305" s="2">
        <f t="shared" si="67"/>
        <v>72.948323474333634</v>
      </c>
      <c r="R305" s="2">
        <f t="shared" si="68"/>
        <v>82.555944116505586</v>
      </c>
      <c r="S305" s="2">
        <f t="shared" si="69"/>
        <v>27.656395753137996</v>
      </c>
      <c r="T305" s="2">
        <f t="shared" si="70"/>
        <v>1.9025446473721064</v>
      </c>
      <c r="U305" s="9">
        <f t="shared" si="72"/>
        <v>512.81082492933615</v>
      </c>
      <c r="V305" s="13">
        <f t="shared" si="65"/>
        <v>2.7347312902747944E-4</v>
      </c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</row>
    <row r="306" spans="1:38">
      <c r="A306" s="5"/>
      <c r="B306" s="2"/>
      <c r="C306">
        <v>1983.2083</v>
      </c>
      <c r="D306">
        <v>343.37</v>
      </c>
      <c r="E306" s="1">
        <f t="shared" si="73"/>
        <v>2050</v>
      </c>
      <c r="F306" s="4">
        <f>F305*SUM(economy!Z96:AB96)/SUM(economy!Z95:AB95)</f>
        <v>16597.385938171614</v>
      </c>
      <c r="G306" s="9">
        <f t="shared" si="75"/>
        <v>53.749416915523575</v>
      </c>
      <c r="H306" s="9">
        <f t="shared" si="75"/>
        <v>74.288878399583524</v>
      </c>
      <c r="I306" s="9">
        <f t="shared" si="75"/>
        <v>83.91384527344583</v>
      </c>
      <c r="J306" s="9">
        <f t="shared" si="75"/>
        <v>28.003107284717238</v>
      </c>
      <c r="K306" s="9">
        <f t="shared" si="75"/>
        <v>1.9246139757724672</v>
      </c>
      <c r="L306" s="9">
        <f t="shared" si="71"/>
        <v>516.87986184904264</v>
      </c>
      <c r="O306">
        <f t="shared" si="64"/>
        <v>16597.385938171614</v>
      </c>
      <c r="P306" s="2">
        <f t="shared" si="66"/>
        <v>53.749477948387423</v>
      </c>
      <c r="Q306" s="2">
        <f t="shared" si="67"/>
        <v>74.288965086726506</v>
      </c>
      <c r="R306" s="2">
        <f t="shared" si="68"/>
        <v>83.91394679865401</v>
      </c>
      <c r="S306" s="2">
        <f t="shared" si="69"/>
        <v>28.003128600687841</v>
      </c>
      <c r="T306" s="2">
        <f t="shared" si="70"/>
        <v>1.9246139757961453</v>
      </c>
      <c r="U306" s="9">
        <f t="shared" si="72"/>
        <v>516.88013241025192</v>
      </c>
      <c r="V306" s="13">
        <f t="shared" si="65"/>
        <v>2.7056120927682059E-4</v>
      </c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</row>
    <row r="307" spans="1:38">
      <c r="A307" s="5"/>
      <c r="B307" s="2"/>
      <c r="C307">
        <v>1983.2917</v>
      </c>
      <c r="D307">
        <v>345.4</v>
      </c>
      <c r="E307" s="1">
        <f t="shared" si="73"/>
        <v>2051</v>
      </c>
      <c r="F307" s="4">
        <f>F306*SUM(economy!Z97:AB97)/SUM(economy!Z96:AB96)</f>
        <v>16775.566135588742</v>
      </c>
      <c r="G307" s="9">
        <f t="shared" si="75"/>
        <v>54.762402911750009</v>
      </c>
      <c r="H307" s="9">
        <f t="shared" si="75"/>
        <v>75.642947468104097</v>
      </c>
      <c r="I307" s="9">
        <f t="shared" si="75"/>
        <v>85.281005950429901</v>
      </c>
      <c r="J307" s="9">
        <f t="shared" si="75"/>
        <v>28.351427795989842</v>
      </c>
      <c r="K307" s="9">
        <f t="shared" si="75"/>
        <v>1.9465573815146877</v>
      </c>
      <c r="L307" s="9">
        <f t="shared" si="71"/>
        <v>520.98434150778849</v>
      </c>
      <c r="O307">
        <f t="shared" si="64"/>
        <v>16775.566135588742</v>
      </c>
      <c r="P307" s="2">
        <f t="shared" si="66"/>
        <v>54.762463944613856</v>
      </c>
      <c r="Q307" s="2">
        <f t="shared" si="67"/>
        <v>75.643033916768147</v>
      </c>
      <c r="R307" s="2">
        <f t="shared" si="68"/>
        <v>85.281106112904197</v>
      </c>
      <c r="S307" s="2">
        <f t="shared" si="69"/>
        <v>28.351447894246057</v>
      </c>
      <c r="T307" s="2">
        <f t="shared" si="70"/>
        <v>1.9465573815290491</v>
      </c>
      <c r="U307" s="9">
        <f t="shared" si="72"/>
        <v>520.98460925006134</v>
      </c>
      <c r="V307" s="13">
        <f t="shared" si="65"/>
        <v>2.6774227285386587E-4</v>
      </c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</row>
    <row r="308" spans="1:38">
      <c r="A308" s="5"/>
      <c r="B308" s="2"/>
      <c r="C308">
        <v>1983.375</v>
      </c>
      <c r="D308">
        <v>346.14</v>
      </c>
      <c r="E308" s="1">
        <f t="shared" si="73"/>
        <v>2052</v>
      </c>
      <c r="F308" s="4">
        <f>F307*SUM(economy!Z98:AB98)/SUM(economy!Z97:AB97)</f>
        <v>16949.602784957875</v>
      </c>
      <c r="G308" s="9">
        <f t="shared" si="75"/>
        <v>55.78626375570613</v>
      </c>
      <c r="H308" s="9">
        <f t="shared" si="75"/>
        <v>77.010021987099989</v>
      </c>
      <c r="I308" s="9">
        <f t="shared" si="75"/>
        <v>86.656584610724352</v>
      </c>
      <c r="J308" s="9">
        <f t="shared" si="75"/>
        <v>28.700763020233509</v>
      </c>
      <c r="K308" s="9">
        <f t="shared" si="75"/>
        <v>1.9682319973602311</v>
      </c>
      <c r="L308" s="9">
        <f t="shared" si="71"/>
        <v>525.12186537112416</v>
      </c>
      <c r="O308">
        <f t="shared" si="64"/>
        <v>16949.602784957875</v>
      </c>
      <c r="P308" s="2">
        <f t="shared" si="66"/>
        <v>55.786324788569978</v>
      </c>
      <c r="Q308" s="2">
        <f t="shared" si="67"/>
        <v>77.010108197941179</v>
      </c>
      <c r="R308" s="2">
        <f t="shared" si="68"/>
        <v>86.656683428756224</v>
      </c>
      <c r="S308" s="2">
        <f t="shared" si="69"/>
        <v>28.700781970339531</v>
      </c>
      <c r="T308" s="2">
        <f t="shared" si="70"/>
        <v>1.9682319973689415</v>
      </c>
      <c r="U308" s="9">
        <f t="shared" si="72"/>
        <v>525.12213038297591</v>
      </c>
      <c r="V308" s="13">
        <f t="shared" si="65"/>
        <v>2.6501185175220598E-4</v>
      </c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</row>
    <row r="309" spans="1:38">
      <c r="A309" s="5"/>
      <c r="B309" s="2"/>
      <c r="C309">
        <v>1983.4583</v>
      </c>
      <c r="D309">
        <v>345.76</v>
      </c>
      <c r="E309" s="1">
        <f t="shared" si="73"/>
        <v>2053</v>
      </c>
      <c r="F309" s="4">
        <f>F308*SUM(economy!Z99:AB99)/SUM(economy!Z98:AB98)</f>
        <v>17119.454726394957</v>
      </c>
      <c r="G309" s="9">
        <f t="shared" si="75"/>
        <v>56.820746554788066</v>
      </c>
      <c r="H309" s="9">
        <f t="shared" si="75"/>
        <v>78.389677112643682</v>
      </c>
      <c r="I309" s="9">
        <f t="shared" si="75"/>
        <v>88.039845758101521</v>
      </c>
      <c r="J309" s="9">
        <f t="shared" si="75"/>
        <v>29.0505686581558</v>
      </c>
      <c r="K309" s="9">
        <f t="shared" si="75"/>
        <v>1.9895490511202123</v>
      </c>
      <c r="L309" s="9">
        <f t="shared" si="71"/>
        <v>529.29038713480929</v>
      </c>
      <c r="O309">
        <f t="shared" si="64"/>
        <v>17119.454726394957</v>
      </c>
      <c r="P309" s="2">
        <f t="shared" si="66"/>
        <v>56.820807587651913</v>
      </c>
      <c r="Q309" s="2">
        <f t="shared" si="67"/>
        <v>78.389763086316265</v>
      </c>
      <c r="R309" s="2">
        <f t="shared" si="68"/>
        <v>88.039943249736908</v>
      </c>
      <c r="S309" s="2">
        <f t="shared" si="69"/>
        <v>29.050586525701839</v>
      </c>
      <c r="T309" s="2">
        <f t="shared" si="70"/>
        <v>1.9895490511254954</v>
      </c>
      <c r="U309" s="9">
        <f t="shared" si="72"/>
        <v>529.29064950053237</v>
      </c>
      <c r="V309" s="13">
        <f t="shared" si="65"/>
        <v>2.6236572307425376E-4</v>
      </c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</row>
    <row r="310" spans="1:38">
      <c r="A310" s="5"/>
      <c r="B310" s="2"/>
      <c r="C310">
        <v>1983.5417</v>
      </c>
      <c r="D310">
        <v>344.32</v>
      </c>
      <c r="E310" s="1">
        <f t="shared" si="73"/>
        <v>2054</v>
      </c>
      <c r="F310" s="4">
        <f>F309*SUM(economy!Z100:AB100)/SUM(economy!Z99:AB99)</f>
        <v>17285.084650405985</v>
      </c>
      <c r="G310" s="9">
        <f t="shared" si="75"/>
        <v>57.865595904286351</v>
      </c>
      <c r="H310" s="9">
        <f t="shared" si="75"/>
        <v>79.781485304788134</v>
      </c>
      <c r="I310" s="9">
        <f t="shared" si="75"/>
        <v>89.430057584972531</v>
      </c>
      <c r="J310" s="9">
        <f t="shared" si="75"/>
        <v>29.400326673599341</v>
      </c>
      <c r="K310" s="9">
        <f t="shared" si="75"/>
        <v>2.0104527673514201</v>
      </c>
      <c r="L310" s="9">
        <f t="shared" si="71"/>
        <v>533.48791823499778</v>
      </c>
      <c r="O310">
        <f t="shared" si="64"/>
        <v>17285.084650405985</v>
      </c>
      <c r="P310" s="2">
        <f t="shared" si="66"/>
        <v>57.865656937150199</v>
      </c>
      <c r="Q310" s="2">
        <f t="shared" si="67"/>
        <v>79.781571041944574</v>
      </c>
      <c r="R310" s="2">
        <f t="shared" si="68"/>
        <v>89.430153768015145</v>
      </c>
      <c r="S310" s="2">
        <f t="shared" si="69"/>
        <v>29.400343520428645</v>
      </c>
      <c r="T310" s="2">
        <f t="shared" si="70"/>
        <v>2.0104527673546242</v>
      </c>
      <c r="U310" s="9">
        <f t="shared" si="72"/>
        <v>533.48817803489328</v>
      </c>
      <c r="V310" s="13">
        <f t="shared" si="65"/>
        <v>2.5979989550251048E-4</v>
      </c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</row>
    <row r="311" spans="1:38">
      <c r="A311" s="5"/>
      <c r="B311" s="2"/>
      <c r="C311">
        <v>1983.625</v>
      </c>
      <c r="D311">
        <v>342.51</v>
      </c>
      <c r="E311" s="1">
        <f t="shared" si="73"/>
        <v>2055</v>
      </c>
      <c r="F311" s="4">
        <f>F310*SUM(economy!Z101:AB101)/SUM(economy!Z100:AB100)</f>
        <v>17446.458986409754</v>
      </c>
      <c r="G311" s="9">
        <f t="shared" ref="G311:K326" si="76">G310*(1-G$5)+G$4*$F310*$L$4/1000</f>
        <v>58.92055412238625</v>
      </c>
      <c r="H311" s="9">
        <f t="shared" si="76"/>
        <v>81.185016696522652</v>
      </c>
      <c r="I311" s="9">
        <f t="shared" si="76"/>
        <v>90.826492501338478</v>
      </c>
      <c r="J311" s="9">
        <f t="shared" si="76"/>
        <v>29.749544245135212</v>
      </c>
      <c r="K311" s="9">
        <f t="shared" si="76"/>
        <v>2.030907564918051</v>
      </c>
      <c r="L311" s="9">
        <f t="shared" si="71"/>
        <v>537.71251513030063</v>
      </c>
      <c r="O311">
        <f t="shared" si="64"/>
        <v>17446.458986409754</v>
      </c>
      <c r="P311" s="2">
        <f t="shared" si="66"/>
        <v>58.920615155250097</v>
      </c>
      <c r="Q311" s="2">
        <f t="shared" si="67"/>
        <v>81.185102197813606</v>
      </c>
      <c r="R311" s="2">
        <f t="shared" si="68"/>
        <v>90.826587393353051</v>
      </c>
      <c r="S311" s="2">
        <f t="shared" si="69"/>
        <v>29.74956012955812</v>
      </c>
      <c r="T311" s="2">
        <f t="shared" si="70"/>
        <v>2.0309075649199944</v>
      </c>
      <c r="U311" s="9">
        <f t="shared" si="72"/>
        <v>537.71277244089492</v>
      </c>
      <c r="V311" s="13">
        <f t="shared" si="65"/>
        <v>2.5731059429290326E-4</v>
      </c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</row>
    <row r="312" spans="1:38">
      <c r="A312" s="5"/>
      <c r="B312" s="2"/>
      <c r="C312">
        <v>1983.7083</v>
      </c>
      <c r="D312">
        <v>340.46</v>
      </c>
      <c r="E312" s="1">
        <f t="shared" si="73"/>
        <v>2056</v>
      </c>
      <c r="F312" s="4">
        <f>F311*SUM(economy!Z102:AB102)/SUM(economy!Z101:AB101)</f>
        <v>17603.547799347634</v>
      </c>
      <c r="G312" s="9">
        <f t="shared" si="76"/>
        <v>59.985361478364311</v>
      </c>
      <c r="H312" s="9">
        <f t="shared" si="76"/>
        <v>82.59983945124624</v>
      </c>
      <c r="I312" s="9">
        <f t="shared" si="76"/>
        <v>92.22842763989398</v>
      </c>
      <c r="J312" s="9">
        <f t="shared" si="76"/>
        <v>30.097752764464303</v>
      </c>
      <c r="K312" s="9">
        <f t="shared" si="76"/>
        <v>2.050890286686708</v>
      </c>
      <c r="L312" s="9">
        <f t="shared" si="71"/>
        <v>541.96227162065554</v>
      </c>
      <c r="O312">
        <f t="shared" si="64"/>
        <v>17603.547799347634</v>
      </c>
      <c r="P312" s="2">
        <f t="shared" si="66"/>
        <v>59.985422511228158</v>
      </c>
      <c r="Q312" s="2">
        <f t="shared" si="67"/>
        <v>82.59992471732059</v>
      </c>
      <c r="R312" s="2">
        <f t="shared" si="68"/>
        <v>92.228521258209483</v>
      </c>
      <c r="S312" s="2">
        <f t="shared" si="69"/>
        <v>30.097767741460068</v>
      </c>
      <c r="T312" s="2">
        <f t="shared" si="70"/>
        <v>2.0508902866878866</v>
      </c>
      <c r="U312" s="9">
        <f t="shared" si="72"/>
        <v>541.96252651490613</v>
      </c>
      <c r="V312" s="13">
        <f t="shared" si="65"/>
        <v>2.5489425058822235E-4</v>
      </c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</row>
    <row r="313" spans="1:38">
      <c r="A313" s="5"/>
      <c r="B313" s="2"/>
      <c r="C313">
        <v>1983.7917</v>
      </c>
      <c r="D313">
        <v>340.53</v>
      </c>
      <c r="E313" s="1">
        <f t="shared" si="73"/>
        <v>2057</v>
      </c>
      <c r="F313" s="4">
        <f>F312*SUM(economy!Z103:AB103)/SUM(economy!Z102:AB102)</f>
        <v>17756.324693067501</v>
      </c>
      <c r="G313" s="9">
        <f t="shared" si="76"/>
        <v>61.059756414474734</v>
      </c>
      <c r="H313" s="9">
        <f t="shared" si="76"/>
        <v>84.025520109549717</v>
      </c>
      <c r="I313" s="9">
        <f t="shared" si="76"/>
        <v>93.635145338817992</v>
      </c>
      <c r="J313" s="9">
        <f t="shared" si="76"/>
        <v>30.444506879901862</v>
      </c>
      <c r="K313" s="9">
        <f t="shared" si="76"/>
        <v>2.0703854817441818</v>
      </c>
      <c r="L313" s="9">
        <f t="shared" si="71"/>
        <v>546.23531422448843</v>
      </c>
      <c r="O313">
        <f t="shared" si="64"/>
        <v>17756.324693067501</v>
      </c>
      <c r="P313" s="2">
        <f t="shared" si="66"/>
        <v>61.059817447338574</v>
      </c>
      <c r="Q313" s="2">
        <f t="shared" si="67"/>
        <v>84.025605141054541</v>
      </c>
      <c r="R313" s="2">
        <f t="shared" si="68"/>
        <v>93.635237700530809</v>
      </c>
      <c r="S313" s="2">
        <f t="shared" si="69"/>
        <v>30.444521001308946</v>
      </c>
      <c r="T313" s="2">
        <f t="shared" si="70"/>
        <v>2.0703854817448963</v>
      </c>
      <c r="U313" s="9">
        <f t="shared" si="72"/>
        <v>546.2355667719778</v>
      </c>
      <c r="V313" s="13">
        <f t="shared" si="65"/>
        <v>2.525474893673163E-4</v>
      </c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</row>
    <row r="314" spans="1:38">
      <c r="A314" s="5"/>
      <c r="B314" s="2"/>
      <c r="C314">
        <v>1983.875</v>
      </c>
      <c r="D314">
        <v>341.79</v>
      </c>
      <c r="E314" s="1">
        <f t="shared" si="73"/>
        <v>2058</v>
      </c>
      <c r="F314" s="4">
        <f>F313*SUM(economy!Z104:AB104)/SUM(economy!Z103:AB103)</f>
        <v>17904.766719440249</v>
      </c>
      <c r="G314" s="9">
        <f t="shared" si="76"/>
        <v>62.143475761938944</v>
      </c>
      <c r="H314" s="9">
        <f t="shared" si="76"/>
        <v>85.461623925971736</v>
      </c>
      <c r="I314" s="9">
        <f t="shared" si="76"/>
        <v>95.045933603569367</v>
      </c>
      <c r="J314" s="9">
        <f t="shared" si="76"/>
        <v>30.789383583164852</v>
      </c>
      <c r="K314" s="9">
        <f t="shared" si="76"/>
        <v>2.0893825393819214</v>
      </c>
      <c r="L314" s="9">
        <f t="shared" si="71"/>
        <v>550.52979941402691</v>
      </c>
      <c r="O314">
        <f t="shared" si="64"/>
        <v>17904.766719440249</v>
      </c>
      <c r="P314" s="2">
        <f t="shared" si="66"/>
        <v>62.143536794802785</v>
      </c>
      <c r="Q314" s="2">
        <f t="shared" si="67"/>
        <v>85.461708723552348</v>
      </c>
      <c r="R314" s="2">
        <f t="shared" si="68"/>
        <v>95.046024725546388</v>
      </c>
      <c r="S314" s="2">
        <f t="shared" si="69"/>
        <v>30.789396897860346</v>
      </c>
      <c r="T314" s="2">
        <f t="shared" si="70"/>
        <v>2.0893825393823549</v>
      </c>
      <c r="U314" s="9">
        <f t="shared" si="72"/>
        <v>550.53004968114419</v>
      </c>
      <c r="V314" s="13">
        <f t="shared" si="65"/>
        <v>2.5026711728060036E-4</v>
      </c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</row>
    <row r="315" spans="1:38">
      <c r="A315" s="5"/>
      <c r="B315" s="2"/>
      <c r="C315">
        <v>1983.9583</v>
      </c>
      <c r="D315">
        <v>343.2</v>
      </c>
      <c r="E315" s="1">
        <f t="shared" si="73"/>
        <v>2059</v>
      </c>
      <c r="F315" s="4">
        <f>F314*SUM(economy!Z105:AB105)/SUM(economy!Z104:AB104)</f>
        <v>18048.854292355565</v>
      </c>
      <c r="G315" s="9">
        <f t="shared" si="76"/>
        <v>63.236254951388347</v>
      </c>
      <c r="H315" s="9">
        <f t="shared" si="76"/>
        <v>86.907715196294816</v>
      </c>
      <c r="I315" s="9">
        <f t="shared" si="76"/>
        <v>96.460086548829935</v>
      </c>
      <c r="J315" s="9">
        <f t="shared" si="76"/>
        <v>31.131981337661173</v>
      </c>
      <c r="K315" s="9">
        <f t="shared" si="76"/>
        <v>2.1078739465029162</v>
      </c>
      <c r="L315" s="9">
        <f t="shared" si="71"/>
        <v>554.84391198067715</v>
      </c>
      <c r="O315">
        <f t="shared" si="64"/>
        <v>18048.854292355565</v>
      </c>
      <c r="P315" s="2">
        <f t="shared" si="66"/>
        <v>63.236315984252187</v>
      </c>
      <c r="Q315" s="2">
        <f t="shared" si="67"/>
        <v>86.907799760594742</v>
      </c>
      <c r="R315" s="2">
        <f t="shared" si="68"/>
        <v>96.46017644771166</v>
      </c>
      <c r="S315" s="2">
        <f t="shared" si="69"/>
        <v>31.131993891729977</v>
      </c>
      <c r="T315" s="2">
        <f t="shared" si="70"/>
        <v>2.1078739465031791</v>
      </c>
      <c r="U315" s="9">
        <f t="shared" si="72"/>
        <v>554.84416003079173</v>
      </c>
      <c r="V315" s="13">
        <f t="shared" si="65"/>
        <v>2.4805011457829096E-4</v>
      </c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</row>
    <row r="316" spans="1:38">
      <c r="A316" s="5"/>
      <c r="B316" s="2"/>
      <c r="C316">
        <v>1984.0417</v>
      </c>
      <c r="D316">
        <v>344.21</v>
      </c>
      <c r="E316" s="1">
        <f t="shared" si="73"/>
        <v>2060</v>
      </c>
      <c r="F316" s="4">
        <f>F315*SUM(economy!Z106:AB106)/SUM(economy!Z105:AB105)</f>
        <v>18188.571105878927</v>
      </c>
      <c r="G316" s="9">
        <f t="shared" si="76"/>
        <v>64.337828218057936</v>
      </c>
      <c r="H316" s="9">
        <f t="shared" si="76"/>
        <v>88.363357575865422</v>
      </c>
      <c r="I316" s="9">
        <f t="shared" si="76"/>
        <v>97.876904821594835</v>
      </c>
      <c r="J316" s="9">
        <f t="shared" si="76"/>
        <v>31.471919246482635</v>
      </c>
      <c r="K316" s="9">
        <f t="shared" si="76"/>
        <v>2.1258542266477845</v>
      </c>
      <c r="L316" s="9">
        <f t="shared" si="71"/>
        <v>559.17586408864861</v>
      </c>
      <c r="O316">
        <f t="shared" si="64"/>
        <v>18188.571105878927</v>
      </c>
      <c r="P316" s="2">
        <f t="shared" si="66"/>
        <v>64.337889250921776</v>
      </c>
      <c r="Q316" s="2">
        <f t="shared" si="67"/>
        <v>88.363441907526436</v>
      </c>
      <c r="R316" s="2">
        <f t="shared" si="68"/>
        <v>97.876993513798396</v>
      </c>
      <c r="S316" s="2">
        <f t="shared" si="69"/>
        <v>31.471931083376955</v>
      </c>
      <c r="T316" s="2">
        <f t="shared" si="70"/>
        <v>2.1258542266479443</v>
      </c>
      <c r="U316" s="9">
        <f t="shared" si="72"/>
        <v>559.17610998227156</v>
      </c>
      <c r="V316" s="13">
        <f t="shared" si="65"/>
        <v>2.458936229459141E-4</v>
      </c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</row>
    <row r="317" spans="1:38">
      <c r="A317" s="5"/>
      <c r="B317" s="2"/>
      <c r="C317">
        <v>1984.125</v>
      </c>
      <c r="D317">
        <v>344.92</v>
      </c>
      <c r="E317" s="1">
        <f t="shared" si="73"/>
        <v>2061</v>
      </c>
      <c r="F317" s="4">
        <f>F316*SUM(economy!Z107:AB107)/SUM(economy!Z106:AB106)</f>
        <v>18323.904055950134</v>
      </c>
      <c r="G317" s="9">
        <f t="shared" si="76"/>
        <v>65.447928801984816</v>
      </c>
      <c r="H317" s="9">
        <f t="shared" si="76"/>
        <v>89.82811438935353</v>
      </c>
      <c r="I317" s="9">
        <f t="shared" si="76"/>
        <v>99.295696006288068</v>
      </c>
      <c r="J317" s="9">
        <f t="shared" si="76"/>
        <v>31.808836258321836</v>
      </c>
      <c r="K317" s="9">
        <f t="shared" si="76"/>
        <v>2.1433192926391729</v>
      </c>
      <c r="L317" s="9">
        <f t="shared" si="71"/>
        <v>563.5238947485874</v>
      </c>
      <c r="O317">
        <f t="shared" si="64"/>
        <v>18323.904055950134</v>
      </c>
      <c r="P317" s="2">
        <f t="shared" si="66"/>
        <v>65.447989834848656</v>
      </c>
      <c r="Q317" s="2">
        <f t="shared" si="67"/>
        <v>89.82819848901562</v>
      </c>
      <c r="R317" s="2">
        <f t="shared" si="68"/>
        <v>99.295783508010246</v>
      </c>
      <c r="S317" s="2">
        <f t="shared" si="69"/>
        <v>31.808847419011599</v>
      </c>
      <c r="T317" s="2">
        <f t="shared" si="70"/>
        <v>2.1433192926392701</v>
      </c>
      <c r="U317" s="9">
        <f t="shared" si="72"/>
        <v>563.5241385435254</v>
      </c>
      <c r="V317" s="13">
        <f t="shared" si="65"/>
        <v>2.4379493800097407E-4</v>
      </c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</row>
    <row r="318" spans="1:38">
      <c r="A318" s="5"/>
      <c r="B318" s="2"/>
      <c r="C318">
        <v>1984.2083</v>
      </c>
      <c r="D318">
        <v>345.68</v>
      </c>
      <c r="E318" s="1">
        <f t="shared" si="73"/>
        <v>2062</v>
      </c>
      <c r="F318" s="4">
        <f>F317*SUM(economy!Z108:AB108)/SUM(economy!Z107:AB107)</f>
        <v>18454.843165082129</v>
      </c>
      <c r="G318" s="9">
        <f t="shared" si="76"/>
        <v>66.566289143427781</v>
      </c>
      <c r="H318" s="9">
        <f t="shared" si="76"/>
        <v>91.30154893230781</v>
      </c>
      <c r="I318" s="9">
        <f t="shared" si="76"/>
        <v>100.71577501267686</v>
      </c>
      <c r="J318" s="9">
        <f t="shared" si="76"/>
        <v>32.142390409562239</v>
      </c>
      <c r="K318" s="9">
        <f t="shared" si="76"/>
        <v>2.1602660502646107</v>
      </c>
      <c r="L318" s="9">
        <f t="shared" si="71"/>
        <v>567.8862695482394</v>
      </c>
      <c r="O318">
        <f t="shared" si="64"/>
        <v>18454.843165082129</v>
      </c>
      <c r="P318" s="2">
        <f t="shared" si="66"/>
        <v>66.566350176291621</v>
      </c>
      <c r="Q318" s="2">
        <f t="shared" si="67"/>
        <v>91.301632800609212</v>
      </c>
      <c r="R318" s="2">
        <f t="shared" si="68"/>
        <v>100.71586133989703</v>
      </c>
      <c r="S318" s="2">
        <f t="shared" si="69"/>
        <v>32.142400932676885</v>
      </c>
      <c r="T318" s="2">
        <f t="shared" si="70"/>
        <v>2.1602660502646698</v>
      </c>
      <c r="U318" s="9">
        <f t="shared" si="72"/>
        <v>567.88651129973937</v>
      </c>
      <c r="V318" s="13">
        <f t="shared" si="65"/>
        <v>2.4175149997063272E-4</v>
      </c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</row>
    <row r="319" spans="1:38">
      <c r="A319" s="5"/>
      <c r="B319" s="2"/>
      <c r="C319">
        <v>1984.2917</v>
      </c>
      <c r="D319">
        <v>347.14</v>
      </c>
      <c r="E319" s="1">
        <f t="shared" si="73"/>
        <v>2063</v>
      </c>
      <c r="F319" s="4">
        <f>F318*SUM(economy!Z109:AB109)/SUM(economy!Z108:AB108)</f>
        <v>18581.381509578696</v>
      </c>
      <c r="G319" s="9">
        <f t="shared" si="76"/>
        <v>67.692641073691007</v>
      </c>
      <c r="H319" s="9">
        <f t="shared" si="76"/>
        <v>92.783224764810711</v>
      </c>
      <c r="I319" s="9">
        <f t="shared" si="76"/>
        <v>102.13646444726631</v>
      </c>
      <c r="J319" s="9">
        <f t="shared" si="76"/>
        <v>32.472258100827098</v>
      </c>
      <c r="K319" s="9">
        <f t="shared" si="76"/>
        <v>2.1766921543627444</v>
      </c>
      <c r="L319" s="9">
        <f t="shared" si="71"/>
        <v>572.26128054095784</v>
      </c>
      <c r="O319">
        <f t="shared" si="64"/>
        <v>18581.381509578696</v>
      </c>
      <c r="P319" s="2">
        <f t="shared" si="66"/>
        <v>67.692702106554847</v>
      </c>
      <c r="Q319" s="2">
        <f t="shared" si="67"/>
        <v>92.783308402387902</v>
      </c>
      <c r="R319" s="2">
        <f t="shared" si="68"/>
        <v>102.13654961574936</v>
      </c>
      <c r="S319" s="2">
        <f t="shared" si="69"/>
        <v>32.472268022789287</v>
      </c>
      <c r="T319" s="2">
        <f t="shared" si="70"/>
        <v>2.17669215436278</v>
      </c>
      <c r="U319" s="9">
        <f t="shared" si="72"/>
        <v>572.26152030184426</v>
      </c>
      <c r="V319" s="13">
        <f t="shared" si="65"/>
        <v>2.3976088641575188E-4</v>
      </c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</row>
    <row r="320" spans="1:38">
      <c r="A320" s="5"/>
      <c r="B320" s="2"/>
      <c r="C320">
        <v>1984.375</v>
      </c>
      <c r="D320">
        <v>347.78</v>
      </c>
      <c r="E320" s="1">
        <f t="shared" si="73"/>
        <v>2064</v>
      </c>
      <c r="F320" s="4">
        <f>F319*SUM(economy!Z110:AB110)/SUM(economy!Z109:AB109)</f>
        <v>18703.515148843584</v>
      </c>
      <c r="G320" s="9">
        <f t="shared" si="76"/>
        <v>68.826716001505673</v>
      </c>
      <c r="H320" s="9">
        <f t="shared" si="76"/>
        <v>94.272705997491627</v>
      </c>
      <c r="I320" s="9">
        <f t="shared" si="76"/>
        <v>103.55709496877448</v>
      </c>
      <c r="J320" s="9">
        <f t="shared" si="76"/>
        <v>32.798133406314285</v>
      </c>
      <c r="K320" s="9">
        <f t="shared" si="76"/>
        <v>2.1925958574651503</v>
      </c>
      <c r="L320" s="9">
        <f t="shared" si="71"/>
        <v>576.64724623155121</v>
      </c>
      <c r="O320">
        <f t="shared" si="64"/>
        <v>18703.515148843584</v>
      </c>
      <c r="P320" s="2">
        <f t="shared" si="66"/>
        <v>68.826777034369513</v>
      </c>
      <c r="Q320" s="2">
        <f t="shared" si="67"/>
        <v>94.272789404979335</v>
      </c>
      <c r="R320" s="2">
        <f t="shared" si="68"/>
        <v>103.55717899407369</v>
      </c>
      <c r="S320" s="2">
        <f t="shared" si="69"/>
        <v>32.798142761465961</v>
      </c>
      <c r="T320" s="2">
        <f t="shared" si="70"/>
        <v>2.1925958574651716</v>
      </c>
      <c r="U320" s="9">
        <f t="shared" si="72"/>
        <v>576.64748405235366</v>
      </c>
      <c r="V320" s="13">
        <f t="shared" si="65"/>
        <v>2.3782080245382531E-4</v>
      </c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</row>
    <row r="321" spans="1:38">
      <c r="A321" s="5"/>
      <c r="B321" s="2"/>
      <c r="C321">
        <v>1984.4583</v>
      </c>
      <c r="D321">
        <v>347.16</v>
      </c>
      <c r="E321" s="1">
        <f t="shared" si="73"/>
        <v>2065</v>
      </c>
      <c r="F321" s="4">
        <f>F320*SUM(economy!Z111:AB111)/SUM(economy!Z110:AB110)</f>
        <v>18821.243056397921</v>
      </c>
      <c r="G321" s="9">
        <f t="shared" si="76"/>
        <v>69.96824509509706</v>
      </c>
      <c r="H321" s="9">
        <f t="shared" si="76"/>
        <v>95.769557570115566</v>
      </c>
      <c r="I321" s="9">
        <f t="shared" si="76"/>
        <v>104.97700562821593</v>
      </c>
      <c r="J321" s="9">
        <f t="shared" si="76"/>
        <v>33.119727414289677</v>
      </c>
      <c r="K321" s="9">
        <f t="shared" si="76"/>
        <v>2.2079759146741345</v>
      </c>
      <c r="L321" s="9">
        <f t="shared" si="71"/>
        <v>581.04251162239234</v>
      </c>
      <c r="O321">
        <f t="shared" si="64"/>
        <v>18821.243056397921</v>
      </c>
      <c r="P321" s="2">
        <f t="shared" si="66"/>
        <v>69.968306127960901</v>
      </c>
      <c r="Q321" s="2">
        <f t="shared" si="67"/>
        <v>95.769640748146784</v>
      </c>
      <c r="R321" s="2">
        <f t="shared" si="68"/>
        <v>104.97708852567584</v>
      </c>
      <c r="S321" s="2">
        <f t="shared" si="69"/>
        <v>33.119736235010947</v>
      </c>
      <c r="T321" s="2">
        <f t="shared" si="70"/>
        <v>2.2079759146741473</v>
      </c>
      <c r="U321" s="9">
        <f t="shared" si="72"/>
        <v>581.04274755146866</v>
      </c>
      <c r="V321" s="13">
        <f t="shared" si="65"/>
        <v>2.35929076325192E-4</v>
      </c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</row>
    <row r="322" spans="1:38">
      <c r="A322" s="5"/>
      <c r="B322" s="2"/>
      <c r="C322">
        <v>1984.5417</v>
      </c>
      <c r="D322">
        <v>345.79</v>
      </c>
      <c r="E322" s="1">
        <f t="shared" si="73"/>
        <v>2066</v>
      </c>
      <c r="F322" s="4">
        <f>F321*SUM(economy!Z112:AB112)/SUM(economy!Z111:AB111)</f>
        <v>18934.567052263948</v>
      </c>
      <c r="G322" s="9">
        <f t="shared" si="76"/>
        <v>71.116959460041528</v>
      </c>
      <c r="H322" s="9">
        <f t="shared" si="76"/>
        <v>97.273345522928309</v>
      </c>
      <c r="I322" s="9">
        <f t="shared" si="76"/>
        <v>106.39554419405678</v>
      </c>
      <c r="J322" s="9">
        <f t="shared" si="76"/>
        <v>33.436767597159481</v>
      </c>
      <c r="K322" s="9">
        <f t="shared" si="76"/>
        <v>2.2228315227295803</v>
      </c>
      <c r="L322" s="9">
        <f t="shared" si="71"/>
        <v>585.44544829691563</v>
      </c>
      <c r="O322">
        <f t="shared" si="64"/>
        <v>18934.567052263948</v>
      </c>
      <c r="P322" s="2">
        <f t="shared" si="66"/>
        <v>71.117020492905368</v>
      </c>
      <c r="Q322" s="2">
        <f t="shared" si="67"/>
        <v>97.27342847213427</v>
      </c>
      <c r="R322" s="2">
        <f t="shared" si="68"/>
        <v>106.39562597881591</v>
      </c>
      <c r="S322" s="2">
        <f t="shared" si="69"/>
        <v>33.436775913980675</v>
      </c>
      <c r="T322" s="2">
        <f t="shared" si="70"/>
        <v>2.2228315227295883</v>
      </c>
      <c r="U322" s="9">
        <f t="shared" si="72"/>
        <v>585.44568238056581</v>
      </c>
      <c r="V322" s="13">
        <f t="shared" si="65"/>
        <v>2.3408365018440236E-4</v>
      </c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</row>
    <row r="323" spans="1:38">
      <c r="A323" s="5"/>
      <c r="B323" s="2"/>
      <c r="C323">
        <v>1984.625</v>
      </c>
      <c r="D323">
        <v>343.74</v>
      </c>
      <c r="E323" s="1">
        <f t="shared" si="73"/>
        <v>2067</v>
      </c>
      <c r="F323" s="4">
        <f>F322*SUM(economy!Z113:AB113)/SUM(economy!Z112:AB112)</f>
        <v>19043.491736410564</v>
      </c>
      <c r="G323" s="9">
        <f t="shared" si="76"/>
        <v>72.272590312996599</v>
      </c>
      <c r="H323" s="9">
        <f t="shared" si="76"/>
        <v>98.783637260905977</v>
      </c>
      <c r="I323" s="9">
        <f t="shared" si="76"/>
        <v>107.81206746284707</v>
      </c>
      <c r="J323" s="9">
        <f t="shared" si="76"/>
        <v>33.748997209592183</v>
      </c>
      <c r="K323" s="9">
        <f t="shared" si="76"/>
        <v>2.2371622798766535</v>
      </c>
      <c r="L323" s="9">
        <f t="shared" si="71"/>
        <v>589.85445452621843</v>
      </c>
      <c r="O323">
        <f t="shared" si="64"/>
        <v>19043.491736410564</v>
      </c>
      <c r="P323" s="2">
        <f t="shared" si="66"/>
        <v>72.272651345860439</v>
      </c>
      <c r="Q323" s="2">
        <f t="shared" si="67"/>
        <v>98.783719981916192</v>
      </c>
      <c r="R323" s="2">
        <f t="shared" si="68"/>
        <v>107.81214814984079</v>
      </c>
      <c r="S323" s="2">
        <f t="shared" si="69"/>
        <v>33.749005051299527</v>
      </c>
      <c r="T323" s="2">
        <f t="shared" si="70"/>
        <v>2.2371622798766584</v>
      </c>
      <c r="U323" s="9">
        <f t="shared" si="72"/>
        <v>589.85468680879353</v>
      </c>
      <c r="V323" s="13">
        <f t="shared" si="65"/>
        <v>2.3228257509799732E-4</v>
      </c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</row>
    <row r="324" spans="1:38">
      <c r="A324" s="5"/>
      <c r="B324" s="2"/>
      <c r="C324">
        <v>1984.7083</v>
      </c>
      <c r="D324">
        <v>341.59</v>
      </c>
      <c r="E324" s="1">
        <f t="shared" si="73"/>
        <v>2068</v>
      </c>
      <c r="F324" s="4">
        <f>F323*SUM(economy!Z114:AB114)/SUM(economy!Z113:AB113)</f>
        <v>19148.024422990686</v>
      </c>
      <c r="G324" s="9">
        <f t="shared" si="76"/>
        <v>73.434869151369071</v>
      </c>
      <c r="H324" s="9">
        <f t="shared" si="76"/>
        <v>100.30000181102849</v>
      </c>
      <c r="I324" s="9">
        <f t="shared" si="76"/>
        <v>109.22594155568483</v>
      </c>
      <c r="J324" s="9">
        <f t="shared" si="76"/>
        <v>34.056174713212343</v>
      </c>
      <c r="K324" s="9">
        <f t="shared" si="76"/>
        <v>2.2509681583997101</v>
      </c>
      <c r="L324" s="9">
        <f t="shared" si="71"/>
        <v>594.26795538969441</v>
      </c>
      <c r="O324">
        <f t="shared" si="64"/>
        <v>19148.024422990686</v>
      </c>
      <c r="P324" s="2">
        <f t="shared" si="66"/>
        <v>73.434930184232911</v>
      </c>
      <c r="Q324" s="2">
        <f t="shared" si="67"/>
        <v>100.30008430447074</v>
      </c>
      <c r="R324" s="2">
        <f t="shared" si="68"/>
        <v>109.22602115964803</v>
      </c>
      <c r="S324" s="2">
        <f t="shared" si="69"/>
        <v>34.056182106947603</v>
      </c>
      <c r="T324" s="2">
        <f t="shared" si="70"/>
        <v>2.2509681583997132</v>
      </c>
      <c r="U324" s="9">
        <f t="shared" si="72"/>
        <v>594.26818591369897</v>
      </c>
      <c r="V324" s="13">
        <f t="shared" si="65"/>
        <v>2.3052400456435862E-4</v>
      </c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</row>
    <row r="325" spans="1:38">
      <c r="A325" s="5"/>
      <c r="B325" s="2"/>
      <c r="C325">
        <v>1984.7917</v>
      </c>
      <c r="D325">
        <v>341.86</v>
      </c>
      <c r="E325" s="1">
        <f t="shared" si="73"/>
        <v>2069</v>
      </c>
      <c r="F325" s="4">
        <f>F324*SUM(economy!Z115:AB115)/SUM(economy!Z114:AB114)</f>
        <v>19248.175075132949</v>
      </c>
      <c r="G325" s="9">
        <f t="shared" si="76"/>
        <v>74.603527918969448</v>
      </c>
      <c r="H325" s="9">
        <f t="shared" si="76"/>
        <v>101.82201007267038</v>
      </c>
      <c r="I325" s="9">
        <f t="shared" si="76"/>
        <v>110.63654220082101</v>
      </c>
      <c r="J325" s="9">
        <f t="shared" si="76"/>
        <v>34.358073226441206</v>
      </c>
      <c r="K325" s="9">
        <f t="shared" si="76"/>
        <v>2.2642494848758234</v>
      </c>
      <c r="L325" s="9">
        <f t="shared" si="71"/>
        <v>598.68440290377794</v>
      </c>
      <c r="O325">
        <f t="shared" si="64"/>
        <v>19248.175075132949</v>
      </c>
      <c r="P325" s="2">
        <f t="shared" si="66"/>
        <v>74.603588951833288</v>
      </c>
      <c r="Q325" s="2">
        <f t="shared" si="67"/>
        <v>101.82209233917069</v>
      </c>
      <c r="R325" s="2">
        <f t="shared" si="68"/>
        <v>110.63662073629078</v>
      </c>
      <c r="S325" s="2">
        <f t="shared" si="69"/>
        <v>34.358080197795616</v>
      </c>
      <c r="T325" s="2">
        <f t="shared" si="70"/>
        <v>2.2642494848758252</v>
      </c>
      <c r="U325" s="9">
        <f t="shared" si="72"/>
        <v>598.6846317099662</v>
      </c>
      <c r="V325" s="13">
        <f t="shared" si="65"/>
        <v>2.2880618826093269E-4</v>
      </c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</row>
    <row r="326" spans="1:38">
      <c r="A326" s="5"/>
      <c r="B326" s="2"/>
      <c r="C326">
        <v>1984.875</v>
      </c>
      <c r="D326">
        <v>343.31</v>
      </c>
      <c r="E326" s="1">
        <f t="shared" si="73"/>
        <v>2070</v>
      </c>
      <c r="F326" s="4">
        <f>F325*SUM(economy!Z116:AB116)/SUM(economy!Z115:AB115)</f>
        <v>19343.956240080512</v>
      </c>
      <c r="G326" s="9">
        <f t="shared" si="76"/>
        <v>75.778299167686484</v>
      </c>
      <c r="H326" s="9">
        <f t="shared" si="76"/>
        <v>103.34923506117984</v>
      </c>
      <c r="I326" s="9">
        <f t="shared" si="76"/>
        <v>112.04325500267451</v>
      </c>
      <c r="J326" s="9">
        <f t="shared" si="76"/>
        <v>34.65447999811262</v>
      </c>
      <c r="K326" s="9">
        <f t="shared" si="76"/>
        <v>2.2770069251365195</v>
      </c>
      <c r="L326" s="9">
        <f t="shared" si="71"/>
        <v>603.10227615478993</v>
      </c>
      <c r="O326">
        <f t="shared" si="64"/>
        <v>19343.956240080512</v>
      </c>
      <c r="P326" s="2">
        <f t="shared" si="66"/>
        <v>75.778360200550324</v>
      </c>
      <c r="Q326" s="2">
        <f t="shared" si="67"/>
        <v>103.34931710136256</v>
      </c>
      <c r="R326" s="2">
        <f t="shared" si="68"/>
        <v>112.04333248399284</v>
      </c>
      <c r="S326" s="2">
        <f t="shared" si="69"/>
        <v>34.654486571215465</v>
      </c>
      <c r="T326" s="2">
        <f t="shared" si="70"/>
        <v>2.2770069251365204</v>
      </c>
      <c r="U326" s="9">
        <f t="shared" si="72"/>
        <v>603.10250328225766</v>
      </c>
      <c r="V326" s="13">
        <f t="shared" si="65"/>
        <v>2.2712746772413084E-4</v>
      </c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</row>
    <row r="327" spans="1:38">
      <c r="A327" s="5"/>
      <c r="B327" s="2"/>
      <c r="C327">
        <v>1984.9583</v>
      </c>
      <c r="D327">
        <v>345</v>
      </c>
      <c r="E327" s="1">
        <f t="shared" si="73"/>
        <v>2071</v>
      </c>
      <c r="F327" s="4">
        <f>F326*SUM(economy!Z117:AB117)/SUM(economy!Z116:AB116)</f>
        <v>19435.382984498719</v>
      </c>
      <c r="G327" s="9">
        <f t="shared" ref="G327:K342" si="77">G326*(1-G$5)+G$4*$F326*$L$4/1000</f>
        <v>76.958916215203132</v>
      </c>
      <c r="H327" s="9">
        <f t="shared" si="77"/>
        <v>104.8812521446975</v>
      </c>
      <c r="I327" s="9">
        <f t="shared" si="77"/>
        <v>113.44547569749197</v>
      </c>
      <c r="J327" s="9">
        <f t="shared" si="77"/>
        <v>34.945195903546811</v>
      </c>
      <c r="K327" s="9">
        <f t="shared" si="77"/>
        <v>2.2892414721014811</v>
      </c>
      <c r="L327" s="9">
        <f t="shared" si="71"/>
        <v>607.5200814330409</v>
      </c>
      <c r="O327">
        <f t="shared" ref="O327:O390" si="78">F327+N327</f>
        <v>19435.382984498719</v>
      </c>
      <c r="P327" s="2">
        <f t="shared" si="66"/>
        <v>76.958977248066972</v>
      </c>
      <c r="Q327" s="2">
        <f t="shared" si="67"/>
        <v>104.88133395918523</v>
      </c>
      <c r="R327" s="2">
        <f t="shared" si="68"/>
        <v>113.44555213880832</v>
      </c>
      <c r="S327" s="2">
        <f t="shared" si="69"/>
        <v>34.945202101148951</v>
      </c>
      <c r="T327" s="2">
        <f t="shared" si="70"/>
        <v>2.289241472101482</v>
      </c>
      <c r="U327" s="9">
        <f t="shared" si="72"/>
        <v>607.520306919311</v>
      </c>
      <c r="V327" s="13">
        <f t="shared" ref="V327:V390" si="79">U327-L327</f>
        <v>2.254862700965532E-4</v>
      </c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</row>
    <row r="328" spans="1:38">
      <c r="A328" s="5"/>
      <c r="B328" s="2"/>
      <c r="C328">
        <v>1985.0417</v>
      </c>
      <c r="D328">
        <v>345.48</v>
      </c>
      <c r="E328" s="1">
        <f t="shared" si="73"/>
        <v>2072</v>
      </c>
      <c r="F328" s="4">
        <f>F327*SUM(economy!Z118:AB118)/SUM(economy!Z117:AB117)</f>
        <v>19522.472829799892</v>
      </c>
      <c r="G328" s="9">
        <f t="shared" si="77"/>
        <v>78.145113298764088</v>
      </c>
      <c r="H328" s="9">
        <f t="shared" si="77"/>
        <v>106.41763927424932</v>
      </c>
      <c r="I328" s="9">
        <f t="shared" si="77"/>
        <v>114.84261039585688</v>
      </c>
      <c r="J328" s="9">
        <f t="shared" si="77"/>
        <v>35.230034961818902</v>
      </c>
      <c r="K328" s="9">
        <f t="shared" si="77"/>
        <v>2.3009544353621196</v>
      </c>
      <c r="L328" s="9">
        <f t="shared" si="71"/>
        <v>611.93635236605132</v>
      </c>
      <c r="O328">
        <f t="shared" si="78"/>
        <v>19522.472829799892</v>
      </c>
      <c r="P328" s="2">
        <f t="shared" ref="P328:P391" si="80">P327*(1-P$5)+P$4*$O327*$L$4/1000</f>
        <v>78.145174331627928</v>
      </c>
      <c r="Q328" s="2">
        <f t="shared" ref="Q328:Q391" si="81">Q327*(1-Q$5)+Q$4*$O327*$L$4/1000</f>
        <v>106.41772086366295</v>
      </c>
      <c r="R328" s="2">
        <f t="shared" ref="R328:R391" si="82">R327*(1-R$5)+R$4*$O327*$L$4/1000</f>
        <v>114.84268581113081</v>
      </c>
      <c r="S328" s="2">
        <f t="shared" ref="S328:S391" si="83">S327*(1-S$5)+S$4*$O327*$L$4/1000</f>
        <v>35.230040805371516</v>
      </c>
      <c r="T328" s="2">
        <f t="shared" ref="T328:T391" si="84">T327*(1-T$5)+T$4*$O327*$L$4/1000</f>
        <v>2.3009544353621201</v>
      </c>
      <c r="U328" s="9">
        <f t="shared" si="72"/>
        <v>611.93657624715536</v>
      </c>
      <c r="V328" s="13">
        <f t="shared" si="79"/>
        <v>2.2388110403426253E-4</v>
      </c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</row>
    <row r="329" spans="1:38">
      <c r="A329" s="5"/>
      <c r="B329" s="2"/>
      <c r="C329">
        <v>1985.125</v>
      </c>
      <c r="D329">
        <v>346.41</v>
      </c>
      <c r="E329" s="1">
        <f t="shared" si="73"/>
        <v>2073</v>
      </c>
      <c r="F329" s="4">
        <f>F328*SUM(economy!Z119:AB119)/SUM(economy!Z118:AB118)</f>
        <v>19605.245687358158</v>
      </c>
      <c r="G329" s="9">
        <f t="shared" si="77"/>
        <v>79.336625724996011</v>
      </c>
      <c r="H329" s="9">
        <f t="shared" si="77"/>
        <v>107.95797720713365</v>
      </c>
      <c r="I329" s="9">
        <f t="shared" si="77"/>
        <v>116.23407581222706</v>
      </c>
      <c r="J329" s="9">
        <f t="shared" si="77"/>
        <v>35.508823873013348</v>
      </c>
      <c r="K329" s="9">
        <f t="shared" si="77"/>
        <v>2.3121474318272952</v>
      </c>
      <c r="L329" s="9">
        <f t="shared" ref="L329:L392" si="85">SUM(G329:K329,L$5)</f>
        <v>616.34965004919741</v>
      </c>
      <c r="O329">
        <f t="shared" si="78"/>
        <v>19605.245687358158</v>
      </c>
      <c r="P329" s="2">
        <f t="shared" si="80"/>
        <v>79.336686757859852</v>
      </c>
      <c r="Q329" s="2">
        <f t="shared" si="81"/>
        <v>107.95805857209236</v>
      </c>
      <c r="R329" s="2">
        <f t="shared" si="82"/>
        <v>116.23415021523074</v>
      </c>
      <c r="S329" s="2">
        <f t="shared" si="83"/>
        <v>35.508829382742171</v>
      </c>
      <c r="T329" s="2">
        <f t="shared" si="84"/>
        <v>2.3121474318272952</v>
      </c>
      <c r="U329" s="9">
        <f t="shared" ref="U329:U392" si="86">SUM(P329:T329,U$5)</f>
        <v>616.34987235975245</v>
      </c>
      <c r="V329" s="13">
        <f t="shared" si="79"/>
        <v>2.2231055504562391E-4</v>
      </c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</row>
    <row r="330" spans="1:38">
      <c r="A330" s="5"/>
      <c r="B330" s="2"/>
      <c r="C330">
        <v>1985.2083</v>
      </c>
      <c r="D330">
        <v>347.91</v>
      </c>
      <c r="E330" s="1">
        <f t="shared" ref="E330:E393" si="87">1+E329</f>
        <v>2074</v>
      </c>
      <c r="F330" s="4">
        <f>F329*SUM(economy!Z120:AB120)/SUM(economy!Z119:AB119)</f>
        <v>19683.723793512134</v>
      </c>
      <c r="G330" s="9">
        <f t="shared" si="77"/>
        <v>80.533190015773741</v>
      </c>
      <c r="H330" s="9">
        <f t="shared" si="77"/>
        <v>109.5018497236106</v>
      </c>
      <c r="I330" s="9">
        <f t="shared" si="77"/>
        <v>117.61929948165835</v>
      </c>
      <c r="J330" s="9">
        <f t="shared" si="77"/>
        <v>35.78140157430969</v>
      </c>
      <c r="K330" s="9">
        <f t="shared" si="77"/>
        <v>2.322822377008102</v>
      </c>
      <c r="L330" s="9">
        <f t="shared" si="85"/>
        <v>620.75856317236048</v>
      </c>
      <c r="O330">
        <f t="shared" si="78"/>
        <v>19683.723793512134</v>
      </c>
      <c r="P330" s="2">
        <f t="shared" si="80"/>
        <v>80.533251048637581</v>
      </c>
      <c r="Q330" s="2">
        <f t="shared" si="81"/>
        <v>109.50193086473186</v>
      </c>
      <c r="R330" s="2">
        <f t="shared" si="82"/>
        <v>117.61937288597909</v>
      </c>
      <c r="S330" s="2">
        <f t="shared" si="83"/>
        <v>35.781406769285027</v>
      </c>
      <c r="T330" s="2">
        <f t="shared" si="84"/>
        <v>2.322822377008102</v>
      </c>
      <c r="U330" s="9">
        <f t="shared" si="86"/>
        <v>620.75878394564165</v>
      </c>
      <c r="V330" s="13">
        <f t="shared" si="79"/>
        <v>2.2077328117120487E-4</v>
      </c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</row>
    <row r="331" spans="1:38">
      <c r="A331" s="5"/>
      <c r="B331" s="2"/>
      <c r="C331">
        <v>1985.2917</v>
      </c>
      <c r="D331">
        <v>348.66</v>
      </c>
      <c r="E331" s="1">
        <f t="shared" si="87"/>
        <v>2075</v>
      </c>
      <c r="F331" s="4">
        <f>F330*SUM(economy!Z121:AB121)/SUM(economy!Z120:AB120)</f>
        <v>19757.931644273245</v>
      </c>
      <c r="G331" s="9">
        <f t="shared" si="77"/>
        <v>81.734544050119553</v>
      </c>
      <c r="H331" s="9">
        <f t="shared" si="77"/>
        <v>111.04884383689237</v>
      </c>
      <c r="I331" s="9">
        <f t="shared" si="77"/>
        <v>118.99771996385417</v>
      </c>
      <c r="J331" s="9">
        <f t="shared" si="77"/>
        <v>36.047618813798941</v>
      </c>
      <c r="K331" s="9">
        <f t="shared" si="77"/>
        <v>2.3329814766803079</v>
      </c>
      <c r="L331" s="9">
        <f t="shared" si="85"/>
        <v>625.16170814134534</v>
      </c>
      <c r="O331">
        <f t="shared" si="78"/>
        <v>19757.931644273245</v>
      </c>
      <c r="P331" s="2">
        <f t="shared" si="80"/>
        <v>81.734605082983393</v>
      </c>
      <c r="Q331" s="2">
        <f t="shared" si="81"/>
        <v>111.04892475479198</v>
      </c>
      <c r="R331" s="2">
        <f t="shared" si="82"/>
        <v>118.9977923828969</v>
      </c>
      <c r="S331" s="2">
        <f t="shared" si="83"/>
        <v>36.047623712001666</v>
      </c>
      <c r="T331" s="2">
        <f t="shared" si="84"/>
        <v>2.3329814766803079</v>
      </c>
      <c r="U331" s="9">
        <f t="shared" si="86"/>
        <v>625.16192740935423</v>
      </c>
      <c r="V331" s="13">
        <f t="shared" si="79"/>
        <v>2.1926800889104925E-4</v>
      </c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</row>
    <row r="332" spans="1:38">
      <c r="A332" s="5"/>
      <c r="B332" s="2"/>
      <c r="C332">
        <v>1985.375</v>
      </c>
      <c r="D332">
        <v>349.28</v>
      </c>
      <c r="E332" s="1">
        <f t="shared" si="87"/>
        <v>2076</v>
      </c>
      <c r="F332" s="4">
        <f>F331*SUM(economy!Z122:AB122)/SUM(economy!Z121:AB121)</f>
        <v>19827.895929678878</v>
      </c>
      <c r="G332" s="9">
        <f t="shared" si="77"/>
        <v>82.940427202117448</v>
      </c>
      <c r="H332" s="9">
        <f t="shared" si="77"/>
        <v>112.59854999642513</v>
      </c>
      <c r="I332" s="9">
        <f t="shared" si="77"/>
        <v>120.36878703466738</v>
      </c>
      <c r="J332" s="9">
        <f t="shared" si="77"/>
        <v>36.307337740983165</v>
      </c>
      <c r="K332" s="9">
        <f t="shared" si="77"/>
        <v>2.3426272187620283</v>
      </c>
      <c r="L332" s="9">
        <f t="shared" si="85"/>
        <v>629.55772919295509</v>
      </c>
      <c r="O332">
        <f t="shared" si="78"/>
        <v>19827.895929678878</v>
      </c>
      <c r="P332" s="2">
        <f t="shared" si="80"/>
        <v>82.940488234981288</v>
      </c>
      <c r="Q332" s="2">
        <f t="shared" si="81"/>
        <v>112.59863069171718</v>
      </c>
      <c r="R332" s="2">
        <f t="shared" si="82"/>
        <v>120.36885848165713</v>
      </c>
      <c r="S332" s="2">
        <f t="shared" si="83"/>
        <v>36.307342359366963</v>
      </c>
      <c r="T332" s="2">
        <f t="shared" si="84"/>
        <v>2.3426272187620283</v>
      </c>
      <c r="U332" s="9">
        <f t="shared" si="86"/>
        <v>629.55794698648447</v>
      </c>
      <c r="V332" s="13">
        <f t="shared" si="79"/>
        <v>2.1779352937301155E-4</v>
      </c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</row>
    <row r="333" spans="1:38">
      <c r="A333" s="5"/>
      <c r="B333" s="2"/>
      <c r="C333">
        <v>1985.4583</v>
      </c>
      <c r="D333">
        <v>348.65</v>
      </c>
      <c r="E333" s="1">
        <f t="shared" si="87"/>
        <v>2077</v>
      </c>
      <c r="F333" s="4">
        <f>F332*SUM(economy!Z123:AB123)/SUM(economy!Z122:AB122)</f>
        <v>19893.645467748065</v>
      </c>
      <c r="G333" s="9">
        <f t="shared" si="77"/>
        <v>84.150580474820856</v>
      </c>
      <c r="H333" s="9">
        <f t="shared" si="77"/>
        <v>114.15056228444767</v>
      </c>
      <c r="I333" s="9">
        <f t="shared" si="77"/>
        <v>121.73196186516908</v>
      </c>
      <c r="J333" s="9">
        <f t="shared" si="77"/>
        <v>36.560431512963483</v>
      </c>
      <c r="K333" s="9">
        <f t="shared" si="77"/>
        <v>2.3517623653052784</v>
      </c>
      <c r="L333" s="9">
        <f t="shared" si="85"/>
        <v>633.94529850270635</v>
      </c>
      <c r="O333">
        <f t="shared" si="78"/>
        <v>19893.645467748065</v>
      </c>
      <c r="P333" s="2">
        <f t="shared" si="80"/>
        <v>84.150641507684696</v>
      </c>
      <c r="Q333" s="2">
        <f t="shared" si="81"/>
        <v>114.15064275774455</v>
      </c>
      <c r="R333" s="2">
        <f t="shared" si="82"/>
        <v>121.73203235315333</v>
      </c>
      <c r="S333" s="2">
        <f t="shared" si="83"/>
        <v>36.560435867513533</v>
      </c>
      <c r="T333" s="2">
        <f t="shared" si="84"/>
        <v>2.3517623653052784</v>
      </c>
      <c r="U333" s="9">
        <f t="shared" si="86"/>
        <v>633.94551485140141</v>
      </c>
      <c r="V333" s="13">
        <f t="shared" si="79"/>
        <v>2.1634869506215182E-4</v>
      </c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</row>
    <row r="334" spans="1:38">
      <c r="A334" s="5"/>
      <c r="B334" s="2"/>
      <c r="C334">
        <v>1985.5417</v>
      </c>
      <c r="D334">
        <v>346.9</v>
      </c>
      <c r="E334" s="1">
        <f t="shared" si="87"/>
        <v>2078</v>
      </c>
      <c r="F334" s="4">
        <f>F333*SUM(economy!Z124:AB124)/SUM(economy!Z123:AB123)</f>
        <v>19955.211138013605</v>
      </c>
      <c r="G334" s="9">
        <f t="shared" si="77"/>
        <v>85.364746630129417</v>
      </c>
      <c r="H334" s="9">
        <f t="shared" si="77"/>
        <v>115.70447860580794</v>
      </c>
      <c r="I334" s="9">
        <f t="shared" si="77"/>
        <v>123.08671718839182</v>
      </c>
      <c r="J334" s="9">
        <f t="shared" si="77"/>
        <v>36.806783915373657</v>
      </c>
      <c r="K334" s="9">
        <f t="shared" si="77"/>
        <v>2.3603899445379284</v>
      </c>
      <c r="L334" s="9">
        <f t="shared" si="85"/>
        <v>638.32311628424077</v>
      </c>
      <c r="O334">
        <f t="shared" si="78"/>
        <v>19955.211138013605</v>
      </c>
      <c r="P334" s="2">
        <f t="shared" si="80"/>
        <v>85.364807662993258</v>
      </c>
      <c r="Q334" s="2">
        <f t="shared" si="81"/>
        <v>115.70455885772037</v>
      </c>
      <c r="R334" s="2">
        <f t="shared" si="82"/>
        <v>123.08678673024292</v>
      </c>
      <c r="S334" s="2">
        <f t="shared" si="83"/>
        <v>36.80678802116195</v>
      </c>
      <c r="T334" s="2">
        <f t="shared" si="84"/>
        <v>2.3603899445379284</v>
      </c>
      <c r="U334" s="9">
        <f t="shared" si="86"/>
        <v>638.32333121665647</v>
      </c>
      <c r="V334" s="13">
        <f t="shared" si="79"/>
        <v>2.149324157016963E-4</v>
      </c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</row>
    <row r="335" spans="1:38">
      <c r="A335" s="5"/>
      <c r="B335" s="2"/>
      <c r="C335">
        <v>1985.625</v>
      </c>
      <c r="D335">
        <v>345.26</v>
      </c>
      <c r="E335" s="1">
        <f t="shared" si="87"/>
        <v>2079</v>
      </c>
      <c r="F335" s="4">
        <f>F334*SUM(economy!Z125:AB125)/SUM(economy!Z124:AB124)</f>
        <v>20012.625814621348</v>
      </c>
      <c r="G335" s="9">
        <f t="shared" si="77"/>
        <v>86.582670314609118</v>
      </c>
      <c r="H335" s="9">
        <f t="shared" si="77"/>
        <v>117.25990087101634</v>
      </c>
      <c r="I335" s="9">
        <f t="shared" si="77"/>
        <v>124.43253745384868</v>
      </c>
      <c r="J335" s="9">
        <f t="shared" si="77"/>
        <v>37.046288997167139</v>
      </c>
      <c r="K335" s="9">
        <f t="shared" si="77"/>
        <v>2.3685132429163511</v>
      </c>
      <c r="L335" s="9">
        <f t="shared" si="85"/>
        <v>642.6899108795576</v>
      </c>
      <c r="O335">
        <f t="shared" si="78"/>
        <v>20012.625814621348</v>
      </c>
      <c r="P335" s="2">
        <f t="shared" si="80"/>
        <v>86.582731347472958</v>
      </c>
      <c r="Q335" s="2">
        <f t="shared" si="81"/>
        <v>117.25998090215336</v>
      </c>
      <c r="R335" s="2">
        <f t="shared" si="82"/>
        <v>124.43260606226623</v>
      </c>
      <c r="S335" s="2">
        <f t="shared" si="83"/>
        <v>37.046292868404656</v>
      </c>
      <c r="T335" s="2">
        <f t="shared" si="84"/>
        <v>2.3685132429163511</v>
      </c>
      <c r="U335" s="9">
        <f t="shared" si="86"/>
        <v>642.69012442321355</v>
      </c>
      <c r="V335" s="13">
        <f t="shared" si="79"/>
        <v>2.1354365594561386E-4</v>
      </c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</row>
    <row r="336" spans="1:38">
      <c r="A336" s="5"/>
      <c r="B336" s="2"/>
      <c r="C336">
        <v>1985.7083</v>
      </c>
      <c r="D336">
        <v>343.47</v>
      </c>
      <c r="E336" s="1">
        <f t="shared" si="87"/>
        <v>2080</v>
      </c>
      <c r="F336" s="4">
        <f>F335*SUM(economy!Z126:AB126)/SUM(economy!Z125:AB125)</f>
        <v>20065.924299000504</v>
      </c>
      <c r="G336" s="9">
        <f t="shared" si="77"/>
        <v>87.804098181229193</v>
      </c>
      <c r="H336" s="9">
        <f t="shared" si="77"/>
        <v>118.81643517251362</v>
      </c>
      <c r="I336" s="9">
        <f t="shared" si="77"/>
        <v>125.76891896992778</v>
      </c>
      <c r="J336" s="9">
        <f t="shared" si="77"/>
        <v>37.278850718415399</v>
      </c>
      <c r="K336" s="9">
        <f t="shared" si="77"/>
        <v>2.3761357971642267</v>
      </c>
      <c r="L336" s="9">
        <f t="shared" si="85"/>
        <v>647.04443883925023</v>
      </c>
      <c r="O336">
        <f t="shared" si="78"/>
        <v>20065.924299000504</v>
      </c>
      <c r="P336" s="2">
        <f t="shared" si="80"/>
        <v>87.804159214093033</v>
      </c>
      <c r="Q336" s="2">
        <f t="shared" si="81"/>
        <v>118.81651498348259</v>
      </c>
      <c r="R336" s="2">
        <f t="shared" si="82"/>
        <v>125.76898665744091</v>
      </c>
      <c r="S336" s="2">
        <f t="shared" si="83"/>
        <v>37.278854368501285</v>
      </c>
      <c r="T336" s="2">
        <f t="shared" si="84"/>
        <v>2.3761357971642267</v>
      </c>
      <c r="U336" s="9">
        <f t="shared" si="86"/>
        <v>647.04465102068207</v>
      </c>
      <c r="V336" s="13">
        <f t="shared" si="79"/>
        <v>2.1218143183432403E-4</v>
      </c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</row>
    <row r="337" spans="1:38">
      <c r="A337" s="5"/>
      <c r="B337" s="2"/>
      <c r="C337">
        <v>1985.7917</v>
      </c>
      <c r="D337">
        <v>343.35</v>
      </c>
      <c r="E337" s="1">
        <f t="shared" si="87"/>
        <v>2081</v>
      </c>
      <c r="F337" s="4">
        <f>F336*SUM(economy!Z127:AB127)/SUM(economy!Z126:AB126)</f>
        <v>20115.143252121958</v>
      </c>
      <c r="G337" s="9">
        <f t="shared" si="77"/>
        <v>89.028779006989794</v>
      </c>
      <c r="H337" s="9">
        <f t="shared" si="77"/>
        <v>120.37369195413183</v>
      </c>
      <c r="I337" s="9">
        <f t="shared" si="77"/>
        <v>127.09537003426</v>
      </c>
      <c r="J337" s="9">
        <f t="shared" si="77"/>
        <v>37.50438261032388</v>
      </c>
      <c r="K337" s="9">
        <f t="shared" si="77"/>
        <v>2.3832613862828183</v>
      </c>
      <c r="L337" s="9">
        <f t="shared" si="85"/>
        <v>651.38548499198828</v>
      </c>
      <c r="O337">
        <f t="shared" si="78"/>
        <v>20115.143252121958</v>
      </c>
      <c r="P337" s="2">
        <f t="shared" si="80"/>
        <v>89.028840039853634</v>
      </c>
      <c r="Q337" s="2">
        <f t="shared" si="81"/>
        <v>120.37377154553843</v>
      </c>
      <c r="R337" s="2">
        <f t="shared" si="82"/>
        <v>127.09543681322964</v>
      </c>
      <c r="S337" s="2">
        <f t="shared" si="83"/>
        <v>37.504386051891835</v>
      </c>
      <c r="T337" s="2">
        <f t="shared" si="84"/>
        <v>2.3832613862828183</v>
      </c>
      <c r="U337" s="9">
        <f t="shared" si="86"/>
        <v>651.38569583679634</v>
      </c>
      <c r="V337" s="13">
        <f t="shared" si="79"/>
        <v>2.1084480806621286E-4</v>
      </c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</row>
    <row r="338" spans="1:38">
      <c r="A338" s="5"/>
      <c r="B338" s="2"/>
      <c r="C338">
        <v>1985.875</v>
      </c>
      <c r="D338">
        <v>344.73</v>
      </c>
      <c r="E338" s="1">
        <f t="shared" si="87"/>
        <v>2082</v>
      </c>
      <c r="F338" s="4">
        <f>F337*SUM(economy!Z128:AB128)/SUM(economy!Z127:AB127)</f>
        <v>20160.321126373066</v>
      </c>
      <c r="G338" s="9">
        <f t="shared" si="77"/>
        <v>90.256463806415084</v>
      </c>
      <c r="H338" s="9">
        <f t="shared" si="77"/>
        <v>121.93128617372835</v>
      </c>
      <c r="I338" s="9">
        <f t="shared" si="77"/>
        <v>128.41141105215974</v>
      </c>
      <c r="J338" s="9">
        <f t="shared" si="77"/>
        <v>37.722807446719258</v>
      </c>
      <c r="K338" s="9">
        <f t="shared" si="77"/>
        <v>2.3898940235245969</v>
      </c>
      <c r="L338" s="9">
        <f t="shared" si="85"/>
        <v>655.71186250254709</v>
      </c>
      <c r="O338">
        <f t="shared" si="78"/>
        <v>20160.321126373066</v>
      </c>
      <c r="P338" s="2">
        <f t="shared" si="80"/>
        <v>90.256524839278924</v>
      </c>
      <c r="Q338" s="2">
        <f t="shared" si="81"/>
        <v>121.93136554617662</v>
      </c>
      <c r="R338" s="2">
        <f t="shared" si="82"/>
        <v>128.41147693478092</v>
      </c>
      <c r="S338" s="2">
        <f t="shared" si="83"/>
        <v>37.722810691681261</v>
      </c>
      <c r="T338" s="2">
        <f t="shared" si="84"/>
        <v>2.3898940235245969</v>
      </c>
      <c r="U338" s="9">
        <f t="shared" si="86"/>
        <v>655.71207203544236</v>
      </c>
      <c r="V338" s="13">
        <f t="shared" si="79"/>
        <v>2.0953289526914887E-4</v>
      </c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</row>
    <row r="339" spans="1:38">
      <c r="A339" s="5"/>
      <c r="B339" s="2"/>
      <c r="C339">
        <v>1985.9583</v>
      </c>
      <c r="D339">
        <v>346.12</v>
      </c>
      <c r="E339" s="1">
        <f t="shared" si="87"/>
        <v>2083</v>
      </c>
      <c r="F339" s="4">
        <f>F338*SUM(economy!Z129:AB129)/SUM(economy!Z128:AB128)</f>
        <v>20201.498097087155</v>
      </c>
      <c r="G339" s="9">
        <f t="shared" si="77"/>
        <v>91.486905940888562</v>
      </c>
      <c r="H339" s="9">
        <f t="shared" si="77"/>
        <v>123.48883745897585</v>
      </c>
      <c r="I339" s="9">
        <f t="shared" si="77"/>
        <v>129.71657464324113</v>
      </c>
      <c r="J339" s="9">
        <f t="shared" si="77"/>
        <v>37.934056926307726</v>
      </c>
      <c r="K339" s="9">
        <f t="shared" si="77"/>
        <v>2.3960379483266334</v>
      </c>
      <c r="L339" s="9">
        <f t="shared" si="85"/>
        <v>660.02241291773998</v>
      </c>
      <c r="O339">
        <f t="shared" si="78"/>
        <v>20201.498097087155</v>
      </c>
      <c r="P339" s="2">
        <f t="shared" si="80"/>
        <v>91.486966973752402</v>
      </c>
      <c r="Q339" s="2">
        <f t="shared" si="81"/>
        <v>123.48891661306814</v>
      </c>
      <c r="R339" s="2">
        <f t="shared" si="82"/>
        <v>129.71663964154519</v>
      </c>
      <c r="S339" s="2">
        <f t="shared" si="83"/>
        <v>37.934059985895253</v>
      </c>
      <c r="T339" s="2">
        <f t="shared" si="84"/>
        <v>2.3960379483266334</v>
      </c>
      <c r="U339" s="9">
        <f t="shared" si="86"/>
        <v>660.02262116258771</v>
      </c>
      <c r="V339" s="13">
        <f t="shared" si="79"/>
        <v>2.0824484772674623E-4</v>
      </c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</row>
    <row r="340" spans="1:38">
      <c r="A340" s="5"/>
      <c r="B340" s="2"/>
      <c r="C340">
        <v>1986.0417</v>
      </c>
      <c r="D340">
        <v>346.78</v>
      </c>
      <c r="E340" s="1">
        <f t="shared" si="87"/>
        <v>2084</v>
      </c>
      <c r="F340" s="4">
        <f>F339*SUM(economy!Z130:AB130)/SUM(economy!Z129:AB129)</f>
        <v>20238.715993775117</v>
      </c>
      <c r="G340" s="9">
        <f t="shared" si="77"/>
        <v>92.719861223809374</v>
      </c>
      <c r="H340" s="9">
        <f t="shared" si="77"/>
        <v>125.04597025629438</v>
      </c>
      <c r="I340" s="9">
        <f t="shared" si="77"/>
        <v>131.01040573631656</v>
      </c>
      <c r="J340" s="9">
        <f t="shared" si="77"/>
        <v>38.138071365048354</v>
      </c>
      <c r="K340" s="9">
        <f t="shared" si="77"/>
        <v>2.4016976182033747</v>
      </c>
      <c r="L340" s="9">
        <f t="shared" si="85"/>
        <v>664.31600619967207</v>
      </c>
      <c r="O340">
        <f t="shared" si="78"/>
        <v>20238.715993775117</v>
      </c>
      <c r="P340" s="2">
        <f t="shared" si="80"/>
        <v>92.719922256673215</v>
      </c>
      <c r="Q340" s="2">
        <f t="shared" si="81"/>
        <v>125.04604919263139</v>
      </c>
      <c r="R340" s="2">
        <f t="shared" si="82"/>
        <v>131.01046986217335</v>
      </c>
      <c r="S340" s="2">
        <f t="shared" si="83"/>
        <v>38.138074249851265</v>
      </c>
      <c r="T340" s="2">
        <f t="shared" si="84"/>
        <v>2.4016976182033747</v>
      </c>
      <c r="U340" s="9">
        <f t="shared" si="86"/>
        <v>664.31621317953261</v>
      </c>
      <c r="V340" s="13">
        <f t="shared" si="79"/>
        <v>2.0697986053619388E-4</v>
      </c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</row>
    <row r="341" spans="1:38">
      <c r="A341" s="5"/>
      <c r="B341" s="2"/>
      <c r="C341">
        <v>1986.125</v>
      </c>
      <c r="D341">
        <v>347.48</v>
      </c>
      <c r="E341" s="1">
        <f t="shared" si="87"/>
        <v>2085</v>
      </c>
      <c r="F341" s="4">
        <f>F340*SUM(economy!Z131:AB131)/SUM(economy!Z130:AB130)</f>
        <v>20272.018231114282</v>
      </c>
      <c r="G341" s="9">
        <f t="shared" si="77"/>
        <v>93.955088021551518</v>
      </c>
      <c r="H341" s="9">
        <f t="shared" si="77"/>
        <v>126.60231397291673</v>
      </c>
      <c r="I341" s="9">
        <f t="shared" si="77"/>
        <v>132.29246165268989</v>
      </c>
      <c r="J341" s="9">
        <f t="shared" si="77"/>
        <v>38.334799398028849</v>
      </c>
      <c r="K341" s="9">
        <f t="shared" si="77"/>
        <v>2.406877700600802</v>
      </c>
      <c r="L341" s="9">
        <f t="shared" si="85"/>
        <v>668.59154074578782</v>
      </c>
      <c r="O341">
        <f t="shared" si="78"/>
        <v>20272.018231114282</v>
      </c>
      <c r="P341" s="2">
        <f t="shared" si="80"/>
        <v>93.955149054415358</v>
      </c>
      <c r="Q341" s="2">
        <f t="shared" si="81"/>
        <v>126.60239269209751</v>
      </c>
      <c r="R341" s="2">
        <f t="shared" si="82"/>
        <v>132.29252491780994</v>
      </c>
      <c r="S341" s="2">
        <f t="shared" si="83"/>
        <v>38.33480211803203</v>
      </c>
      <c r="T341" s="2">
        <f t="shared" si="84"/>
        <v>2.406877700600802</v>
      </c>
      <c r="U341" s="9">
        <f t="shared" si="86"/>
        <v>668.59174648295561</v>
      </c>
      <c r="V341" s="13">
        <f t="shared" si="79"/>
        <v>2.057371677892661E-4</v>
      </c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</row>
    <row r="342" spans="1:38">
      <c r="A342" s="5"/>
      <c r="B342" s="2"/>
      <c r="C342">
        <v>1986.2083</v>
      </c>
      <c r="D342">
        <v>348.25</v>
      </c>
      <c r="E342" s="1">
        <f t="shared" si="87"/>
        <v>2086</v>
      </c>
      <c r="F342" s="4">
        <f>F341*SUM(economy!Z132:AB132)/SUM(economy!Z131:AB131)</f>
        <v>20301.449739755728</v>
      </c>
      <c r="G342" s="9">
        <f t="shared" si="77"/>
        <v>95.19234735021108</v>
      </c>
      <c r="H342" s="9">
        <f t="shared" si="77"/>
        <v>128.15750311208299</v>
      </c>
      <c r="I342" s="9">
        <f t="shared" si="77"/>
        <v>133.56231217796397</v>
      </c>
      <c r="J342" s="9">
        <f t="shared" si="77"/>
        <v>38.524197690272267</v>
      </c>
      <c r="K342" s="9">
        <f t="shared" si="77"/>
        <v>2.4115830647157668</v>
      </c>
      <c r="L342" s="9">
        <f t="shared" si="85"/>
        <v>672.84794339524615</v>
      </c>
      <c r="O342">
        <f t="shared" si="78"/>
        <v>20301.449739755728</v>
      </c>
      <c r="P342" s="2">
        <f t="shared" si="80"/>
        <v>95.19240838307492</v>
      </c>
      <c r="Q342" s="2">
        <f t="shared" si="81"/>
        <v>128.15758161470495</v>
      </c>
      <c r="R342" s="2">
        <f t="shared" si="82"/>
        <v>133.56237459390061</v>
      </c>
      <c r="S342" s="2">
        <f t="shared" si="83"/>
        <v>38.524200254890218</v>
      </c>
      <c r="T342" s="2">
        <f t="shared" si="84"/>
        <v>2.4115830647157668</v>
      </c>
      <c r="U342" s="9">
        <f t="shared" si="86"/>
        <v>672.84814791128645</v>
      </c>
      <c r="V342" s="13">
        <f t="shared" si="79"/>
        <v>2.0451604029858572E-4</v>
      </c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</row>
    <row r="343" spans="1:38">
      <c r="A343" s="5"/>
      <c r="B343" s="2"/>
      <c r="C343">
        <v>1986.2917</v>
      </c>
      <c r="D343">
        <v>349.86</v>
      </c>
      <c r="E343" s="1">
        <f t="shared" si="87"/>
        <v>2087</v>
      </c>
      <c r="F343" s="4">
        <f>F342*SUM(economy!Z133:AB133)/SUM(economy!Z132:AB132)</f>
        <v>20327.05689701789</v>
      </c>
      <c r="G343" s="9">
        <f t="shared" ref="G343:K358" si="88">G342*(1-G$5)+G$4*$F342*$L$4/1000</f>
        <v>96.431402968130442</v>
      </c>
      <c r="H343" s="9">
        <f t="shared" si="88"/>
        <v>129.71117740136629</v>
      </c>
      <c r="I343" s="9">
        <f t="shared" si="88"/>
        <v>134.81953962248903</v>
      </c>
      <c r="J343" s="9">
        <f t="shared" si="88"/>
        <v>38.706230655943266</v>
      </c>
      <c r="K343" s="9">
        <f t="shared" si="88"/>
        <v>2.4158187732856868</v>
      </c>
      <c r="L343" s="9">
        <f t="shared" si="85"/>
        <v>677.08416942121471</v>
      </c>
      <c r="O343">
        <f t="shared" si="78"/>
        <v>20327.05689701789</v>
      </c>
      <c r="P343" s="2">
        <f t="shared" si="80"/>
        <v>96.431464000994282</v>
      </c>
      <c r="Q343" s="2">
        <f t="shared" si="81"/>
        <v>129.71125568802518</v>
      </c>
      <c r="R343" s="2">
        <f t="shared" si="82"/>
        <v>134.81960120064053</v>
      </c>
      <c r="S343" s="2">
        <f t="shared" si="83"/>
        <v>38.706233074052662</v>
      </c>
      <c r="T343" s="2">
        <f t="shared" si="84"/>
        <v>2.4158187732856868</v>
      </c>
      <c r="U343" s="9">
        <f t="shared" si="86"/>
        <v>677.08437273699838</v>
      </c>
      <c r="V343" s="13">
        <f t="shared" si="79"/>
        <v>2.0331578366494796E-4</v>
      </c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</row>
    <row r="344" spans="1:38">
      <c r="A344" s="5"/>
      <c r="B344" s="2"/>
      <c r="C344">
        <v>1986.375</v>
      </c>
      <c r="D344">
        <v>350.52</v>
      </c>
      <c r="E344" s="1">
        <f t="shared" si="87"/>
        <v>2088</v>
      </c>
      <c r="F344" s="4">
        <f>F343*SUM(economy!Z134:AB134)/SUM(economy!Z133:AB133)</f>
        <v>20348.887457537494</v>
      </c>
      <c r="G344" s="9">
        <f t="shared" si="88"/>
        <v>97.672021464192568</v>
      </c>
      <c r="H344" s="9">
        <f t="shared" si="88"/>
        <v>131.2629819141377</v>
      </c>
      <c r="I344" s="9">
        <f t="shared" si="88"/>
        <v>136.06373887058746</v>
      </c>
      <c r="J344" s="9">
        <f t="shared" si="88"/>
        <v>38.880870185460637</v>
      </c>
      <c r="K344" s="9">
        <f t="shared" si="88"/>
        <v>2.4195900743549208</v>
      </c>
      <c r="L344" s="9">
        <f t="shared" si="85"/>
        <v>681.29920250873329</v>
      </c>
      <c r="O344">
        <f t="shared" si="78"/>
        <v>20348.887457537494</v>
      </c>
      <c r="P344" s="2">
        <f t="shared" si="80"/>
        <v>97.672082497056408</v>
      </c>
      <c r="Q344" s="2">
        <f t="shared" si="81"/>
        <v>131.26305998542765</v>
      </c>
      <c r="R344" s="2">
        <f t="shared" si="82"/>
        <v>136.06379962219907</v>
      </c>
      <c r="S344" s="2">
        <f t="shared" si="83"/>
        <v>38.880872465431047</v>
      </c>
      <c r="T344" s="2">
        <f t="shared" si="84"/>
        <v>2.4195900743549208</v>
      </c>
      <c r="U344" s="9">
        <f t="shared" si="86"/>
        <v>681.29940464446906</v>
      </c>
      <c r="V344" s="13">
        <f t="shared" si="79"/>
        <v>2.0213573577620991E-4</v>
      </c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</row>
    <row r="345" spans="1:38">
      <c r="A345" s="5"/>
      <c r="B345" s="2"/>
      <c r="C345">
        <v>1986.4583</v>
      </c>
      <c r="D345">
        <v>349.98</v>
      </c>
      <c r="E345" s="1">
        <f t="shared" si="87"/>
        <v>2089</v>
      </c>
      <c r="F345" s="4">
        <f>F344*SUM(economy!Z135:AB135)/SUM(economy!Z134:AB134)</f>
        <v>20366.990483953941</v>
      </c>
      <c r="G345" s="9">
        <f t="shared" si="88"/>
        <v>98.913972341882655</v>
      </c>
      <c r="H345" s="9">
        <f t="shared" si="88"/>
        <v>132.81256718418553</v>
      </c>
      <c r="I345" s="9">
        <f t="shared" si="88"/>
        <v>137.29451741869929</v>
      </c>
      <c r="J345" s="9">
        <f t="shared" si="88"/>
        <v>39.048095380059472</v>
      </c>
      <c r="K345" s="9">
        <f t="shared" si="88"/>
        <v>2.4229023930250007</v>
      </c>
      <c r="L345" s="9">
        <f t="shared" si="85"/>
        <v>685.49205471785194</v>
      </c>
      <c r="O345">
        <f t="shared" si="78"/>
        <v>20366.990483953941</v>
      </c>
      <c r="P345" s="2">
        <f t="shared" si="80"/>
        <v>98.914033374746495</v>
      </c>
      <c r="Q345" s="2">
        <f t="shared" si="81"/>
        <v>132.81264504069904</v>
      </c>
      <c r="R345" s="2">
        <f t="shared" si="82"/>
        <v>137.29457735486537</v>
      </c>
      <c r="S345" s="2">
        <f t="shared" si="83"/>
        <v>39.048097529782339</v>
      </c>
      <c r="T345" s="2">
        <f t="shared" si="84"/>
        <v>2.4229023930250007</v>
      </c>
      <c r="U345" s="9">
        <f t="shared" si="86"/>
        <v>685.4922556931183</v>
      </c>
      <c r="V345" s="13">
        <f t="shared" si="79"/>
        <v>2.0097526635254326E-4</v>
      </c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</row>
    <row r="346" spans="1:38">
      <c r="A346" s="5"/>
      <c r="B346" s="2"/>
      <c r="C346">
        <v>1986.5417</v>
      </c>
      <c r="D346">
        <v>348.25</v>
      </c>
      <c r="E346" s="1">
        <f t="shared" si="87"/>
        <v>2090</v>
      </c>
      <c r="F346" s="4">
        <f>F345*SUM(economy!Z136:AB136)/SUM(economy!Z135:AB135)</f>
        <v>20381.416277705317</v>
      </c>
      <c r="G346" s="9">
        <f t="shared" si="88"/>
        <v>100.15702809911929</v>
      </c>
      <c r="H346" s="9">
        <f t="shared" si="88"/>
        <v>134.3595893135107</v>
      </c>
      <c r="I346" s="9">
        <f t="shared" si="88"/>
        <v>138.51149540260204</v>
      </c>
      <c r="J346" s="9">
        <f t="shared" si="88"/>
        <v>39.207892293381356</v>
      </c>
      <c r="K346" s="9">
        <f t="shared" si="88"/>
        <v>2.4257613231966375</v>
      </c>
      <c r="L346" s="9">
        <f t="shared" si="85"/>
        <v>689.66176643181007</v>
      </c>
      <c r="O346">
        <f t="shared" si="78"/>
        <v>20381.416277705317</v>
      </c>
      <c r="P346" s="2">
        <f t="shared" si="80"/>
        <v>100.15708913198313</v>
      </c>
      <c r="Q346" s="2">
        <f t="shared" si="81"/>
        <v>134.35966695583861</v>
      </c>
      <c r="R346" s="2">
        <f t="shared" si="82"/>
        <v>138.51155453426799</v>
      </c>
      <c r="S346" s="2">
        <f t="shared" si="83"/>
        <v>39.207894320297314</v>
      </c>
      <c r="T346" s="2">
        <f t="shared" si="84"/>
        <v>2.4257613231966375</v>
      </c>
      <c r="U346" s="9">
        <f t="shared" si="86"/>
        <v>689.66196626558371</v>
      </c>
      <c r="V346" s="13">
        <f t="shared" si="79"/>
        <v>1.9983377364951593E-4</v>
      </c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</row>
    <row r="347" spans="1:38">
      <c r="A347" s="5"/>
      <c r="B347" s="2"/>
      <c r="C347">
        <v>1986.625</v>
      </c>
      <c r="D347">
        <v>346.17</v>
      </c>
      <c r="E347" s="1">
        <f t="shared" si="87"/>
        <v>2091</v>
      </c>
      <c r="F347" s="4">
        <f>F346*SUM(economy!Z137:AB137)/SUM(economy!Z136:AB136)</f>
        <v>20392.216310016018</v>
      </c>
      <c r="G347" s="9">
        <f t="shared" si="88"/>
        <v>101.40096430386187</v>
      </c>
      <c r="H347" s="9">
        <f t="shared" si="88"/>
        <v>135.90371007332752</v>
      </c>
      <c r="I347" s="9">
        <f t="shared" si="88"/>
        <v>139.71430561386842</v>
      </c>
      <c r="J347" s="9">
        <f t="shared" si="88"/>
        <v>39.360253679704144</v>
      </c>
      <c r="K347" s="9">
        <f t="shared" si="88"/>
        <v>2.4281726193119844</v>
      </c>
      <c r="L347" s="9">
        <f t="shared" si="85"/>
        <v>693.80740629007391</v>
      </c>
      <c r="O347">
        <f t="shared" si="78"/>
        <v>20392.216310016018</v>
      </c>
      <c r="P347" s="2">
        <f t="shared" si="80"/>
        <v>101.40102533672571</v>
      </c>
      <c r="Q347" s="2">
        <f t="shared" si="81"/>
        <v>135.90378750205906</v>
      </c>
      <c r="R347" s="2">
        <f t="shared" si="82"/>
        <v>139.71436395183272</v>
      </c>
      <c r="S347" s="2">
        <f t="shared" si="83"/>
        <v>39.360255590828764</v>
      </c>
      <c r="T347" s="2">
        <f t="shared" si="84"/>
        <v>2.4281726193119844</v>
      </c>
      <c r="U347" s="9">
        <f t="shared" si="86"/>
        <v>693.80760500075826</v>
      </c>
      <c r="V347" s="13">
        <f t="shared" si="79"/>
        <v>1.9871068434440531E-4</v>
      </c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</row>
    <row r="348" spans="1:38">
      <c r="A348" s="5"/>
      <c r="B348" s="2"/>
      <c r="C348">
        <v>1986.7083</v>
      </c>
      <c r="D348">
        <v>345.48</v>
      </c>
      <c r="E348" s="1">
        <f t="shared" si="87"/>
        <v>2092</v>
      </c>
      <c r="F348" s="4">
        <f>F347*SUM(economy!Z138:AB138)/SUM(economy!Z137:AB137)</f>
        <v>20399.443153158329</v>
      </c>
      <c r="G348" s="9">
        <f t="shared" si="88"/>
        <v>102.64555966550604</v>
      </c>
      <c r="H348" s="9">
        <f t="shared" si="88"/>
        <v>137.44459699830662</v>
      </c>
      <c r="I348" s="9">
        <f t="shared" si="88"/>
        <v>140.90259350573484</v>
      </c>
      <c r="J348" s="9">
        <f t="shared" si="88"/>
        <v>39.50517874845454</v>
      </c>
      <c r="K348" s="9">
        <f t="shared" si="88"/>
        <v>2.4301421881060437</v>
      </c>
      <c r="L348" s="9">
        <f t="shared" si="85"/>
        <v>697.92807110610806</v>
      </c>
      <c r="O348">
        <f t="shared" si="78"/>
        <v>20399.443153158329</v>
      </c>
      <c r="P348" s="2">
        <f t="shared" si="80"/>
        <v>102.64562069836988</v>
      </c>
      <c r="Q348" s="2">
        <f t="shared" si="81"/>
        <v>137.44467421402942</v>
      </c>
      <c r="R348" s="2">
        <f t="shared" si="82"/>
        <v>140.90265106065107</v>
      </c>
      <c r="S348" s="2">
        <f t="shared" si="83"/>
        <v>39.505180550402621</v>
      </c>
      <c r="T348" s="2">
        <f t="shared" si="84"/>
        <v>2.4301421881060437</v>
      </c>
      <c r="U348" s="9">
        <f t="shared" si="86"/>
        <v>697.92826871155899</v>
      </c>
      <c r="V348" s="13">
        <f t="shared" si="79"/>
        <v>1.9760545092140092E-4</v>
      </c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</row>
    <row r="349" spans="1:38">
      <c r="A349" s="5"/>
      <c r="B349" s="2"/>
      <c r="C349">
        <v>1986.7917</v>
      </c>
      <c r="D349">
        <v>344.82</v>
      </c>
      <c r="E349" s="1">
        <f t="shared" si="87"/>
        <v>2093</v>
      </c>
      <c r="F349" s="4">
        <f>F348*SUM(economy!Z139:AB139)/SUM(economy!Z138:AB138)</f>
        <v>20403.150412069939</v>
      </c>
      <c r="G349" s="9">
        <f t="shared" si="88"/>
        <v>103.89059610208378</v>
      </c>
      <c r="H349" s="9">
        <f t="shared" si="88"/>
        <v>138.98192347410432</v>
      </c>
      <c r="I349" s="9">
        <f t="shared" si="88"/>
        <v>142.07601718856449</v>
      </c>
      <c r="J349" s="9">
        <f t="shared" si="88"/>
        <v>39.642672924676702</v>
      </c>
      <c r="K349" s="9">
        <f t="shared" si="88"/>
        <v>2.4316760803764907</v>
      </c>
      <c r="L349" s="9">
        <f t="shared" si="85"/>
        <v>702.02288576980584</v>
      </c>
      <c r="O349">
        <f t="shared" si="78"/>
        <v>20403.150412069939</v>
      </c>
      <c r="P349" s="2">
        <f t="shared" si="80"/>
        <v>103.89065713494762</v>
      </c>
      <c r="Q349" s="2">
        <f t="shared" si="81"/>
        <v>138.98200047740434</v>
      </c>
      <c r="R349" s="2">
        <f t="shared" si="82"/>
        <v>142.07607397094318</v>
      </c>
      <c r="S349" s="2">
        <f t="shared" si="83"/>
        <v>39.642674623685153</v>
      </c>
      <c r="T349" s="2">
        <f t="shared" si="84"/>
        <v>2.4316760803764907</v>
      </c>
      <c r="U349" s="9">
        <f t="shared" si="86"/>
        <v>702.02308228735683</v>
      </c>
      <c r="V349" s="13">
        <f t="shared" si="79"/>
        <v>1.9651755098948342E-4</v>
      </c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</row>
    <row r="350" spans="1:38">
      <c r="A350" s="5"/>
      <c r="B350" s="2"/>
      <c r="C350">
        <v>1986.875</v>
      </c>
      <c r="D350">
        <v>346.22</v>
      </c>
      <c r="E350" s="1">
        <f t="shared" si="87"/>
        <v>2094</v>
      </c>
      <c r="F350" s="4">
        <f>F349*SUM(economy!Z140:AB140)/SUM(economy!Z139:AB139)</f>
        <v>20403.392656409811</v>
      </c>
      <c r="G350" s="9">
        <f t="shared" si="88"/>
        <v>105.13585880328992</v>
      </c>
      <c r="H350" s="9">
        <f t="shared" si="88"/>
        <v>140.5153688182302</v>
      </c>
      <c r="I350" s="9">
        <f t="shared" si="88"/>
        <v>143.23424741509788</v>
      </c>
      <c r="J350" s="9">
        <f t="shared" si="88"/>
        <v>39.77274761515843</v>
      </c>
      <c r="K350" s="9">
        <f t="shared" si="88"/>
        <v>2.4327804827813733</v>
      </c>
      <c r="L350" s="9">
        <f t="shared" si="85"/>
        <v>706.09100313455781</v>
      </c>
      <c r="O350">
        <f t="shared" si="78"/>
        <v>20403.392656409811</v>
      </c>
      <c r="P350" s="2">
        <f t="shared" si="80"/>
        <v>105.13591983615376</v>
      </c>
      <c r="Q350" s="2">
        <f t="shared" si="81"/>
        <v>140.51544560969182</v>
      </c>
      <c r="R350" s="2">
        <f t="shared" si="82"/>
        <v>143.2343034353085</v>
      </c>
      <c r="S350" s="2">
        <f t="shared" si="83"/>
        <v>39.772749217107865</v>
      </c>
      <c r="T350" s="2">
        <f t="shared" si="84"/>
        <v>2.4327804827813733</v>
      </c>
      <c r="U350" s="9">
        <f t="shared" si="86"/>
        <v>706.09119858104327</v>
      </c>
      <c r="V350" s="13">
        <f t="shared" si="79"/>
        <v>1.9544648546343524E-4</v>
      </c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</row>
    <row r="351" spans="1:38">
      <c r="A351" s="5"/>
      <c r="B351" s="2"/>
      <c r="C351">
        <v>1986.9583</v>
      </c>
      <c r="D351">
        <v>347.49</v>
      </c>
      <c r="E351" s="1">
        <f t="shared" si="87"/>
        <v>2095</v>
      </c>
      <c r="F351" s="4">
        <f>F350*SUM(economy!Z141:AB141)/SUM(economy!Z140:AB140)</f>
        <v>20400.225353134494</v>
      </c>
      <c r="G351" s="9">
        <f t="shared" si="88"/>
        <v>106.38113628936188</v>
      </c>
      <c r="H351" s="9">
        <f t="shared" si="88"/>
        <v>142.0446183543126</v>
      </c>
      <c r="I351" s="9">
        <f t="shared" si="88"/>
        <v>144.37696755569354</v>
      </c>
      <c r="J351" s="9">
        <f t="shared" si="88"/>
        <v>39.895419979943142</v>
      </c>
      <c r="K351" s="9">
        <f t="shared" si="88"/>
        <v>2.4334617096742979</v>
      </c>
      <c r="L351" s="9">
        <f t="shared" si="85"/>
        <v>710.13160388898541</v>
      </c>
      <c r="O351">
        <f t="shared" si="78"/>
        <v>20400.225353134494</v>
      </c>
      <c r="P351" s="2">
        <f t="shared" si="80"/>
        <v>106.38119732222572</v>
      </c>
      <c r="Q351" s="2">
        <f t="shared" si="81"/>
        <v>142.04469493451862</v>
      </c>
      <c r="R351" s="2">
        <f t="shared" si="82"/>
        <v>144.3770228239664</v>
      </c>
      <c r="S351" s="2">
        <f t="shared" si="83"/>
        <v>39.89542149037824</v>
      </c>
      <c r="T351" s="2">
        <f t="shared" si="84"/>
        <v>2.4334617096742979</v>
      </c>
      <c r="U351" s="9">
        <f t="shared" si="86"/>
        <v>710.13179828076318</v>
      </c>
      <c r="V351" s="13">
        <f t="shared" si="79"/>
        <v>1.9439177776803263E-4</v>
      </c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</row>
    <row r="352" spans="1:38">
      <c r="A352" s="5"/>
      <c r="B352" s="2"/>
      <c r="C352">
        <v>1987.0417</v>
      </c>
      <c r="D352">
        <v>348.73</v>
      </c>
      <c r="E352" s="1">
        <f t="shared" si="87"/>
        <v>2096</v>
      </c>
      <c r="F352" s="4">
        <f>F351*SUM(economy!Z142:AB142)/SUM(economy!Z141:AB141)</f>
        <v>20393.704799675539</v>
      </c>
      <c r="G352" s="9">
        <f t="shared" si="88"/>
        <v>107.62622046584427</v>
      </c>
      <c r="H352" s="9">
        <f t="shared" si="88"/>
        <v>143.56936347982895</v>
      </c>
      <c r="I352" s="9">
        <f t="shared" si="88"/>
        <v>145.50387356377206</v>
      </c>
      <c r="J352" s="9">
        <f t="shared" si="88"/>
        <v>40.010712708981103</v>
      </c>
      <c r="K352" s="9">
        <f t="shared" si="88"/>
        <v>2.4337261949867899</v>
      </c>
      <c r="L352" s="9">
        <f t="shared" si="85"/>
        <v>714.14389641341313</v>
      </c>
      <c r="O352">
        <f t="shared" si="78"/>
        <v>20393.704799675539</v>
      </c>
      <c r="P352" s="2">
        <f t="shared" si="80"/>
        <v>107.62628149870811</v>
      </c>
      <c r="Q352" s="2">
        <f t="shared" si="81"/>
        <v>143.56943984936052</v>
      </c>
      <c r="R352" s="2">
        <f t="shared" si="82"/>
        <v>145.50392809020011</v>
      </c>
      <c r="S352" s="2">
        <f t="shared" si="83"/>
        <v>40.010714133129781</v>
      </c>
      <c r="T352" s="2">
        <f t="shared" si="84"/>
        <v>2.4337261949867899</v>
      </c>
      <c r="U352" s="9">
        <f t="shared" si="86"/>
        <v>714.14408976638526</v>
      </c>
      <c r="V352" s="13">
        <f t="shared" si="79"/>
        <v>1.9335297213274316E-4</v>
      </c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</row>
    <row r="353" spans="1:38">
      <c r="A353" s="5"/>
      <c r="B353" s="2"/>
      <c r="C353">
        <v>1987.125</v>
      </c>
      <c r="D353">
        <v>348.92</v>
      </c>
      <c r="E353" s="1">
        <f t="shared" si="87"/>
        <v>2097</v>
      </c>
      <c r="F353" s="4">
        <f>F352*SUM(economy!Z143:AB143)/SUM(economy!Z142:AB142)</f>
        <v>20383.888057797642</v>
      </c>
      <c r="G353" s="9">
        <f t="shared" si="88"/>
        <v>108.87090667427518</v>
      </c>
      <c r="H353" s="9">
        <f t="shared" si="88"/>
        <v>145.08930172737522</v>
      </c>
      <c r="I353" s="9">
        <f t="shared" si="88"/>
        <v>146.61467393168448</v>
      </c>
      <c r="J353" s="9">
        <f t="shared" si="88"/>
        <v>40.118653803696787</v>
      </c>
      <c r="K353" s="9">
        <f t="shared" si="88"/>
        <v>2.4335804841674866</v>
      </c>
      <c r="L353" s="9">
        <f t="shared" si="85"/>
        <v>718.12711662119909</v>
      </c>
      <c r="O353">
        <f t="shared" si="78"/>
        <v>20383.888057797642</v>
      </c>
      <c r="P353" s="2">
        <f t="shared" si="80"/>
        <v>108.87096770713902</v>
      </c>
      <c r="Q353" s="2">
        <f t="shared" si="81"/>
        <v>145.08937788681192</v>
      </c>
      <c r="R353" s="2">
        <f t="shared" si="82"/>
        <v>146.6147277262252</v>
      </c>
      <c r="S353" s="2">
        <f t="shared" si="83"/>
        <v>40.118655146488337</v>
      </c>
      <c r="T353" s="2">
        <f t="shared" si="84"/>
        <v>2.4335804841674866</v>
      </c>
      <c r="U353" s="9">
        <f t="shared" si="86"/>
        <v>718.12730895083189</v>
      </c>
      <c r="V353" s="13">
        <f t="shared" si="79"/>
        <v>1.9232963279591786E-4</v>
      </c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</row>
    <row r="354" spans="1:38">
      <c r="A354" s="5"/>
      <c r="B354" s="2"/>
      <c r="C354">
        <v>1987.2083</v>
      </c>
      <c r="D354">
        <v>349.81</v>
      </c>
      <c r="E354" s="1">
        <f t="shared" si="87"/>
        <v>2098</v>
      </c>
      <c r="F354" s="4">
        <f>F353*SUM(economy!Z144:AB144)/SUM(economy!Z143:AB143)</f>
        <v>20370.832888214696</v>
      </c>
      <c r="G354" s="9">
        <f t="shared" si="88"/>
        <v>110.11499373883559</v>
      </c>
      <c r="H354" s="9">
        <f t="shared" si="88"/>
        <v>146.60413681955643</v>
      </c>
      <c r="I354" s="9">
        <f t="shared" si="88"/>
        <v>147.70908963723656</v>
      </c>
      <c r="J354" s="9">
        <f t="shared" si="88"/>
        <v>40.219276363271575</v>
      </c>
      <c r="K354" s="9">
        <f t="shared" si="88"/>
        <v>2.4330312261877567</v>
      </c>
      <c r="L354" s="9">
        <f t="shared" si="85"/>
        <v>722.08052778508795</v>
      </c>
      <c r="O354">
        <f t="shared" si="78"/>
        <v>20370.832888214696</v>
      </c>
      <c r="P354" s="2">
        <f t="shared" si="80"/>
        <v>110.11505477169943</v>
      </c>
      <c r="Q354" s="2">
        <f t="shared" si="81"/>
        <v>146.60421276947622</v>
      </c>
      <c r="R354" s="2">
        <f t="shared" si="82"/>
        <v>147.70914270971383</v>
      </c>
      <c r="S354" s="2">
        <f t="shared" si="83"/>
        <v>40.21927762935367</v>
      </c>
      <c r="T354" s="2">
        <f t="shared" si="84"/>
        <v>2.4330312261877567</v>
      </c>
      <c r="U354" s="9">
        <f t="shared" si="86"/>
        <v>722.08071910643093</v>
      </c>
      <c r="V354" s="13">
        <f t="shared" si="79"/>
        <v>1.9132134298160963E-4</v>
      </c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</row>
    <row r="355" spans="1:38">
      <c r="A355" s="5"/>
      <c r="B355" s="2"/>
      <c r="C355">
        <v>1987.2917</v>
      </c>
      <c r="D355">
        <v>351.4</v>
      </c>
      <c r="E355" s="1">
        <f t="shared" si="87"/>
        <v>2099</v>
      </c>
      <c r="F355" s="4">
        <f>F354*SUM(economy!Z145:AB145)/SUM(economy!Z144:AB144)</f>
        <v>20354.5976860392</v>
      </c>
      <c r="G355" s="9">
        <f t="shared" si="88"/>
        <v>111.35828400900832</v>
      </c>
      <c r="H355" s="9">
        <f t="shared" si="88"/>
        <v>148.11357871758679</v>
      </c>
      <c r="I355" s="9">
        <f t="shared" si="88"/>
        <v>148.78685408110778</v>
      </c>
      <c r="J355" s="9">
        <f t="shared" si="88"/>
        <v>40.312618375461177</v>
      </c>
      <c r="K355" s="9">
        <f t="shared" si="88"/>
        <v>2.4320851656231959</v>
      </c>
      <c r="L355" s="9">
        <f t="shared" si="85"/>
        <v>726.00342034878724</v>
      </c>
      <c r="O355">
        <f t="shared" si="78"/>
        <v>20354.5976860392</v>
      </c>
      <c r="P355" s="2">
        <f t="shared" si="80"/>
        <v>111.35834504187216</v>
      </c>
      <c r="Q355" s="2">
        <f t="shared" si="81"/>
        <v>148.11365445856609</v>
      </c>
      <c r="R355" s="2">
        <f t="shared" si="82"/>
        <v>148.78690644121357</v>
      </c>
      <c r="S355" s="2">
        <f t="shared" si="83"/>
        <v>40.312619569215983</v>
      </c>
      <c r="T355" s="2">
        <f t="shared" si="84"/>
        <v>2.4320851656231959</v>
      </c>
      <c r="U355" s="9">
        <f t="shared" si="86"/>
        <v>726.00361067649101</v>
      </c>
      <c r="V355" s="13">
        <f t="shared" si="79"/>
        <v>1.9032770376270491E-4</v>
      </c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</row>
    <row r="356" spans="1:38">
      <c r="A356" s="2"/>
      <c r="B356" s="2"/>
      <c r="C356">
        <v>1987.375</v>
      </c>
      <c r="D356">
        <v>352.15</v>
      </c>
      <c r="E356" s="1">
        <f t="shared" si="87"/>
        <v>2100</v>
      </c>
      <c r="F356" s="4">
        <f>F355*SUM(economy!Z146:AB146)/SUM(economy!Z145:AB145)</f>
        <v>20335.241417137542</v>
      </c>
      <c r="G356" s="9">
        <f t="shared" si="88"/>
        <v>112.60058339829709</v>
      </c>
      <c r="H356" s="9">
        <f t="shared" si="88"/>
        <v>149.61734366369504</v>
      </c>
      <c r="I356" s="9">
        <f t="shared" si="88"/>
        <v>149.84771301541249</v>
      </c>
      <c r="J356" s="9">
        <f t="shared" si="88"/>
        <v>40.39872251178668</v>
      </c>
      <c r="K356" s="9">
        <f t="shared" si="88"/>
        <v>2.4307491348202674</v>
      </c>
      <c r="L356" s="9">
        <f t="shared" si="85"/>
        <v>729.89511172401149</v>
      </c>
      <c r="O356">
        <f t="shared" si="78"/>
        <v>20335.241417137542</v>
      </c>
      <c r="P356" s="2">
        <f t="shared" si="80"/>
        <v>112.60064443116093</v>
      </c>
      <c r="Q356" s="2">
        <f t="shared" si="81"/>
        <v>149.61741919630865</v>
      </c>
      <c r="R356" s="2">
        <f t="shared" si="82"/>
        <v>149.84776467270871</v>
      </c>
      <c r="S356" s="2">
        <f t="shared" si="83"/>
        <v>40.398723637346031</v>
      </c>
      <c r="T356" s="2">
        <f t="shared" si="84"/>
        <v>2.4307491348202674</v>
      </c>
      <c r="U356" s="9">
        <f t="shared" si="86"/>
        <v>729.89530107234464</v>
      </c>
      <c r="V356" s="13">
        <f t="shared" si="79"/>
        <v>1.8934833315142896E-4</v>
      </c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</row>
    <row r="357" spans="1:38">
      <c r="A357" s="2"/>
      <c r="B357" s="2"/>
      <c r="C357">
        <v>1987.4583</v>
      </c>
      <c r="D357">
        <v>351.59</v>
      </c>
      <c r="E357" s="1">
        <f t="shared" si="87"/>
        <v>2101</v>
      </c>
      <c r="F357" s="4">
        <f>F356*SUM(economy!Z147:AB147)/SUM(economy!Z146:AB146)</f>
        <v>20312.82355546112</v>
      </c>
      <c r="G357" s="9">
        <f t="shared" si="88"/>
        <v>113.84170141906135</v>
      </c>
      <c r="H357" s="9">
        <f t="shared" si="88"/>
        <v>151.11515421743707</v>
      </c>
      <c r="I357" s="9">
        <f t="shared" si="88"/>
        <v>150.8914244636585</v>
      </c>
      <c r="J357" s="9">
        <f t="shared" si="88"/>
        <v>40.477635926955678</v>
      </c>
      <c r="K357" s="9">
        <f t="shared" si="88"/>
        <v>2.4290300461571137</v>
      </c>
      <c r="L357" s="9">
        <f t="shared" si="85"/>
        <v>733.75494607326959</v>
      </c>
      <c r="O357">
        <f t="shared" si="78"/>
        <v>20312.82355546112</v>
      </c>
      <c r="P357" s="2">
        <f t="shared" si="80"/>
        <v>113.84176245192519</v>
      </c>
      <c r="Q357" s="2">
        <f t="shared" si="81"/>
        <v>151.11522954225819</v>
      </c>
      <c r="R357" s="2">
        <f t="shared" si="82"/>
        <v>150.89147542757865</v>
      </c>
      <c r="S357" s="2">
        <f t="shared" si="83"/>
        <v>40.477636988215359</v>
      </c>
      <c r="T357" s="2">
        <f t="shared" si="84"/>
        <v>2.4290300461571137</v>
      </c>
      <c r="U357" s="9">
        <f t="shared" si="86"/>
        <v>733.75513445613456</v>
      </c>
      <c r="V357" s="13">
        <f t="shared" si="79"/>
        <v>1.8838286496247747E-4</v>
      </c>
    </row>
    <row r="358" spans="1:38">
      <c r="A358" s="2"/>
      <c r="B358" s="2"/>
      <c r="C358">
        <v>1987.5417</v>
      </c>
      <c r="D358">
        <v>350.21</v>
      </c>
      <c r="E358" s="1">
        <f t="shared" si="87"/>
        <v>2102</v>
      </c>
      <c r="F358" s="4">
        <f>F357*SUM(economy!Z148:AB148)/SUM(economy!Z147:AB147)</f>
        <v>20287.404021419392</v>
      </c>
      <c r="G358" s="9">
        <f t="shared" si="88"/>
        <v>115.08145121352611</v>
      </c>
      <c r="H358" s="9">
        <f t="shared" si="88"/>
        <v>152.60673928602435</v>
      </c>
      <c r="I358" s="9">
        <f t="shared" si="88"/>
        <v>151.91775863236481</v>
      </c>
      <c r="J358" s="9">
        <f t="shared" si="88"/>
        <v>40.549410062386279</v>
      </c>
      <c r="K358" s="9">
        <f t="shared" si="88"/>
        <v>2.4269348844073004</v>
      </c>
      <c r="L358" s="9">
        <f t="shared" si="85"/>
        <v>737.58229407870886</v>
      </c>
      <c r="O358">
        <f t="shared" si="78"/>
        <v>20287.404021419392</v>
      </c>
      <c r="P358" s="2">
        <f t="shared" si="80"/>
        <v>115.08151224638995</v>
      </c>
      <c r="Q358" s="2">
        <f t="shared" si="81"/>
        <v>152.60681440362464</v>
      </c>
      <c r="R358" s="2">
        <f t="shared" si="82"/>
        <v>151.91780891221583</v>
      </c>
      <c r="S358" s="2">
        <f t="shared" si="83"/>
        <v>40.549411063019534</v>
      </c>
      <c r="T358" s="2">
        <f t="shared" si="84"/>
        <v>2.4269348844073004</v>
      </c>
      <c r="U358" s="9">
        <f t="shared" si="86"/>
        <v>737.58248150965721</v>
      </c>
      <c r="V358" s="13">
        <f t="shared" si="79"/>
        <v>1.8743094835826923E-4</v>
      </c>
    </row>
    <row r="359" spans="1:38">
      <c r="A359" s="2"/>
      <c r="B359" s="2"/>
      <c r="C359">
        <v>1987.625</v>
      </c>
      <c r="D359">
        <v>348.2</v>
      </c>
      <c r="E359" s="1">
        <f t="shared" si="87"/>
        <v>2103</v>
      </c>
      <c r="F359" s="4">
        <f>F358*SUM(economy!Z149:AB149)/SUM(economy!Z148:AB148)</f>
        <v>20259.043121358958</v>
      </c>
      <c r="G359" s="9">
        <f t="shared" ref="G359:K374" si="89">G358*(1-G$5)+G$4*$F358*$L$4/1000</f>
        <v>116.31964958103057</v>
      </c>
      <c r="H359" s="9">
        <f t="shared" si="89"/>
        <v>154.09183414878223</v>
      </c>
      <c r="I359" s="9">
        <f t="shared" si="89"/>
        <v>152.92649781460736</v>
      </c>
      <c r="J359" s="9">
        <f t="shared" si="89"/>
        <v>40.614100453722017</v>
      </c>
      <c r="K359" s="9">
        <f t="shared" si="89"/>
        <v>2.4244706992149099</v>
      </c>
      <c r="L359" s="9">
        <f t="shared" si="85"/>
        <v>741.37655269735706</v>
      </c>
      <c r="O359">
        <f t="shared" si="78"/>
        <v>20259.043121358958</v>
      </c>
      <c r="P359" s="2">
        <f t="shared" si="80"/>
        <v>116.31971061389442</v>
      </c>
      <c r="Q359" s="2">
        <f t="shared" si="81"/>
        <v>154.09190905973173</v>
      </c>
      <c r="R359" s="2">
        <f t="shared" si="82"/>
        <v>152.92654741957128</v>
      </c>
      <c r="S359" s="2">
        <f t="shared" si="83"/>
        <v>40.614101397192243</v>
      </c>
      <c r="T359" s="2">
        <f t="shared" si="84"/>
        <v>2.4244706992149099</v>
      </c>
      <c r="U359" s="9">
        <f t="shared" si="86"/>
        <v>741.37673918960456</v>
      </c>
      <c r="V359" s="13">
        <f t="shared" si="79"/>
        <v>1.8649224750788562E-4</v>
      </c>
    </row>
    <row r="360" spans="1:38">
      <c r="A360" s="2"/>
      <c r="B360" s="2"/>
      <c r="C360">
        <v>1987.7083</v>
      </c>
      <c r="D360">
        <v>346.66</v>
      </c>
      <c r="E360" s="1">
        <f t="shared" si="87"/>
        <v>2104</v>
      </c>
      <c r="F360" s="4">
        <f>F359*SUM(economy!Z150:AB150)/SUM(economy!Z149:AB149)</f>
        <v>20227.801488207919</v>
      </c>
      <c r="G360" s="9">
        <f t="shared" si="89"/>
        <v>117.556117001583</v>
      </c>
      <c r="H360" s="9">
        <f t="shared" si="89"/>
        <v>155.57018047585831</v>
      </c>
      <c r="I360" s="9">
        <f t="shared" si="89"/>
        <v>153.91743628576688</v>
      </c>
      <c r="J360" s="9">
        <f t="shared" si="89"/>
        <v>40.671766542239403</v>
      </c>
      <c r="K360" s="9">
        <f t="shared" si="89"/>
        <v>2.4216445976890957</v>
      </c>
      <c r="L360" s="9">
        <f t="shared" si="85"/>
        <v>745.13714490313669</v>
      </c>
      <c r="O360">
        <f t="shared" si="78"/>
        <v>20227.801488207919</v>
      </c>
      <c r="P360" s="2">
        <f t="shared" si="80"/>
        <v>117.55617803444684</v>
      </c>
      <c r="Q360" s="2">
        <f t="shared" si="81"/>
        <v>155.57025518072555</v>
      </c>
      <c r="R360" s="2">
        <f t="shared" si="82"/>
        <v>153.91748522490244</v>
      </c>
      <c r="S360" s="2">
        <f t="shared" si="83"/>
        <v>40.671767431812142</v>
      </c>
      <c r="T360" s="2">
        <f t="shared" si="84"/>
        <v>2.4216445976890957</v>
      </c>
      <c r="U360" s="9">
        <f t="shared" si="86"/>
        <v>745.137330469576</v>
      </c>
      <c r="V360" s="13">
        <f t="shared" si="79"/>
        <v>1.8556643931333383E-4</v>
      </c>
    </row>
    <row r="361" spans="1:38">
      <c r="A361" s="2"/>
      <c r="B361" s="2"/>
      <c r="C361">
        <v>1987.7917</v>
      </c>
      <c r="D361">
        <v>346.72</v>
      </c>
      <c r="E361" s="1">
        <f t="shared" si="87"/>
        <v>2105</v>
      </c>
      <c r="F361" s="4">
        <f>F360*SUM(economy!Z151:AB151)/SUM(economy!Z150:AB150)</f>
        <v>20193.740023341848</v>
      </c>
      <c r="G361" s="9">
        <f t="shared" si="89"/>
        <v>118.79067765579288</v>
      </c>
      <c r="H361" s="9">
        <f t="shared" si="89"/>
        <v>157.04152634130602</v>
      </c>
      <c r="I361" s="9">
        <f t="shared" si="89"/>
        <v>154.89038019175899</v>
      </c>
      <c r="J361" s="9">
        <f t="shared" si="89"/>
        <v>40.722471490062546</v>
      </c>
      <c r="K361" s="9">
        <f t="shared" si="89"/>
        <v>2.4184637371258044</v>
      </c>
      <c r="L361" s="9">
        <f t="shared" si="85"/>
        <v>748.8635194160463</v>
      </c>
      <c r="O361">
        <f t="shared" si="78"/>
        <v>20193.740023341848</v>
      </c>
      <c r="P361" s="2">
        <f t="shared" si="80"/>
        <v>118.79073868865672</v>
      </c>
      <c r="Q361" s="2">
        <f t="shared" si="81"/>
        <v>157.04160084065794</v>
      </c>
      <c r="R361" s="2">
        <f t="shared" si="82"/>
        <v>154.89042847400333</v>
      </c>
      <c r="S361" s="2">
        <f t="shared" si="83"/>
        <v>40.722472328816785</v>
      </c>
      <c r="T361" s="2">
        <f t="shared" si="84"/>
        <v>2.4184637371258044</v>
      </c>
      <c r="U361" s="9">
        <f t="shared" si="86"/>
        <v>748.86370406926062</v>
      </c>
      <c r="V361" s="13">
        <f t="shared" si="79"/>
        <v>1.8465321431904158E-4</v>
      </c>
    </row>
    <row r="362" spans="1:38">
      <c r="A362" s="2"/>
      <c r="B362" s="2"/>
      <c r="C362">
        <v>1987.875</v>
      </c>
      <c r="D362">
        <v>348.08</v>
      </c>
      <c r="E362" s="1">
        <f t="shared" si="87"/>
        <v>2106</v>
      </c>
      <c r="F362" s="4">
        <f>F361*SUM(economy!Z152:AB152)/SUM(economy!Z151:AB151)</f>
        <v>20156.919839723982</v>
      </c>
      <c r="G362" s="9">
        <f t="shared" si="89"/>
        <v>120.02315944125506</v>
      </c>
      <c r="H362" s="9">
        <f t="shared" si="89"/>
        <v>158.50562623067361</v>
      </c>
      <c r="I362" s="9">
        <f t="shared" si="89"/>
        <v>155.84514743003058</v>
      </c>
      <c r="J362" s="9">
        <f t="shared" si="89"/>
        <v>40.766281999110745</v>
      </c>
      <c r="K362" s="9">
        <f t="shared" si="89"/>
        <v>2.4149353178639785</v>
      </c>
      <c r="L362" s="9">
        <f t="shared" si="85"/>
        <v>752.55515041893398</v>
      </c>
      <c r="O362">
        <f t="shared" si="78"/>
        <v>20156.919839723982</v>
      </c>
      <c r="P362" s="2">
        <f t="shared" si="80"/>
        <v>120.0232204741189</v>
      </c>
      <c r="Q362" s="2">
        <f t="shared" si="81"/>
        <v>158.50570052507558</v>
      </c>
      <c r="R362" s="2">
        <f t="shared" si="82"/>
        <v>155.84519506420091</v>
      </c>
      <c r="S362" s="2">
        <f t="shared" si="83"/>
        <v>40.766282789949592</v>
      </c>
      <c r="T362" s="2">
        <f t="shared" si="84"/>
        <v>2.4149353178639785</v>
      </c>
      <c r="U362" s="9">
        <f t="shared" si="86"/>
        <v>752.55533417120887</v>
      </c>
      <c r="V362" s="13">
        <f t="shared" si="79"/>
        <v>1.8375227489286772E-4</v>
      </c>
    </row>
    <row r="363" spans="1:38">
      <c r="A363" s="2"/>
      <c r="B363" s="2"/>
      <c r="C363">
        <v>1987.9583</v>
      </c>
      <c r="D363">
        <v>349.28</v>
      </c>
      <c r="E363" s="1">
        <f t="shared" si="87"/>
        <v>2107</v>
      </c>
      <c r="F363" s="4">
        <f>F362*SUM(economy!Z153:AB153)/SUM(economy!Z152:AB152)</f>
        <v>20117.402206368075</v>
      </c>
      <c r="G363" s="9">
        <f t="shared" si="89"/>
        <v>121.25339398546356</v>
      </c>
      <c r="H363" s="9">
        <f t="shared" si="89"/>
        <v>159.96224104323335</v>
      </c>
      <c r="I363" s="9">
        <f t="shared" si="89"/>
        <v>156.7815675236115</v>
      </c>
      <c r="J363" s="9">
        <f t="shared" si="89"/>
        <v>40.803268133715385</v>
      </c>
      <c r="K363" s="9">
        <f t="shared" si="89"/>
        <v>2.4110665762831509</v>
      </c>
      <c r="L363" s="9">
        <f t="shared" si="85"/>
        <v>756.21153726230693</v>
      </c>
      <c r="O363">
        <f t="shared" si="78"/>
        <v>20117.402206368075</v>
      </c>
      <c r="P363" s="2">
        <f t="shared" si="80"/>
        <v>121.2534550183274</v>
      </c>
      <c r="Q363" s="2">
        <f t="shared" si="81"/>
        <v>159.96231513324918</v>
      </c>
      <c r="R363" s="2">
        <f t="shared" si="82"/>
        <v>156.78161451840666</v>
      </c>
      <c r="S363" s="2">
        <f t="shared" si="83"/>
        <v>40.803268879376091</v>
      </c>
      <c r="T363" s="2">
        <f t="shared" si="84"/>
        <v>2.4110665762831509</v>
      </c>
      <c r="U363" s="9">
        <f t="shared" si="86"/>
        <v>756.2117201256425</v>
      </c>
      <c r="V363" s="13">
        <f t="shared" si="79"/>
        <v>1.8286333556716272E-4</v>
      </c>
    </row>
    <row r="364" spans="1:38">
      <c r="A364" s="2"/>
      <c r="B364" s="2"/>
      <c r="C364">
        <v>1988.0417</v>
      </c>
      <c r="D364">
        <v>350.51</v>
      </c>
      <c r="E364" s="1">
        <f t="shared" si="87"/>
        <v>2108</v>
      </c>
      <c r="F364" s="4">
        <f>F363*SUM(economy!Z154:AB154)/SUM(economy!Z153:AB153)</f>
        <v>20075.248494168678</v>
      </c>
      <c r="G364" s="9">
        <f t="shared" si="89"/>
        <v>122.48121665533579</v>
      </c>
      <c r="H364" s="9">
        <f t="shared" si="89"/>
        <v>161.41113808898979</v>
      </c>
      <c r="I364" s="9">
        <f t="shared" si="89"/>
        <v>157.69948148851287</v>
      </c>
      <c r="J364" s="9">
        <f t="shared" si="89"/>
        <v>40.833503146851641</v>
      </c>
      <c r="K364" s="9">
        <f t="shared" si="89"/>
        <v>2.4068647779488925</v>
      </c>
      <c r="L364" s="9">
        <f t="shared" si="85"/>
        <v>759.8322041576389</v>
      </c>
      <c r="O364">
        <f t="shared" si="78"/>
        <v>20075.248494168678</v>
      </c>
      <c r="P364" s="2">
        <f t="shared" si="80"/>
        <v>122.48127768819963</v>
      </c>
      <c r="Q364" s="2">
        <f t="shared" si="81"/>
        <v>161.41121197518177</v>
      </c>
      <c r="R364" s="2">
        <f t="shared" si="82"/>
        <v>157.69952785251493</v>
      </c>
      <c r="S364" s="2">
        <f t="shared" si="83"/>
        <v>40.833503849915097</v>
      </c>
      <c r="T364" s="2">
        <f t="shared" si="84"/>
        <v>2.4068647779488925</v>
      </c>
      <c r="U364" s="9">
        <f t="shared" si="86"/>
        <v>759.83238614376035</v>
      </c>
      <c r="V364" s="13">
        <f t="shared" si="79"/>
        <v>1.8198612144715298E-4</v>
      </c>
    </row>
    <row r="365" spans="1:38">
      <c r="A365" s="2"/>
      <c r="B365" s="2"/>
      <c r="C365">
        <v>1988.125</v>
      </c>
      <c r="D365">
        <v>351.7</v>
      </c>
      <c r="E365" s="1">
        <f t="shared" si="87"/>
        <v>2109</v>
      </c>
      <c r="F365" s="4">
        <f>F364*SUM(economy!Z155:AB155)/SUM(economy!Z154:AB154)</f>
        <v>20030.520123139646</v>
      </c>
      <c r="G365" s="9">
        <f t="shared" si="89"/>
        <v>123.70646656343058</v>
      </c>
      <c r="H365" s="9">
        <f t="shared" si="89"/>
        <v>162.85209108060991</v>
      </c>
      <c r="I365" s="9">
        <f t="shared" si="89"/>
        <v>158.5987416947674</v>
      </c>
      <c r="J365" s="9">
        <f t="shared" si="89"/>
        <v>40.857063309939171</v>
      </c>
      <c r="K365" s="9">
        <f t="shared" si="89"/>
        <v>2.4023372109121368</v>
      </c>
      <c r="L365" s="9">
        <f t="shared" si="85"/>
        <v>763.41669985965927</v>
      </c>
      <c r="O365">
        <f t="shared" si="78"/>
        <v>20030.520123139646</v>
      </c>
      <c r="P365" s="2">
        <f t="shared" si="80"/>
        <v>123.70652759629442</v>
      </c>
      <c r="Q365" s="2">
        <f t="shared" si="81"/>
        <v>162.85216476353878</v>
      </c>
      <c r="R365" s="2">
        <f t="shared" si="82"/>
        <v>158.59878743644325</v>
      </c>
      <c r="S365" s="2">
        <f t="shared" si="83"/>
        <v>40.857063972838823</v>
      </c>
      <c r="T365" s="2">
        <f t="shared" si="84"/>
        <v>2.4023372109121368</v>
      </c>
      <c r="U365" s="9">
        <f t="shared" si="86"/>
        <v>763.41688098002737</v>
      </c>
      <c r="V365" s="13">
        <f t="shared" si="79"/>
        <v>1.8112036809725396E-4</v>
      </c>
    </row>
    <row r="366" spans="1:38">
      <c r="A366" s="2"/>
      <c r="B366" s="2"/>
      <c r="C366">
        <v>1988.2083</v>
      </c>
      <c r="D366">
        <v>352.5</v>
      </c>
      <c r="E366" s="1">
        <f t="shared" si="87"/>
        <v>2110</v>
      </c>
      <c r="F366" s="4">
        <f>F365*SUM(economy!Z156:AB156)/SUM(economy!Z155:AB155)</f>
        <v>19983.27851109776</v>
      </c>
      <c r="G366" s="9">
        <f t="shared" si="89"/>
        <v>124.92898657094615</v>
      </c>
      <c r="H366" s="9">
        <f t="shared" si="89"/>
        <v>164.28488012042141</v>
      </c>
      <c r="I366" s="9">
        <f t="shared" si="89"/>
        <v>159.47921172140798</v>
      </c>
      <c r="J366" s="9">
        <f t="shared" si="89"/>
        <v>40.87402774617302</v>
      </c>
      <c r="K366" s="9">
        <f t="shared" si="89"/>
        <v>2.3974911791679503</v>
      </c>
      <c r="L366" s="9">
        <f t="shared" si="85"/>
        <v>766.9645973381165</v>
      </c>
      <c r="O366">
        <f t="shared" si="78"/>
        <v>19983.27851109776</v>
      </c>
      <c r="P366" s="2">
        <f t="shared" si="80"/>
        <v>124.92904760380999</v>
      </c>
      <c r="Q366" s="2">
        <f t="shared" si="81"/>
        <v>164.28495360064633</v>
      </c>
      <c r="R366" s="2">
        <f t="shared" si="82"/>
        <v>159.4792568491109</v>
      </c>
      <c r="S366" s="2">
        <f t="shared" si="83"/>
        <v>40.874028371203295</v>
      </c>
      <c r="T366" s="2">
        <f t="shared" si="84"/>
        <v>2.3974911791679503</v>
      </c>
      <c r="U366" s="9">
        <f t="shared" si="86"/>
        <v>766.9647776039385</v>
      </c>
      <c r="V366" s="13">
        <f t="shared" si="79"/>
        <v>1.8026582199581753E-4</v>
      </c>
    </row>
    <row r="367" spans="1:38">
      <c r="A367" s="2"/>
      <c r="B367" s="2"/>
      <c r="C367">
        <v>1988.2917</v>
      </c>
      <c r="D367">
        <v>353.67</v>
      </c>
      <c r="E367" s="1">
        <f t="shared" si="87"/>
        <v>2111</v>
      </c>
      <c r="F367" s="4">
        <f>F366*SUM(economy!Z157:AB157)/SUM(economy!Z156:AB156)</f>
        <v>19933.585023824551</v>
      </c>
      <c r="G367" s="9">
        <f t="shared" si="89"/>
        <v>126.14862328758592</v>
      </c>
      <c r="H367" s="9">
        <f t="shared" si="89"/>
        <v>165.70929168262816</v>
      </c>
      <c r="I367" s="9">
        <f t="shared" si="89"/>
        <v>160.34076620568368</v>
      </c>
      <c r="J367" s="9">
        <f t="shared" si="89"/>
        <v>40.884478267352797</v>
      </c>
      <c r="K367" s="9">
        <f t="shared" si="89"/>
        <v>2.3923339962788557</v>
      </c>
      <c r="L367" s="9">
        <f t="shared" si="85"/>
        <v>770.47549343952937</v>
      </c>
      <c r="O367">
        <f t="shared" si="78"/>
        <v>19933.585023824551</v>
      </c>
      <c r="P367" s="2">
        <f t="shared" si="80"/>
        <v>126.14868432044976</v>
      </c>
      <c r="Q367" s="2">
        <f t="shared" si="81"/>
        <v>165.70936496070681</v>
      </c>
      <c r="R367" s="2">
        <f t="shared" si="82"/>
        <v>160.34081072765477</v>
      </c>
      <c r="S367" s="2">
        <f t="shared" si="83"/>
        <v>40.884478856677056</v>
      </c>
      <c r="T367" s="2">
        <f t="shared" si="84"/>
        <v>2.3923339962788557</v>
      </c>
      <c r="U367" s="9">
        <f t="shared" si="86"/>
        <v>770.47567286176729</v>
      </c>
      <c r="V367" s="13">
        <f t="shared" si="79"/>
        <v>1.7942223792033474E-4</v>
      </c>
    </row>
    <row r="368" spans="1:38">
      <c r="A368" s="2"/>
      <c r="B368" s="2"/>
      <c r="C368">
        <v>1988.375</v>
      </c>
      <c r="D368">
        <v>354.35</v>
      </c>
      <c r="E368" s="1">
        <f t="shared" si="87"/>
        <v>2112</v>
      </c>
      <c r="F368" s="4">
        <f>F367*SUM(economy!Z158:AB158)/SUM(economy!Z157:AB157)</f>
        <v>19881.50092673492</v>
      </c>
      <c r="G368" s="9">
        <f t="shared" si="89"/>
        <v>127.36522706838272</v>
      </c>
      <c r="H368" s="9">
        <f t="shared" si="89"/>
        <v>167.12511859089514</v>
      </c>
      <c r="I368" s="9">
        <f t="shared" si="89"/>
        <v>161.18329068681189</v>
      </c>
      <c r="J368" s="9">
        <f t="shared" si="89"/>
        <v>40.88849921418371</v>
      </c>
      <c r="K368" s="9">
        <f t="shared" si="89"/>
        <v>2.3868729791673626</v>
      </c>
      <c r="L368" s="9">
        <f t="shared" si="85"/>
        <v>773.94900853944091</v>
      </c>
      <c r="O368">
        <f t="shared" si="78"/>
        <v>19881.50092673492</v>
      </c>
      <c r="P368" s="2">
        <f t="shared" si="80"/>
        <v>127.36528810124656</v>
      </c>
      <c r="Q368" s="2">
        <f t="shared" si="81"/>
        <v>167.1251916673836</v>
      </c>
      <c r="R368" s="2">
        <f t="shared" si="82"/>
        <v>161.18333461118166</v>
      </c>
      <c r="S368" s="2">
        <f t="shared" si="83"/>
        <v>40.888499769841729</v>
      </c>
      <c r="T368" s="2">
        <f t="shared" si="84"/>
        <v>2.3868729791673626</v>
      </c>
      <c r="U368" s="9">
        <f t="shared" si="86"/>
        <v>773.94918712882088</v>
      </c>
      <c r="V368" s="13">
        <f t="shared" si="79"/>
        <v>1.785893799706173E-4</v>
      </c>
    </row>
    <row r="369" spans="1:22">
      <c r="A369" s="2"/>
      <c r="B369" s="2"/>
      <c r="C369">
        <v>1988.4583</v>
      </c>
      <c r="D369">
        <v>353.88</v>
      </c>
      <c r="E369" s="1">
        <f t="shared" si="87"/>
        <v>2113</v>
      </c>
      <c r="F369" s="4">
        <f>F368*SUM(economy!Z159:AB159)/SUM(economy!Z158:AB158)</f>
        <v>19827.087338078294</v>
      </c>
      <c r="G369" s="9">
        <f t="shared" si="89"/>
        <v>128.57865200757311</v>
      </c>
      <c r="H369" s="9">
        <f t="shared" si="89"/>
        <v>168.53215999145672</v>
      </c>
      <c r="I369" s="9">
        <f t="shared" si="89"/>
        <v>162.00668144456696</v>
      </c>
      <c r="J369" s="9">
        <f t="shared" si="89"/>
        <v>40.886177300028045</v>
      </c>
      <c r="K369" s="9">
        <f t="shared" si="89"/>
        <v>2.3811154420818657</v>
      </c>
      <c r="L369" s="9">
        <f t="shared" si="85"/>
        <v>777.38478618570673</v>
      </c>
      <c r="O369">
        <f t="shared" si="78"/>
        <v>19827.087338078294</v>
      </c>
      <c r="P369" s="2">
        <f t="shared" si="80"/>
        <v>128.57871304043695</v>
      </c>
      <c r="Q369" s="2">
        <f t="shared" si="81"/>
        <v>168.5322328669096</v>
      </c>
      <c r="R369" s="2">
        <f t="shared" si="82"/>
        <v>162.0067247793568</v>
      </c>
      <c r="S369" s="2">
        <f t="shared" si="83"/>
        <v>40.886177823943065</v>
      </c>
      <c r="T369" s="2">
        <f t="shared" si="84"/>
        <v>2.3811154420818657</v>
      </c>
      <c r="U369" s="9">
        <f t="shared" si="86"/>
        <v>777.3849639527283</v>
      </c>
      <c r="V369" s="13">
        <f t="shared" si="79"/>
        <v>1.7776702156879765E-4</v>
      </c>
    </row>
    <row r="370" spans="1:22">
      <c r="A370" s="2"/>
      <c r="B370" s="2"/>
      <c r="C370">
        <v>1988.5417</v>
      </c>
      <c r="D370">
        <v>352.8</v>
      </c>
      <c r="E370" s="1">
        <f t="shared" si="87"/>
        <v>2114</v>
      </c>
      <c r="F370" s="4">
        <f>F369*SUM(economy!Z160:AB160)/SUM(economy!Z159:AB159)</f>
        <v>19770.405183693405</v>
      </c>
      <c r="G370" s="9">
        <f t="shared" si="89"/>
        <v>129.78875592961546</v>
      </c>
      <c r="H370" s="9">
        <f t="shared" si="89"/>
        <v>169.93022132190472</v>
      </c>
      <c r="I370" s="9">
        <f t="shared" si="89"/>
        <v>162.81084533300441</v>
      </c>
      <c r="J370" s="9">
        <f t="shared" si="89"/>
        <v>40.877601458089764</v>
      </c>
      <c r="K370" s="9">
        <f t="shared" si="89"/>
        <v>2.3750686907396505</v>
      </c>
      <c r="L370" s="9">
        <f t="shared" si="85"/>
        <v>780.78249273335405</v>
      </c>
      <c r="O370">
        <f t="shared" si="78"/>
        <v>19770.405183693405</v>
      </c>
      <c r="P370" s="2">
        <f t="shared" si="80"/>
        <v>129.7888169624793</v>
      </c>
      <c r="Q370" s="2">
        <f t="shared" si="81"/>
        <v>169.93029399687504</v>
      </c>
      <c r="R370" s="2">
        <f t="shared" si="82"/>
        <v>162.81088808612802</v>
      </c>
      <c r="S370" s="2">
        <f t="shared" si="83"/>
        <v>40.877601952075167</v>
      </c>
      <c r="T370" s="2">
        <f t="shared" si="84"/>
        <v>2.3750686907396505</v>
      </c>
      <c r="U370" s="9">
        <f t="shared" si="86"/>
        <v>780.78266968829712</v>
      </c>
      <c r="V370" s="13">
        <f t="shared" si="79"/>
        <v>1.7695494307190529E-4</v>
      </c>
    </row>
    <row r="371" spans="1:22">
      <c r="A371" s="2"/>
      <c r="B371" s="2"/>
      <c r="C371">
        <v>1988.625</v>
      </c>
      <c r="D371">
        <v>350.49</v>
      </c>
      <c r="E371" s="1">
        <f t="shared" si="87"/>
        <v>2115</v>
      </c>
      <c r="F371" s="4">
        <f>F370*SUM(economy!Z161:AB161)/SUM(economy!Z160:AB160)</f>
        <v>19711.515153334149</v>
      </c>
      <c r="G371" s="9">
        <f t="shared" si="89"/>
        <v>130.99540037744651</v>
      </c>
      <c r="H371" s="9">
        <f t="shared" si="89"/>
        <v>171.31911427581403</v>
      </c>
      <c r="I371" s="9">
        <f t="shared" si="89"/>
        <v>163.5956996096196</v>
      </c>
      <c r="J371" s="9">
        <f t="shared" si="89"/>
        <v>40.86286269201851</v>
      </c>
      <c r="K371" s="9">
        <f t="shared" si="89"/>
        <v>2.3687400166502584</v>
      </c>
      <c r="L371" s="9">
        <f t="shared" si="85"/>
        <v>784.14181697154891</v>
      </c>
      <c r="O371">
        <f t="shared" si="78"/>
        <v>19711.515153334149</v>
      </c>
      <c r="P371" s="2">
        <f t="shared" si="80"/>
        <v>130.99546141031036</v>
      </c>
      <c r="Q371" s="2">
        <f t="shared" si="81"/>
        <v>171.31918675085333</v>
      </c>
      <c r="R371" s="2">
        <f t="shared" si="82"/>
        <v>163.59574178888445</v>
      </c>
      <c r="S371" s="2">
        <f t="shared" si="83"/>
        <v>40.862863157784076</v>
      </c>
      <c r="T371" s="2">
        <f t="shared" si="84"/>
        <v>2.3687400166502584</v>
      </c>
      <c r="U371" s="9">
        <f t="shared" si="86"/>
        <v>784.1419931244825</v>
      </c>
      <c r="V371" s="13">
        <f t="shared" si="79"/>
        <v>1.7615293359085626E-4</v>
      </c>
    </row>
    <row r="372" spans="1:22">
      <c r="A372" s="2"/>
      <c r="B372" s="2"/>
      <c r="C372">
        <v>1988.7083</v>
      </c>
      <c r="D372">
        <v>348.97</v>
      </c>
      <c r="E372" s="1">
        <f t="shared" si="87"/>
        <v>2116</v>
      </c>
      <c r="F372" s="4">
        <f>F371*SUM(economy!Z162:AB162)/SUM(economy!Z161:AB161)</f>
        <v>19650.477658581167</v>
      </c>
      <c r="G372" s="9">
        <f t="shared" si="89"/>
        <v>132.19845059807255</v>
      </c>
      <c r="H372" s="9">
        <f t="shared" si="89"/>
        <v>172.69865676336457</v>
      </c>
      <c r="I372" s="9">
        <f t="shared" si="89"/>
        <v>164.36117176023831</v>
      </c>
      <c r="J372" s="9">
        <f t="shared" si="89"/>
        <v>40.842053929922088</v>
      </c>
      <c r="K372" s="9">
        <f t="shared" si="89"/>
        <v>2.3621366916220015</v>
      </c>
      <c r="L372" s="9">
        <f t="shared" si="85"/>
        <v>787.46246974321946</v>
      </c>
      <c r="O372">
        <f t="shared" si="78"/>
        <v>19650.477658581167</v>
      </c>
      <c r="P372" s="2">
        <f t="shared" si="80"/>
        <v>132.19851163093639</v>
      </c>
      <c r="Q372" s="2">
        <f t="shared" si="81"/>
        <v>172.69872903902288</v>
      </c>
      <c r="R372" s="2">
        <f t="shared" si="82"/>
        <v>164.36121337334708</v>
      </c>
      <c r="S372" s="2">
        <f t="shared" si="83"/>
        <v>40.842054369079932</v>
      </c>
      <c r="T372" s="2">
        <f t="shared" si="84"/>
        <v>2.3621366916220015</v>
      </c>
      <c r="U372" s="9">
        <f t="shared" si="86"/>
        <v>787.46264510400829</v>
      </c>
      <c r="V372" s="13">
        <f t="shared" si="79"/>
        <v>1.7536078883040318E-4</v>
      </c>
    </row>
    <row r="373" spans="1:22">
      <c r="A373" s="2"/>
      <c r="B373" s="2"/>
      <c r="C373">
        <v>1988.7917</v>
      </c>
      <c r="D373">
        <v>349.37</v>
      </c>
      <c r="E373" s="1">
        <f t="shared" si="87"/>
        <v>2117</v>
      </c>
      <c r="F373" s="4">
        <f>F372*SUM(economy!Z163:AB163)/SUM(economy!Z162:AB162)</f>
        <v>19587.352792348825</v>
      </c>
      <c r="G373" s="9">
        <f t="shared" si="89"/>
        <v>133.39777552559158</v>
      </c>
      <c r="H373" s="9">
        <f t="shared" si="89"/>
        <v>174.06867286811971</v>
      </c>
      <c r="I373" s="9">
        <f t="shared" si="89"/>
        <v>165.10719931993438</v>
      </c>
      <c r="J373" s="9">
        <f t="shared" si="89"/>
        <v>40.815269881778754</v>
      </c>
      <c r="K373" s="9">
        <f t="shared" si="89"/>
        <v>2.3552659624540162</v>
      </c>
      <c r="L373" s="9">
        <f t="shared" si="85"/>
        <v>790.74418355787839</v>
      </c>
      <c r="O373">
        <f t="shared" si="78"/>
        <v>19587.352792348825</v>
      </c>
      <c r="P373" s="2">
        <f t="shared" si="80"/>
        <v>133.39783655845542</v>
      </c>
      <c r="Q373" s="2">
        <f t="shared" si="81"/>
        <v>174.06874494494554</v>
      </c>
      <c r="R373" s="2">
        <f t="shared" si="82"/>
        <v>165.10724037448637</v>
      </c>
      <c r="S373" s="2">
        <f t="shared" si="83"/>
        <v>40.81527029584889</v>
      </c>
      <c r="T373" s="2">
        <f t="shared" si="84"/>
        <v>2.3552659624540162</v>
      </c>
      <c r="U373" s="9">
        <f t="shared" si="86"/>
        <v>790.74435813619027</v>
      </c>
      <c r="V373" s="13">
        <f t="shared" si="79"/>
        <v>1.745783118849431E-4</v>
      </c>
    </row>
    <row r="374" spans="1:22">
      <c r="A374" s="2"/>
      <c r="B374" s="2"/>
      <c r="C374">
        <v>1988.875</v>
      </c>
      <c r="D374">
        <v>350.43</v>
      </c>
      <c r="E374" s="1">
        <f t="shared" si="87"/>
        <v>2118</v>
      </c>
      <c r="F374" s="4">
        <f>F373*SUM(economy!Z164:AB164)/SUM(economy!Z163:AB163)</f>
        <v>19522.200289995264</v>
      </c>
      <c r="G374" s="9">
        <f t="shared" si="89"/>
        <v>134.59324776174432</v>
      </c>
      <c r="H374" s="9">
        <f t="shared" si="89"/>
        <v>175.42899280012134</v>
      </c>
      <c r="I374" s="9">
        <f t="shared" si="89"/>
        <v>165.83372969026789</v>
      </c>
      <c r="J374" s="9">
        <f t="shared" si="89"/>
        <v>40.782606900242435</v>
      </c>
      <c r="K374" s="9">
        <f t="shared" si="89"/>
        <v>2.3481350458157491</v>
      </c>
      <c r="L374" s="9">
        <f t="shared" si="85"/>
        <v>793.98671219819175</v>
      </c>
      <c r="O374">
        <f t="shared" si="78"/>
        <v>19522.200289995264</v>
      </c>
      <c r="P374" s="2">
        <f t="shared" si="80"/>
        <v>134.59330879460816</v>
      </c>
      <c r="Q374" s="2">
        <f t="shared" si="81"/>
        <v>175.42906467866166</v>
      </c>
      <c r="R374" s="2">
        <f t="shared" si="82"/>
        <v>165.83377019376042</v>
      </c>
      <c r="S374" s="2">
        <f t="shared" si="83"/>
        <v>40.782607290658049</v>
      </c>
      <c r="T374" s="2">
        <f t="shared" si="84"/>
        <v>2.3481350458157491</v>
      </c>
      <c r="U374" s="9">
        <f t="shared" si="86"/>
        <v>793.98688600350397</v>
      </c>
      <c r="V374" s="13">
        <f t="shared" si="79"/>
        <v>1.7380531221533602E-4</v>
      </c>
    </row>
    <row r="375" spans="1:22">
      <c r="A375" s="2"/>
      <c r="B375" s="2"/>
      <c r="C375">
        <v>1988.9583</v>
      </c>
      <c r="D375">
        <v>351.62</v>
      </c>
      <c r="E375" s="1">
        <f t="shared" si="87"/>
        <v>2119</v>
      </c>
      <c r="F375" s="4">
        <f>F374*SUM(economy!Z165:AB165)/SUM(economy!Z164:AB164)</f>
        <v>19455.07949203888</v>
      </c>
      <c r="G375" s="9">
        <f t="shared" ref="G375:K390" si="90">G374*(1-G$5)+G$4*$F374*$L$4/1000</f>
        <v>135.78474355409145</v>
      </c>
      <c r="H375" s="9">
        <f t="shared" si="90"/>
        <v>176.7794528454624</v>
      </c>
      <c r="I375" s="9">
        <f t="shared" si="90"/>
        <v>166.5407199531337</v>
      </c>
      <c r="J375" s="9">
        <f t="shared" si="90"/>
        <v>40.744162844835117</v>
      </c>
      <c r="K375" s="9">
        <f t="shared" si="90"/>
        <v>2.3407511233153877</v>
      </c>
      <c r="L375" s="9">
        <f t="shared" si="85"/>
        <v>797.18983032083804</v>
      </c>
      <c r="O375">
        <f t="shared" si="78"/>
        <v>19455.07949203888</v>
      </c>
      <c r="P375" s="2">
        <f t="shared" si="80"/>
        <v>135.78480458695529</v>
      </c>
      <c r="Q375" s="2">
        <f t="shared" si="81"/>
        <v>176.77952452626272</v>
      </c>
      <c r="R375" s="2">
        <f t="shared" si="82"/>
        <v>166.54075991296338</v>
      </c>
      <c r="S375" s="2">
        <f t="shared" si="83"/>
        <v>40.744163212947512</v>
      </c>
      <c r="T375" s="2">
        <f t="shared" si="84"/>
        <v>2.3407511233153877</v>
      </c>
      <c r="U375" s="9">
        <f t="shared" si="86"/>
        <v>797.19000336244426</v>
      </c>
      <c r="V375" s="13">
        <f t="shared" si="79"/>
        <v>1.7304160621733899E-4</v>
      </c>
    </row>
    <row r="376" spans="1:22">
      <c r="A376" s="2"/>
      <c r="B376" s="2"/>
      <c r="C376">
        <v>1989.0417</v>
      </c>
      <c r="D376">
        <v>353.07</v>
      </c>
      <c r="E376" s="1">
        <f t="shared" si="87"/>
        <v>2120</v>
      </c>
      <c r="F376" s="4">
        <f>F375*SUM(economy!Z166:AB166)/SUM(economy!Z165:AB165)</f>
        <v>19386.049308481677</v>
      </c>
      <c r="G376" s="9">
        <f t="shared" si="90"/>
        <v>136.97214277191543</v>
      </c>
      <c r="H376" s="9">
        <f t="shared" si="90"/>
        <v>178.11989531249739</v>
      </c>
      <c r="I376" s="9">
        <f t="shared" si="90"/>
        <v>167.22813668150727</v>
      </c>
      <c r="J376" s="9">
        <f t="shared" si="90"/>
        <v>40.700036949521539</v>
      </c>
      <c r="K376" s="9">
        <f t="shared" si="90"/>
        <v>2.3331213367583152</v>
      </c>
      <c r="L376" s="9">
        <f t="shared" si="85"/>
        <v>800.3533330521999</v>
      </c>
      <c r="O376">
        <f t="shared" si="78"/>
        <v>19386.049308481677</v>
      </c>
      <c r="P376" s="2">
        <f t="shared" si="80"/>
        <v>136.97220380477927</v>
      </c>
      <c r="Q376" s="2">
        <f t="shared" si="81"/>
        <v>178.11996679610169</v>
      </c>
      <c r="R376" s="2">
        <f t="shared" si="82"/>
        <v>167.22817610497151</v>
      </c>
      <c r="S376" s="2">
        <f t="shared" si="83"/>
        <v>40.700037296604826</v>
      </c>
      <c r="T376" s="2">
        <f t="shared" si="84"/>
        <v>2.3331213367583152</v>
      </c>
      <c r="U376" s="9">
        <f t="shared" si="86"/>
        <v>800.35350533921564</v>
      </c>
      <c r="V376" s="13">
        <f t="shared" si="79"/>
        <v>1.7228701574367733E-4</v>
      </c>
    </row>
    <row r="377" spans="1:22">
      <c r="A377" s="2"/>
      <c r="B377" s="2"/>
      <c r="C377">
        <v>1989.125</v>
      </c>
      <c r="D377">
        <v>353.43</v>
      </c>
      <c r="E377" s="1">
        <f t="shared" si="87"/>
        <v>2121</v>
      </c>
      <c r="F377" s="4">
        <f>F376*SUM(economy!Z167:AB167)/SUM(economy!Z166:AB166)</f>
        <v>19315.168184737144</v>
      </c>
      <c r="G377" s="9">
        <f t="shared" si="90"/>
        <v>138.15532887994482</v>
      </c>
      <c r="H377" s="9">
        <f t="shared" si="90"/>
        <v>179.45016847485081</v>
      </c>
      <c r="I377" s="9">
        <f t="shared" si="90"/>
        <v>167.8959557473712</v>
      </c>
      <c r="J377" s="9">
        <f t="shared" si="90"/>
        <v>40.650329693661483</v>
      </c>
      <c r="K377" s="9">
        <f t="shared" si="90"/>
        <v>2.3252527835962562</v>
      </c>
      <c r="L377" s="9">
        <f t="shared" si="85"/>
        <v>803.47703557942452</v>
      </c>
      <c r="O377">
        <f t="shared" si="78"/>
        <v>19315.168184737144</v>
      </c>
      <c r="P377" s="2">
        <f t="shared" si="80"/>
        <v>138.15538991280866</v>
      </c>
      <c r="Q377" s="2">
        <f t="shared" si="81"/>
        <v>179.45023976180158</v>
      </c>
      <c r="R377" s="2">
        <f t="shared" si="82"/>
        <v>167.89599464166943</v>
      </c>
      <c r="S377" s="2">
        <f t="shared" si="83"/>
        <v>40.650330020916989</v>
      </c>
      <c r="T377" s="2">
        <f t="shared" si="84"/>
        <v>2.3252527835962562</v>
      </c>
      <c r="U377" s="9">
        <f t="shared" si="86"/>
        <v>803.47720712079285</v>
      </c>
      <c r="V377" s="13">
        <f t="shared" si="79"/>
        <v>1.715413683314182E-4</v>
      </c>
    </row>
    <row r="378" spans="1:22">
      <c r="A378" s="2"/>
      <c r="B378" s="2"/>
      <c r="C378">
        <v>1989.2083</v>
      </c>
      <c r="D378">
        <v>354.08</v>
      </c>
      <c r="E378" s="1">
        <f t="shared" si="87"/>
        <v>2122</v>
      </c>
      <c r="F378" s="4">
        <f>F377*SUM(economy!Z168:AB168)/SUM(economy!Z167:AB167)</f>
        <v>19242.494069156633</v>
      </c>
      <c r="G378" s="9">
        <f t="shared" si="90"/>
        <v>139.3341889099992</v>
      </c>
      <c r="H378" s="9">
        <f t="shared" si="90"/>
        <v>180.77012651138324</v>
      </c>
      <c r="I378" s="9">
        <f t="shared" si="90"/>
        <v>168.54416212710078</v>
      </c>
      <c r="J378" s="9">
        <f t="shared" si="90"/>
        <v>40.595142676335122</v>
      </c>
      <c r="K378" s="9">
        <f t="shared" si="90"/>
        <v>2.3171525125674126</v>
      </c>
      <c r="L378" s="9">
        <f t="shared" si="85"/>
        <v>806.56077273738583</v>
      </c>
      <c r="O378">
        <f t="shared" si="78"/>
        <v>19242.494069156633</v>
      </c>
      <c r="P378" s="2">
        <f t="shared" si="80"/>
        <v>139.33424994286304</v>
      </c>
      <c r="Q378" s="2">
        <f t="shared" si="81"/>
        <v>180.77019760222146</v>
      </c>
      <c r="R378" s="2">
        <f t="shared" si="82"/>
        <v>168.5442004993358</v>
      </c>
      <c r="S378" s="2">
        <f t="shared" si="83"/>
        <v>40.595142984895553</v>
      </c>
      <c r="T378" s="2">
        <f t="shared" si="84"/>
        <v>2.3171525125674126</v>
      </c>
      <c r="U378" s="9">
        <f t="shared" si="86"/>
        <v>806.56094354188326</v>
      </c>
      <c r="V378" s="13">
        <f t="shared" si="79"/>
        <v>1.7080449742934434E-4</v>
      </c>
    </row>
    <row r="379" spans="1:22">
      <c r="A379" s="2"/>
      <c r="B379" s="2"/>
      <c r="C379">
        <v>1989.2917</v>
      </c>
      <c r="D379">
        <v>355.72</v>
      </c>
      <c r="E379" s="1">
        <f t="shared" si="87"/>
        <v>2123</v>
      </c>
      <c r="F379" s="4">
        <f>F378*SUM(economy!Z169:AB169)/SUM(economy!Z168:AB168)</f>
        <v>19168.084382146531</v>
      </c>
      <c r="G379" s="9">
        <f t="shared" si="90"/>
        <v>140.50861343065196</v>
      </c>
      <c r="H379" s="9">
        <f t="shared" si="90"/>
        <v>182.07962944327326</v>
      </c>
      <c r="I379" s="9">
        <f t="shared" si="90"/>
        <v>169.17274970458325</v>
      </c>
      <c r="J379" s="9">
        <f t="shared" si="90"/>
        <v>40.534578494036289</v>
      </c>
      <c r="K379" s="9">
        <f t="shared" si="90"/>
        <v>2.308827519527493</v>
      </c>
      <c r="L379" s="9">
        <f t="shared" si="85"/>
        <v>809.60439859207224</v>
      </c>
      <c r="O379">
        <f t="shared" si="78"/>
        <v>19168.084382146531</v>
      </c>
      <c r="P379" s="2">
        <f t="shared" si="80"/>
        <v>140.5086744635158</v>
      </c>
      <c r="Q379" s="2">
        <f t="shared" si="81"/>
        <v>182.07970033853846</v>
      </c>
      <c r="R379" s="2">
        <f t="shared" si="82"/>
        <v>169.1727875617625</v>
      </c>
      <c r="S379" s="2">
        <f t="shared" si="83"/>
        <v>40.534578784969632</v>
      </c>
      <c r="T379" s="2">
        <f t="shared" si="84"/>
        <v>2.308827519527493</v>
      </c>
      <c r="U379" s="9">
        <f t="shared" si="86"/>
        <v>809.60456866831396</v>
      </c>
      <c r="V379" s="13">
        <f t="shared" si="79"/>
        <v>1.7007624171583302E-4</v>
      </c>
    </row>
    <row r="380" spans="1:22">
      <c r="A380" s="2"/>
      <c r="B380" s="2"/>
      <c r="C380">
        <v>1989.375</v>
      </c>
      <c r="D380">
        <v>355.95</v>
      </c>
      <c r="E380" s="1">
        <f t="shared" si="87"/>
        <v>2124</v>
      </c>
      <c r="F380" s="4">
        <f>F379*SUM(economy!Z170:AB170)/SUM(economy!Z169:AB169)</f>
        <v>19091.995986864269</v>
      </c>
      <c r="G380" s="9">
        <f t="shared" si="90"/>
        <v>141.67849651500833</v>
      </c>
      <c r="H380" s="9">
        <f t="shared" si="90"/>
        <v>183.37854306837284</v>
      </c>
      <c r="I380" s="9">
        <f t="shared" si="90"/>
        <v>169.78172107234002</v>
      </c>
      <c r="J380" s="9">
        <f t="shared" si="90"/>
        <v>40.468740621727967</v>
      </c>
      <c r="K380" s="9">
        <f t="shared" si="90"/>
        <v>2.3002847434712019</v>
      </c>
      <c r="L380" s="9">
        <f t="shared" si="85"/>
        <v>812.60778602092046</v>
      </c>
      <c r="O380">
        <f t="shared" si="78"/>
        <v>19091.995986864269</v>
      </c>
      <c r="P380" s="2">
        <f t="shared" si="80"/>
        <v>141.67855754787217</v>
      </c>
      <c r="Q380" s="2">
        <f t="shared" si="81"/>
        <v>183.37861376860306</v>
      </c>
      <c r="R380" s="2">
        <f t="shared" si="82"/>
        <v>169.78175842137688</v>
      </c>
      <c r="S380" s="2">
        <f t="shared" si="83"/>
        <v>40.468740896041204</v>
      </c>
      <c r="T380" s="2">
        <f t="shared" si="84"/>
        <v>2.3002847434712019</v>
      </c>
      <c r="U380" s="9">
        <f t="shared" si="86"/>
        <v>812.60795537736453</v>
      </c>
      <c r="V380" s="13">
        <f t="shared" si="79"/>
        <v>1.6935644407567452E-4</v>
      </c>
    </row>
    <row r="381" spans="1:22">
      <c r="A381" s="2"/>
      <c r="B381" s="2"/>
      <c r="C381">
        <v>1989.4583</v>
      </c>
      <c r="D381">
        <v>355.44</v>
      </c>
      <c r="E381" s="1">
        <f t="shared" si="87"/>
        <v>2125</v>
      </c>
      <c r="F381" s="4">
        <f>F380*SUM(economy!Z171:AB171)/SUM(economy!Z170:AB170)</f>
        <v>19014.285161480362</v>
      </c>
      <c r="G381" s="9">
        <f t="shared" si="90"/>
        <v>142.84373570669487</v>
      </c>
      <c r="H381" s="9">
        <f t="shared" si="90"/>
        <v>184.6667388929917</v>
      </c>
      <c r="I381" s="9">
        <f t="shared" si="90"/>
        <v>170.3710873309158</v>
      </c>
      <c r="J381" s="9">
        <f t="shared" si="90"/>
        <v>40.397733297253353</v>
      </c>
      <c r="K381" s="9">
        <f t="shared" si="90"/>
        <v>2.2915310627433798</v>
      </c>
      <c r="L381" s="9">
        <f t="shared" si="85"/>
        <v>815.57082629059914</v>
      </c>
      <c r="O381">
        <f t="shared" si="78"/>
        <v>19014.285161480362</v>
      </c>
      <c r="P381" s="2">
        <f t="shared" si="80"/>
        <v>142.84379673955871</v>
      </c>
      <c r="Q381" s="2">
        <f t="shared" si="81"/>
        <v>184.6668093987235</v>
      </c>
      <c r="R381" s="2">
        <f t="shared" si="82"/>
        <v>170.37112417863088</v>
      </c>
      <c r="S381" s="2">
        <f t="shared" si="83"/>
        <v>40.397733555895933</v>
      </c>
      <c r="T381" s="2">
        <f t="shared" si="84"/>
        <v>2.2915310627433798</v>
      </c>
      <c r="U381" s="9">
        <f t="shared" si="86"/>
        <v>815.57099493555245</v>
      </c>
      <c r="V381" s="13">
        <f t="shared" si="79"/>
        <v>1.6864495330537466E-4</v>
      </c>
    </row>
    <row r="382" spans="1:22">
      <c r="A382" s="2"/>
      <c r="B382" s="2"/>
      <c r="C382">
        <v>1989.5417</v>
      </c>
      <c r="D382">
        <v>354.05</v>
      </c>
      <c r="E382" s="1">
        <f t="shared" si="87"/>
        <v>2126</v>
      </c>
      <c r="F382" s="4">
        <f>F381*SUM(economy!Z172:AB172)/SUM(economy!Z171:AB171)</f>
        <v>18935.007572989864</v>
      </c>
      <c r="G382" s="9">
        <f t="shared" si="90"/>
        <v>144.00423198415612</v>
      </c>
      <c r="H382" s="9">
        <f t="shared" si="90"/>
        <v>185.94409406126485</v>
      </c>
      <c r="I382" s="9">
        <f t="shared" si="90"/>
        <v>170.9408678867934</v>
      </c>
      <c r="J382" s="9">
        <f t="shared" si="90"/>
        <v>40.321661409094425</v>
      </c>
      <c r="K382" s="9">
        <f t="shared" si="90"/>
        <v>2.2825732914386903</v>
      </c>
      <c r="L382" s="9">
        <f t="shared" si="85"/>
        <v>818.49342863274751</v>
      </c>
      <c r="O382">
        <f t="shared" si="78"/>
        <v>18935.007572989864</v>
      </c>
      <c r="P382" s="2">
        <f t="shared" si="80"/>
        <v>144.00429301701996</v>
      </c>
      <c r="Q382" s="2">
        <f t="shared" si="81"/>
        <v>185.94416437303326</v>
      </c>
      <c r="R382" s="2">
        <f t="shared" si="82"/>
        <v>170.94090423991577</v>
      </c>
      <c r="S382" s="2">
        <f t="shared" si="83"/>
        <v>40.321661652961566</v>
      </c>
      <c r="T382" s="2">
        <f t="shared" si="84"/>
        <v>2.2825732914386903</v>
      </c>
      <c r="U382" s="9">
        <f t="shared" si="86"/>
        <v>818.49359657436923</v>
      </c>
      <c r="V382" s="13">
        <f t="shared" si="79"/>
        <v>1.6794162172573124E-4</v>
      </c>
    </row>
    <row r="383" spans="1:22">
      <c r="A383" s="2"/>
      <c r="B383" s="2"/>
      <c r="C383">
        <v>1989.625</v>
      </c>
      <c r="D383">
        <v>351.84</v>
      </c>
      <c r="E383" s="1">
        <f t="shared" si="87"/>
        <v>2127</v>
      </c>
      <c r="F383" s="4">
        <f>F382*SUM(economy!Z173:AB173)/SUM(economy!Z172:AB172)</f>
        <v>18854.218252555194</v>
      </c>
      <c r="G383" s="9">
        <f t="shared" si="90"/>
        <v>145.15988972335268</v>
      </c>
      <c r="H383" s="9">
        <f t="shared" si="90"/>
        <v>187.21049128225528</v>
      </c>
      <c r="I383" s="9">
        <f t="shared" si="90"/>
        <v>171.49109024908651</v>
      </c>
      <c r="J383" s="9">
        <f t="shared" si="90"/>
        <v>40.240630387468805</v>
      </c>
      <c r="K383" s="9">
        <f t="shared" si="90"/>
        <v>2.2734181759884109</v>
      </c>
      <c r="L383" s="9">
        <f t="shared" si="85"/>
        <v>821.37551981815182</v>
      </c>
      <c r="O383">
        <f t="shared" si="78"/>
        <v>18854.218252555194</v>
      </c>
      <c r="P383" s="2">
        <f t="shared" si="80"/>
        <v>145.15995075621652</v>
      </c>
      <c r="Q383" s="2">
        <f t="shared" si="81"/>
        <v>187.21056140059392</v>
      </c>
      <c r="R383" s="2">
        <f t="shared" si="82"/>
        <v>171.49112611425488</v>
      </c>
      <c r="S383" s="2">
        <f t="shared" si="83"/>
        <v>40.240630617404584</v>
      </c>
      <c r="T383" s="2">
        <f t="shared" si="84"/>
        <v>2.2734181759884109</v>
      </c>
      <c r="U383" s="9">
        <f t="shared" si="86"/>
        <v>821.37568706445836</v>
      </c>
      <c r="V383" s="13">
        <f t="shared" si="79"/>
        <v>1.6724630654607608E-4</v>
      </c>
    </row>
    <row r="384" spans="1:22">
      <c r="A384" s="2"/>
      <c r="B384" s="2"/>
      <c r="C384">
        <v>1989.7083</v>
      </c>
      <c r="D384">
        <v>350.09</v>
      </c>
      <c r="E384" s="1">
        <f t="shared" si="87"/>
        <v>2128</v>
      </c>
      <c r="F384" s="4">
        <f>F383*SUM(economy!Z174:AB174)/SUM(economy!Z173:AB173)</f>
        <v>18771.971572360006</v>
      </c>
      <c r="G384" s="9">
        <f t="shared" si="90"/>
        <v>146.31061665895464</v>
      </c>
      <c r="H384" s="9">
        <f t="shared" si="90"/>
        <v>188.46581875494218</v>
      </c>
      <c r="I384" s="9">
        <f t="shared" si="90"/>
        <v>172.02178982525703</v>
      </c>
      <c r="J384" s="9">
        <f t="shared" si="90"/>
        <v>40.154746098753876</v>
      </c>
      <c r="K384" s="9">
        <f t="shared" si="90"/>
        <v>2.2640723919326042</v>
      </c>
      <c r="L384" s="9">
        <f t="shared" si="85"/>
        <v>824.21704372984027</v>
      </c>
      <c r="O384">
        <f t="shared" si="78"/>
        <v>18771.971572360006</v>
      </c>
      <c r="P384" s="2">
        <f t="shared" si="80"/>
        <v>146.31067769181848</v>
      </c>
      <c r="Q384" s="2">
        <f t="shared" si="81"/>
        <v>188.46588868038316</v>
      </c>
      <c r="R384" s="2">
        <f t="shared" si="82"/>
        <v>172.02182520902102</v>
      </c>
      <c r="S384" s="2">
        <f t="shared" si="83"/>
        <v>40.154746315554149</v>
      </c>
      <c r="T384" s="2">
        <f t="shared" si="84"/>
        <v>2.2640723919326042</v>
      </c>
      <c r="U384" s="9">
        <f t="shared" si="86"/>
        <v>824.21721028870934</v>
      </c>
      <c r="V384" s="13">
        <f t="shared" si="79"/>
        <v>1.6655886906846717E-4</v>
      </c>
    </row>
    <row r="385" spans="1:22">
      <c r="A385" s="2"/>
      <c r="B385" s="2"/>
      <c r="C385">
        <v>1989.7917</v>
      </c>
      <c r="D385">
        <v>350.33</v>
      </c>
      <c r="E385" s="1">
        <f t="shared" si="87"/>
        <v>2129</v>
      </c>
      <c r="F385" s="4">
        <f>F384*SUM(economy!Z175:AB175)/SUM(economy!Z174:AB174)</f>
        <v>18688.321223951287</v>
      </c>
      <c r="G385" s="9">
        <f t="shared" si="90"/>
        <v>147.45632384412215</v>
      </c>
      <c r="H385" s="9">
        <f t="shared" si="90"/>
        <v>189.70997009124204</v>
      </c>
      <c r="I385" s="9">
        <f t="shared" si="90"/>
        <v>172.53300971609704</v>
      </c>
      <c r="J385" s="9">
        <f t="shared" si="90"/>
        <v>40.064114743225403</v>
      </c>
      <c r="K385" s="9">
        <f t="shared" si="90"/>
        <v>2.2545425408756672</v>
      </c>
      <c r="L385" s="9">
        <f t="shared" si="85"/>
        <v>827.01796093556243</v>
      </c>
      <c r="O385">
        <f t="shared" si="78"/>
        <v>18688.321223951287</v>
      </c>
      <c r="P385" s="2">
        <f t="shared" si="80"/>
        <v>147.45638487698599</v>
      </c>
      <c r="Q385" s="2">
        <f t="shared" si="81"/>
        <v>189.71003982431603</v>
      </c>
      <c r="R385" s="2">
        <f t="shared" si="82"/>
        <v>172.53304462491835</v>
      </c>
      <c r="S385" s="2">
        <f t="shared" si="83"/>
        <v>40.064114947640562</v>
      </c>
      <c r="T385" s="2">
        <f t="shared" si="84"/>
        <v>2.2545425408756672</v>
      </c>
      <c r="U385" s="9">
        <f t="shared" si="86"/>
        <v>827.01812681473666</v>
      </c>
      <c r="V385" s="13">
        <f t="shared" si="79"/>
        <v>1.658791742329413E-4</v>
      </c>
    </row>
    <row r="386" spans="1:22">
      <c r="A386" s="2"/>
      <c r="B386" s="2"/>
      <c r="C386">
        <v>1989.875</v>
      </c>
      <c r="D386">
        <v>351.55</v>
      </c>
      <c r="E386" s="1">
        <f t="shared" si="87"/>
        <v>2130</v>
      </c>
      <c r="F386" s="4">
        <f>F385*SUM(economy!Z176:AB176)/SUM(economy!Z175:AB175)</f>
        <v>18603.320198046084</v>
      </c>
      <c r="G386" s="9">
        <f t="shared" si="90"/>
        <v>148.59692560896426</v>
      </c>
      <c r="H386" s="9">
        <f t="shared" si="90"/>
        <v>190.94284423720796</v>
      </c>
      <c r="I386" s="9">
        <f t="shared" si="90"/>
        <v>173.02480051020896</v>
      </c>
      <c r="J386" s="9">
        <f t="shared" si="90"/>
        <v>39.968842756096031</v>
      </c>
      <c r="K386" s="9">
        <f t="shared" si="90"/>
        <v>2.2448351476229749</v>
      </c>
      <c r="L386" s="9">
        <f t="shared" si="85"/>
        <v>829.77824826010021</v>
      </c>
      <c r="O386">
        <f t="shared" si="78"/>
        <v>18603.320198046084</v>
      </c>
      <c r="P386" s="2">
        <f t="shared" si="80"/>
        <v>148.5969866418281</v>
      </c>
      <c r="Q386" s="2">
        <f t="shared" si="81"/>
        <v>190.94291377844419</v>
      </c>
      <c r="R386" s="2">
        <f t="shared" si="82"/>
        <v>173.02483495046258</v>
      </c>
      <c r="S386" s="2">
        <f t="shared" si="83"/>
        <v>39.968842948833597</v>
      </c>
      <c r="T386" s="2">
        <f t="shared" si="84"/>
        <v>2.2448351476229749</v>
      </c>
      <c r="U386" s="9">
        <f t="shared" si="86"/>
        <v>829.77841346719151</v>
      </c>
      <c r="V386" s="13">
        <f t="shared" si="79"/>
        <v>1.6520709129963507E-4</v>
      </c>
    </row>
    <row r="387" spans="1:22">
      <c r="A387" s="2"/>
      <c r="B387" s="2"/>
      <c r="C387">
        <v>1989.9583</v>
      </c>
      <c r="D387">
        <v>352.91</v>
      </c>
      <c r="E387" s="1">
        <f t="shared" si="87"/>
        <v>2131</v>
      </c>
      <c r="F387" s="4">
        <f>F386*SUM(economy!Z177:AB177)/SUM(economy!Z176:AB176)</f>
        <v>18517.020765776208</v>
      </c>
      <c r="G387" s="9">
        <f t="shared" si="90"/>
        <v>149.73233951776518</v>
      </c>
      <c r="H387" s="9">
        <f t="shared" si="90"/>
        <v>192.16434539254968</v>
      </c>
      <c r="I387" s="9">
        <f t="shared" si="90"/>
        <v>173.49722007821055</v>
      </c>
      <c r="J387" s="9">
        <f t="shared" si="90"/>
        <v>39.869036711837055</v>
      </c>
      <c r="K387" s="9">
        <f t="shared" si="90"/>
        <v>2.2349566574961273</v>
      </c>
      <c r="L387" s="9">
        <f t="shared" si="85"/>
        <v>832.49789835785862</v>
      </c>
      <c r="O387">
        <f t="shared" si="78"/>
        <v>18517.020765776208</v>
      </c>
      <c r="P387" s="2">
        <f t="shared" si="80"/>
        <v>149.73240055062902</v>
      </c>
      <c r="Q387" s="2">
        <f t="shared" si="81"/>
        <v>192.16441474247588</v>
      </c>
      <c r="R387" s="2">
        <f t="shared" si="82"/>
        <v>173.49725405618585</v>
      </c>
      <c r="S387" s="2">
        <f t="shared" si="83"/>
        <v>39.869036893564129</v>
      </c>
      <c r="T387" s="2">
        <f t="shared" si="84"/>
        <v>2.2349566574961273</v>
      </c>
      <c r="U387" s="9">
        <f t="shared" si="86"/>
        <v>832.49806290035099</v>
      </c>
      <c r="V387" s="13">
        <f t="shared" si="79"/>
        <v>1.6454249237085605E-4</v>
      </c>
    </row>
    <row r="388" spans="1:22">
      <c r="A388" s="2"/>
      <c r="B388" s="2"/>
      <c r="C388">
        <v>1990.0417</v>
      </c>
      <c r="D388">
        <v>353.86</v>
      </c>
      <c r="E388" s="1">
        <f t="shared" si="87"/>
        <v>2132</v>
      </c>
      <c r="F388" s="4">
        <f>F387*SUM(economy!Z178:AB178)/SUM(economy!Z177:AB177)</f>
        <v>18429.474461343976</v>
      </c>
      <c r="G388" s="9">
        <f t="shared" si="90"/>
        <v>150.86248632506607</v>
      </c>
      <c r="H388" s="9">
        <f t="shared" si="90"/>
        <v>193.37438292861384</v>
      </c>
      <c r="I388" s="9">
        <f t="shared" si="90"/>
        <v>173.95033336688442</v>
      </c>
      <c r="J388" s="9">
        <f t="shared" si="90"/>
        <v>39.764803231764645</v>
      </c>
      <c r="K388" s="9">
        <f t="shared" si="90"/>
        <v>2.2249134338240335</v>
      </c>
      <c r="L388" s="9">
        <f t="shared" si="85"/>
        <v>835.17691928615295</v>
      </c>
      <c r="O388">
        <f t="shared" si="78"/>
        <v>18429.474461343976</v>
      </c>
      <c r="P388" s="2">
        <f t="shared" si="80"/>
        <v>150.86254735792991</v>
      </c>
      <c r="Q388" s="2">
        <f t="shared" si="81"/>
        <v>193.37445208775634</v>
      </c>
      <c r="R388" s="2">
        <f t="shared" si="82"/>
        <v>173.95036688878639</v>
      </c>
      <c r="S388" s="2">
        <f t="shared" si="83"/>
        <v>39.764803403110221</v>
      </c>
      <c r="T388" s="2">
        <f t="shared" si="84"/>
        <v>2.2249134338240335</v>
      </c>
      <c r="U388" s="9">
        <f t="shared" si="86"/>
        <v>835.17708317140693</v>
      </c>
      <c r="V388" s="13">
        <f t="shared" si="79"/>
        <v>1.6388525398269849E-4</v>
      </c>
    </row>
    <row r="389" spans="1:22">
      <c r="A389" s="2"/>
      <c r="B389" s="2"/>
      <c r="C389">
        <v>1990.125</v>
      </c>
      <c r="D389">
        <v>355.1</v>
      </c>
      <c r="E389" s="1">
        <f t="shared" si="87"/>
        <v>2133</v>
      </c>
      <c r="F389" s="4">
        <f>F388*SUM(economy!Z179:AB179)/SUM(economy!Z178:AB178)</f>
        <v>18340.732066059762</v>
      </c>
      <c r="G389" s="9">
        <f t="shared" si="90"/>
        <v>151.98728993068801</v>
      </c>
      <c r="H389" s="9">
        <f t="shared" si="90"/>
        <v>194.5728713049615</v>
      </c>
      <c r="I389" s="9">
        <f t="shared" si="90"/>
        <v>174.3842121934851</v>
      </c>
      <c r="J389" s="9">
        <f t="shared" si="90"/>
        <v>39.656248894869684</v>
      </c>
      <c r="K389" s="9">
        <f t="shared" si="90"/>
        <v>2.2147117556068938</v>
      </c>
      <c r="L389" s="9">
        <f t="shared" si="85"/>
        <v>837.81533407961126</v>
      </c>
      <c r="O389">
        <f t="shared" si="78"/>
        <v>18340.732066059762</v>
      </c>
      <c r="P389" s="2">
        <f t="shared" si="80"/>
        <v>151.98735096355185</v>
      </c>
      <c r="Q389" s="2">
        <f t="shared" si="81"/>
        <v>194.57294027384512</v>
      </c>
      <c r="R389" s="2">
        <f t="shared" si="82"/>
        <v>174.38424526543545</v>
      </c>
      <c r="S389" s="2">
        <f t="shared" si="83"/>
        <v>39.656249056426823</v>
      </c>
      <c r="T389" s="2">
        <f t="shared" si="84"/>
        <v>2.2147117556068938</v>
      </c>
      <c r="U389" s="9">
        <f t="shared" si="86"/>
        <v>837.81549731486621</v>
      </c>
      <c r="V389" s="13">
        <f t="shared" si="79"/>
        <v>1.6323525494499336E-4</v>
      </c>
    </row>
    <row r="390" spans="1:22">
      <c r="A390" s="2"/>
      <c r="B390" s="2"/>
      <c r="C390">
        <v>1990.2083</v>
      </c>
      <c r="D390">
        <v>355.75</v>
      </c>
      <c r="E390" s="1">
        <f t="shared" si="87"/>
        <v>2134</v>
      </c>
      <c r="F390" s="4">
        <f>F389*SUM(economy!Z180:AB180)/SUM(economy!Z179:AB179)</f>
        <v>18250.843593731177</v>
      </c>
      <c r="G390" s="9">
        <f t="shared" si="90"/>
        <v>153.10667733378085</v>
      </c>
      <c r="H390" s="9">
        <f t="shared" si="90"/>
        <v>195.75972998467617</v>
      </c>
      <c r="I390" s="9">
        <f t="shared" si="90"/>
        <v>174.79893504040871</v>
      </c>
      <c r="J390" s="9">
        <f t="shared" si="90"/>
        <v>39.543480151868053</v>
      </c>
      <c r="K390" s="9">
        <f t="shared" si="90"/>
        <v>2.2043578153499199</v>
      </c>
      <c r="L390" s="9">
        <f t="shared" si="85"/>
        <v>840.41318032608365</v>
      </c>
      <c r="O390">
        <f t="shared" si="78"/>
        <v>18250.843593731177</v>
      </c>
      <c r="P390" s="2">
        <f t="shared" si="80"/>
        <v>153.10673836664469</v>
      </c>
      <c r="Q390" s="2">
        <f t="shared" si="81"/>
        <v>195.75979876382434</v>
      </c>
      <c r="R390" s="2">
        <f t="shared" si="82"/>
        <v>174.79896766844698</v>
      </c>
      <c r="S390" s="2">
        <f t="shared" si="83"/>
        <v>39.543480304195938</v>
      </c>
      <c r="T390" s="2">
        <f t="shared" si="84"/>
        <v>2.2043578153499199</v>
      </c>
      <c r="U390" s="9">
        <f t="shared" si="86"/>
        <v>840.41334291846181</v>
      </c>
      <c r="V390" s="13">
        <f t="shared" si="79"/>
        <v>1.6259237816029781E-4</v>
      </c>
    </row>
    <row r="391" spans="1:22">
      <c r="A391" s="2"/>
      <c r="B391" s="2"/>
      <c r="C391">
        <v>1990.2917</v>
      </c>
      <c r="D391">
        <v>356.38</v>
      </c>
      <c r="E391" s="1">
        <f t="shared" si="87"/>
        <v>2135</v>
      </c>
      <c r="F391" s="4">
        <f>F390*SUM(economy!Z181:AB181)/SUM(economy!Z180:AB180)</f>
        <v>18159.858277372459</v>
      </c>
      <c r="G391" s="9">
        <f t="shared" ref="G391:K406" si="91">G390*(1-G$5)+G$4*$F390*$L$4/1000</f>
        <v>154.22057858598041</v>
      </c>
      <c r="H391" s="9">
        <f t="shared" si="91"/>
        <v>196.93488334853299</v>
      </c>
      <c r="I391" s="9">
        <f t="shared" si="91"/>
        <v>175.1945868504238</v>
      </c>
      <c r="J391" s="9">
        <f t="shared" si="91"/>
        <v>39.426603242446134</v>
      </c>
      <c r="K391" s="9">
        <f t="shared" si="91"/>
        <v>2.1938577170634677</v>
      </c>
      <c r="L391" s="9">
        <f t="shared" si="85"/>
        <v>842.97050974444676</v>
      </c>
      <c r="O391">
        <f t="shared" ref="O391:O454" si="92">F391+N391</f>
        <v>18159.858277372459</v>
      </c>
      <c r="P391" s="2">
        <f t="shared" si="80"/>
        <v>154.22063961884425</v>
      </c>
      <c r="Q391" s="2">
        <f t="shared" si="81"/>
        <v>196.93495193846766</v>
      </c>
      <c r="R391" s="2">
        <f t="shared" si="82"/>
        <v>175.19461904050843</v>
      </c>
      <c r="S391" s="2">
        <f t="shared" si="83"/>
        <v>39.426603386072003</v>
      </c>
      <c r="T391" s="2">
        <f t="shared" si="84"/>
        <v>2.1938577170634677</v>
      </c>
      <c r="U391" s="9">
        <f t="shared" si="86"/>
        <v>842.97067170095579</v>
      </c>
      <c r="V391" s="13">
        <f t="shared" ref="V391:V454" si="93">U391-L391</f>
        <v>1.6195650903227943E-4</v>
      </c>
    </row>
    <row r="392" spans="1:22">
      <c r="A392" s="2"/>
      <c r="B392" s="2"/>
      <c r="C392">
        <v>1990.375</v>
      </c>
      <c r="D392">
        <v>357.38</v>
      </c>
      <c r="E392" s="1">
        <f t="shared" si="87"/>
        <v>2136</v>
      </c>
      <c r="F392" s="4">
        <f>F391*SUM(economy!Z182:AB182)/SUM(economy!Z181:AB181)</f>
        <v>18067.824557201864</v>
      </c>
      <c r="G392" s="9">
        <f t="shared" si="91"/>
        <v>155.32892674375432</v>
      </c>
      <c r="H392" s="9">
        <f t="shared" si="91"/>
        <v>198.0982606081561</v>
      </c>
      <c r="I392" s="9">
        <f t="shared" si="91"/>
        <v>175.57125882265396</v>
      </c>
      <c r="J392" s="9">
        <f t="shared" si="91"/>
        <v>39.305724115673812</v>
      </c>
      <c r="K392" s="9">
        <f t="shared" si="91"/>
        <v>2.1832174744260846</v>
      </c>
      <c r="L392" s="9">
        <f t="shared" si="85"/>
        <v>845.48738776466428</v>
      </c>
      <c r="O392">
        <f t="shared" si="92"/>
        <v>18067.824557201864</v>
      </c>
      <c r="P392" s="2">
        <f t="shared" ref="P392:P455" si="94">P391*(1-P$5)+P$4*$O391*$L$4/1000</f>
        <v>155.32898777661816</v>
      </c>
      <c r="Q392" s="2">
        <f t="shared" ref="Q392:Q455" si="95">Q391*(1-Q$5)+Q$4*$O391*$L$4/1000</f>
        <v>198.09832900939782</v>
      </c>
      <c r="R392" s="2">
        <f t="shared" ref="R392:R455" si="96">R391*(1-R$5)+R$4*$O391*$L$4/1000</f>
        <v>175.57129058066343</v>
      </c>
      <c r="S392" s="2">
        <f t="shared" ref="S392:S455" si="97">S391*(1-S$5)+S$4*$O391*$L$4/1000</f>
        <v>39.305724251094787</v>
      </c>
      <c r="T392" s="2">
        <f t="shared" ref="T392:T455" si="98">T391*(1-T$5)+T$4*$O391*$L$4/1000</f>
        <v>2.1832174744260846</v>
      </c>
      <c r="U392" s="9">
        <f t="shared" si="86"/>
        <v>845.48754909220031</v>
      </c>
      <c r="V392" s="13">
        <f t="shared" si="93"/>
        <v>1.613275360341504E-4</v>
      </c>
    </row>
    <row r="393" spans="1:22">
      <c r="A393" s="2"/>
      <c r="B393" s="2"/>
      <c r="C393">
        <v>1990.4583</v>
      </c>
      <c r="D393">
        <v>356.39</v>
      </c>
      <c r="E393" s="1">
        <f t="shared" si="87"/>
        <v>2137</v>
      </c>
      <c r="F393" s="4">
        <f>F392*SUM(economy!Z183:AB183)/SUM(economy!Z182:AB182)</f>
        <v>17974.790069893177</v>
      </c>
      <c r="G393" s="9">
        <f t="shared" si="91"/>
        <v>156.43165782001546</v>
      </c>
      <c r="H393" s="9">
        <f t="shared" si="91"/>
        <v>199.24979571828786</v>
      </c>
      <c r="I393" s="9">
        <f t="shared" si="91"/>
        <v>175.92904820949565</v>
      </c>
      <c r="J393" s="9">
        <f t="shared" si="91"/>
        <v>39.18094835355533</v>
      </c>
      <c r="K393" s="9">
        <f t="shared" si="91"/>
        <v>2.1724430091068383</v>
      </c>
      <c r="L393" s="9">
        <f t="shared" ref="L393:L456" si="99">SUM(G393:K393,L$5)</f>
        <v>847.96389311046107</v>
      </c>
      <c r="O393">
        <f t="shared" si="92"/>
        <v>17974.790069893177</v>
      </c>
      <c r="P393" s="2">
        <f t="shared" si="94"/>
        <v>156.4317188528793</v>
      </c>
      <c r="Q393" s="2">
        <f t="shared" si="95"/>
        <v>199.24986393135572</v>
      </c>
      <c r="R393" s="2">
        <f t="shared" si="96"/>
        <v>175.92907954122956</v>
      </c>
      <c r="S393" s="2">
        <f t="shared" si="97"/>
        <v>39.180948481240129</v>
      </c>
      <c r="T393" s="2">
        <f t="shared" si="98"/>
        <v>2.1724430091068383</v>
      </c>
      <c r="U393" s="9">
        <f t="shared" ref="U393:U456" si="100">SUM(P393:T393,U$5)</f>
        <v>847.96405381581144</v>
      </c>
      <c r="V393" s="13">
        <f t="shared" si="93"/>
        <v>1.6070535036760702E-4</v>
      </c>
    </row>
    <row r="394" spans="1:22">
      <c r="A394" s="2"/>
      <c r="B394" s="2"/>
      <c r="C394">
        <v>1990.5417</v>
      </c>
      <c r="D394">
        <v>354.89</v>
      </c>
      <c r="E394" s="1">
        <f t="shared" ref="E394:E457" si="101">1+E393</f>
        <v>2138</v>
      </c>
      <c r="F394" s="4">
        <f>F393*SUM(economy!Z184:AB184)/SUM(economy!Z183:AB183)</f>
        <v>17880.801639047706</v>
      </c>
      <c r="G394" s="9">
        <f t="shared" si="91"/>
        <v>157.52871073507936</v>
      </c>
      <c r="H394" s="9">
        <f t="shared" si="91"/>
        <v>200.38942728829025</v>
      </c>
      <c r="I394" s="9">
        <f t="shared" si="91"/>
        <v>176.26805811464712</v>
      </c>
      <c r="J394" s="9">
        <f t="shared" si="91"/>
        <v>39.05238109768586</v>
      </c>
      <c r="K394" s="9">
        <f t="shared" si="91"/>
        <v>2.161540149243133</v>
      </c>
      <c r="L394" s="9">
        <f t="shared" si="99"/>
        <v>850.4001173849457</v>
      </c>
      <c r="O394">
        <f t="shared" si="92"/>
        <v>17880.801639047706</v>
      </c>
      <c r="P394" s="2">
        <f t="shared" si="94"/>
        <v>157.5287717679432</v>
      </c>
      <c r="Q394" s="2">
        <f t="shared" si="95"/>
        <v>200.3894953137019</v>
      </c>
      <c r="R394" s="2">
        <f t="shared" si="96"/>
        <v>176.26808902582721</v>
      </c>
      <c r="S394" s="2">
        <f t="shared" si="97"/>
        <v>39.052381218076427</v>
      </c>
      <c r="T394" s="2">
        <f t="shared" si="98"/>
        <v>2.161540149243133</v>
      </c>
      <c r="U394" s="9">
        <f t="shared" si="100"/>
        <v>850.40027747479189</v>
      </c>
      <c r="V394" s="13">
        <f t="shared" si="93"/>
        <v>1.6008984619020339E-4</v>
      </c>
    </row>
    <row r="395" spans="1:22">
      <c r="A395" s="2"/>
      <c r="B395" s="2"/>
      <c r="C395">
        <v>1990.625</v>
      </c>
      <c r="D395">
        <v>353.06</v>
      </c>
      <c r="E395" s="1">
        <f t="shared" si="101"/>
        <v>2139</v>
      </c>
      <c r="F395" s="4">
        <f>F394*SUM(economy!Z185:AB185)/SUM(economy!Z184:AB184)</f>
        <v>17785.905266851609</v>
      </c>
      <c r="G395" s="9">
        <f t="shared" si="91"/>
        <v>158.62002726704003</v>
      </c>
      <c r="H395" s="9">
        <f t="shared" si="91"/>
        <v>201.51709849299496</v>
      </c>
      <c r="I395" s="9">
        <f t="shared" si="91"/>
        <v>176.588397292417</v>
      </c>
      <c r="J395" s="9">
        <f t="shared" si="91"/>
        <v>38.920126978979638</v>
      </c>
      <c r="K395" s="9">
        <f t="shared" si="91"/>
        <v>2.1505146280701339</v>
      </c>
      <c r="L395" s="9">
        <f t="shared" si="99"/>
        <v>852.79616465950176</v>
      </c>
      <c r="O395">
        <f t="shared" si="92"/>
        <v>17785.905266851609</v>
      </c>
      <c r="P395" s="2">
        <f t="shared" si="94"/>
        <v>158.62008829990387</v>
      </c>
      <c r="Q395" s="2">
        <f t="shared" si="95"/>
        <v>201.51716633126665</v>
      </c>
      <c r="R395" s="2">
        <f t="shared" si="96"/>
        <v>176.58842778868819</v>
      </c>
      <c r="S395" s="2">
        <f t="shared" si="97"/>
        <v>38.92012709249267</v>
      </c>
      <c r="T395" s="2">
        <f t="shared" si="98"/>
        <v>2.1505146280701339</v>
      </c>
      <c r="U395" s="9">
        <f t="shared" si="100"/>
        <v>852.79632414042146</v>
      </c>
      <c r="V395" s="13">
        <f t="shared" si="93"/>
        <v>1.5948091970585665E-4</v>
      </c>
    </row>
    <row r="396" spans="1:22">
      <c r="A396" s="2"/>
      <c r="B396" s="2"/>
      <c r="C396">
        <v>1990.7083</v>
      </c>
      <c r="D396">
        <v>351.38</v>
      </c>
      <c r="E396" s="1">
        <f t="shared" si="101"/>
        <v>2140</v>
      </c>
      <c r="F396" s="4">
        <f>F395*SUM(economy!Z186:AB186)/SUM(economy!Z185:AB185)</f>
        <v>17690.146126883152</v>
      </c>
      <c r="G396" s="9">
        <f t="shared" si="91"/>
        <v>159.70555200163662</v>
      </c>
      <c r="H396" s="9">
        <f t="shared" si="91"/>
        <v>202.63275698301558</v>
      </c>
      <c r="I396" s="9">
        <f t="shared" si="91"/>
        <v>176.8901799484731</v>
      </c>
      <c r="J396" s="9">
        <f t="shared" si="91"/>
        <v>38.784290050433349</v>
      </c>
      <c r="K396" s="9">
        <f t="shared" si="91"/>
        <v>2.1393720826977987</v>
      </c>
      <c r="L396" s="9">
        <f t="shared" si="99"/>
        <v>855.15215106625647</v>
      </c>
      <c r="O396">
        <f t="shared" si="92"/>
        <v>17690.146126883152</v>
      </c>
      <c r="P396" s="2">
        <f t="shared" si="94"/>
        <v>159.70561303450046</v>
      </c>
      <c r="Q396" s="2">
        <f t="shared" si="95"/>
        <v>202.63282463466217</v>
      </c>
      <c r="R396" s="2">
        <f t="shared" si="96"/>
        <v>176.89021003540455</v>
      </c>
      <c r="S396" s="2">
        <f t="shared" si="97"/>
        <v>38.78429015746174</v>
      </c>
      <c r="T396" s="2">
        <f t="shared" si="98"/>
        <v>2.1393720826977987</v>
      </c>
      <c r="U396" s="9">
        <f t="shared" si="100"/>
        <v>855.15230994472688</v>
      </c>
      <c r="V396" s="13">
        <f t="shared" si="93"/>
        <v>1.5887847041540226E-4</v>
      </c>
    </row>
    <row r="397" spans="1:22">
      <c r="A397" s="2"/>
      <c r="B397" s="2"/>
      <c r="C397">
        <v>1990.7917</v>
      </c>
      <c r="D397">
        <v>351.69</v>
      </c>
      <c r="E397" s="1">
        <f t="shared" si="101"/>
        <v>2141</v>
      </c>
      <c r="F397" s="4">
        <f>F396*SUM(economy!Z187:AB187)/SUM(economy!Z186:AB186)</f>
        <v>17593.568558034058</v>
      </c>
      <c r="G397" s="9">
        <f t="shared" si="91"/>
        <v>160.78523228168112</v>
      </c>
      <c r="H397" s="9">
        <f t="shared" si="91"/>
        <v>203.73635479463096</v>
      </c>
      <c r="I397" s="9">
        <f t="shared" si="91"/>
        <v>177.1735255421853</v>
      </c>
      <c r="J397" s="9">
        <f t="shared" si="91"/>
        <v>38.644973722886263</v>
      </c>
      <c r="K397" s="9">
        <f t="shared" si="91"/>
        <v>2.1281180530314185</v>
      </c>
      <c r="L397" s="9">
        <f t="shared" si="99"/>
        <v>857.46820439441512</v>
      </c>
      <c r="O397">
        <f t="shared" si="92"/>
        <v>17593.568558034058</v>
      </c>
      <c r="P397" s="2">
        <f t="shared" si="94"/>
        <v>160.78529331454496</v>
      </c>
      <c r="Q397" s="2">
        <f t="shared" si="95"/>
        <v>203.73642226016582</v>
      </c>
      <c r="R397" s="2">
        <f t="shared" si="96"/>
        <v>177.17355522527143</v>
      </c>
      <c r="S397" s="2">
        <f t="shared" si="97"/>
        <v>38.644973823800463</v>
      </c>
      <c r="T397" s="2">
        <f t="shared" si="98"/>
        <v>2.1281180530314185</v>
      </c>
      <c r="U397" s="9">
        <f t="shared" si="100"/>
        <v>857.46836267681419</v>
      </c>
      <c r="V397" s="13">
        <f t="shared" si="93"/>
        <v>1.5828239907023089E-4</v>
      </c>
    </row>
    <row r="398" spans="1:22">
      <c r="A398" s="2"/>
      <c r="B398" s="2"/>
      <c r="C398">
        <v>1990.875</v>
      </c>
      <c r="D398">
        <v>353.14</v>
      </c>
      <c r="E398" s="1">
        <f t="shared" si="101"/>
        <v>2142</v>
      </c>
      <c r="F398" s="4">
        <f>F397*SUM(economy!Z188:AB188)/SUM(economy!Z187:AB187)</f>
        <v>17496.216059508464</v>
      </c>
      <c r="G398" s="9">
        <f t="shared" si="91"/>
        <v>161.85901815611513</v>
      </c>
      <c r="H398" s="9">
        <f t="shared" si="91"/>
        <v>204.82784825934573</v>
      </c>
      <c r="I398" s="9">
        <f t="shared" si="91"/>
        <v>177.4385585907082</v>
      </c>
      <c r="J398" s="9">
        <f t="shared" si="91"/>
        <v>38.502280703736808</v>
      </c>
      <c r="K398" s="9">
        <f t="shared" si="91"/>
        <v>2.116757980831514</v>
      </c>
      <c r="L398" s="9">
        <f t="shared" si="99"/>
        <v>859.74446369073735</v>
      </c>
      <c r="O398">
        <f t="shared" si="92"/>
        <v>17496.216059508464</v>
      </c>
      <c r="P398" s="2">
        <f t="shared" si="94"/>
        <v>161.85907918897897</v>
      </c>
      <c r="Q398" s="2">
        <f t="shared" si="95"/>
        <v>204.82791553928089</v>
      </c>
      <c r="R398" s="2">
        <f t="shared" si="96"/>
        <v>177.43858787536965</v>
      </c>
      <c r="S398" s="2">
        <f t="shared" si="97"/>
        <v>38.502280798886098</v>
      </c>
      <c r="T398" s="2">
        <f t="shared" si="98"/>
        <v>2.116757980831514</v>
      </c>
      <c r="U398" s="9">
        <f t="shared" si="100"/>
        <v>859.74462138334707</v>
      </c>
      <c r="V398" s="13">
        <f t="shared" si="93"/>
        <v>1.5769260971865151E-4</v>
      </c>
    </row>
    <row r="399" spans="1:22">
      <c r="A399" s="2"/>
      <c r="B399" s="2"/>
      <c r="C399">
        <v>1990.9583</v>
      </c>
      <c r="D399">
        <v>354.41</v>
      </c>
      <c r="E399" s="1">
        <f t="shared" si="101"/>
        <v>2143</v>
      </c>
      <c r="F399" s="4">
        <f>F398*SUM(economy!Z189:AB189)/SUM(economy!Z188:AB188)</f>
        <v>17398.131286863289</v>
      </c>
      <c r="G399" s="9">
        <f t="shared" si="91"/>
        <v>162.92686232876119</v>
      </c>
      <c r="H399" s="9">
        <f t="shared" si="91"/>
        <v>205.90719791323025</v>
      </c>
      <c r="I399" s="9">
        <f t="shared" si="91"/>
        <v>177.68540847494216</v>
      </c>
      <c r="J399" s="9">
        <f t="shared" si="91"/>
        <v>38.356312938573012</v>
      </c>
      <c r="K399" s="9">
        <f t="shared" si="91"/>
        <v>2.1052972089088402</v>
      </c>
      <c r="L399" s="9">
        <f t="shared" si="99"/>
        <v>861.98107886441551</v>
      </c>
      <c r="O399">
        <f t="shared" si="92"/>
        <v>17398.131286863289</v>
      </c>
      <c r="P399" s="2">
        <f t="shared" si="94"/>
        <v>162.92692336162503</v>
      </c>
      <c r="Q399" s="2">
        <f t="shared" si="95"/>
        <v>205.90726500807631</v>
      </c>
      <c r="R399" s="2">
        <f t="shared" si="96"/>
        <v>177.68543736652686</v>
      </c>
      <c r="S399" s="2">
        <f t="shared" si="97"/>
        <v>38.356313028286721</v>
      </c>
      <c r="T399" s="2">
        <f t="shared" si="98"/>
        <v>2.1052972089088402</v>
      </c>
      <c r="U399" s="9">
        <f t="shared" si="100"/>
        <v>861.98123597342374</v>
      </c>
      <c r="V399" s="13">
        <f t="shared" si="93"/>
        <v>1.5710900822796248E-4</v>
      </c>
    </row>
    <row r="400" spans="1:22">
      <c r="A400" s="2"/>
      <c r="B400" s="2"/>
      <c r="C400">
        <v>1991.0417</v>
      </c>
      <c r="D400">
        <v>354.93</v>
      </c>
      <c r="E400" s="1">
        <f t="shared" si="101"/>
        <v>2144</v>
      </c>
      <c r="F400" s="4">
        <f>F399*SUM(economy!Z190:AB190)/SUM(economy!Z189:AB189)</f>
        <v>17299.356049052847</v>
      </c>
      <c r="G400" s="9">
        <f t="shared" si="91"/>
        <v>163.98872010683266</v>
      </c>
      <c r="H400" s="9">
        <f t="shared" si="91"/>
        <v>206.97436840613793</v>
      </c>
      <c r="I400" s="9">
        <f t="shared" si="91"/>
        <v>177.91420924750403</v>
      </c>
      <c r="J400" s="9">
        <f t="shared" si="91"/>
        <v>38.20717155567273</v>
      </c>
      <c r="K400" s="9">
        <f t="shared" si="91"/>
        <v>2.0937409804502356</v>
      </c>
      <c r="L400" s="9">
        <f t="shared" si="99"/>
        <v>864.17821029659751</v>
      </c>
      <c r="O400">
        <f t="shared" si="92"/>
        <v>17299.356049052847</v>
      </c>
      <c r="P400" s="2">
        <f t="shared" si="94"/>
        <v>163.9887811396965</v>
      </c>
      <c r="Q400" s="2">
        <f t="shared" si="95"/>
        <v>206.97443531640405</v>
      </c>
      <c r="R400" s="2">
        <f t="shared" si="96"/>
        <v>177.91423775128806</v>
      </c>
      <c r="S400" s="2">
        <f t="shared" si="97"/>
        <v>38.207171640261379</v>
      </c>
      <c r="T400" s="2">
        <f t="shared" si="98"/>
        <v>2.0937409804502356</v>
      </c>
      <c r="U400" s="9">
        <f t="shared" si="100"/>
        <v>864.17836682810014</v>
      </c>
      <c r="V400" s="13">
        <f t="shared" si="93"/>
        <v>1.5653150262551208E-4</v>
      </c>
    </row>
    <row r="401" spans="1:22">
      <c r="A401" s="2"/>
      <c r="B401" s="2"/>
      <c r="C401">
        <v>1991.125</v>
      </c>
      <c r="D401">
        <v>355.82</v>
      </c>
      <c r="E401" s="1">
        <f t="shared" si="101"/>
        <v>2145</v>
      </c>
      <c r="F401" s="4">
        <f>F400*SUM(economy!Z191:AB191)/SUM(economy!Z190:AB190)</f>
        <v>17199.931306441096</v>
      </c>
      <c r="G401" s="9">
        <f t="shared" si="91"/>
        <v>165.04454934926312</v>
      </c>
      <c r="H401" s="9">
        <f t="shared" si="91"/>
        <v>208.02932841089486</v>
      </c>
      <c r="I401" s="9">
        <f t="shared" si="91"/>
        <v>178.12509944283124</v>
      </c>
      <c r="J401" s="9">
        <f t="shared" si="91"/>
        <v>38.0549568133275</v>
      </c>
      <c r="K401" s="9">
        <f t="shared" si="91"/>
        <v>2.082094438470977</v>
      </c>
      <c r="L401" s="9">
        <f t="shared" si="99"/>
        <v>866.33602845478777</v>
      </c>
      <c r="O401">
        <f t="shared" si="92"/>
        <v>17199.931306441096</v>
      </c>
      <c r="P401" s="2">
        <f t="shared" si="94"/>
        <v>165.04461038212696</v>
      </c>
      <c r="Q401" s="2">
        <f t="shared" si="95"/>
        <v>208.02939513708884</v>
      </c>
      <c r="R401" s="2">
        <f t="shared" si="96"/>
        <v>178.12512756401992</v>
      </c>
      <c r="S401" s="2">
        <f t="shared" si="97"/>
        <v>38.054956893083869</v>
      </c>
      <c r="T401" s="2">
        <f t="shared" si="98"/>
        <v>2.082094438470977</v>
      </c>
      <c r="U401" s="9">
        <f t="shared" si="100"/>
        <v>866.33618441479052</v>
      </c>
      <c r="V401" s="13">
        <f t="shared" si="93"/>
        <v>1.5596000275763799E-4</v>
      </c>
    </row>
    <row r="402" spans="1:22">
      <c r="A402" s="2"/>
      <c r="B402" s="2"/>
      <c r="C402">
        <v>1991.2083</v>
      </c>
      <c r="D402">
        <v>357.33</v>
      </c>
      <c r="E402" s="1">
        <f t="shared" si="101"/>
        <v>2146</v>
      </c>
      <c r="F402" s="4">
        <f>F401*SUM(economy!Z192:AB192)/SUM(economy!Z191:AB191)</f>
        <v>17099.897169744596</v>
      </c>
      <c r="G402" s="9">
        <f t="shared" si="91"/>
        <v>166.09431041491445</v>
      </c>
      <c r="H402" s="9">
        <f t="shared" si="91"/>
        <v>209.07205053255271</v>
      </c>
      <c r="I402" s="9">
        <f t="shared" si="91"/>
        <v>178.31822188953646</v>
      </c>
      <c r="J402" s="9">
        <f t="shared" si="91"/>
        <v>37.89976804994231</v>
      </c>
      <c r="K402" s="9">
        <f t="shared" si="91"/>
        <v>2.0703626253892948</v>
      </c>
      <c r="L402" s="9">
        <f t="shared" si="99"/>
        <v>868.45471351233527</v>
      </c>
      <c r="O402">
        <f t="shared" si="92"/>
        <v>17099.897169744596</v>
      </c>
      <c r="P402" s="2">
        <f t="shared" si="94"/>
        <v>166.09437144777829</v>
      </c>
      <c r="Q402" s="2">
        <f t="shared" si="95"/>
        <v>209.07211707518096</v>
      </c>
      <c r="R402" s="2">
        <f t="shared" si="96"/>
        <v>178.31824963326522</v>
      </c>
      <c r="S402" s="2">
        <f t="shared" si="97"/>
        <v>37.899768125142451</v>
      </c>
      <c r="T402" s="2">
        <f t="shared" si="98"/>
        <v>2.0703626253892948</v>
      </c>
      <c r="U402" s="9">
        <f t="shared" si="100"/>
        <v>868.45486890675625</v>
      </c>
      <c r="V402" s="13">
        <f t="shared" si="93"/>
        <v>1.5539442097178835E-4</v>
      </c>
    </row>
    <row r="403" spans="1:22">
      <c r="A403" s="2"/>
      <c r="B403" s="2"/>
      <c r="C403">
        <v>1991.2917</v>
      </c>
      <c r="D403">
        <v>358.77</v>
      </c>
      <c r="E403" s="1">
        <f t="shared" si="101"/>
        <v>2147</v>
      </c>
      <c r="F403" s="4">
        <f>F402*SUM(economy!Z193:AB193)/SUM(economy!Z192:AB192)</f>
        <v>16999.292899869477</v>
      </c>
      <c r="G403" s="9">
        <f t="shared" si="91"/>
        <v>167.13796611072044</v>
      </c>
      <c r="H403" s="9">
        <f t="shared" si="91"/>
        <v>210.10251121779194</v>
      </c>
      <c r="I403" s="9">
        <f t="shared" si="91"/>
        <v>178.49372352512185</v>
      </c>
      <c r="J403" s="9">
        <f t="shared" si="91"/>
        <v>37.741703636861978</v>
      </c>
      <c r="K403" s="9">
        <f t="shared" si="91"/>
        <v>2.0585504827186782</v>
      </c>
      <c r="L403" s="9">
        <f t="shared" si="99"/>
        <v>870.53445497321491</v>
      </c>
      <c r="O403">
        <f t="shared" si="92"/>
        <v>16999.292899869477</v>
      </c>
      <c r="P403" s="2">
        <f t="shared" si="94"/>
        <v>167.13802714358428</v>
      </c>
      <c r="Q403" s="2">
        <f t="shared" si="95"/>
        <v>210.10257757735943</v>
      </c>
      <c r="R403" s="2">
        <f t="shared" si="96"/>
        <v>178.49375089645721</v>
      </c>
      <c r="S403" s="2">
        <f t="shared" si="97"/>
        <v>37.74170370776617</v>
      </c>
      <c r="T403" s="2">
        <f t="shared" si="98"/>
        <v>2.0585504827186782</v>
      </c>
      <c r="U403" s="9">
        <f t="shared" si="100"/>
        <v>870.53460980788577</v>
      </c>
      <c r="V403" s="13">
        <f t="shared" si="93"/>
        <v>1.5483467086596647E-4</v>
      </c>
    </row>
    <row r="404" spans="1:22">
      <c r="A404" s="2"/>
      <c r="B404" s="2"/>
      <c r="C404">
        <v>1991.375</v>
      </c>
      <c r="D404">
        <v>359.23</v>
      </c>
      <c r="E404" s="1">
        <f t="shared" si="101"/>
        <v>2148</v>
      </c>
      <c r="F404" s="4">
        <f>F403*SUM(economy!Z194:AB194)/SUM(economy!Z193:AB193)</f>
        <v>16898.156908605524</v>
      </c>
      <c r="G404" s="9">
        <f t="shared" si="91"/>
        <v>168.17548163982045</v>
      </c>
      <c r="H404" s="9">
        <f t="shared" si="91"/>
        <v>211.12069066455896</v>
      </c>
      <c r="I404" s="9">
        <f t="shared" si="91"/>
        <v>178.65175521315604</v>
      </c>
      <c r="J404" s="9">
        <f t="shared" si="91"/>
        <v>37.580860933873204</v>
      </c>
      <c r="K404" s="9">
        <f t="shared" si="91"/>
        <v>2.0466628508735929</v>
      </c>
      <c r="L404" s="9">
        <f t="shared" si="99"/>
        <v>872.5754513022822</v>
      </c>
      <c r="O404">
        <f t="shared" si="92"/>
        <v>16898.156908605524</v>
      </c>
      <c r="P404" s="2">
        <f t="shared" si="94"/>
        <v>168.17554267268429</v>
      </c>
      <c r="Q404" s="2">
        <f t="shared" si="95"/>
        <v>211.12075684156929</v>
      </c>
      <c r="R404" s="2">
        <f t="shared" si="96"/>
        <v>178.6517822170965</v>
      </c>
      <c r="S404" s="2">
        <f t="shared" si="97"/>
        <v>37.580861000726863</v>
      </c>
      <c r="T404" s="2">
        <f t="shared" si="98"/>
        <v>2.0466628508735929</v>
      </c>
      <c r="U404" s="9">
        <f t="shared" si="100"/>
        <v>872.57560558295052</v>
      </c>
      <c r="V404" s="13">
        <f t="shared" si="93"/>
        <v>1.5428066831191245E-4</v>
      </c>
    </row>
    <row r="405" spans="1:22">
      <c r="A405" s="2"/>
      <c r="B405" s="2"/>
      <c r="C405">
        <v>1991.4583</v>
      </c>
      <c r="D405">
        <v>358.23</v>
      </c>
      <c r="E405" s="1">
        <f t="shared" si="101"/>
        <v>2149</v>
      </c>
      <c r="F405" s="4">
        <f>F404*SUM(economy!Z195:AB195)/SUM(economy!Z194:AB194)</f>
        <v>16796.526760141267</v>
      </c>
      <c r="G405" s="9">
        <f t="shared" si="91"/>
        <v>169.20682454973533</v>
      </c>
      <c r="H405" s="9">
        <f t="shared" si="91"/>
        <v>212.12657273201705</v>
      </c>
      <c r="I405" s="9">
        <f t="shared" si="91"/>
        <v>178.79247156300923</v>
      </c>
      <c r="J405" s="9">
        <f t="shared" si="91"/>
        <v>37.417336247330212</v>
      </c>
      <c r="K405" s="9">
        <f t="shared" si="91"/>
        <v>2.0347044690842311</v>
      </c>
      <c r="L405" s="9">
        <f t="shared" si="99"/>
        <v>874.57790956117606</v>
      </c>
      <c r="O405">
        <f t="shared" si="92"/>
        <v>16796.526760141267</v>
      </c>
      <c r="P405" s="2">
        <f t="shared" si="94"/>
        <v>169.20688558259917</v>
      </c>
      <c r="Q405" s="2">
        <f t="shared" si="95"/>
        <v>212.12663872697243</v>
      </c>
      <c r="R405" s="2">
        <f t="shared" si="96"/>
        <v>178.79249820448618</v>
      </c>
      <c r="S405" s="2">
        <f t="shared" si="97"/>
        <v>37.417336310364732</v>
      </c>
      <c r="T405" s="2">
        <f t="shared" si="98"/>
        <v>2.0347044690842311</v>
      </c>
      <c r="U405" s="9">
        <f t="shared" si="100"/>
        <v>874.57806329350672</v>
      </c>
      <c r="V405" s="13">
        <f t="shared" si="93"/>
        <v>1.5373233065929526E-4</v>
      </c>
    </row>
    <row r="406" spans="1:22">
      <c r="A406" s="2"/>
      <c r="B406" s="2"/>
      <c r="C406">
        <v>1991.5417</v>
      </c>
      <c r="D406">
        <v>356.3</v>
      </c>
      <c r="E406" s="1">
        <f t="shared" si="101"/>
        <v>2150</v>
      </c>
      <c r="F406" s="4">
        <f>F405*SUM(economy!Z196:AB196)/SUM(economy!Z195:AB195)</f>
        <v>16694.439173363615</v>
      </c>
      <c r="G406" s="9">
        <f t="shared" si="91"/>
        <v>170.23196468063597</v>
      </c>
      <c r="H406" s="9">
        <f t="shared" si="91"/>
        <v>213.12014485088721</v>
      </c>
      <c r="I406" s="9">
        <f t="shared" si="91"/>
        <v>178.91603075223563</v>
      </c>
      <c r="J406" s="9">
        <f t="shared" si="91"/>
        <v>37.251224790850287</v>
      </c>
      <c r="K406" s="9">
        <f t="shared" si="91"/>
        <v>2.0226799754159339</v>
      </c>
      <c r="L406" s="9">
        <f t="shared" si="99"/>
        <v>876.54204505002508</v>
      </c>
      <c r="O406">
        <f t="shared" si="92"/>
        <v>16694.439173363615</v>
      </c>
      <c r="P406" s="2">
        <f t="shared" si="94"/>
        <v>170.23202571349981</v>
      </c>
      <c r="Q406" s="2">
        <f t="shared" si="95"/>
        <v>213.12021066428849</v>
      </c>
      <c r="R406" s="2">
        <f t="shared" si="96"/>
        <v>178.91605703611427</v>
      </c>
      <c r="S406" s="2">
        <f t="shared" si="97"/>
        <v>37.25122485028384</v>
      </c>
      <c r="T406" s="2">
        <f t="shared" si="98"/>
        <v>2.0226799754159339</v>
      </c>
      <c r="U406" s="9">
        <f t="shared" si="100"/>
        <v>876.54219823960239</v>
      </c>
      <c r="V406" s="13">
        <f t="shared" si="93"/>
        <v>1.5318957730414695E-4</v>
      </c>
    </row>
    <row r="407" spans="1:22">
      <c r="A407" s="2"/>
      <c r="B407" s="2"/>
      <c r="C407">
        <v>1991.625</v>
      </c>
      <c r="D407">
        <v>353.97</v>
      </c>
      <c r="E407" s="1">
        <f t="shared" si="101"/>
        <v>2151</v>
      </c>
      <c r="F407" s="4">
        <f>F406*SUM(economy!Z197:AB197)/SUM(economy!Z196:AB196)</f>
        <v>16591.930024906298</v>
      </c>
      <c r="G407" s="9">
        <f t="shared" ref="G407:K422" si="102">G406*(1-G$5)+G$4*$F406*$L$4/1000</f>
        <v>171.25087411375205</v>
      </c>
      <c r="H407" s="9">
        <f t="shared" si="102"/>
        <v>214.10139793425179</v>
      </c>
      <c r="I407" s="9">
        <f t="shared" si="102"/>
        <v>179.02259435168531</v>
      </c>
      <c r="J407" s="9">
        <f t="shared" si="102"/>
        <v>37.08262064852461</v>
      </c>
      <c r="K407" s="9">
        <f t="shared" si="102"/>
        <v>2.010593906888936</v>
      </c>
      <c r="L407" s="9">
        <f t="shared" si="99"/>
        <v>878.46808095510278</v>
      </c>
      <c r="O407">
        <f t="shared" si="92"/>
        <v>16591.930024906298</v>
      </c>
      <c r="P407" s="2">
        <f t="shared" si="94"/>
        <v>171.25093514661589</v>
      </c>
      <c r="Q407" s="2">
        <f t="shared" si="95"/>
        <v>214.10146356659845</v>
      </c>
      <c r="R407" s="2">
        <f t="shared" si="96"/>
        <v>179.02262028276556</v>
      </c>
      <c r="S407" s="2">
        <f t="shared" si="97"/>
        <v>37.082620704562913</v>
      </c>
      <c r="T407" s="2">
        <f t="shared" si="98"/>
        <v>2.010593906888936</v>
      </c>
      <c r="U407" s="9">
        <f t="shared" si="100"/>
        <v>878.46823360743178</v>
      </c>
      <c r="V407" s="13">
        <f t="shared" si="93"/>
        <v>1.5265232900674164E-4</v>
      </c>
    </row>
    <row r="408" spans="1:22">
      <c r="A408" s="2"/>
      <c r="B408" s="2"/>
      <c r="C408">
        <v>1991.7083</v>
      </c>
      <c r="D408">
        <v>352.34</v>
      </c>
      <c r="E408" s="1">
        <f t="shared" si="101"/>
        <v>2152</v>
      </c>
      <c r="F408" s="4">
        <f>F407*SUM(economy!Z198:AB198)/SUM(economy!Z197:AB197)</f>
        <v>16489.034352911836</v>
      </c>
      <c r="G408" s="9">
        <f t="shared" si="102"/>
        <v>172.26352711996699</v>
      </c>
      <c r="H408" s="9">
        <f t="shared" si="102"/>
        <v>215.0703262888895</v>
      </c>
      <c r="I408" s="9">
        <f t="shared" si="102"/>
        <v>179.11232715342177</v>
      </c>
      <c r="J408" s="9">
        <f t="shared" si="102"/>
        <v>36.911616740588521</v>
      </c>
      <c r="K408" s="9">
        <f t="shared" si="102"/>
        <v>1.9984506996941154</v>
      </c>
      <c r="L408" s="9">
        <f t="shared" si="99"/>
        <v>880.35624800256096</v>
      </c>
      <c r="O408">
        <f t="shared" si="92"/>
        <v>16489.034352911836</v>
      </c>
      <c r="P408" s="2">
        <f t="shared" si="94"/>
        <v>172.26358815283083</v>
      </c>
      <c r="Q408" s="2">
        <f t="shared" si="95"/>
        <v>215.07039174067964</v>
      </c>
      <c r="R408" s="2">
        <f t="shared" si="96"/>
        <v>179.11235273643908</v>
      </c>
      <c r="S408" s="2">
        <f t="shared" si="97"/>
        <v>36.91161679342553</v>
      </c>
      <c r="T408" s="2">
        <f t="shared" si="98"/>
        <v>1.9984506996941154</v>
      </c>
      <c r="U408" s="9">
        <f t="shared" si="100"/>
        <v>880.35640012306919</v>
      </c>
      <c r="V408" s="13">
        <f t="shared" si="93"/>
        <v>1.5212050823265599E-4</v>
      </c>
    </row>
    <row r="409" spans="1:22">
      <c r="A409" s="2"/>
      <c r="B409" s="2"/>
      <c r="C409">
        <v>1991.7917</v>
      </c>
      <c r="D409">
        <v>352.43</v>
      </c>
      <c r="E409" s="1">
        <f t="shared" si="101"/>
        <v>2153</v>
      </c>
      <c r="F409" s="4">
        <f>F408*SUM(economy!Z199:AB199)/SUM(economy!Z198:AB198)</f>
        <v>16385.786361471706</v>
      </c>
      <c r="G409" s="9">
        <f t="shared" si="102"/>
        <v>173.26990010864236</v>
      </c>
      <c r="H409" s="9">
        <f t="shared" si="102"/>
        <v>216.0269275272077</v>
      </c>
      <c r="I409" s="9">
        <f t="shared" si="102"/>
        <v>179.18539700151422</v>
      </c>
      <c r="J409" s="9">
        <f t="shared" si="102"/>
        <v>36.738304791494492</v>
      </c>
      <c r="K409" s="9">
        <f t="shared" si="102"/>
        <v>1.9862546895004689</v>
      </c>
      <c r="L409" s="9">
        <f t="shared" si="99"/>
        <v>882.20678411835911</v>
      </c>
      <c r="O409">
        <f t="shared" si="92"/>
        <v>16385.786361471706</v>
      </c>
      <c r="P409" s="2">
        <f t="shared" si="94"/>
        <v>173.2699611415062</v>
      </c>
      <c r="Q409" s="2">
        <f t="shared" si="95"/>
        <v>216.02699279893801</v>
      </c>
      <c r="R409" s="2">
        <f t="shared" si="96"/>
        <v>179.18542224114049</v>
      </c>
      <c r="S409" s="2">
        <f t="shared" si="97"/>
        <v>36.738304841313088</v>
      </c>
      <c r="T409" s="2">
        <f t="shared" si="98"/>
        <v>1.9862546895004689</v>
      </c>
      <c r="U409" s="9">
        <f t="shared" si="100"/>
        <v>882.20693571239815</v>
      </c>
      <c r="V409" s="13">
        <f t="shared" si="93"/>
        <v>1.5159403903908242E-4</v>
      </c>
    </row>
    <row r="410" spans="1:22">
      <c r="A410" s="2"/>
      <c r="B410" s="2"/>
      <c r="C410">
        <v>1991.875</v>
      </c>
      <c r="D410">
        <v>353.89</v>
      </c>
      <c r="E410" s="1">
        <f t="shared" si="101"/>
        <v>2154</v>
      </c>
      <c r="F410" s="4">
        <f>F409*SUM(economy!Z200:AB200)/SUM(economy!Z199:AB199)</f>
        <v>16282.219425710506</v>
      </c>
      <c r="G410" s="9">
        <f t="shared" si="102"/>
        <v>174.2699715767134</v>
      </c>
      <c r="H410" s="9">
        <f t="shared" si="102"/>
        <v>216.97120247983383</v>
      </c>
      <c r="I410" s="9">
        <f t="shared" si="102"/>
        <v>179.24197462576817</v>
      </c>
      <c r="J410" s="9">
        <f t="shared" si="102"/>
        <v>36.562775300330117</v>
      </c>
      <c r="K410" s="9">
        <f t="shared" si="102"/>
        <v>1.9740101118500644</v>
      </c>
      <c r="L410" s="9">
        <f t="shared" si="99"/>
        <v>884.01993409449562</v>
      </c>
      <c r="O410">
        <f t="shared" si="92"/>
        <v>16282.219425710506</v>
      </c>
      <c r="P410" s="2">
        <f t="shared" si="94"/>
        <v>174.27003260957724</v>
      </c>
      <c r="Q410" s="2">
        <f t="shared" si="95"/>
        <v>216.97126757199968</v>
      </c>
      <c r="R410" s="2">
        <f t="shared" si="96"/>
        <v>179.24199952661263</v>
      </c>
      <c r="S410" s="2">
        <f t="shared" si="97"/>
        <v>36.562775347302733</v>
      </c>
      <c r="T410" s="2">
        <f t="shared" si="98"/>
        <v>1.9740101118500644</v>
      </c>
      <c r="U410" s="9">
        <f t="shared" si="100"/>
        <v>884.02008516734224</v>
      </c>
      <c r="V410" s="13">
        <f t="shared" si="93"/>
        <v>1.5107284662008169E-4</v>
      </c>
    </row>
    <row r="411" spans="1:22">
      <c r="A411" s="2"/>
      <c r="B411" s="2"/>
      <c r="C411">
        <v>1991.9583</v>
      </c>
      <c r="D411">
        <v>355.21</v>
      </c>
      <c r="E411" s="1">
        <f t="shared" si="101"/>
        <v>2155</v>
      </c>
      <c r="F411" s="4">
        <f>F410*SUM(economy!Z201:AB201)/SUM(economy!Z200:AB200)</f>
        <v>16178.366097480159</v>
      </c>
      <c r="G411" s="9">
        <f t="shared" si="102"/>
        <v>175.2637220580948</v>
      </c>
      <c r="H411" s="9">
        <f t="shared" si="102"/>
        <v>217.90315510892484</v>
      </c>
      <c r="I411" s="9">
        <f t="shared" si="102"/>
        <v>179.28223347845181</v>
      </c>
      <c r="J411" s="9">
        <f t="shared" si="102"/>
        <v>36.385117513522765</v>
      </c>
      <c r="K411" s="9">
        <f t="shared" si="102"/>
        <v>1.9617211026362846</v>
      </c>
      <c r="L411" s="9">
        <f t="shared" si="99"/>
        <v>885.79594926163043</v>
      </c>
      <c r="O411">
        <f t="shared" si="92"/>
        <v>16178.366097480159</v>
      </c>
      <c r="P411" s="2">
        <f t="shared" si="94"/>
        <v>175.26378309095864</v>
      </c>
      <c r="Q411" s="2">
        <f t="shared" si="95"/>
        <v>217.90322002202021</v>
      </c>
      <c r="R411" s="2">
        <f t="shared" si="96"/>
        <v>179.28225804506178</v>
      </c>
      <c r="S411" s="2">
        <f t="shared" si="97"/>
        <v>36.385117557811988</v>
      </c>
      <c r="T411" s="2">
        <f t="shared" si="98"/>
        <v>1.9617211026362846</v>
      </c>
      <c r="U411" s="9">
        <f t="shared" si="100"/>
        <v>885.79609981848887</v>
      </c>
      <c r="V411" s="13">
        <f t="shared" si="93"/>
        <v>1.5055685844345135E-4</v>
      </c>
    </row>
    <row r="412" spans="1:22">
      <c r="A412" s="2"/>
      <c r="B412" s="2"/>
      <c r="C412">
        <v>1992.0417</v>
      </c>
      <c r="D412">
        <v>356.34</v>
      </c>
      <c r="E412" s="1">
        <f t="shared" si="101"/>
        <v>2156</v>
      </c>
      <c r="F412" s="4">
        <f>F411*SUM(economy!Z202:AB202)/SUM(economy!Z201:AB201)</f>
        <v>16074.258111630366</v>
      </c>
      <c r="G412" s="9">
        <f t="shared" si="102"/>
        <v>176.25113407343397</v>
      </c>
      <c r="H412" s="9">
        <f t="shared" si="102"/>
        <v>218.82279242224953</v>
      </c>
      <c r="I412" s="9">
        <f t="shared" si="102"/>
        <v>179.30634957406926</v>
      </c>
      <c r="J412" s="9">
        <f t="shared" si="102"/>
        <v>36.205419399771905</v>
      </c>
      <c r="K412" s="9">
        <f t="shared" si="102"/>
        <v>1.9493916986612301</v>
      </c>
      <c r="L412" s="9">
        <f t="shared" si="99"/>
        <v>887.5350871681859</v>
      </c>
      <c r="O412">
        <f t="shared" si="92"/>
        <v>16074.258111630366</v>
      </c>
      <c r="P412" s="2">
        <f t="shared" si="94"/>
        <v>176.25119510629781</v>
      </c>
      <c r="Q412" s="2">
        <f t="shared" si="95"/>
        <v>218.82285715676704</v>
      </c>
      <c r="R412" s="2">
        <f t="shared" si="96"/>
        <v>179.30637381093106</v>
      </c>
      <c r="S412" s="2">
        <f t="shared" si="97"/>
        <v>36.205419441531021</v>
      </c>
      <c r="T412" s="2">
        <f t="shared" si="98"/>
        <v>1.9493916986612301</v>
      </c>
      <c r="U412" s="9">
        <f t="shared" si="100"/>
        <v>887.53523721418821</v>
      </c>
      <c r="V412" s="13">
        <f t="shared" si="93"/>
        <v>1.5004600231804943E-4</v>
      </c>
    </row>
    <row r="413" spans="1:22">
      <c r="A413" s="2"/>
      <c r="B413" s="2"/>
      <c r="C413">
        <v>1992.125</v>
      </c>
      <c r="D413">
        <v>357.21</v>
      </c>
      <c r="E413" s="1">
        <f t="shared" si="101"/>
        <v>2157</v>
      </c>
      <c r="F413" s="4">
        <f>F412*SUM(economy!Z203:AB203)/SUM(economy!Z202:AB202)</f>
        <v>15969.926392823298</v>
      </c>
      <c r="G413" s="9">
        <f t="shared" si="102"/>
        <v>177.2321920802471</v>
      </c>
      <c r="H413" s="9">
        <f t="shared" si="102"/>
        <v>219.73012438809624</v>
      </c>
      <c r="I413" s="9">
        <f t="shared" si="102"/>
        <v>179.31450133222643</v>
      </c>
      <c r="J413" s="9">
        <f t="shared" si="102"/>
        <v>36.023767627149375</v>
      </c>
      <c r="K413" s="9">
        <f t="shared" si="102"/>
        <v>1.9370258382681893</v>
      </c>
      <c r="L413" s="9">
        <f t="shared" si="99"/>
        <v>889.23761126598731</v>
      </c>
      <c r="O413">
        <f t="shared" si="92"/>
        <v>15969.926392823298</v>
      </c>
      <c r="P413" s="2">
        <f t="shared" si="94"/>
        <v>177.23225311311094</v>
      </c>
      <c r="Q413" s="2">
        <f t="shared" si="95"/>
        <v>219.73018894452716</v>
      </c>
      <c r="R413" s="2">
        <f t="shared" si="96"/>
        <v>179.31452524376616</v>
      </c>
      <c r="S413" s="2">
        <f t="shared" si="97"/>
        <v>36.023767666522922</v>
      </c>
      <c r="T413" s="2">
        <f t="shared" si="98"/>
        <v>1.9370258382681893</v>
      </c>
      <c r="U413" s="9">
        <f t="shared" si="100"/>
        <v>889.2377608061953</v>
      </c>
      <c r="V413" s="13">
        <f t="shared" si="93"/>
        <v>1.4954020798541023E-4</v>
      </c>
    </row>
    <row r="414" spans="1:22">
      <c r="A414" s="2"/>
      <c r="B414" s="2"/>
      <c r="C414">
        <v>1992.2083</v>
      </c>
      <c r="D414">
        <v>357.97</v>
      </c>
      <c r="E414" s="1">
        <f t="shared" si="101"/>
        <v>2158</v>
      </c>
      <c r="F414" s="4">
        <f>F413*SUM(economy!Z204:AB204)/SUM(economy!Z203:AB203)</f>
        <v>15865.401062859519</v>
      </c>
      <c r="G414" s="9">
        <f t="shared" si="102"/>
        <v>178.20688242347106</v>
      </c>
      <c r="H414" s="9">
        <f t="shared" si="102"/>
        <v>220.6251638510544</v>
      </c>
      <c r="I414" s="9">
        <f t="shared" si="102"/>
        <v>179.30686942363008</v>
      </c>
      <c r="J414" s="9">
        <f t="shared" si="102"/>
        <v>35.840247542307715</v>
      </c>
      <c r="K414" s="9">
        <f t="shared" si="102"/>
        <v>1.9246273620451886</v>
      </c>
      <c r="L414" s="9">
        <f t="shared" si="99"/>
        <v>890.90379060250837</v>
      </c>
      <c r="O414">
        <f t="shared" si="92"/>
        <v>15865.401062859519</v>
      </c>
      <c r="P414" s="2">
        <f t="shared" si="94"/>
        <v>178.2069434563349</v>
      </c>
      <c r="Q414" s="2">
        <f t="shared" si="95"/>
        <v>220.62522822988865</v>
      </c>
      <c r="R414" s="2">
        <f t="shared" si="96"/>
        <v>179.30689301421438</v>
      </c>
      <c r="S414" s="2">
        <f t="shared" si="97"/>
        <v>35.840247579431974</v>
      </c>
      <c r="T414" s="2">
        <f t="shared" si="98"/>
        <v>1.9246273620451886</v>
      </c>
      <c r="U414" s="9">
        <f t="shared" si="100"/>
        <v>890.90393964191514</v>
      </c>
      <c r="V414" s="13">
        <f t="shared" si="93"/>
        <v>1.4903940677868377E-4</v>
      </c>
    </row>
    <row r="415" spans="1:22">
      <c r="A415" s="2"/>
      <c r="B415" s="2"/>
      <c r="C415">
        <v>1992.2917</v>
      </c>
      <c r="D415">
        <v>359.22</v>
      </c>
      <c r="E415" s="1">
        <f t="shared" si="101"/>
        <v>2159</v>
      </c>
      <c r="F415" s="4">
        <f>F414*SUM(economy!Z205:AB205)/SUM(economy!Z204:AB204)</f>
        <v>15760.711448484581</v>
      </c>
      <c r="G415" s="9">
        <f t="shared" si="102"/>
        <v>179.17519328646247</v>
      </c>
      <c r="H415" s="9">
        <f t="shared" si="102"/>
        <v>221.50792644871564</v>
      </c>
      <c r="I415" s="9">
        <f t="shared" si="102"/>
        <v>179.28363661925439</v>
      </c>
      <c r="J415" s="9">
        <f t="shared" si="102"/>
        <v>35.654943151736141</v>
      </c>
      <c r="K415" s="9">
        <f t="shared" si="102"/>
        <v>1.9122000135956583</v>
      </c>
      <c r="L415" s="9">
        <f t="shared" si="99"/>
        <v>892.5338995197643</v>
      </c>
      <c r="O415">
        <f t="shared" si="92"/>
        <v>15760.711448484581</v>
      </c>
      <c r="P415" s="2">
        <f t="shared" si="94"/>
        <v>179.17525431932631</v>
      </c>
      <c r="Q415" s="2">
        <f t="shared" si="95"/>
        <v>221.5079906504418</v>
      </c>
      <c r="R415" s="2">
        <f t="shared" si="96"/>
        <v>179.28365989319136</v>
      </c>
      <c r="S415" s="2">
        <f t="shared" si="97"/>
        <v>35.654943186739608</v>
      </c>
      <c r="T415" s="2">
        <f t="shared" si="98"/>
        <v>1.9122000135956583</v>
      </c>
      <c r="U415" s="9">
        <f t="shared" si="100"/>
        <v>892.53404806329479</v>
      </c>
      <c r="V415" s="13">
        <f t="shared" si="93"/>
        <v>1.4854353048576741E-4</v>
      </c>
    </row>
    <row r="416" spans="1:22">
      <c r="A416" s="2"/>
      <c r="B416" s="2"/>
      <c r="C416">
        <v>1992.375</v>
      </c>
      <c r="D416">
        <v>359.71</v>
      </c>
      <c r="E416" s="1">
        <f t="shared" si="101"/>
        <v>2160</v>
      </c>
      <c r="F416" s="4">
        <f>F415*SUM(economy!Z206:AB206)/SUM(economy!Z205:AB205)</f>
        <v>15655.886089644897</v>
      </c>
      <c r="G416" s="9">
        <f t="shared" si="102"/>
        <v>180.13711464247328</v>
      </c>
      <c r="H416" s="9">
        <f t="shared" si="102"/>
        <v>222.37843052933718</v>
      </c>
      <c r="I416" s="9">
        <f t="shared" si="102"/>
        <v>179.24498764270504</v>
      </c>
      <c r="J416" s="9">
        <f t="shared" si="102"/>
        <v>35.467937105003521</v>
      </c>
      <c r="K416" s="9">
        <f t="shared" si="102"/>
        <v>1.8997474403723704</v>
      </c>
      <c r="L416" s="9">
        <f t="shared" si="99"/>
        <v>894.12821735989144</v>
      </c>
      <c r="O416">
        <f t="shared" si="92"/>
        <v>15655.886089644897</v>
      </c>
      <c r="P416" s="2">
        <f t="shared" si="94"/>
        <v>180.13717567533712</v>
      </c>
      <c r="Q416" s="2">
        <f t="shared" si="95"/>
        <v>222.37849455444245</v>
      </c>
      <c r="R416" s="2">
        <f t="shared" si="96"/>
        <v>179.24501060424487</v>
      </c>
      <c r="S416" s="2">
        <f t="shared" si="97"/>
        <v>35.46793713800735</v>
      </c>
      <c r="T416" s="2">
        <f t="shared" si="98"/>
        <v>1.8997474403723704</v>
      </c>
      <c r="U416" s="9">
        <f t="shared" si="100"/>
        <v>894.12836541240415</v>
      </c>
      <c r="V416" s="13">
        <f t="shared" si="93"/>
        <v>1.4805251271354791E-4</v>
      </c>
    </row>
    <row r="417" spans="1:22">
      <c r="A417" s="2"/>
      <c r="B417" s="2"/>
      <c r="C417">
        <v>1992.4583</v>
      </c>
      <c r="D417">
        <v>359.43</v>
      </c>
      <c r="E417" s="1">
        <f t="shared" si="101"/>
        <v>2161</v>
      </c>
      <c r="F417" s="4">
        <f>F416*SUM(economy!Z207:AB207)/SUM(economy!Z206:AB206)</f>
        <v>15550.952748163278</v>
      </c>
      <c r="G417" s="9">
        <f t="shared" si="102"/>
        <v>181.09263820663</v>
      </c>
      <c r="H417" s="9">
        <f t="shared" si="102"/>
        <v>223.23669707050678</v>
      </c>
      <c r="I417" s="9">
        <f t="shared" si="102"/>
        <v>179.1911090258051</v>
      </c>
      <c r="J417" s="9">
        <f t="shared" si="102"/>
        <v>35.279310679927661</v>
      </c>
      <c r="K417" s="9">
        <f t="shared" si="102"/>
        <v>1.8872731945708487</v>
      </c>
      <c r="L417" s="9">
        <f t="shared" si="99"/>
        <v>895.68702817744042</v>
      </c>
      <c r="O417">
        <f t="shared" si="92"/>
        <v>15550.952748163278</v>
      </c>
      <c r="P417" s="2">
        <f t="shared" si="94"/>
        <v>181.09269923949384</v>
      </c>
      <c r="Q417" s="2">
        <f t="shared" si="95"/>
        <v>223.23676091947706</v>
      </c>
      <c r="R417" s="2">
        <f t="shared" si="96"/>
        <v>179.19113167914099</v>
      </c>
      <c r="S417" s="2">
        <f t="shared" si="97"/>
        <v>35.279310711046087</v>
      </c>
      <c r="T417" s="2">
        <f t="shared" si="98"/>
        <v>1.8872731945708487</v>
      </c>
      <c r="U417" s="9">
        <f t="shared" si="100"/>
        <v>895.68717574372874</v>
      </c>
      <c r="V417" s="13">
        <f t="shared" si="93"/>
        <v>1.4756628831946728E-4</v>
      </c>
    </row>
    <row r="418" spans="1:22">
      <c r="A418" s="2"/>
      <c r="B418" s="2"/>
      <c r="C418">
        <v>1992.5417</v>
      </c>
      <c r="D418">
        <v>357.15</v>
      </c>
      <c r="E418" s="1">
        <f t="shared" si="101"/>
        <v>2162</v>
      </c>
      <c r="F418" s="4">
        <f>F417*SUM(economy!Z208:AB208)/SUM(economy!Z207:AB207)</f>
        <v>15445.93841680504</v>
      </c>
      <c r="G418" s="9">
        <f t="shared" si="102"/>
        <v>182.04175738844279</v>
      </c>
      <c r="H418" s="9">
        <f t="shared" si="102"/>
        <v>224.08274959884614</v>
      </c>
      <c r="I418" s="9">
        <f t="shared" si="102"/>
        <v>179.12218896742297</v>
      </c>
      <c r="J418" s="9">
        <f t="shared" si="102"/>
        <v>35.089143769610068</v>
      </c>
      <c r="K418" s="9">
        <f t="shared" si="102"/>
        <v>1.8747807340785509</v>
      </c>
      <c r="L418" s="9">
        <f t="shared" si="99"/>
        <v>897.2106204584004</v>
      </c>
      <c r="O418">
        <f t="shared" si="92"/>
        <v>15445.93841680504</v>
      </c>
      <c r="P418" s="2">
        <f t="shared" si="94"/>
        <v>182.04181842130663</v>
      </c>
      <c r="Q418" s="2">
        <f t="shared" si="95"/>
        <v>224.08281327216599</v>
      </c>
      <c r="R418" s="2">
        <f t="shared" si="96"/>
        <v>179.12221131669182</v>
      </c>
      <c r="S418" s="2">
        <f t="shared" si="97"/>
        <v>35.089143798950801</v>
      </c>
      <c r="T418" s="2">
        <f t="shared" si="98"/>
        <v>1.8747807340785509</v>
      </c>
      <c r="U418" s="9">
        <f t="shared" si="100"/>
        <v>897.2107675431937</v>
      </c>
      <c r="V418" s="13">
        <f t="shared" si="93"/>
        <v>1.4708479329783586E-4</v>
      </c>
    </row>
    <row r="419" spans="1:22">
      <c r="A419" s="2"/>
      <c r="B419" s="2"/>
      <c r="C419">
        <v>1992.625</v>
      </c>
      <c r="D419">
        <v>354.99</v>
      </c>
      <c r="E419" s="1">
        <f t="shared" si="101"/>
        <v>2163</v>
      </c>
      <c r="F419" s="4">
        <f>F418*SUM(economy!Z209:AB209)/SUM(economy!Z208:AB208)</f>
        <v>15340.869328705543</v>
      </c>
      <c r="G419" s="9">
        <f t="shared" si="102"/>
        <v>182.98446724486752</v>
      </c>
      <c r="H419" s="9">
        <f t="shared" si="102"/>
        <v>224.91661411078653</v>
      </c>
      <c r="I419" s="9">
        <f t="shared" si="102"/>
        <v>179.038417195557</v>
      </c>
      <c r="J419" s="9">
        <f t="shared" si="102"/>
        <v>34.897514871275483</v>
      </c>
      <c r="K419" s="9">
        <f t="shared" si="102"/>
        <v>1.8622734234762146</v>
      </c>
      <c r="L419" s="9">
        <f t="shared" si="99"/>
        <v>898.69928684596277</v>
      </c>
      <c r="O419">
        <f t="shared" si="92"/>
        <v>15340.869328705543</v>
      </c>
      <c r="P419" s="2">
        <f t="shared" si="94"/>
        <v>182.98452827773136</v>
      </c>
      <c r="Q419" s="2">
        <f t="shared" si="95"/>
        <v>224.91667760893915</v>
      </c>
      <c r="R419" s="2">
        <f t="shared" si="96"/>
        <v>179.03843924484019</v>
      </c>
      <c r="S419" s="2">
        <f t="shared" si="97"/>
        <v>34.897514898940074</v>
      </c>
      <c r="T419" s="2">
        <f t="shared" si="98"/>
        <v>1.8622734234762146</v>
      </c>
      <c r="U419" s="9">
        <f t="shared" si="100"/>
        <v>898.6994334539271</v>
      </c>
      <c r="V419" s="13">
        <f t="shared" si="93"/>
        <v>1.4660796432508505E-4</v>
      </c>
    </row>
    <row r="420" spans="1:22">
      <c r="A420" s="2"/>
      <c r="B420" s="2"/>
      <c r="C420">
        <v>1992.7083</v>
      </c>
      <c r="D420">
        <v>353.01</v>
      </c>
      <c r="E420" s="1">
        <f t="shared" si="101"/>
        <v>2164</v>
      </c>
      <c r="F420" s="4">
        <f>F419*SUM(economy!Z210:AB210)/SUM(economy!Z209:AB209)</f>
        <v>15235.770967132512</v>
      </c>
      <c r="G420" s="9">
        <f t="shared" si="102"/>
        <v>183.92076443394345</v>
      </c>
      <c r="H420" s="9">
        <f t="shared" si="102"/>
        <v>225.73831899444738</v>
      </c>
      <c r="I420" s="9">
        <f t="shared" si="102"/>
        <v>178.93998483268786</v>
      </c>
      <c r="J420" s="9">
        <f t="shared" si="102"/>
        <v>34.704501076855472</v>
      </c>
      <c r="K420" s="9">
        <f t="shared" si="102"/>
        <v>1.8497545350878137</v>
      </c>
      <c r="L420" s="9">
        <f t="shared" si="99"/>
        <v>900.15332387302192</v>
      </c>
      <c r="O420">
        <f t="shared" si="92"/>
        <v>15235.770967132512</v>
      </c>
      <c r="P420" s="2">
        <f t="shared" si="94"/>
        <v>183.92082546680729</v>
      </c>
      <c r="Q420" s="2">
        <f t="shared" si="95"/>
        <v>225.7383823179147</v>
      </c>
      <c r="R420" s="2">
        <f t="shared" si="96"/>
        <v>178.940006586012</v>
      </c>
      <c r="S420" s="2">
        <f t="shared" si="97"/>
        <v>34.704501102939673</v>
      </c>
      <c r="T420" s="2">
        <f t="shared" si="98"/>
        <v>1.8497545350878137</v>
      </c>
      <c r="U420" s="9">
        <f t="shared" si="100"/>
        <v>900.15347000876159</v>
      </c>
      <c r="V420" s="13">
        <f t="shared" si="93"/>
        <v>1.4613573966926197E-4</v>
      </c>
    </row>
    <row r="421" spans="1:22">
      <c r="A421" s="2"/>
      <c r="B421" s="2"/>
      <c r="C421">
        <v>1992.7917</v>
      </c>
      <c r="D421">
        <v>353.41</v>
      </c>
      <c r="E421" s="1">
        <f t="shared" si="101"/>
        <v>2165</v>
      </c>
      <c r="F421" s="4">
        <f>F420*SUM(economy!Z211:AB211)/SUM(economy!Z210:AB210)</f>
        <v>15130.668075555304</v>
      </c>
      <c r="G421" s="9">
        <f t="shared" si="102"/>
        <v>184.85064716902664</v>
      </c>
      <c r="H421" s="9">
        <f t="shared" si="102"/>
        <v>226.54789495264674</v>
      </c>
      <c r="I421" s="9">
        <f t="shared" si="102"/>
        <v>178.82708426440473</v>
      </c>
      <c r="J421" s="9">
        <f t="shared" si="102"/>
        <v>34.510178065255779</v>
      </c>
      <c r="K421" s="9">
        <f t="shared" si="102"/>
        <v>1.8372272500757125</v>
      </c>
      <c r="L421" s="9">
        <f t="shared" si="99"/>
        <v>901.5730317014096</v>
      </c>
      <c r="O421">
        <f t="shared" si="92"/>
        <v>15130.668075555304</v>
      </c>
      <c r="P421" s="2">
        <f t="shared" si="94"/>
        <v>184.85070820189048</v>
      </c>
      <c r="Q421" s="2">
        <f t="shared" si="95"/>
        <v>226.5479581019093</v>
      </c>
      <c r="R421" s="2">
        <f t="shared" si="96"/>
        <v>178.82710572574237</v>
      </c>
      <c r="S421" s="2">
        <f t="shared" si="97"/>
        <v>34.510178089849873</v>
      </c>
      <c r="T421" s="2">
        <f t="shared" si="98"/>
        <v>1.8372272500757125</v>
      </c>
      <c r="U421" s="9">
        <f t="shared" si="100"/>
        <v>901.57317736946777</v>
      </c>
      <c r="V421" s="13">
        <f t="shared" si="93"/>
        <v>1.4566805816684791E-4</v>
      </c>
    </row>
    <row r="422" spans="1:22">
      <c r="A422" s="2"/>
      <c r="B422" s="2"/>
      <c r="C422">
        <v>1992.875</v>
      </c>
      <c r="D422">
        <v>354.42</v>
      </c>
      <c r="E422" s="1">
        <f t="shared" si="101"/>
        <v>2166</v>
      </c>
      <c r="F422" s="4">
        <f>F421*SUM(economy!Z212:AB212)/SUM(economy!Z211:AB211)</f>
        <v>15025.584667995749</v>
      </c>
      <c r="G422" s="9">
        <f t="shared" si="102"/>
        <v>185.77411517363799</v>
      </c>
      <c r="H422" s="9">
        <f t="shared" si="102"/>
        <v>227.34537492706866</v>
      </c>
      <c r="I422" s="9">
        <f t="shared" si="102"/>
        <v>178.6999090113076</v>
      </c>
      <c r="J422" s="9">
        <f t="shared" si="102"/>
        <v>34.314620096247253</v>
      </c>
      <c r="K422" s="9">
        <f t="shared" si="102"/>
        <v>1.8246946595776468</v>
      </c>
      <c r="L422" s="9">
        <f t="shared" si="99"/>
        <v>902.95871386783915</v>
      </c>
      <c r="O422">
        <f t="shared" si="92"/>
        <v>15025.584667995749</v>
      </c>
      <c r="P422" s="2">
        <f t="shared" si="94"/>
        <v>185.77417620650183</v>
      </c>
      <c r="Q422" s="2">
        <f t="shared" si="95"/>
        <v>227.34543790260571</v>
      </c>
      <c r="R422" s="2">
        <f t="shared" si="96"/>
        <v>178.69993018457797</v>
      </c>
      <c r="S422" s="2">
        <f t="shared" si="97"/>
        <v>34.31462011943637</v>
      </c>
      <c r="T422" s="2">
        <f t="shared" si="98"/>
        <v>1.8246946595776468</v>
      </c>
      <c r="U422" s="9">
        <f t="shared" si="100"/>
        <v>902.95885907269951</v>
      </c>
      <c r="V422" s="13">
        <f t="shared" si="93"/>
        <v>1.4520486035962676E-4</v>
      </c>
    </row>
    <row r="423" spans="1:22">
      <c r="A423" s="2"/>
      <c r="B423" s="2"/>
      <c r="C423">
        <v>1992.9583</v>
      </c>
      <c r="D423">
        <v>355.68</v>
      </c>
      <c r="E423" s="1">
        <f t="shared" si="101"/>
        <v>2167</v>
      </c>
      <c r="F423" s="4">
        <f>F422*SUM(economy!Z213:AB213)/SUM(economy!Z212:AB212)</f>
        <v>14920.544039634835</v>
      </c>
      <c r="G423" s="9">
        <f t="shared" ref="G423:K438" si="103">G422*(1-G$5)+G$4*$F422*$L$4/1000</f>
        <v>186.6911696369429</v>
      </c>
      <c r="H423" s="9">
        <f t="shared" si="103"/>
        <v>228.13079402361146</v>
      </c>
      <c r="I423" s="9">
        <f t="shared" si="103"/>
        <v>178.55865360418417</v>
      </c>
      <c r="J423" s="9">
        <f t="shared" si="103"/>
        <v>34.117900005920674</v>
      </c>
      <c r="K423" s="9">
        <f t="shared" si="103"/>
        <v>1.8121597658822912</v>
      </c>
      <c r="L423" s="9">
        <f t="shared" si="99"/>
        <v>904.31067703654151</v>
      </c>
      <c r="O423">
        <f t="shared" si="92"/>
        <v>14920.544039634835</v>
      </c>
      <c r="P423" s="2">
        <f t="shared" si="94"/>
        <v>186.69123066980674</v>
      </c>
      <c r="Q423" s="2">
        <f t="shared" si="95"/>
        <v>228.13085682590091</v>
      </c>
      <c r="R423" s="2">
        <f t="shared" si="96"/>
        <v>178.55867449325385</v>
      </c>
      <c r="S423" s="2">
        <f t="shared" si="97"/>
        <v>34.117900027785069</v>
      </c>
      <c r="T423" s="2">
        <f t="shared" si="98"/>
        <v>1.8121597658822912</v>
      </c>
      <c r="U423" s="9">
        <f t="shared" si="100"/>
        <v>904.31082178262875</v>
      </c>
      <c r="V423" s="13">
        <f t="shared" si="93"/>
        <v>1.4474608724412974E-4</v>
      </c>
    </row>
    <row r="424" spans="1:22">
      <c r="A424" s="2"/>
      <c r="B424" s="2"/>
      <c r="C424">
        <v>1993.0417</v>
      </c>
      <c r="D424">
        <v>357.1</v>
      </c>
      <c r="E424" s="1">
        <f t="shared" si="101"/>
        <v>2168</v>
      </c>
      <c r="F424" s="4">
        <f>F423*SUM(economy!Z214:AB214)/SUM(economy!Z213:AB213)</f>
        <v>14815.568777651402</v>
      </c>
      <c r="G424" s="9">
        <f t="shared" si="103"/>
        <v>187.60181316987837</v>
      </c>
      <c r="H424" s="9">
        <f t="shared" si="103"/>
        <v>228.9041894389369</v>
      </c>
      <c r="I424" s="9">
        <f t="shared" si="103"/>
        <v>178.40351346245561</v>
      </c>
      <c r="J424" s="9">
        <f t="shared" si="103"/>
        <v>33.9200892036461</v>
      </c>
      <c r="K424" s="9">
        <f t="shared" si="103"/>
        <v>1.7996254836402463</v>
      </c>
      <c r="L424" s="9">
        <f t="shared" si="99"/>
        <v>905.62923075855724</v>
      </c>
      <c r="O424">
        <f t="shared" si="92"/>
        <v>14815.568777651402</v>
      </c>
      <c r="P424" s="2">
        <f t="shared" si="94"/>
        <v>187.60187420274221</v>
      </c>
      <c r="Q424" s="2">
        <f t="shared" si="95"/>
        <v>228.90425206845538</v>
      </c>
      <c r="R424" s="2">
        <f t="shared" si="96"/>
        <v>178.40353407113932</v>
      </c>
      <c r="S424" s="2">
        <f t="shared" si="97"/>
        <v>33.920089224261453</v>
      </c>
      <c r="T424" s="2">
        <f t="shared" si="98"/>
        <v>1.7996254836402463</v>
      </c>
      <c r="U424" s="9">
        <f t="shared" si="100"/>
        <v>905.62937505023865</v>
      </c>
      <c r="V424" s="13">
        <f t="shared" si="93"/>
        <v>1.4429168140850379E-4</v>
      </c>
    </row>
    <row r="425" spans="1:22">
      <c r="A425" s="2"/>
      <c r="B425" s="2"/>
      <c r="C425">
        <v>1993.125</v>
      </c>
      <c r="D425">
        <v>357.42</v>
      </c>
      <c r="E425" s="1">
        <f t="shared" si="101"/>
        <v>2169</v>
      </c>
      <c r="F425" s="4">
        <f>F424*SUM(economy!Z215:AB215)/SUM(economy!Z214:AB214)</f>
        <v>14710.680772268557</v>
      </c>
      <c r="G425" s="9">
        <f t="shared" si="103"/>
        <v>188.5060497619416</v>
      </c>
      <c r="H425" s="9">
        <f t="shared" si="103"/>
        <v>229.66560038823957</v>
      </c>
      <c r="I425" s="9">
        <f t="shared" si="103"/>
        <v>178.23468477588222</v>
      </c>
      <c r="J425" s="9">
        <f t="shared" si="103"/>
        <v>33.721257670478124</v>
      </c>
      <c r="K425" s="9">
        <f t="shared" si="103"/>
        <v>1.7870946411073945</v>
      </c>
      <c r="L425" s="9">
        <f t="shared" si="99"/>
        <v>906.91468723764899</v>
      </c>
      <c r="O425">
        <f t="shared" si="92"/>
        <v>14710.680772268557</v>
      </c>
      <c r="P425" s="2">
        <f t="shared" si="94"/>
        <v>188.50611079480544</v>
      </c>
      <c r="Q425" s="2">
        <f t="shared" si="95"/>
        <v>229.66566284546238</v>
      </c>
      <c r="R425" s="2">
        <f t="shared" si="96"/>
        <v>178.23470510794348</v>
      </c>
      <c r="S425" s="2">
        <f t="shared" si="97"/>
        <v>33.721257689915781</v>
      </c>
      <c r="T425" s="2">
        <f t="shared" si="98"/>
        <v>1.7870946411073945</v>
      </c>
      <c r="U425" s="9">
        <f t="shared" si="100"/>
        <v>906.91483107923443</v>
      </c>
      <c r="V425" s="13">
        <f t="shared" si="93"/>
        <v>1.4384158544089587E-4</v>
      </c>
    </row>
    <row r="426" spans="1:22">
      <c r="A426" s="2"/>
      <c r="B426" s="2"/>
      <c r="C426">
        <v>1993.2083</v>
      </c>
      <c r="D426">
        <v>358.59</v>
      </c>
      <c r="E426" s="1">
        <f t="shared" si="101"/>
        <v>2170</v>
      </c>
      <c r="F426" s="4">
        <f>F425*SUM(economy!Z216:AB216)/SUM(economy!Z215:AB215)</f>
        <v>14605.901227985547</v>
      </c>
      <c r="G426" s="9">
        <f t="shared" si="103"/>
        <v>189.40388473865283</v>
      </c>
      <c r="H426" s="9">
        <f t="shared" si="103"/>
        <v>230.41506803425185</v>
      </c>
      <c r="I426" s="9">
        <f t="shared" si="103"/>
        <v>178.05236438951653</v>
      </c>
      <c r="J426" s="9">
        <f t="shared" si="103"/>
        <v>33.52147395894869</v>
      </c>
      <c r="K426" s="9">
        <f t="shared" si="103"/>
        <v>1.7745699814176463</v>
      </c>
      <c r="L426" s="9">
        <f t="shared" si="99"/>
        <v>908.16736110278771</v>
      </c>
      <c r="O426">
        <f t="shared" si="92"/>
        <v>14605.901227985547</v>
      </c>
      <c r="P426" s="2">
        <f t="shared" si="94"/>
        <v>189.40394577151667</v>
      </c>
      <c r="Q426" s="2">
        <f t="shared" si="95"/>
        <v>230.41513031965297</v>
      </c>
      <c r="R426" s="2">
        <f t="shared" si="96"/>
        <v>178.05238444866833</v>
      </c>
      <c r="S426" s="2">
        <f t="shared" si="97"/>
        <v>33.521473977275939</v>
      </c>
      <c r="T426" s="2">
        <f t="shared" si="98"/>
        <v>1.7745699814176463</v>
      </c>
      <c r="U426" s="9">
        <f t="shared" si="100"/>
        <v>908.16750449853168</v>
      </c>
      <c r="V426" s="13">
        <f t="shared" si="93"/>
        <v>1.43395743975816E-4</v>
      </c>
    </row>
    <row r="427" spans="1:22">
      <c r="A427" s="2"/>
      <c r="B427" s="2"/>
      <c r="C427">
        <v>1993.2917</v>
      </c>
      <c r="D427">
        <v>359.39</v>
      </c>
      <c r="E427" s="1">
        <f t="shared" si="101"/>
        <v>2171</v>
      </c>
      <c r="F427" s="4">
        <f>F426*SUM(economy!Z217:AB217)/SUM(economy!Z216:AB216)</f>
        <v>14501.250674972924</v>
      </c>
      <c r="G427" s="9">
        <f t="shared" si="103"/>
        <v>190.29532471970359</v>
      </c>
      <c r="H427" s="9">
        <f t="shared" si="103"/>
        <v>231.15263541749903</v>
      </c>
      <c r="I427" s="9">
        <f t="shared" si="103"/>
        <v>177.85674969188798</v>
      </c>
      <c r="J427" s="9">
        <f t="shared" si="103"/>
        <v>33.320805194190122</v>
      </c>
      <c r="K427" s="9">
        <f t="shared" si="103"/>
        <v>1.7620541638822198</v>
      </c>
      <c r="L427" s="9">
        <f t="shared" si="99"/>
        <v>909.38756918716297</v>
      </c>
      <c r="O427">
        <f t="shared" si="92"/>
        <v>14501.250674972924</v>
      </c>
      <c r="P427" s="2">
        <f t="shared" si="94"/>
        <v>190.29538575256743</v>
      </c>
      <c r="Q427" s="2">
        <f t="shared" si="95"/>
        <v>231.15269753155115</v>
      </c>
      <c r="R427" s="2">
        <f t="shared" si="96"/>
        <v>177.85676948179349</v>
      </c>
      <c r="S427" s="2">
        <f t="shared" si="97"/>
        <v>33.320805211470393</v>
      </c>
      <c r="T427" s="2">
        <f t="shared" si="98"/>
        <v>1.7620541638822198</v>
      </c>
      <c r="U427" s="9">
        <f t="shared" si="100"/>
        <v>909.38771214126473</v>
      </c>
      <c r="V427" s="13">
        <f t="shared" si="93"/>
        <v>1.4295410176146106E-4</v>
      </c>
    </row>
    <row r="428" spans="1:22">
      <c r="A428" s="2"/>
      <c r="B428" s="2"/>
      <c r="C428">
        <v>1993.375</v>
      </c>
      <c r="D428">
        <v>360.3</v>
      </c>
      <c r="E428" s="1">
        <f t="shared" si="101"/>
        <v>2172</v>
      </c>
      <c r="F428" s="4">
        <f>F427*SUM(economy!Z218:AB218)/SUM(economy!Z217:AB217)</f>
        <v>14396.748980610149</v>
      </c>
      <c r="G428" s="9">
        <f t="shared" si="103"/>
        <v>191.18037757780053</v>
      </c>
      <c r="H428" s="9">
        <f t="shared" si="103"/>
        <v>231.87834738781615</v>
      </c>
      <c r="I428" s="9">
        <f t="shared" si="103"/>
        <v>177.64803850640055</v>
      </c>
      <c r="J428" s="9">
        <f t="shared" si="103"/>
        <v>33.119317076331384</v>
      </c>
      <c r="K428" s="9">
        <f t="shared" si="103"/>
        <v>1.7495497653126746</v>
      </c>
      <c r="L428" s="9">
        <f t="shared" si="99"/>
        <v>910.57563031366124</v>
      </c>
      <c r="O428">
        <f t="shared" si="92"/>
        <v>14396.748980610149</v>
      </c>
      <c r="P428" s="2">
        <f t="shared" si="94"/>
        <v>191.18043861066437</v>
      </c>
      <c r="Q428" s="2">
        <f t="shared" si="95"/>
        <v>231.87840933099068</v>
      </c>
      <c r="R428" s="2">
        <f t="shared" si="96"/>
        <v>177.64805803067375</v>
      </c>
      <c r="S428" s="2">
        <f t="shared" si="97"/>
        <v>33.119317092624492</v>
      </c>
      <c r="T428" s="2">
        <f t="shared" si="98"/>
        <v>1.7495497653126746</v>
      </c>
      <c r="U428" s="9">
        <f t="shared" si="100"/>
        <v>910.57577283026581</v>
      </c>
      <c r="V428" s="13">
        <f t="shared" si="93"/>
        <v>1.4251660456920945E-4</v>
      </c>
    </row>
    <row r="429" spans="1:22">
      <c r="A429" s="2"/>
      <c r="B429" s="2"/>
      <c r="C429">
        <v>1993.4583</v>
      </c>
      <c r="D429">
        <v>359.64</v>
      </c>
      <c r="E429" s="1">
        <f t="shared" si="101"/>
        <v>2173</v>
      </c>
      <c r="F429" s="4">
        <f>F428*SUM(economy!Z219:AB219)/SUM(economy!Z218:AB218)</f>
        <v>14292.415361144878</v>
      </c>
      <c r="G429" s="9">
        <f t="shared" si="103"/>
        <v>192.05905239821337</v>
      </c>
      <c r="H429" s="9">
        <f t="shared" si="103"/>
        <v>232.59225053713666</v>
      </c>
      <c r="I429" s="9">
        <f t="shared" si="103"/>
        <v>177.42642898592118</v>
      </c>
      <c r="J429" s="9">
        <f t="shared" si="103"/>
        <v>32.91707388411168</v>
      </c>
      <c r="K429" s="9">
        <f t="shared" si="103"/>
        <v>1.7370592813650456</v>
      </c>
      <c r="L429" s="9">
        <f t="shared" si="99"/>
        <v>911.73186508674792</v>
      </c>
      <c r="O429">
        <f t="shared" si="92"/>
        <v>14292.415361144878</v>
      </c>
      <c r="P429" s="2">
        <f t="shared" si="94"/>
        <v>192.05911343107721</v>
      </c>
      <c r="Q429" s="2">
        <f t="shared" si="95"/>
        <v>232.59231230990369</v>
      </c>
      <c r="R429" s="2">
        <f t="shared" si="96"/>
        <v>177.42644824812754</v>
      </c>
      <c r="S429" s="2">
        <f t="shared" si="97"/>
        <v>32.917073899474019</v>
      </c>
      <c r="T429" s="2">
        <f t="shared" si="98"/>
        <v>1.7370592813650456</v>
      </c>
      <c r="U429" s="9">
        <f t="shared" si="100"/>
        <v>911.73200716994745</v>
      </c>
      <c r="V429" s="13">
        <f t="shared" si="93"/>
        <v>1.4208319953468163E-4</v>
      </c>
    </row>
    <row r="430" spans="1:22">
      <c r="A430" s="2"/>
      <c r="B430" s="2"/>
      <c r="C430">
        <v>1993.5417</v>
      </c>
      <c r="D430">
        <v>357.45</v>
      </c>
      <c r="E430" s="1">
        <f t="shared" si="101"/>
        <v>2174</v>
      </c>
      <c r="F430" s="4">
        <f>F429*SUM(economy!Z220:AB220)/SUM(economy!Z219:AB219)</f>
        <v>14188.268393454793</v>
      </c>
      <c r="G430" s="9">
        <f t="shared" si="103"/>
        <v>192.93135943903442</v>
      </c>
      <c r="H430" s="9">
        <f t="shared" si="103"/>
        <v>233.29439313356073</v>
      </c>
      <c r="I430" s="9">
        <f t="shared" si="103"/>
        <v>177.19211951053504</v>
      </c>
      <c r="J430" s="9">
        <f t="shared" si="103"/>
        <v>32.714138479656057</v>
      </c>
      <c r="K430" s="9">
        <f t="shared" si="103"/>
        <v>1.7245851279024853</v>
      </c>
      <c r="L430" s="9">
        <f t="shared" si="99"/>
        <v>912.85659569068878</v>
      </c>
      <c r="O430">
        <f t="shared" si="92"/>
        <v>14188.268393454793</v>
      </c>
      <c r="P430" s="2">
        <f t="shared" si="94"/>
        <v>192.93142047189826</v>
      </c>
      <c r="Q430" s="2">
        <f t="shared" si="95"/>
        <v>233.29445473638901</v>
      </c>
      <c r="R430" s="2">
        <f t="shared" si="96"/>
        <v>177.19213851419221</v>
      </c>
      <c r="S430" s="2">
        <f t="shared" si="97"/>
        <v>32.714138494140798</v>
      </c>
      <c r="T430" s="2">
        <f t="shared" si="98"/>
        <v>1.7245851279024853</v>
      </c>
      <c r="U430" s="9">
        <f t="shared" si="100"/>
        <v>912.8567373445228</v>
      </c>
      <c r="V430" s="13">
        <f t="shared" si="93"/>
        <v>1.4165383402087173E-4</v>
      </c>
    </row>
    <row r="431" spans="1:22">
      <c r="A431" s="2"/>
      <c r="B431" s="2"/>
      <c r="C431">
        <v>1993.625</v>
      </c>
      <c r="D431">
        <v>355.76</v>
      </c>
      <c r="E431" s="1">
        <f t="shared" si="101"/>
        <v>2175</v>
      </c>
      <c r="F431" s="4">
        <f>F430*SUM(economy!Z221:AB221)/SUM(economy!Z220:AB220)</f>
        <v>14084.326026893266</v>
      </c>
      <c r="G431" s="9">
        <f t="shared" si="103"/>
        <v>193.79731009215607</v>
      </c>
      <c r="H431" s="9">
        <f t="shared" si="103"/>
        <v>233.9848250567093</v>
      </c>
      <c r="I431" s="9">
        <f t="shared" si="103"/>
        <v>176.94530858844004</v>
      </c>
      <c r="J431" s="9">
        <f t="shared" si="103"/>
        <v>32.51057231435869</v>
      </c>
      <c r="K431" s="9">
        <f t="shared" si="103"/>
        <v>1.7121296423739478</v>
      </c>
      <c r="L431" s="9">
        <f t="shared" si="99"/>
        <v>913.95014569403804</v>
      </c>
      <c r="O431">
        <f t="shared" si="92"/>
        <v>14084.326026893266</v>
      </c>
      <c r="P431" s="2">
        <f t="shared" si="94"/>
        <v>193.79737112501991</v>
      </c>
      <c r="Q431" s="2">
        <f t="shared" si="95"/>
        <v>233.98488649006637</v>
      </c>
      <c r="R431" s="2">
        <f t="shared" si="96"/>
        <v>176.94532733701843</v>
      </c>
      <c r="S431" s="2">
        <f t="shared" si="97"/>
        <v>32.510572328015961</v>
      </c>
      <c r="T431" s="2">
        <f t="shared" si="98"/>
        <v>1.7121296423739478</v>
      </c>
      <c r="U431" s="9">
        <f t="shared" si="100"/>
        <v>913.95028692249468</v>
      </c>
      <c r="V431" s="13">
        <f t="shared" si="93"/>
        <v>1.412284566413291E-4</v>
      </c>
    </row>
    <row r="432" spans="1:22">
      <c r="A432" s="2"/>
      <c r="B432" s="2"/>
      <c r="C432">
        <v>1993.7083</v>
      </c>
      <c r="D432">
        <v>354.14</v>
      </c>
      <c r="E432" s="1">
        <f t="shared" si="101"/>
        <v>2176</v>
      </c>
      <c r="F432" s="4">
        <f>F431*SUM(economy!Z222:AB222)/SUM(economy!Z221:AB221)</f>
        <v>13980.605595200852</v>
      </c>
      <c r="G432" s="9">
        <f t="shared" si="103"/>
        <v>194.65691684497114</v>
      </c>
      <c r="H432" s="9">
        <f t="shared" si="103"/>
        <v>234.66359773436827</v>
      </c>
      <c r="I432" s="9">
        <f t="shared" si="103"/>
        <v>176.68619475995123</v>
      </c>
      <c r="J432" s="9">
        <f t="shared" si="103"/>
        <v>32.306435435820411</v>
      </c>
      <c r="K432" s="9">
        <f t="shared" si="103"/>
        <v>1.6996950852065351</v>
      </c>
      <c r="L432" s="9">
        <f t="shared" si="99"/>
        <v>915.01283986031751</v>
      </c>
      <c r="O432">
        <f t="shared" si="92"/>
        <v>13980.605595200852</v>
      </c>
      <c r="P432" s="2">
        <f t="shared" si="94"/>
        <v>194.65697787783498</v>
      </c>
      <c r="Q432" s="2">
        <f t="shared" si="95"/>
        <v>234.66365899872034</v>
      </c>
      <c r="R432" s="2">
        <f t="shared" si="96"/>
        <v>176.68621325687465</v>
      </c>
      <c r="S432" s="2">
        <f t="shared" si="97"/>
        <v>32.306435448697485</v>
      </c>
      <c r="T432" s="2">
        <f t="shared" si="98"/>
        <v>1.6996950852065351</v>
      </c>
      <c r="U432" s="9">
        <f t="shared" si="100"/>
        <v>915.01298066733398</v>
      </c>
      <c r="V432" s="13">
        <f t="shared" si="93"/>
        <v>1.4080701646435045E-4</v>
      </c>
    </row>
    <row r="433" spans="1:22">
      <c r="A433" s="2"/>
      <c r="B433" s="2"/>
      <c r="C433">
        <v>1993.7917</v>
      </c>
      <c r="D433">
        <v>354.23</v>
      </c>
      <c r="E433" s="1">
        <f t="shared" si="101"/>
        <v>2177</v>
      </c>
      <c r="F433" s="4">
        <f>F432*SUM(economy!Z223:AB223)/SUM(economy!Z222:AB222)</f>
        <v>13877.123828465519</v>
      </c>
      <c r="G433" s="9">
        <f t="shared" si="103"/>
        <v>195.51019324280028</v>
      </c>
      <c r="H433" s="9">
        <f t="shared" si="103"/>
        <v>235.33076408042538</v>
      </c>
      <c r="I433" s="9">
        <f t="shared" si="103"/>
        <v>176.41497650458336</v>
      </c>
      <c r="J433" s="9">
        <f t="shared" si="103"/>
        <v>32.101786495787991</v>
      </c>
      <c r="K433" s="9">
        <f t="shared" si="103"/>
        <v>1.6872836412092249</v>
      </c>
      <c r="L433" s="9">
        <f t="shared" si="99"/>
        <v>916.04500396480626</v>
      </c>
      <c r="O433">
        <f t="shared" si="92"/>
        <v>13877.123828465519</v>
      </c>
      <c r="P433" s="2">
        <f t="shared" si="94"/>
        <v>195.51025427566412</v>
      </c>
      <c r="Q433" s="2">
        <f t="shared" si="95"/>
        <v>235.3308251762374</v>
      </c>
      <c r="R433" s="2">
        <f t="shared" si="96"/>
        <v>176.41499475322968</v>
      </c>
      <c r="S433" s="2">
        <f t="shared" si="97"/>
        <v>32.101786507929432</v>
      </c>
      <c r="T433" s="2">
        <f t="shared" si="98"/>
        <v>1.6872836412092249</v>
      </c>
      <c r="U433" s="9">
        <f t="shared" si="100"/>
        <v>916.04514435426984</v>
      </c>
      <c r="V433" s="13">
        <f t="shared" si="93"/>
        <v>1.4038946358141402E-4</v>
      </c>
    </row>
    <row r="434" spans="1:22">
      <c r="A434" s="2"/>
      <c r="B434" s="2"/>
      <c r="C434">
        <v>1993.875</v>
      </c>
      <c r="D434">
        <v>355.53</v>
      </c>
      <c r="E434" s="1">
        <f t="shared" si="101"/>
        <v>2178</v>
      </c>
      <c r="F434" s="4">
        <f>F433*SUM(economy!Z224:AB224)/SUM(economy!Z223:AB223)</f>
        <v>13773.896865115388</v>
      </c>
      <c r="G434" s="9">
        <f t="shared" si="103"/>
        <v>196.35715385204935</v>
      </c>
      <c r="H434" s="9">
        <f t="shared" si="103"/>
        <v>235.98637843410106</v>
      </c>
      <c r="I434" s="9">
        <f t="shared" si="103"/>
        <v>176.1318521511773</v>
      </c>
      <c r="J434" s="9">
        <f t="shared" si="103"/>
        <v>31.896682759043649</v>
      </c>
      <c r="K434" s="9">
        <f t="shared" si="103"/>
        <v>1.6748974209857879</v>
      </c>
      <c r="L434" s="9">
        <f t="shared" si="99"/>
        <v>917.04696461735716</v>
      </c>
      <c r="O434">
        <f t="shared" si="92"/>
        <v>13773.896865115388</v>
      </c>
      <c r="P434" s="2">
        <f t="shared" si="94"/>
        <v>196.35721488491319</v>
      </c>
      <c r="Q434" s="2">
        <f t="shared" si="95"/>
        <v>235.98643936183669</v>
      </c>
      <c r="R434" s="2">
        <f t="shared" si="96"/>
        <v>176.13187015487904</v>
      </c>
      <c r="S434" s="2">
        <f t="shared" si="97"/>
        <v>31.896682770491491</v>
      </c>
      <c r="T434" s="2">
        <f t="shared" si="98"/>
        <v>1.6748974209857879</v>
      </c>
      <c r="U434" s="9">
        <f t="shared" si="100"/>
        <v>917.04710459310616</v>
      </c>
      <c r="V434" s="13">
        <f t="shared" si="93"/>
        <v>1.3997574899349274E-4</v>
      </c>
    </row>
    <row r="435" spans="1:22">
      <c r="A435" s="2"/>
      <c r="B435" s="2"/>
      <c r="C435">
        <v>1993.9583</v>
      </c>
      <c r="D435">
        <v>357.03</v>
      </c>
      <c r="E435" s="1">
        <f t="shared" si="101"/>
        <v>2179</v>
      </c>
      <c r="F435" s="4">
        <f>F434*SUM(economy!Z225:AB225)/SUM(economy!Z224:AB224)</f>
        <v>13670.940263928384</v>
      </c>
      <c r="G435" s="9">
        <f t="shared" si="103"/>
        <v>197.19781422409864</v>
      </c>
      <c r="H435" s="9">
        <f t="shared" si="103"/>
        <v>236.63049650047225</v>
      </c>
      <c r="I435" s="9">
        <f t="shared" si="103"/>
        <v>175.83701979103466</v>
      </c>
      <c r="J435" s="9">
        <f t="shared" si="103"/>
        <v>31.691180113194335</v>
      </c>
      <c r="K435" s="9">
        <f t="shared" si="103"/>
        <v>1.662538462354803</v>
      </c>
      <c r="L435" s="9">
        <f t="shared" si="99"/>
        <v>918.01904909115478</v>
      </c>
      <c r="O435">
        <f t="shared" si="92"/>
        <v>13670.940263928384</v>
      </c>
      <c r="P435" s="2">
        <f t="shared" si="94"/>
        <v>197.19787525696248</v>
      </c>
      <c r="Q435" s="2">
        <f t="shared" si="95"/>
        <v>236.63055726059386</v>
      </c>
      <c r="R435" s="2">
        <f t="shared" si="96"/>
        <v>175.83703755307963</v>
      </c>
      <c r="S435" s="2">
        <f t="shared" si="97"/>
        <v>31.691180123988197</v>
      </c>
      <c r="T435" s="2">
        <f t="shared" si="98"/>
        <v>1.662538462354803</v>
      </c>
      <c r="U435" s="9">
        <f t="shared" si="100"/>
        <v>918.01918865697894</v>
      </c>
      <c r="V435" s="13">
        <f t="shared" si="93"/>
        <v>1.3956582415630692E-4</v>
      </c>
    </row>
    <row r="436" spans="1:22">
      <c r="A436" s="2"/>
      <c r="B436" s="2"/>
      <c r="C436">
        <v>1994.0417</v>
      </c>
      <c r="D436">
        <v>358.36</v>
      </c>
      <c r="E436" s="1">
        <f t="shared" si="101"/>
        <v>2180</v>
      </c>
      <c r="F436" s="4">
        <f>F435*SUM(economy!Z226:AB226)/SUM(economy!Z225:AB225)</f>
        <v>13568.269016043798</v>
      </c>
      <c r="G436" s="9">
        <f t="shared" si="103"/>
        <v>198.03219085992524</v>
      </c>
      <c r="H436" s="9">
        <f t="shared" si="103"/>
        <v>237.26317529228766</v>
      </c>
      <c r="I436" s="9">
        <f t="shared" si="103"/>
        <v>175.53067719402256</v>
      </c>
      <c r="J436" s="9">
        <f t="shared" si="103"/>
        <v>31.485333079311356</v>
      </c>
      <c r="K436" s="9">
        <f t="shared" si="103"/>
        <v>1.6502087317747742</v>
      </c>
      <c r="L436" s="9">
        <f t="shared" si="99"/>
        <v>918.96158515732157</v>
      </c>
      <c r="O436">
        <f t="shared" si="92"/>
        <v>13568.269016043798</v>
      </c>
      <c r="P436" s="2">
        <f t="shared" si="94"/>
        <v>198.03225189278908</v>
      </c>
      <c r="Q436" s="2">
        <f t="shared" si="95"/>
        <v>237.26323588525634</v>
      </c>
      <c r="R436" s="2">
        <f t="shared" si="96"/>
        <v>175.5306947176544</v>
      </c>
      <c r="S436" s="2">
        <f t="shared" si="97"/>
        <v>31.485333089488599</v>
      </c>
      <c r="T436" s="2">
        <f t="shared" si="98"/>
        <v>1.6502087317747742</v>
      </c>
      <c r="U436" s="9">
        <f t="shared" si="100"/>
        <v>918.96172431696323</v>
      </c>
      <c r="V436" s="13">
        <f t="shared" si="93"/>
        <v>1.3915964166244521E-4</v>
      </c>
    </row>
    <row r="437" spans="1:22">
      <c r="A437" s="2"/>
      <c r="B437" s="2"/>
      <c r="C437">
        <v>1994.125</v>
      </c>
      <c r="D437">
        <v>359.04</v>
      </c>
      <c r="E437" s="1">
        <f t="shared" si="101"/>
        <v>2181</v>
      </c>
      <c r="F437" s="4">
        <f>F436*SUM(economy!Z227:AB227)/SUM(economy!Z226:AB226)</f>
        <v>13465.897556962096</v>
      </c>
      <c r="G437" s="9">
        <f t="shared" si="103"/>
        <v>198.86030117545843</v>
      </c>
      <c r="H437" s="9">
        <f t="shared" si="103"/>
        <v>237.88447307307092</v>
      </c>
      <c r="I437" s="9">
        <f t="shared" si="103"/>
        <v>175.21302172760912</v>
      </c>
      <c r="J437" s="9">
        <f t="shared" si="103"/>
        <v>31.279194823372016</v>
      </c>
      <c r="K437" s="9">
        <f t="shared" si="103"/>
        <v>1.6379101257724324</v>
      </c>
      <c r="L437" s="9">
        <f t="shared" si="99"/>
        <v>919.87490092528287</v>
      </c>
      <c r="O437">
        <f t="shared" si="92"/>
        <v>13465.897556962096</v>
      </c>
      <c r="P437" s="2">
        <f t="shared" si="94"/>
        <v>198.86036220832227</v>
      </c>
      <c r="Q437" s="2">
        <f t="shared" si="95"/>
        <v>237.88453349934653</v>
      </c>
      <c r="R437" s="2">
        <f t="shared" si="96"/>
        <v>175.21303901602798</v>
      </c>
      <c r="S437" s="2">
        <f t="shared" si="97"/>
        <v>31.279194832967868</v>
      </c>
      <c r="T437" s="2">
        <f t="shared" si="98"/>
        <v>1.6379101257724324</v>
      </c>
      <c r="U437" s="9">
        <f t="shared" si="100"/>
        <v>919.87503968243709</v>
      </c>
      <c r="V437" s="13">
        <f t="shared" si="93"/>
        <v>1.3875715421818313E-4</v>
      </c>
    </row>
    <row r="438" spans="1:22">
      <c r="A438" s="2"/>
      <c r="B438" s="2"/>
      <c r="C438">
        <v>1994.2083</v>
      </c>
      <c r="D438">
        <v>360.11</v>
      </c>
      <c r="E438" s="1">
        <f t="shared" si="101"/>
        <v>2182</v>
      </c>
      <c r="F438" s="4">
        <f>F437*SUM(economy!Z228:AB228)/SUM(economy!Z227:AB227)</f>
        <v>13363.839778519136</v>
      </c>
      <c r="G438" s="9">
        <f t="shared" si="103"/>
        <v>199.68216346766738</v>
      </c>
      <c r="H438" s="9">
        <f t="shared" si="103"/>
        <v>238.49444930150702</v>
      </c>
      <c r="I438" s="9">
        <f t="shared" si="103"/>
        <v>174.88425027878841</v>
      </c>
      <c r="J438" s="9">
        <f t="shared" si="103"/>
        <v>31.072817168456048</v>
      </c>
      <c r="K438" s="9">
        <f t="shared" si="103"/>
        <v>1.6256444723724131</v>
      </c>
      <c r="L438" s="9">
        <f t="shared" si="99"/>
        <v>920.75932468879125</v>
      </c>
      <c r="O438">
        <f t="shared" si="92"/>
        <v>13363.839778519136</v>
      </c>
      <c r="P438" s="2">
        <f t="shared" si="94"/>
        <v>199.68222450053122</v>
      </c>
      <c r="Q438" s="2">
        <f t="shared" si="95"/>
        <v>238.49450956154814</v>
      </c>
      <c r="R438" s="2">
        <f t="shared" si="96"/>
        <v>174.88426733515146</v>
      </c>
      <c r="S438" s="2">
        <f t="shared" si="97"/>
        <v>31.072817177503715</v>
      </c>
      <c r="T438" s="2">
        <f t="shared" si="98"/>
        <v>1.6256444723724131</v>
      </c>
      <c r="U438" s="9">
        <f t="shared" si="100"/>
        <v>920.75946304710692</v>
      </c>
      <c r="V438" s="13">
        <f t="shared" si="93"/>
        <v>1.3835831566666457E-4</v>
      </c>
    </row>
    <row r="439" spans="1:22">
      <c r="A439" s="2"/>
      <c r="B439" s="2"/>
      <c r="C439">
        <v>1994.2917</v>
      </c>
      <c r="D439">
        <v>361.36</v>
      </c>
      <c r="E439" s="1">
        <f t="shared" si="101"/>
        <v>2183</v>
      </c>
      <c r="F439" s="4">
        <f>F438*SUM(economy!Z229:AB229)/SUM(economy!Z228:AB228)</f>
        <v>13262.109040822486</v>
      </c>
      <c r="G439" s="9">
        <f t="shared" ref="G439:K454" si="104">G438*(1-G$5)+G$4*$F438*$L$4/1000</f>
        <v>200.49779688137983</v>
      </c>
      <c r="H439" s="9">
        <f t="shared" si="104"/>
        <v>239.09316457710611</v>
      </c>
      <c r="I439" s="9">
        <f t="shared" si="104"/>
        <v>174.54455917885238</v>
      </c>
      <c r="J439" s="9">
        <f t="shared" si="104"/>
        <v>30.866250607650727</v>
      </c>
      <c r="K439" s="9">
        <f t="shared" si="104"/>
        <v>1.6134135325265708</v>
      </c>
      <c r="L439" s="9">
        <f t="shared" si="99"/>
        <v>921.61518477751565</v>
      </c>
      <c r="O439">
        <f t="shared" si="92"/>
        <v>13262.109040822486</v>
      </c>
      <c r="P439" s="2">
        <f t="shared" si="94"/>
        <v>200.49785791424367</v>
      </c>
      <c r="Q439" s="2">
        <f t="shared" si="95"/>
        <v>239.09322467137005</v>
      </c>
      <c r="R439" s="2">
        <f t="shared" si="96"/>
        <v>174.54457600627444</v>
      </c>
      <c r="S439" s="2">
        <f t="shared" si="97"/>
        <v>30.866250616181528</v>
      </c>
      <c r="T439" s="2">
        <f t="shared" si="98"/>
        <v>1.6134135325265708</v>
      </c>
      <c r="U439" s="9">
        <f t="shared" si="100"/>
        <v>921.6153227405963</v>
      </c>
      <c r="V439" s="13">
        <f t="shared" si="93"/>
        <v>1.3796308064684126E-4</v>
      </c>
    </row>
    <row r="440" spans="1:22">
      <c r="A440" s="2"/>
      <c r="B440" s="2"/>
      <c r="C440">
        <v>1994.375</v>
      </c>
      <c r="D440">
        <v>361.78</v>
      </c>
      <c r="E440" s="1">
        <f t="shared" si="101"/>
        <v>2184</v>
      </c>
      <c r="F440" s="4">
        <f>F439*SUM(economy!Z230:AB230)/SUM(economy!Z229:AB229)</f>
        <v>13160.718184137821</v>
      </c>
      <c r="G440" s="9">
        <f t="shared" si="104"/>
        <v>201.30722137682909</v>
      </c>
      <c r="H440" s="9">
        <f t="shared" si="104"/>
        <v>239.6806805871374</v>
      </c>
      <c r="I440" s="9">
        <f t="shared" si="104"/>
        <v>174.19414413096581</v>
      </c>
      <c r="J440" s="9">
        <f t="shared" si="104"/>
        <v>30.659544317619737</v>
      </c>
      <c r="K440" s="9">
        <f t="shared" si="104"/>
        <v>1.6012190015412928</v>
      </c>
      <c r="L440" s="9">
        <f t="shared" si="99"/>
        <v>922.44280941409329</v>
      </c>
      <c r="O440">
        <f t="shared" si="92"/>
        <v>13160.718184137821</v>
      </c>
      <c r="P440" s="2">
        <f t="shared" si="94"/>
        <v>201.30728240969293</v>
      </c>
      <c r="Q440" s="2">
        <f t="shared" si="95"/>
        <v>239.68074051608025</v>
      </c>
      <c r="R440" s="2">
        <f t="shared" si="96"/>
        <v>174.19416073251983</v>
      </c>
      <c r="S440" s="2">
        <f t="shared" si="97"/>
        <v>30.659544325663202</v>
      </c>
      <c r="T440" s="2">
        <f t="shared" si="98"/>
        <v>1.6012190015412928</v>
      </c>
      <c r="U440" s="9">
        <f t="shared" si="100"/>
        <v>922.44294698549754</v>
      </c>
      <c r="V440" s="13">
        <f t="shared" si="93"/>
        <v>1.3757140425241232E-4</v>
      </c>
    </row>
    <row r="441" spans="1:22">
      <c r="A441" s="2"/>
      <c r="B441" s="2"/>
      <c r="C441">
        <v>1994.4583</v>
      </c>
      <c r="D441">
        <v>360.94</v>
      </c>
      <c r="E441" s="1">
        <f t="shared" si="101"/>
        <v>2185</v>
      </c>
      <c r="F441" s="4">
        <f>F440*SUM(economy!Z231:AB231)/SUM(economy!Z230:AB230)</f>
        <v>13059.679540713925</v>
      </c>
      <c r="G441" s="9">
        <f t="shared" si="104"/>
        <v>202.11045769792671</v>
      </c>
      <c r="H441" s="9">
        <f t="shared" si="104"/>
        <v>240.25706005482539</v>
      </c>
      <c r="I441" s="9">
        <f t="shared" si="104"/>
        <v>173.83320014049903</v>
      </c>
      <c r="J441" s="9">
        <f t="shared" si="104"/>
        <v>30.452746172792015</v>
      </c>
      <c r="K441" s="9">
        <f t="shared" si="104"/>
        <v>1.589062510501255</v>
      </c>
      <c r="L441" s="9">
        <f t="shared" si="99"/>
        <v>923.24252657654426</v>
      </c>
      <c r="O441">
        <f t="shared" si="92"/>
        <v>13059.679540713925</v>
      </c>
      <c r="P441" s="2">
        <f t="shared" si="94"/>
        <v>202.11051873079055</v>
      </c>
      <c r="Q441" s="2">
        <f t="shared" si="95"/>
        <v>240.25711981890194</v>
      </c>
      <c r="R441" s="2">
        <f t="shared" si="96"/>
        <v>173.83321651921679</v>
      </c>
      <c r="S441" s="2">
        <f t="shared" si="97"/>
        <v>30.452746180375982</v>
      </c>
      <c r="T441" s="2">
        <f t="shared" si="98"/>
        <v>1.589062510501255</v>
      </c>
      <c r="U441" s="9">
        <f t="shared" si="100"/>
        <v>923.24266375978641</v>
      </c>
      <c r="V441" s="13">
        <f t="shared" si="93"/>
        <v>1.3718324214551103E-4</v>
      </c>
    </row>
    <row r="442" spans="1:22">
      <c r="A442" s="2"/>
      <c r="B442" s="2"/>
      <c r="C442">
        <v>1994.5417</v>
      </c>
      <c r="D442">
        <v>359.51</v>
      </c>
      <c r="E442" s="1">
        <f t="shared" si="101"/>
        <v>2186</v>
      </c>
      <c r="F442" s="4">
        <f>F441*SUM(economy!Z232:AB232)/SUM(economy!Z231:AB231)</f>
        <v>12959.00494653597</v>
      </c>
      <c r="G442" s="9">
        <f t="shared" si="104"/>
        <v>202.90752734125667</v>
      </c>
      <c r="H442" s="9">
        <f t="shared" si="104"/>
        <v>240.82236668879872</v>
      </c>
      <c r="I442" s="9">
        <f t="shared" si="104"/>
        <v>173.46192144807239</v>
      </c>
      <c r="J442" s="9">
        <f t="shared" si="104"/>
        <v>30.245902760127912</v>
      </c>
      <c r="K442" s="9">
        <f t="shared" si="104"/>
        <v>1.5769456276881382</v>
      </c>
      <c r="L442" s="9">
        <f t="shared" si="99"/>
        <v>924.01466386594382</v>
      </c>
      <c r="O442">
        <f t="shared" si="92"/>
        <v>12959.00494653597</v>
      </c>
      <c r="P442" s="2">
        <f t="shared" si="94"/>
        <v>202.90758837412051</v>
      </c>
      <c r="Q442" s="2">
        <f t="shared" si="95"/>
        <v>240.82242628846251</v>
      </c>
      <c r="R442" s="2">
        <f t="shared" si="96"/>
        <v>173.46193760694493</v>
      </c>
      <c r="S442" s="2">
        <f t="shared" si="97"/>
        <v>30.245902767278636</v>
      </c>
      <c r="T442" s="2">
        <f t="shared" si="98"/>
        <v>1.5769456276881382</v>
      </c>
      <c r="U442" s="9">
        <f t="shared" si="100"/>
        <v>924.01480066449471</v>
      </c>
      <c r="V442" s="13">
        <f t="shared" si="93"/>
        <v>1.3679855089776538E-4</v>
      </c>
    </row>
    <row r="443" spans="1:22">
      <c r="A443" s="2"/>
      <c r="B443" s="2"/>
      <c r="C443">
        <v>1994.625</v>
      </c>
      <c r="D443">
        <v>357.59</v>
      </c>
      <c r="E443" s="1">
        <f t="shared" si="101"/>
        <v>2187</v>
      </c>
      <c r="F443" s="4">
        <f>F442*SUM(economy!Z233:AB233)/SUM(economy!Z232:AB232)</f>
        <v>12858.705752996793</v>
      </c>
      <c r="G443" s="9">
        <f t="shared" si="104"/>
        <v>203.69845252578702</v>
      </c>
      <c r="H443" s="9">
        <f t="shared" si="104"/>
        <v>241.37666513378178</v>
      </c>
      <c r="I443" s="9">
        <f t="shared" si="104"/>
        <v>173.08050146526523</v>
      </c>
      <c r="J443" s="9">
        <f t="shared" si="104"/>
        <v>30.039059394421347</v>
      </c>
      <c r="K443" s="9">
        <f t="shared" si="104"/>
        <v>1.5648698599929194</v>
      </c>
      <c r="L443" s="9">
        <f t="shared" si="99"/>
        <v>924.75954837924826</v>
      </c>
      <c r="O443">
        <f t="shared" si="92"/>
        <v>12858.705752996793</v>
      </c>
      <c r="P443" s="2">
        <f t="shared" si="94"/>
        <v>203.69851355865086</v>
      </c>
      <c r="Q443" s="2">
        <f t="shared" si="95"/>
        <v>241.37672456948513</v>
      </c>
      <c r="R443" s="2">
        <f t="shared" si="96"/>
        <v>173.08051740724343</v>
      </c>
      <c r="S443" s="2">
        <f t="shared" si="97"/>
        <v>30.039059401163573</v>
      </c>
      <c r="T443" s="2">
        <f t="shared" si="98"/>
        <v>1.5648698599929194</v>
      </c>
      <c r="U443" s="9">
        <f t="shared" si="100"/>
        <v>924.75968479653591</v>
      </c>
      <c r="V443" s="13">
        <f t="shared" si="93"/>
        <v>1.3641728764923755E-4</v>
      </c>
    </row>
    <row r="444" spans="1:22">
      <c r="A444" s="2"/>
      <c r="B444" s="2"/>
      <c r="C444">
        <v>1994.7083</v>
      </c>
      <c r="D444">
        <v>355.86</v>
      </c>
      <c r="E444" s="1">
        <f t="shared" si="101"/>
        <v>2188</v>
      </c>
      <c r="F444" s="4">
        <f>F443*SUM(economy!Z234:AB234)/SUM(economy!Z233:AB233)</f>
        <v>12758.792838477064</v>
      </c>
      <c r="G444" s="9">
        <f t="shared" si="104"/>
        <v>204.48325616329387</v>
      </c>
      <c r="H444" s="9">
        <f t="shared" si="104"/>
        <v>241.92002092251792</v>
      </c>
      <c r="I444" s="9">
        <f t="shared" si="104"/>
        <v>172.68913271294102</v>
      </c>
      <c r="J444" s="9">
        <f t="shared" si="104"/>
        <v>29.832260134097616</v>
      </c>
      <c r="K444" s="9">
        <f t="shared" si="104"/>
        <v>1.5528366543204191</v>
      </c>
      <c r="L444" s="9">
        <f t="shared" si="99"/>
        <v>925.47750658717086</v>
      </c>
      <c r="O444">
        <f t="shared" si="92"/>
        <v>12758.792838477064</v>
      </c>
      <c r="P444" s="2">
        <f t="shared" si="94"/>
        <v>204.48331719615771</v>
      </c>
      <c r="Q444" s="2">
        <f t="shared" si="95"/>
        <v>241.92008019471186</v>
      </c>
      <c r="R444" s="2">
        <f t="shared" si="96"/>
        <v>172.68914844093618</v>
      </c>
      <c r="S444" s="2">
        <f t="shared" si="97"/>
        <v>29.832260140454679</v>
      </c>
      <c r="T444" s="2">
        <f t="shared" si="98"/>
        <v>1.5528366543204191</v>
      </c>
      <c r="U444" s="9">
        <f t="shared" si="100"/>
        <v>925.47764262658086</v>
      </c>
      <c r="V444" s="13">
        <f t="shared" si="93"/>
        <v>1.3603940999473707E-4</v>
      </c>
    </row>
    <row r="445" spans="1:22">
      <c r="C445">
        <v>1994.7917</v>
      </c>
      <c r="D445">
        <v>356.21</v>
      </c>
      <c r="E445" s="1">
        <f t="shared" si="101"/>
        <v>2189</v>
      </c>
      <c r="F445" s="4">
        <f>F444*SUM(economy!Z235:AB235)/SUM(economy!Z234:AB234)</f>
        <v>12659.276619825376</v>
      </c>
      <c r="G445" s="9">
        <f t="shared" si="104"/>
        <v>205.26196182949201</v>
      </c>
      <c r="H445" s="9">
        <f t="shared" si="104"/>
        <v>242.45250042891212</v>
      </c>
      <c r="I445" s="9">
        <f t="shared" si="104"/>
        <v>172.28800676214044</v>
      </c>
      <c r="J445" s="9">
        <f t="shared" si="104"/>
        <v>29.625547797467938</v>
      </c>
      <c r="K445" s="9">
        <f t="shared" si="104"/>
        <v>1.540847398984869</v>
      </c>
      <c r="L445" s="9">
        <f t="shared" si="99"/>
        <v>926.16886421699735</v>
      </c>
      <c r="O445">
        <f t="shared" si="92"/>
        <v>12659.276619825376</v>
      </c>
      <c r="P445" s="2">
        <f t="shared" si="94"/>
        <v>205.26202286235585</v>
      </c>
      <c r="Q445" s="2">
        <f t="shared" si="95"/>
        <v>242.45255953804647</v>
      </c>
      <c r="R445" s="2">
        <f t="shared" si="96"/>
        <v>172.28802227902477</v>
      </c>
      <c r="S445" s="2">
        <f t="shared" si="97"/>
        <v>29.625547803461842</v>
      </c>
      <c r="T445" s="2">
        <f t="shared" si="98"/>
        <v>1.540847398984869</v>
      </c>
      <c r="U445" s="9">
        <f t="shared" si="100"/>
        <v>926.16899988187379</v>
      </c>
      <c r="V445" s="13">
        <f t="shared" si="93"/>
        <v>1.3566487643856817E-4</v>
      </c>
    </row>
    <row r="446" spans="1:22">
      <c r="C446">
        <v>1994.875</v>
      </c>
      <c r="D446">
        <v>357.65</v>
      </c>
      <c r="E446" s="1">
        <f t="shared" si="101"/>
        <v>2190</v>
      </c>
      <c r="F446" s="4">
        <f>F445*SUM(economy!Z236:AB236)/SUM(economy!Z235:AB235)</f>
        <v>12560.167063730314</v>
      </c>
      <c r="G446" s="9">
        <f t="shared" si="104"/>
        <v>206.03459373586634</v>
      </c>
      <c r="H446" s="9">
        <f t="shared" si="104"/>
        <v>242.97417082238059</v>
      </c>
      <c r="I446" s="9">
        <f t="shared" si="104"/>
        <v>171.8773141774922</v>
      </c>
      <c r="J446" s="9">
        <f t="shared" si="104"/>
        <v>29.418963979402843</v>
      </c>
      <c r="K446" s="9">
        <f t="shared" si="104"/>
        <v>1.5289034250953408</v>
      </c>
      <c r="L446" s="9">
        <f t="shared" si="99"/>
        <v>926.83394614023734</v>
      </c>
      <c r="O446">
        <f t="shared" si="92"/>
        <v>12560.167063730314</v>
      </c>
      <c r="P446" s="2">
        <f t="shared" si="94"/>
        <v>206.03465476873018</v>
      </c>
      <c r="Q446" s="2">
        <f t="shared" si="95"/>
        <v>242.97422976890394</v>
      </c>
      <c r="R446" s="2">
        <f t="shared" si="96"/>
        <v>171.87732948609934</v>
      </c>
      <c r="S446" s="2">
        <f t="shared" si="97"/>
        <v>29.418963985054337</v>
      </c>
      <c r="T446" s="2">
        <f t="shared" si="98"/>
        <v>1.5289034250953408</v>
      </c>
      <c r="U446" s="9">
        <f t="shared" si="100"/>
        <v>926.83408143388317</v>
      </c>
      <c r="V446" s="13">
        <f t="shared" si="93"/>
        <v>1.352936458260956E-4</v>
      </c>
    </row>
    <row r="447" spans="1:22">
      <c r="C447">
        <v>1994.9583</v>
      </c>
      <c r="D447">
        <v>359.1</v>
      </c>
      <c r="E447" s="1">
        <f t="shared" si="101"/>
        <v>2191</v>
      </c>
      <c r="F447" s="4">
        <f>F446*SUM(economy!Z237:AB237)/SUM(economy!Z236:AB236)</f>
        <v>12461.473697976558</v>
      </c>
      <c r="G447" s="9">
        <f t="shared" si="104"/>
        <v>206.8011767021973</v>
      </c>
      <c r="H447" s="9">
        <f t="shared" si="104"/>
        <v>243.48510002339378</v>
      </c>
      <c r="I447" s="9">
        <f t="shared" si="104"/>
        <v>171.45724446309202</v>
      </c>
      <c r="J447" s="9">
        <f t="shared" si="104"/>
        <v>29.212549068387801</v>
      </c>
      <c r="K447" s="9">
        <f t="shared" si="104"/>
        <v>1.5170060079299497</v>
      </c>
      <c r="L447" s="9">
        <f t="shared" si="99"/>
        <v>927.47307626500083</v>
      </c>
      <c r="O447">
        <f t="shared" si="92"/>
        <v>12461.473697976558</v>
      </c>
      <c r="P447" s="2">
        <f t="shared" si="94"/>
        <v>206.80123773506114</v>
      </c>
      <c r="Q447" s="2">
        <f t="shared" si="95"/>
        <v>243.48515880775349</v>
      </c>
      <c r="R447" s="2">
        <f t="shared" si="96"/>
        <v>171.45725956621763</v>
      </c>
      <c r="S447" s="2">
        <f t="shared" si="97"/>
        <v>29.212549073716442</v>
      </c>
      <c r="T447" s="2">
        <f t="shared" si="98"/>
        <v>1.5170060079299497</v>
      </c>
      <c r="U447" s="9">
        <f t="shared" si="100"/>
        <v>927.47321119067863</v>
      </c>
      <c r="V447" s="13">
        <f t="shared" si="93"/>
        <v>1.3492567779849196E-4</v>
      </c>
    </row>
    <row r="448" spans="1:22">
      <c r="C448">
        <v>1995.0417</v>
      </c>
      <c r="D448">
        <v>360.04</v>
      </c>
      <c r="E448" s="1">
        <f t="shared" si="101"/>
        <v>2192</v>
      </c>
      <c r="F448" s="4">
        <f>F447*SUM(economy!Z238:AB238)/SUM(economy!Z237:AB237)</f>
        <v>12363.205622578362</v>
      </c>
      <c r="G448" s="9">
        <f t="shared" si="104"/>
        <v>207.56173612977332</v>
      </c>
      <c r="H448" s="9">
        <f t="shared" si="104"/>
        <v>243.98535666019862</v>
      </c>
      <c r="I448" s="9">
        <f t="shared" si="104"/>
        <v>171.02798601079931</v>
      </c>
      <c r="J448" s="9">
        <f t="shared" si="104"/>
        <v>29.006342263925671</v>
      </c>
      <c r="K448" s="9">
        <f t="shared" si="104"/>
        <v>1.5051563682978071</v>
      </c>
      <c r="L448" s="9">
        <f t="shared" si="99"/>
        <v>928.08657743299477</v>
      </c>
      <c r="O448">
        <f t="shared" si="92"/>
        <v>12363.205622578362</v>
      </c>
      <c r="P448" s="2">
        <f t="shared" si="94"/>
        <v>207.56179716263716</v>
      </c>
      <c r="Q448" s="2">
        <f t="shared" si="95"/>
        <v>243.98541528284079</v>
      </c>
      <c r="R448" s="2">
        <f t="shared" si="96"/>
        <v>171.02800091120145</v>
      </c>
      <c r="S448" s="2">
        <f t="shared" si="97"/>
        <v>29.006342268949901</v>
      </c>
      <c r="T448" s="2">
        <f t="shared" si="98"/>
        <v>1.5051563682978071</v>
      </c>
      <c r="U448" s="9">
        <f t="shared" si="100"/>
        <v>928.086711993927</v>
      </c>
      <c r="V448" s="13">
        <f t="shared" si="93"/>
        <v>1.3456093222430354E-4</v>
      </c>
    </row>
    <row r="449" spans="3:22">
      <c r="C449">
        <v>1995.125</v>
      </c>
      <c r="D449">
        <v>361</v>
      </c>
      <c r="E449" s="1">
        <f t="shared" si="101"/>
        <v>2193</v>
      </c>
      <c r="F449" s="4">
        <f>F448*SUM(economy!Z239:AB239)/SUM(economy!Z238:AB238)</f>
        <v>12265.371520783712</v>
      </c>
      <c r="G449" s="9">
        <f t="shared" si="104"/>
        <v>208.31629797528279</v>
      </c>
      <c r="H449" s="9">
        <f t="shared" si="104"/>
        <v>244.47501002670504</v>
      </c>
      <c r="I449" s="9">
        <f t="shared" si="104"/>
        <v>170.58972605090011</v>
      </c>
      <c r="J449" s="9">
        <f t="shared" si="104"/>
        <v>28.800381594251739</v>
      </c>
      <c r="K449" s="9">
        <f t="shared" si="104"/>
        <v>1.4933556738877847</v>
      </c>
      <c r="L449" s="9">
        <f t="shared" si="99"/>
        <v>928.67477132102738</v>
      </c>
      <c r="O449">
        <f t="shared" si="92"/>
        <v>12265.371520783712</v>
      </c>
      <c r="P449" s="2">
        <f t="shared" si="94"/>
        <v>208.31635900814663</v>
      </c>
      <c r="Q449" s="2">
        <f t="shared" si="95"/>
        <v>244.47506848807458</v>
      </c>
      <c r="R449" s="2">
        <f t="shared" si="96"/>
        <v>170.58974075129987</v>
      </c>
      <c r="S449" s="2">
        <f t="shared" si="97"/>
        <v>28.800381598988952</v>
      </c>
      <c r="T449" s="2">
        <f t="shared" si="98"/>
        <v>1.4933556738877847</v>
      </c>
      <c r="U449" s="9">
        <f t="shared" si="100"/>
        <v>928.67490552039783</v>
      </c>
      <c r="V449" s="13">
        <f t="shared" si="93"/>
        <v>1.3419937045000552E-4</v>
      </c>
    </row>
    <row r="450" spans="3:22">
      <c r="C450">
        <v>1995.2083</v>
      </c>
      <c r="D450">
        <v>361.98</v>
      </c>
      <c r="E450" s="1">
        <f t="shared" si="101"/>
        <v>2194</v>
      </c>
      <c r="F450" s="4">
        <f>F449*SUM(economy!Z240:AB240)/SUM(economy!Z239:AB239)</f>
        <v>12167.979669942995</v>
      </c>
      <c r="G450" s="9">
        <f t="shared" si="104"/>
        <v>209.06488872537759</v>
      </c>
      <c r="H450" s="9">
        <f t="shared" si="104"/>
        <v>244.95413004152181</v>
      </c>
      <c r="I450" s="9">
        <f t="shared" si="104"/>
        <v>170.14265060508586</v>
      </c>
      <c r="J450" s="9">
        <f t="shared" si="104"/>
        <v>28.594703934328329</v>
      </c>
      <c r="K450" s="9">
        <f t="shared" si="104"/>
        <v>1.4816050406032089</v>
      </c>
      <c r="L450" s="9">
        <f t="shared" si="99"/>
        <v>929.23797834691675</v>
      </c>
      <c r="O450">
        <f t="shared" si="92"/>
        <v>12167.979669942995</v>
      </c>
      <c r="P450" s="2">
        <f t="shared" si="94"/>
        <v>209.06494975824143</v>
      </c>
      <c r="Q450" s="2">
        <f t="shared" si="95"/>
        <v>244.95418834206239</v>
      </c>
      <c r="R450" s="2">
        <f t="shared" si="96"/>
        <v>170.14266510816779</v>
      </c>
      <c r="S450" s="2">
        <f t="shared" si="97"/>
        <v>28.594703938794922</v>
      </c>
      <c r="T450" s="2">
        <f t="shared" si="98"/>
        <v>1.4816050406032089</v>
      </c>
      <c r="U450" s="9">
        <f t="shared" si="100"/>
        <v>929.23811218786977</v>
      </c>
      <c r="V450" s="13">
        <f t="shared" si="93"/>
        <v>1.338409530262652E-4</v>
      </c>
    </row>
    <row r="451" spans="3:22">
      <c r="C451">
        <v>1995.2917</v>
      </c>
      <c r="D451">
        <v>363.44</v>
      </c>
      <c r="E451" s="1">
        <f t="shared" si="101"/>
        <v>2195</v>
      </c>
      <c r="F451" s="4">
        <f>F450*SUM(economy!Z241:AB241)/SUM(economy!Z240:AB240)</f>
        <v>12071.037952236955</v>
      </c>
      <c r="G451" s="9">
        <f t="shared" si="104"/>
        <v>209.80753537189992</v>
      </c>
      <c r="H451" s="9">
        <f t="shared" si="104"/>
        <v>245.42278720812558</v>
      </c>
      <c r="I451" s="9">
        <f t="shared" si="104"/>
        <v>169.68694444169577</v>
      </c>
      <c r="J451" s="9">
        <f t="shared" si="104"/>
        <v>28.389345024087095</v>
      </c>
      <c r="K451" s="9">
        <f t="shared" si="104"/>
        <v>1.46990553388166</v>
      </c>
      <c r="L451" s="9">
        <f t="shared" si="99"/>
        <v>929.77651757968999</v>
      </c>
      <c r="O451">
        <f t="shared" si="92"/>
        <v>12071.037952236955</v>
      </c>
      <c r="P451" s="2">
        <f t="shared" si="94"/>
        <v>209.80759640476376</v>
      </c>
      <c r="Q451" s="2">
        <f t="shared" si="95"/>
        <v>245.42284534827965</v>
      </c>
      <c r="R451" s="2">
        <f t="shared" si="96"/>
        <v>169.6869587501084</v>
      </c>
      <c r="S451" s="2">
        <f t="shared" si="97"/>
        <v>28.389345028298525</v>
      </c>
      <c r="T451" s="2">
        <f t="shared" si="98"/>
        <v>1.46990553388166</v>
      </c>
      <c r="U451" s="9">
        <f t="shared" si="100"/>
        <v>929.77665106533198</v>
      </c>
      <c r="V451" s="13">
        <f t="shared" si="93"/>
        <v>1.3348564198167878E-4</v>
      </c>
    </row>
    <row r="452" spans="3:22">
      <c r="C452">
        <v>1995.375</v>
      </c>
      <c r="D452">
        <v>363.83</v>
      </c>
      <c r="E452" s="1">
        <f t="shared" si="101"/>
        <v>2196</v>
      </c>
      <c r="F452" s="4">
        <f>F451*SUM(economy!Z242:AB242)/SUM(economy!Z241:AB241)</f>
        <v>11974.553865258888</v>
      </c>
      <c r="G452" s="9">
        <f t="shared" si="104"/>
        <v>210.54426538776414</v>
      </c>
      <c r="H452" s="9">
        <f t="shared" si="104"/>
        <v>245.88105257614666</v>
      </c>
      <c r="I452" s="9">
        <f t="shared" si="104"/>
        <v>169.22279103317209</v>
      </c>
      <c r="J452" s="9">
        <f t="shared" si="104"/>
        <v>28.184339486888344</v>
      </c>
      <c r="K452" s="9">
        <f t="shared" si="104"/>
        <v>1.4582581699991302</v>
      </c>
      <c r="L452" s="9">
        <f t="shared" si="99"/>
        <v>930.29070665397035</v>
      </c>
      <c r="O452">
        <f t="shared" si="92"/>
        <v>11974.553865258888</v>
      </c>
      <c r="P452" s="2">
        <f t="shared" si="94"/>
        <v>210.54432642062798</v>
      </c>
      <c r="Q452" s="2">
        <f t="shared" si="95"/>
        <v>245.88111055635542</v>
      </c>
      <c r="R452" s="2">
        <f t="shared" si="96"/>
        <v>169.2228051495284</v>
      </c>
      <c r="S452" s="2">
        <f t="shared" si="97"/>
        <v>28.184339490859188</v>
      </c>
      <c r="T452" s="2">
        <f t="shared" si="98"/>
        <v>1.4582581699991302</v>
      </c>
      <c r="U452" s="9">
        <f t="shared" si="100"/>
        <v>930.29083978737015</v>
      </c>
      <c r="V452" s="13">
        <f t="shared" si="93"/>
        <v>1.3313339979958982E-4</v>
      </c>
    </row>
    <row r="453" spans="3:22">
      <c r="C453">
        <v>1995.4583</v>
      </c>
      <c r="D453">
        <v>363.33</v>
      </c>
      <c r="E453" s="1">
        <f t="shared" si="101"/>
        <v>2197</v>
      </c>
      <c r="F453" s="4">
        <f>F452*SUM(economy!Z243:AB243)/SUM(economy!Z242:AB242)</f>
        <v>11878.534532446207</v>
      </c>
      <c r="G453" s="9">
        <f t="shared" si="104"/>
        <v>211.27510670348417</v>
      </c>
      <c r="H453" s="9">
        <f t="shared" si="104"/>
        <v>246.32899770375505</v>
      </c>
      <c r="I453" s="9">
        <f t="shared" si="104"/>
        <v>168.75037251567588</v>
      </c>
      <c r="J453" s="9">
        <f t="shared" si="104"/>
        <v>27.979720848167865</v>
      </c>
      <c r="K453" s="9">
        <f t="shared" si="104"/>
        <v>1.446663917357853</v>
      </c>
      <c r="L453" s="9">
        <f t="shared" si="99"/>
        <v>930.78086168844084</v>
      </c>
      <c r="O453">
        <f t="shared" si="92"/>
        <v>11878.534532446207</v>
      </c>
      <c r="P453" s="2">
        <f t="shared" si="94"/>
        <v>211.27516773634801</v>
      </c>
      <c r="Q453" s="2">
        <f t="shared" si="95"/>
        <v>246.32905552445851</v>
      </c>
      <c r="R453" s="2">
        <f t="shared" si="96"/>
        <v>168.75038644255378</v>
      </c>
      <c r="S453" s="2">
        <f t="shared" si="97"/>
        <v>27.979720851911864</v>
      </c>
      <c r="T453" s="2">
        <f t="shared" si="98"/>
        <v>1.446663917357853</v>
      </c>
      <c r="U453" s="9">
        <f t="shared" si="100"/>
        <v>930.78099447263014</v>
      </c>
      <c r="V453" s="13">
        <f t="shared" si="93"/>
        <v>1.3278418930440239E-4</v>
      </c>
    </row>
    <row r="454" spans="3:22">
      <c r="C454">
        <v>1995.5417</v>
      </c>
      <c r="D454">
        <v>361.78</v>
      </c>
      <c r="E454" s="1">
        <f t="shared" si="101"/>
        <v>2198</v>
      </c>
      <c r="F454" s="4">
        <f>F453*SUM(economy!Z244:AB244)/SUM(economy!Z243:AB243)</f>
        <v>11782.986713357557</v>
      </c>
      <c r="G454" s="9">
        <f t="shared" si="104"/>
        <v>212.0000876843377</v>
      </c>
      <c r="H454" s="9">
        <f t="shared" si="104"/>
        <v>246.76669462112943</v>
      </c>
      <c r="I454" s="9">
        <f t="shared" si="104"/>
        <v>168.2698696508123</v>
      </c>
      <c r="J454" s="9">
        <f t="shared" si="104"/>
        <v>27.775521554242911</v>
      </c>
      <c r="K454" s="9">
        <f t="shared" si="104"/>
        <v>1.4351236977571553</v>
      </c>
      <c r="L454" s="9">
        <f t="shared" si="99"/>
        <v>931.24729720827952</v>
      </c>
      <c r="O454">
        <f t="shared" si="92"/>
        <v>11782.986713357557</v>
      </c>
      <c r="P454" s="2">
        <f t="shared" si="94"/>
        <v>212.00014871720154</v>
      </c>
      <c r="Q454" s="2">
        <f t="shared" si="95"/>
        <v>246.76675228276642</v>
      </c>
      <c r="R454" s="2">
        <f t="shared" si="96"/>
        <v>168.26988339075507</v>
      </c>
      <c r="S454" s="2">
        <f t="shared" si="97"/>
        <v>27.775521557773025</v>
      </c>
      <c r="T454" s="2">
        <f t="shared" si="98"/>
        <v>1.4351236977571553</v>
      </c>
      <c r="U454" s="9">
        <f t="shared" si="100"/>
        <v>931.24742964625318</v>
      </c>
      <c r="V454" s="13">
        <f t="shared" si="93"/>
        <v>1.3243797366158105E-4</v>
      </c>
    </row>
    <row r="455" spans="3:22">
      <c r="C455">
        <v>1995.625</v>
      </c>
      <c r="D455">
        <v>359.33</v>
      </c>
      <c r="E455" s="1">
        <f t="shared" si="101"/>
        <v>2199</v>
      </c>
      <c r="F455" s="4">
        <f>F454*SUM(economy!Z245:AB245)/SUM(economy!Z244:AB244)</f>
        <v>11687.916813791759</v>
      </c>
      <c r="G455" s="9">
        <f t="shared" ref="G455:K470" si="105">G454*(1-G$5)+G$4*$F454*$L$4/1000</f>
        <v>212.71923710815764</v>
      </c>
      <c r="H455" s="9">
        <f t="shared" si="105"/>
        <v>247.19421579499175</v>
      </c>
      <c r="I455" s="9">
        <f t="shared" si="105"/>
        <v>167.78146178941341</v>
      </c>
      <c r="J455" s="9">
        <f t="shared" si="105"/>
        <v>27.571772991250057</v>
      </c>
      <c r="K455" s="9">
        <f t="shared" si="105"/>
        <v>1.423638387646762</v>
      </c>
      <c r="L455" s="9">
        <f t="shared" si="99"/>
        <v>931.69032607145971</v>
      </c>
      <c r="O455">
        <f t="shared" ref="O455:O518" si="106">F455+N455</f>
        <v>11687.916813791759</v>
      </c>
      <c r="P455" s="2">
        <f t="shared" si="94"/>
        <v>212.71929814102148</v>
      </c>
      <c r="Q455" s="2">
        <f t="shared" si="95"/>
        <v>247.19427329799984</v>
      </c>
      <c r="R455" s="2">
        <f t="shared" si="96"/>
        <v>167.78147534493021</v>
      </c>
      <c r="S455" s="2">
        <f t="shared" si="97"/>
        <v>27.571772994578509</v>
      </c>
      <c r="T455" s="2">
        <f t="shared" si="98"/>
        <v>1.423638387646762</v>
      </c>
      <c r="U455" s="9">
        <f t="shared" si="100"/>
        <v>931.69045816617677</v>
      </c>
      <c r="V455" s="13">
        <f t="shared" ref="V455:V518" si="107">U455-L455</f>
        <v>1.3209471705977194E-4</v>
      </c>
    </row>
    <row r="456" spans="3:22">
      <c r="C456">
        <v>1995.7083</v>
      </c>
      <c r="D456">
        <v>358.32</v>
      </c>
      <c r="E456" s="1">
        <f t="shared" si="101"/>
        <v>2200</v>
      </c>
      <c r="F456" s="4">
        <f>F455*SUM(economy!Z246:AB246)/SUM(economy!Z245:AB245)</f>
        <v>11593.330895745057</v>
      </c>
      <c r="G456" s="9">
        <f t="shared" si="105"/>
        <v>213.43258414374117</v>
      </c>
      <c r="H456" s="9">
        <f t="shared" si="105"/>
        <v>247.61163409418916</v>
      </c>
      <c r="I456" s="9">
        <f t="shared" si="105"/>
        <v>167.28532683732752</v>
      </c>
      <c r="J456" s="9">
        <f t="shared" si="105"/>
        <v>27.368505504188899</v>
      </c>
      <c r="K456" s="9">
        <f t="shared" si="105"/>
        <v>1.4122088193620317</v>
      </c>
      <c r="L456" s="9">
        <f t="shared" si="99"/>
        <v>932.11025939880869</v>
      </c>
      <c r="O456">
        <f t="shared" si="106"/>
        <v>11593.330895745057</v>
      </c>
      <c r="P456" s="2">
        <f t="shared" ref="P456:P519" si="108">P455*(1-P$5)+P$4*$O455*$L$4/1000</f>
        <v>213.43264517660501</v>
      </c>
      <c r="Q456" s="2">
        <f t="shared" ref="Q456:Q519" si="109">Q455*(1-Q$5)+Q$4*$O455*$L$4/1000</f>
        <v>247.61169143900477</v>
      </c>
      <c r="R456" s="2">
        <f t="shared" ref="R456:R519" si="110">R455*(1-R$5)+R$4*$O455*$L$4/1000</f>
        <v>167.28534021089382</v>
      </c>
      <c r="S456" s="2">
        <f t="shared" ref="S456:S519" si="111">S455*(1-S$5)+S$4*$O455*$L$4/1000</f>
        <v>27.36850550732721</v>
      </c>
      <c r="T456" s="2">
        <f t="shared" ref="T456:T519" si="112">T455*(1-T$5)+T$4*$O455*$L$4/1000</f>
        <v>1.4122088193620317</v>
      </c>
      <c r="U456" s="9">
        <f t="shared" si="100"/>
        <v>932.11039115319284</v>
      </c>
      <c r="V456" s="13">
        <f t="shared" si="107"/>
        <v>1.3175438414236851E-4</v>
      </c>
    </row>
    <row r="457" spans="3:22">
      <c r="C457">
        <v>1995.7917</v>
      </c>
      <c r="D457">
        <v>358.14</v>
      </c>
      <c r="E457" s="1">
        <f t="shared" si="101"/>
        <v>2201</v>
      </c>
      <c r="F457" s="4">
        <f>F456*SUM(economy!Z247:AB247)/SUM(economy!Z246:AB246)</f>
        <v>11499.234687204123</v>
      </c>
      <c r="G457" s="9">
        <f t="shared" si="105"/>
        <v>214.14015832986647</v>
      </c>
      <c r="H457" s="9">
        <f t="shared" si="105"/>
        <v>248.01902275630604</v>
      </c>
      <c r="I457" s="9">
        <f t="shared" si="105"/>
        <v>166.78164122316346</v>
      </c>
      <c r="J457" s="9">
        <f t="shared" si="105"/>
        <v>27.165748416046512</v>
      </c>
      <c r="K457" s="9">
        <f t="shared" si="105"/>
        <v>1.400835782340641</v>
      </c>
      <c r="L457" s="9">
        <f t="shared" ref="L457:L520" si="113">SUM(G457:K457,L$5)</f>
        <v>932.5074065077232</v>
      </c>
      <c r="O457">
        <f t="shared" si="106"/>
        <v>11499.234687204123</v>
      </c>
      <c r="P457" s="2">
        <f t="shared" si="108"/>
        <v>214.14021936273031</v>
      </c>
      <c r="Q457" s="2">
        <f t="shared" si="109"/>
        <v>248.01907994336435</v>
      </c>
      <c r="R457" s="2">
        <f t="shared" si="110"/>
        <v>166.78165441722155</v>
      </c>
      <c r="S457" s="2">
        <f t="shared" si="111"/>
        <v>27.165748419005538</v>
      </c>
      <c r="T457" s="2">
        <f t="shared" si="112"/>
        <v>1.400835782340641</v>
      </c>
      <c r="U457" s="9">
        <f t="shared" ref="U457:U520" si="114">SUM(P457:T457,U$5)</f>
        <v>932.50753792466242</v>
      </c>
      <c r="V457" s="13">
        <f t="shared" si="107"/>
        <v>1.3141693921170372E-4</v>
      </c>
    </row>
    <row r="458" spans="3:22">
      <c r="C458">
        <v>1995.875</v>
      </c>
      <c r="D458">
        <v>359.61</v>
      </c>
      <c r="E458" s="1">
        <f t="shared" ref="E458:E521" si="115">1+E457</f>
        <v>2202</v>
      </c>
      <c r="F458" s="4">
        <f>F457*SUM(economy!Z248:AB248)/SUM(economy!Z247:AB247)</f>
        <v>11405.633591771882</v>
      </c>
      <c r="G458" s="9">
        <f t="shared" si="105"/>
        <v>214.84198955490709</v>
      </c>
      <c r="H458" s="9">
        <f t="shared" si="105"/>
        <v>248.41645535528713</v>
      </c>
      <c r="I458" s="9">
        <f t="shared" si="105"/>
        <v>166.27057986793929</v>
      </c>
      <c r="J458" s="9">
        <f t="shared" si="105"/>
        <v>26.9635300469788</v>
      </c>
      <c r="K458" s="9">
        <f t="shared" si="105"/>
        <v>1.3895200243203067</v>
      </c>
      <c r="L458" s="9">
        <f t="shared" si="113"/>
        <v>932.88207484943257</v>
      </c>
      <c r="O458">
        <f t="shared" si="106"/>
        <v>11405.633591771882</v>
      </c>
      <c r="P458" s="2">
        <f t="shared" si="108"/>
        <v>214.84205058777093</v>
      </c>
      <c r="Q458" s="2">
        <f t="shared" si="109"/>
        <v>248.41651238502212</v>
      </c>
      <c r="R458" s="2">
        <f t="shared" si="110"/>
        <v>166.27059288489858</v>
      </c>
      <c r="S458" s="2">
        <f t="shared" si="111"/>
        <v>26.963530049768789</v>
      </c>
      <c r="T458" s="2">
        <f t="shared" si="112"/>
        <v>1.3895200243203067</v>
      </c>
      <c r="U458" s="9">
        <f t="shared" si="114"/>
        <v>932.88220593178073</v>
      </c>
      <c r="V458" s="13">
        <f t="shared" si="107"/>
        <v>1.3108234816172626E-4</v>
      </c>
    </row>
    <row r="459" spans="3:22">
      <c r="C459">
        <v>1995.9583</v>
      </c>
      <c r="D459">
        <v>360.82</v>
      </c>
      <c r="E459" s="1">
        <f t="shared" si="115"/>
        <v>2203</v>
      </c>
      <c r="F459" s="4">
        <f>F458*SUM(economy!Z249:AB249)/SUM(economy!Z248:AB248)</f>
        <v>11312.532698124387</v>
      </c>
      <c r="G459" s="9">
        <f t="shared" si="105"/>
        <v>215.53810803703402</v>
      </c>
      <c r="H459" s="9">
        <f t="shared" si="105"/>
        <v>248.80400577005355</v>
      </c>
      <c r="I459" s="9">
        <f t="shared" si="105"/>
        <v>165.75231615658421</v>
      </c>
      <c r="J459" s="9">
        <f t="shared" si="105"/>
        <v>26.761877733525907</v>
      </c>
      <c r="K459" s="9">
        <f t="shared" si="105"/>
        <v>1.3782622525171582</v>
      </c>
      <c r="L459" s="9">
        <f t="shared" si="113"/>
        <v>933.23456994971491</v>
      </c>
      <c r="O459">
        <f t="shared" si="106"/>
        <v>11312.532698124387</v>
      </c>
      <c r="P459" s="2">
        <f t="shared" si="108"/>
        <v>215.53816906989786</v>
      </c>
      <c r="Q459" s="2">
        <f t="shared" si="109"/>
        <v>248.80406264289803</v>
      </c>
      <c r="R459" s="2">
        <f t="shared" si="110"/>
        <v>165.75232899882187</v>
      </c>
      <c r="S459" s="2">
        <f t="shared" si="111"/>
        <v>26.761877736156514</v>
      </c>
      <c r="T459" s="2">
        <f t="shared" si="112"/>
        <v>1.3782622525171582</v>
      </c>
      <c r="U459" s="9">
        <f t="shared" si="114"/>
        <v>933.23470070029146</v>
      </c>
      <c r="V459" s="13">
        <f t="shared" si="107"/>
        <v>1.3075057654532429E-4</v>
      </c>
    </row>
    <row r="460" spans="3:22">
      <c r="C460">
        <v>1996.0417</v>
      </c>
      <c r="D460">
        <v>362.2</v>
      </c>
      <c r="E460" s="1">
        <f t="shared" si="115"/>
        <v>2204</v>
      </c>
      <c r="F460" s="4">
        <f>F459*SUM(economy!Z250:AB250)/SUM(economy!Z249:AB249)</f>
        <v>11219.936789296629</v>
      </c>
      <c r="G460" s="9">
        <f t="shared" si="105"/>
        <v>216.22854430499467</v>
      </c>
      <c r="H460" s="9">
        <f t="shared" si="105"/>
        <v>249.1817481540933</v>
      </c>
      <c r="I460" s="9">
        <f t="shared" si="105"/>
        <v>165.22702191124415</v>
      </c>
      <c r="J460" s="9">
        <f t="shared" si="105"/>
        <v>26.560817847839814</v>
      </c>
      <c r="K460" s="9">
        <f t="shared" si="105"/>
        <v>1.3670631347844395</v>
      </c>
      <c r="L460" s="9">
        <f t="shared" si="113"/>
        <v>933.56519535295627</v>
      </c>
      <c r="O460">
        <f t="shared" si="106"/>
        <v>11219.936789296629</v>
      </c>
      <c r="P460" s="2">
        <f t="shared" si="108"/>
        <v>216.22860533785851</v>
      </c>
      <c r="Q460" s="2">
        <f t="shared" si="109"/>
        <v>249.18180487047889</v>
      </c>
      <c r="R460" s="2">
        <f t="shared" si="110"/>
        <v>165.22703458110536</v>
      </c>
      <c r="S460" s="2">
        <f t="shared" si="111"/>
        <v>26.560817850320145</v>
      </c>
      <c r="T460" s="2">
        <f t="shared" si="112"/>
        <v>1.3670631347844395</v>
      </c>
      <c r="U460" s="9">
        <f t="shared" si="114"/>
        <v>933.56532577454732</v>
      </c>
      <c r="V460" s="13">
        <f t="shared" si="107"/>
        <v>1.3042159105225437E-4</v>
      </c>
    </row>
    <row r="461" spans="3:22">
      <c r="C461">
        <v>1996.125</v>
      </c>
      <c r="D461">
        <v>363.36</v>
      </c>
      <c r="E461" s="1">
        <f t="shared" si="115"/>
        <v>2205</v>
      </c>
      <c r="F461" s="4">
        <f>F460*SUM(economy!Z251:AB251)/SUM(economy!Z250:AB250)</f>
        <v>11127.850351795951</v>
      </c>
      <c r="G461" s="9">
        <f t="shared" si="105"/>
        <v>216.91332917945877</v>
      </c>
      <c r="H461" s="9">
        <f t="shared" si="105"/>
        <v>249.54975690600713</v>
      </c>
      <c r="I461" s="9">
        <f t="shared" si="105"/>
        <v>164.6948673663403</v>
      </c>
      <c r="J461" s="9">
        <f t="shared" si="105"/>
        <v>26.360375816903463</v>
      </c>
      <c r="K461" s="9">
        <f t="shared" si="105"/>
        <v>1.3559233007512526</v>
      </c>
      <c r="L461" s="9">
        <f t="shared" si="113"/>
        <v>933.87425256946085</v>
      </c>
      <c r="O461">
        <f t="shared" si="106"/>
        <v>11127.850351795951</v>
      </c>
      <c r="P461" s="2">
        <f t="shared" si="108"/>
        <v>216.91339021232261</v>
      </c>
      <c r="Q461" s="2">
        <f t="shared" si="109"/>
        <v>249.54981346636424</v>
      </c>
      <c r="R461" s="2">
        <f t="shared" si="110"/>
        <v>164.69487986613882</v>
      </c>
      <c r="S461" s="2">
        <f t="shared" si="111"/>
        <v>26.360375819242101</v>
      </c>
      <c r="T461" s="2">
        <f t="shared" si="112"/>
        <v>1.3559233007512526</v>
      </c>
      <c r="U461" s="9">
        <f t="shared" si="114"/>
        <v>933.874382664819</v>
      </c>
      <c r="V461" s="13">
        <f t="shared" si="107"/>
        <v>1.3009535814489936E-4</v>
      </c>
    </row>
    <row r="462" spans="3:22">
      <c r="C462">
        <v>1996.2083</v>
      </c>
      <c r="D462">
        <v>364.28</v>
      </c>
      <c r="E462" s="1">
        <f t="shared" si="115"/>
        <v>2206</v>
      </c>
      <c r="F462" s="4">
        <f>F461*SUM(economy!Z252:AB252)/SUM(economy!Z251:AB251)</f>
        <v>11036.277584541704</v>
      </c>
      <c r="G462" s="9">
        <f t="shared" si="105"/>
        <v>217.5924937549205</v>
      </c>
      <c r="H462" s="9">
        <f t="shared" si="105"/>
        <v>249.90810664099135</v>
      </c>
      <c r="I462" s="9">
        <f t="shared" si="105"/>
        <v>164.15602114533198</v>
      </c>
      <c r="J462" s="9">
        <f t="shared" si="105"/>
        <v>26.160576141721567</v>
      </c>
      <c r="K462" s="9">
        <f t="shared" si="105"/>
        <v>1.3448433429411</v>
      </c>
      <c r="L462" s="9">
        <f t="shared" si="113"/>
        <v>934.16204102590643</v>
      </c>
      <c r="O462">
        <f t="shared" si="106"/>
        <v>11036.277584541704</v>
      </c>
      <c r="P462" s="2">
        <f t="shared" si="108"/>
        <v>217.59255478778434</v>
      </c>
      <c r="Q462" s="2">
        <f t="shared" si="109"/>
        <v>249.90816304574923</v>
      </c>
      <c r="R462" s="2">
        <f t="shared" si="110"/>
        <v>164.15603347735049</v>
      </c>
      <c r="S462" s="2">
        <f t="shared" si="111"/>
        <v>26.160576143926605</v>
      </c>
      <c r="T462" s="2">
        <f t="shared" si="112"/>
        <v>1.3448433429411</v>
      </c>
      <c r="U462" s="9">
        <f t="shared" si="114"/>
        <v>934.16217079775186</v>
      </c>
      <c r="V462" s="13">
        <f t="shared" si="107"/>
        <v>1.2977184542251052E-4</v>
      </c>
    </row>
    <row r="463" spans="3:22">
      <c r="C463">
        <v>1996.2917</v>
      </c>
      <c r="D463">
        <v>364.69</v>
      </c>
      <c r="E463" s="1">
        <f t="shared" si="115"/>
        <v>2207</v>
      </c>
      <c r="F463" s="4">
        <f>F462*SUM(economy!Z253:AB253)/SUM(economy!Z252:AB252)</f>
        <v>10945.222407630436</v>
      </c>
      <c r="G463" s="9">
        <f t="shared" si="105"/>
        <v>218.26606938214604</v>
      </c>
      <c r="H463" s="9">
        <f t="shared" si="105"/>
        <v>250.25687216323837</v>
      </c>
      <c r="I463" s="9">
        <f t="shared" si="105"/>
        <v>163.61065023913409</v>
      </c>
      <c r="J463" s="9">
        <f t="shared" si="105"/>
        <v>25.961442416464369</v>
      </c>
      <c r="K463" s="9">
        <f t="shared" si="105"/>
        <v>1.3338238178700164</v>
      </c>
      <c r="L463" s="9">
        <f t="shared" si="113"/>
        <v>934.42885801885291</v>
      </c>
      <c r="O463">
        <f t="shared" si="106"/>
        <v>10945.222407630436</v>
      </c>
      <c r="P463" s="2">
        <f t="shared" si="108"/>
        <v>218.26613041500988</v>
      </c>
      <c r="Q463" s="2">
        <f t="shared" si="109"/>
        <v>250.25692841282506</v>
      </c>
      <c r="R463" s="2">
        <f t="shared" si="110"/>
        <v>163.61066240562465</v>
      </c>
      <c r="S463" s="2">
        <f t="shared" si="111"/>
        <v>25.961442418543438</v>
      </c>
      <c r="T463" s="2">
        <f t="shared" si="112"/>
        <v>1.3338238178700164</v>
      </c>
      <c r="U463" s="9">
        <f t="shared" si="114"/>
        <v>934.42898746987305</v>
      </c>
      <c r="V463" s="13">
        <f t="shared" si="107"/>
        <v>1.2945102014327858E-4</v>
      </c>
    </row>
    <row r="464" spans="3:22">
      <c r="C464">
        <v>1996.375</v>
      </c>
      <c r="D464">
        <v>365.25</v>
      </c>
      <c r="E464" s="1">
        <f t="shared" si="115"/>
        <v>2208</v>
      </c>
      <c r="F464" s="4">
        <f>F463*SUM(economy!Z254:AB254)/SUM(economy!Z253:AB253)</f>
        <v>10854.688470925865</v>
      </c>
      <c r="G464" s="9">
        <f t="shared" si="105"/>
        <v>218.93408765115635</v>
      </c>
      <c r="H464" s="9">
        <f t="shared" si="105"/>
        <v>250.59612843923617</v>
      </c>
      <c r="I464" s="9">
        <f t="shared" si="105"/>
        <v>163.05891998614129</v>
      </c>
      <c r="J464" s="9">
        <f t="shared" si="105"/>
        <v>25.762997347546577</v>
      </c>
      <c r="K464" s="9">
        <f t="shared" si="105"/>
        <v>1.3228652471241307</v>
      </c>
      <c r="L464" s="9">
        <f t="shared" si="113"/>
        <v>934.67499867120455</v>
      </c>
      <c r="O464">
        <f t="shared" si="106"/>
        <v>10854.688470925865</v>
      </c>
      <c r="P464" s="2">
        <f t="shared" si="108"/>
        <v>218.93414868402019</v>
      </c>
      <c r="Q464" s="2">
        <f t="shared" si="109"/>
        <v>250.59618453407856</v>
      </c>
      <c r="R464" s="2">
        <f t="shared" si="110"/>
        <v>163.05893198932571</v>
      </c>
      <c r="S464" s="2">
        <f t="shared" si="111"/>
        <v>25.762997349506879</v>
      </c>
      <c r="T464" s="2">
        <f t="shared" si="112"/>
        <v>1.3228652471241307</v>
      </c>
      <c r="U464" s="9">
        <f t="shared" si="114"/>
        <v>934.67512780405548</v>
      </c>
      <c r="V464" s="13">
        <f t="shared" si="107"/>
        <v>1.2913285092963633E-4</v>
      </c>
    </row>
    <row r="465" spans="3:22">
      <c r="C465">
        <v>1996.4583</v>
      </c>
      <c r="D465">
        <v>365.06</v>
      </c>
      <c r="E465" s="1">
        <f t="shared" si="115"/>
        <v>2209</v>
      </c>
      <c r="F465" s="4">
        <f>F464*SUM(economy!Z255:AB255)/SUM(economy!Z254:AB254)</f>
        <v>10764.679162473278</v>
      </c>
      <c r="G465" s="9">
        <f t="shared" si="105"/>
        <v>219.59658037473397</v>
      </c>
      <c r="H465" s="9">
        <f t="shared" si="105"/>
        <v>250.92595057194794</v>
      </c>
      <c r="I465" s="9">
        <f t="shared" si="105"/>
        <v>162.50099405381087</v>
      </c>
      <c r="J465" s="9">
        <f t="shared" si="105"/>
        <v>25.565262772624575</v>
      </c>
      <c r="K465" s="9">
        <f t="shared" si="105"/>
        <v>1.3119681184165262</v>
      </c>
      <c r="L465" s="9">
        <f t="shared" si="113"/>
        <v>934.90075589153389</v>
      </c>
      <c r="O465">
        <f t="shared" si="106"/>
        <v>10764.679162473278</v>
      </c>
      <c r="P465" s="2">
        <f t="shared" si="108"/>
        <v>219.59664140759782</v>
      </c>
      <c r="Q465" s="2">
        <f t="shared" si="109"/>
        <v>250.92600651247173</v>
      </c>
      <c r="R465" s="2">
        <f t="shared" si="110"/>
        <v>162.50100589588115</v>
      </c>
      <c r="S465" s="2">
        <f t="shared" si="111"/>
        <v>25.565262774472888</v>
      </c>
      <c r="T465" s="2">
        <f t="shared" si="112"/>
        <v>1.3119681184165262</v>
      </c>
      <c r="U465" s="9">
        <f t="shared" si="114"/>
        <v>934.90088470884007</v>
      </c>
      <c r="V465" s="13">
        <f t="shared" si="107"/>
        <v>1.2881730617664289E-4</v>
      </c>
    </row>
    <row r="466" spans="3:22">
      <c r="C466">
        <v>1996.5417</v>
      </c>
      <c r="D466">
        <v>363.69</v>
      </c>
      <c r="E466" s="1">
        <f t="shared" si="115"/>
        <v>2210</v>
      </c>
      <c r="F466" s="4">
        <f>F465*SUM(economy!Z256:AB256)/SUM(economy!Z255:AB255)</f>
        <v>10675.197616738307</v>
      </c>
      <c r="G466" s="9">
        <f t="shared" si="105"/>
        <v>220.25357957244361</v>
      </c>
      <c r="H466" s="9">
        <f t="shared" si="105"/>
        <v>251.24641377585266</v>
      </c>
      <c r="I466" s="9">
        <f t="shared" si="105"/>
        <v>161.93703442175675</v>
      </c>
      <c r="J466" s="9">
        <f t="shared" si="105"/>
        <v>25.368259679495985</v>
      </c>
      <c r="K466" s="9">
        <f t="shared" si="105"/>
        <v>1.3011328866233001</v>
      </c>
      <c r="L466" s="9">
        <f t="shared" si="113"/>
        <v>935.10642033617228</v>
      </c>
      <c r="O466">
        <f t="shared" si="106"/>
        <v>10675.197616738307</v>
      </c>
      <c r="P466" s="2">
        <f t="shared" si="108"/>
        <v>220.25364060530745</v>
      </c>
      <c r="Q466" s="2">
        <f t="shared" si="109"/>
        <v>251.24646956248242</v>
      </c>
      <c r="R466" s="2">
        <f t="shared" si="110"/>
        <v>161.93704610487546</v>
      </c>
      <c r="S466" s="2">
        <f t="shared" si="111"/>
        <v>25.368259681238708</v>
      </c>
      <c r="T466" s="2">
        <f t="shared" si="112"/>
        <v>1.3011328866233001</v>
      </c>
      <c r="U466" s="9">
        <f t="shared" si="114"/>
        <v>935.10654884052735</v>
      </c>
      <c r="V466" s="13">
        <f t="shared" si="107"/>
        <v>1.2850435507516522E-4</v>
      </c>
    </row>
    <row r="467" spans="3:22">
      <c r="C467">
        <v>1996.625</v>
      </c>
      <c r="D467">
        <v>361.55</v>
      </c>
      <c r="E467" s="1">
        <f t="shared" si="115"/>
        <v>2211</v>
      </c>
      <c r="F467" s="4">
        <f>F466*SUM(economy!Z257:AB257)/SUM(economy!Z256:AB256)</f>
        <v>10586.246722670208</v>
      </c>
      <c r="G467" s="9">
        <f t="shared" si="105"/>
        <v>220.90511745515533</v>
      </c>
      <c r="H467" s="9">
        <f t="shared" si="105"/>
        <v>251.55759335282804</v>
      </c>
      <c r="I467" s="9">
        <f t="shared" si="105"/>
        <v>161.36720136630839</v>
      </c>
      <c r="J467" s="9">
        <f t="shared" si="105"/>
        <v>25.172008224886564</v>
      </c>
      <c r="K467" s="9">
        <f t="shared" si="105"/>
        <v>1.2903599747987622</v>
      </c>
      <c r="L467" s="9">
        <f t="shared" si="113"/>
        <v>935.29228037397718</v>
      </c>
      <c r="O467">
        <f t="shared" si="106"/>
        <v>10586.246722670208</v>
      </c>
      <c r="P467" s="2">
        <f t="shared" si="108"/>
        <v>220.90517848801917</v>
      </c>
      <c r="Q467" s="2">
        <f t="shared" si="109"/>
        <v>251.55764898598713</v>
      </c>
      <c r="R467" s="2">
        <f t="shared" si="110"/>
        <v>161.36721289260907</v>
      </c>
      <c r="S467" s="2">
        <f t="shared" si="111"/>
        <v>25.172008226529734</v>
      </c>
      <c r="T467" s="2">
        <f t="shared" si="112"/>
        <v>1.2903599747987622</v>
      </c>
      <c r="U467" s="9">
        <f t="shared" si="114"/>
        <v>935.29240856794388</v>
      </c>
      <c r="V467" s="13">
        <f t="shared" si="107"/>
        <v>1.2819396670238348E-4</v>
      </c>
    </row>
    <row r="468" spans="3:22">
      <c r="C468">
        <v>1996.7083</v>
      </c>
      <c r="D468">
        <v>359.69</v>
      </c>
      <c r="E468" s="1">
        <f t="shared" si="115"/>
        <v>2212</v>
      </c>
      <c r="F468" s="4">
        <f>F467*SUM(economy!Z258:AB258)/SUM(economy!Z257:AB257)</f>
        <v>10497.829131589875</v>
      </c>
      <c r="G468" s="9">
        <f t="shared" si="105"/>
        <v>221.55122641006008</v>
      </c>
      <c r="H468" s="9">
        <f t="shared" si="105"/>
        <v>251.85956466885696</v>
      </c>
      <c r="I468" s="9">
        <f t="shared" si="105"/>
        <v>160.7916534464882</v>
      </c>
      <c r="J468" s="9">
        <f t="shared" si="105"/>
        <v>24.976527753110247</v>
      </c>
      <c r="K468" s="9">
        <f t="shared" si="105"/>
        <v>1.2796497751697431</v>
      </c>
      <c r="L468" s="9">
        <f t="shared" si="113"/>
        <v>935.45862205368519</v>
      </c>
      <c r="O468">
        <f t="shared" si="106"/>
        <v>10497.829131589875</v>
      </c>
      <c r="P468" s="2">
        <f t="shared" si="108"/>
        <v>221.55128744292392</v>
      </c>
      <c r="Q468" s="2">
        <f t="shared" si="109"/>
        <v>251.85962014896757</v>
      </c>
      <c r="R468" s="2">
        <f t="shared" si="110"/>
        <v>160.79166481807576</v>
      </c>
      <c r="S468" s="2">
        <f t="shared" si="111"/>
        <v>24.97652775465955</v>
      </c>
      <c r="T468" s="2">
        <f t="shared" si="112"/>
        <v>1.2796497751697431</v>
      </c>
      <c r="U468" s="9">
        <f t="shared" si="114"/>
        <v>935.45874993979658</v>
      </c>
      <c r="V468" s="13">
        <f t="shared" si="107"/>
        <v>1.2788611138603301E-4</v>
      </c>
    </row>
    <row r="469" spans="3:22">
      <c r="C469">
        <v>1996.7917</v>
      </c>
      <c r="D469">
        <v>359.72</v>
      </c>
      <c r="E469" s="1">
        <f t="shared" si="115"/>
        <v>2213</v>
      </c>
      <c r="F469" s="4">
        <f>F468*SUM(economy!Z259:AB259)/SUM(economy!Z258:AB258)</f>
        <v>10409.94726490331</v>
      </c>
      <c r="G469" s="9">
        <f t="shared" si="105"/>
        <v>222.19193898616652</v>
      </c>
      <c r="H469" s="9">
        <f t="shared" si="105"/>
        <v>252.15240313153853</v>
      </c>
      <c r="I469" s="9">
        <f t="shared" si="105"/>
        <v>160.21054749136221</v>
      </c>
      <c r="J469" s="9">
        <f t="shared" si="105"/>
        <v>24.781836814589028</v>
      </c>
      <c r="K469" s="9">
        <f t="shared" si="105"/>
        <v>1.2690026501089999</v>
      </c>
      <c r="L469" s="9">
        <f t="shared" si="113"/>
        <v>935.60572907376525</v>
      </c>
      <c r="O469">
        <f t="shared" si="106"/>
        <v>10409.94726490331</v>
      </c>
      <c r="P469" s="2">
        <f t="shared" si="108"/>
        <v>222.19200001903036</v>
      </c>
      <c r="Q469" s="2">
        <f t="shared" si="109"/>
        <v>252.15245845902169</v>
      </c>
      <c r="R469" s="2">
        <f t="shared" si="110"/>
        <v>160.21055871031331</v>
      </c>
      <c r="S469" s="2">
        <f t="shared" si="111"/>
        <v>24.781836816049822</v>
      </c>
      <c r="T469" s="2">
        <f t="shared" si="112"/>
        <v>1.2690026501089999</v>
      </c>
      <c r="U469" s="9">
        <f t="shared" si="114"/>
        <v>935.60585665452413</v>
      </c>
      <c r="V469" s="13">
        <f t="shared" si="107"/>
        <v>1.2758075888541498E-4</v>
      </c>
    </row>
    <row r="470" spans="3:22">
      <c r="C470">
        <v>1996.875</v>
      </c>
      <c r="D470">
        <v>361.04</v>
      </c>
      <c r="E470" s="1">
        <f t="shared" si="115"/>
        <v>2214</v>
      </c>
      <c r="F470" s="4">
        <f>F469*SUM(economy!Z260:AB260)/SUM(economy!Z259:AB259)</f>
        <v>10322.603321641203</v>
      </c>
      <c r="G470" s="9">
        <f t="shared" si="105"/>
        <v>222.82728788026861</v>
      </c>
      <c r="H470" s="9">
        <f t="shared" si="105"/>
        <v>252.43618416838532</v>
      </c>
      <c r="I470" s="9">
        <f t="shared" si="105"/>
        <v>159.6240385887194</v>
      </c>
      <c r="J470" s="9">
        <f t="shared" si="105"/>
        <v>24.587953184220193</v>
      </c>
      <c r="K470" s="9">
        <f t="shared" si="105"/>
        <v>1.2584189330877535</v>
      </c>
      <c r="L470" s="9">
        <f t="shared" si="113"/>
        <v>935.7338827546813</v>
      </c>
      <c r="O470">
        <f t="shared" si="106"/>
        <v>10322.603321641203</v>
      </c>
      <c r="P470" s="2">
        <f t="shared" si="108"/>
        <v>222.82734891313243</v>
      </c>
      <c r="Q470" s="2">
        <f t="shared" si="109"/>
        <v>252.4362393436609</v>
      </c>
      <c r="R470" s="2">
        <f t="shared" si="110"/>
        <v>159.62404965708285</v>
      </c>
      <c r="S470" s="2">
        <f t="shared" si="111"/>
        <v>24.587953185597534</v>
      </c>
      <c r="T470" s="2">
        <f t="shared" si="112"/>
        <v>1.2584189330877535</v>
      </c>
      <c r="U470" s="9">
        <f t="shared" si="114"/>
        <v>935.73401003256151</v>
      </c>
      <c r="V470" s="13">
        <f t="shared" si="107"/>
        <v>1.2727788021038577E-4</v>
      </c>
    </row>
    <row r="471" spans="3:22">
      <c r="C471">
        <v>1996.9583</v>
      </c>
      <c r="D471">
        <v>362.39</v>
      </c>
      <c r="E471" s="1">
        <f t="shared" si="115"/>
        <v>2215</v>
      </c>
      <c r="F471" s="4">
        <f>F470*SUM(economy!Z261:AB261)/SUM(economy!Z260:AB260)</f>
        <v>10235.799285825631</v>
      </c>
      <c r="G471" s="9">
        <f t="shared" ref="G471:K486" si="116">G470*(1-G$5)+G$4*$F470*$L$4/1000</f>
        <v>223.45730592337347</v>
      </c>
      <c r="H471" s="9">
        <f t="shared" si="116"/>
        <v>252.71098320588837</v>
      </c>
      <c r="I471" s="9">
        <f t="shared" si="116"/>
        <v>159.03228007503583</v>
      </c>
      <c r="J471" s="9">
        <f t="shared" si="116"/>
        <v>24.394893879579222</v>
      </c>
      <c r="K471" s="9">
        <f t="shared" si="116"/>
        <v>1.2478989296074006</v>
      </c>
      <c r="L471" s="9">
        <f t="shared" si="113"/>
        <v>935.84336201348412</v>
      </c>
      <c r="O471">
        <f t="shared" si="106"/>
        <v>10235.799285825631</v>
      </c>
      <c r="P471" s="2">
        <f t="shared" si="108"/>
        <v>223.45736695623728</v>
      </c>
      <c r="Q471" s="2">
        <f t="shared" si="109"/>
        <v>252.71103822937511</v>
      </c>
      <c r="R471" s="2">
        <f t="shared" si="110"/>
        <v>159.03229099483289</v>
      </c>
      <c r="S471" s="2">
        <f t="shared" si="111"/>
        <v>24.394893880877877</v>
      </c>
      <c r="T471" s="2">
        <f t="shared" si="112"/>
        <v>1.2478989296074006</v>
      </c>
      <c r="U471" s="9">
        <f t="shared" si="114"/>
        <v>935.84348899093061</v>
      </c>
      <c r="V471" s="13">
        <f t="shared" si="107"/>
        <v>1.2697744648448861E-4</v>
      </c>
    </row>
    <row r="472" spans="3:22">
      <c r="C472">
        <v>1997.0417</v>
      </c>
      <c r="D472">
        <v>363.24</v>
      </c>
      <c r="E472" s="1">
        <f t="shared" si="115"/>
        <v>2216</v>
      </c>
      <c r="F472" s="4">
        <f>F471*SUM(economy!Z262:AB262)/SUM(economy!Z261:AB261)</f>
        <v>10149.536933664887</v>
      </c>
      <c r="G472" s="9">
        <f t="shared" si="116"/>
        <v>224.08202606757879</v>
      </c>
      <c r="H472" s="9">
        <f t="shared" si="116"/>
        <v>252.97687564933128</v>
      </c>
      <c r="I472" s="9">
        <f t="shared" si="116"/>
        <v>158.43542352667993</v>
      </c>
      <c r="J472" s="9">
        <f t="shared" si="116"/>
        <v>24.202675178947448</v>
      </c>
      <c r="K472" s="9">
        <f t="shared" si="116"/>
        <v>1.2374429181104813</v>
      </c>
      <c r="L472" s="9">
        <f t="shared" si="113"/>
        <v>935.93444334064793</v>
      </c>
      <c r="O472">
        <f t="shared" si="106"/>
        <v>10149.536933664887</v>
      </c>
      <c r="P472" s="2">
        <f t="shared" si="108"/>
        <v>224.08208710044261</v>
      </c>
      <c r="Q472" s="2">
        <f t="shared" si="109"/>
        <v>252.97693052144677</v>
      </c>
      <c r="R472" s="2">
        <f t="shared" si="110"/>
        <v>158.43543429990476</v>
      </c>
      <c r="S472" s="2">
        <f t="shared" si="111"/>
        <v>24.202675180171916</v>
      </c>
      <c r="T472" s="2">
        <f t="shared" si="112"/>
        <v>1.2374429181104813</v>
      </c>
      <c r="U472" s="9">
        <f t="shared" si="114"/>
        <v>935.93457002007654</v>
      </c>
      <c r="V472" s="13">
        <f t="shared" si="107"/>
        <v>1.2667942860389303E-4</v>
      </c>
    </row>
    <row r="473" spans="3:22">
      <c r="C473">
        <v>1997.125</v>
      </c>
      <c r="D473">
        <v>364.21</v>
      </c>
      <c r="E473" s="1">
        <f t="shared" si="115"/>
        <v>2217</v>
      </c>
      <c r="F473" s="4">
        <f>F472*SUM(economy!Z263:AB263)/SUM(economy!Z262:AB262)</f>
        <v>10063.817840577771</v>
      </c>
      <c r="G473" s="9">
        <f t="shared" si="116"/>
        <v>224.70148137338933</v>
      </c>
      <c r="H473" s="9">
        <f t="shared" si="116"/>
        <v>253.23393686333566</v>
      </c>
      <c r="I473" s="9">
        <f t="shared" si="116"/>
        <v>157.83361875231694</v>
      </c>
      <c r="J473" s="9">
        <f t="shared" si="116"/>
        <v>24.011312639154323</v>
      </c>
      <c r="K473" s="9">
        <f t="shared" si="116"/>
        <v>1.2270511508709943</v>
      </c>
      <c r="L473" s="9">
        <f t="shared" si="113"/>
        <v>936.00740077906732</v>
      </c>
      <c r="O473">
        <f t="shared" si="106"/>
        <v>10063.817840577771</v>
      </c>
      <c r="P473" s="2">
        <f t="shared" si="108"/>
        <v>224.70154240625314</v>
      </c>
      <c r="Q473" s="2">
        <f t="shared" si="109"/>
        <v>253.23399158449632</v>
      </c>
      <c r="R473" s="2">
        <f t="shared" si="110"/>
        <v>157.83362938093691</v>
      </c>
      <c r="S473" s="2">
        <f t="shared" si="111"/>
        <v>24.011312640308841</v>
      </c>
      <c r="T473" s="2">
        <f t="shared" si="112"/>
        <v>1.2270511508709943</v>
      </c>
      <c r="U473" s="9">
        <f t="shared" si="114"/>
        <v>936.00752716286627</v>
      </c>
      <c r="V473" s="13">
        <f t="shared" si="107"/>
        <v>1.2638379894269747E-4</v>
      </c>
    </row>
    <row r="474" spans="3:22">
      <c r="C474">
        <v>1997.2083</v>
      </c>
      <c r="D474">
        <v>364.65</v>
      </c>
      <c r="E474" s="1">
        <f t="shared" si="115"/>
        <v>2218</v>
      </c>
      <c r="F474" s="4">
        <f>F473*SUM(economy!Z264:AB264)/SUM(economy!Z263:AB263)</f>
        <v>9978.6433880488185</v>
      </c>
      <c r="G474" s="9">
        <f t="shared" si="116"/>
        <v>225.31570499746215</v>
      </c>
      <c r="H474" s="9">
        <f t="shared" si="116"/>
        <v>253.48224215311939</v>
      </c>
      <c r="I474" s="9">
        <f t="shared" si="116"/>
        <v>157.22701378647062</v>
      </c>
      <c r="J474" s="9">
        <f t="shared" si="116"/>
        <v>23.820821113224849</v>
      </c>
      <c r="K474" s="9">
        <f t="shared" si="116"/>
        <v>1.2167238548641777</v>
      </c>
      <c r="L474" s="9">
        <f t="shared" si="113"/>
        <v>936.06250590514117</v>
      </c>
      <c r="O474">
        <f t="shared" si="106"/>
        <v>9978.6433880488185</v>
      </c>
      <c r="P474" s="2">
        <f t="shared" si="108"/>
        <v>225.31576603032596</v>
      </c>
      <c r="Q474" s="2">
        <f t="shared" si="109"/>
        <v>253.48229672374052</v>
      </c>
      <c r="R474" s="2">
        <f t="shared" si="110"/>
        <v>157.22702427242672</v>
      </c>
      <c r="S474" s="2">
        <f t="shared" si="111"/>
        <v>23.820821114313414</v>
      </c>
      <c r="T474" s="2">
        <f t="shared" si="112"/>
        <v>1.2167238548641777</v>
      </c>
      <c r="U474" s="9">
        <f t="shared" si="114"/>
        <v>936.0626319956707</v>
      </c>
      <c r="V474" s="13">
        <f t="shared" si="107"/>
        <v>1.2609052953393984E-4</v>
      </c>
    </row>
    <row r="475" spans="3:22">
      <c r="C475">
        <v>1997.2917</v>
      </c>
      <c r="D475">
        <v>366.49</v>
      </c>
      <c r="E475" s="1">
        <f t="shared" si="115"/>
        <v>2219</v>
      </c>
      <c r="F475" s="4">
        <f>F474*SUM(economy!Z265:AB265)/SUM(economy!Z264:AB264)</f>
        <v>9894.014770315991</v>
      </c>
      <c r="G475" s="9">
        <f t="shared" si="116"/>
        <v>225.9247301807703</v>
      </c>
      <c r="H475" s="9">
        <f t="shared" si="116"/>
        <v>253.7218667464503</v>
      </c>
      <c r="I475" s="9">
        <f t="shared" si="116"/>
        <v>156.6157548842011</v>
      </c>
      <c r="J475" s="9">
        <f t="shared" si="116"/>
        <v>23.631214767823479</v>
      </c>
      <c r="K475" s="9">
        <f t="shared" si="116"/>
        <v>1.2064612326159019</v>
      </c>
      <c r="L475" s="9">
        <f t="shared" si="113"/>
        <v>936.10002781186108</v>
      </c>
      <c r="O475">
        <f t="shared" si="106"/>
        <v>9894.014770315991</v>
      </c>
      <c r="P475" s="2">
        <f t="shared" si="108"/>
        <v>225.92479121363411</v>
      </c>
      <c r="Q475" s="2">
        <f t="shared" si="109"/>
        <v>253.721921166946</v>
      </c>
      <c r="R475" s="2">
        <f t="shared" si="110"/>
        <v>156.61576522940823</v>
      </c>
      <c r="S475" s="2">
        <f t="shared" si="111"/>
        <v>23.631214768849858</v>
      </c>
      <c r="T475" s="2">
        <f t="shared" si="112"/>
        <v>1.2064612326159019</v>
      </c>
      <c r="U475" s="9">
        <f t="shared" si="114"/>
        <v>936.10015361145406</v>
      </c>
      <c r="V475" s="13">
        <f t="shared" si="107"/>
        <v>1.2579959297909227E-4</v>
      </c>
    </row>
    <row r="476" spans="3:22">
      <c r="C476">
        <v>1997.375</v>
      </c>
      <c r="D476">
        <v>366.77</v>
      </c>
      <c r="E476" s="1">
        <f t="shared" si="115"/>
        <v>2220</v>
      </c>
      <c r="F476" s="4">
        <f>F475*SUM(economy!Z266:AB266)/SUM(economy!Z265:AB265)</f>
        <v>9809.9330008924062</v>
      </c>
      <c r="G476" s="9">
        <f t="shared" si="116"/>
        <v>226.52859023717457</v>
      </c>
      <c r="H476" s="9">
        <f t="shared" si="116"/>
        <v>253.95288577627744</v>
      </c>
      <c r="I476" s="9">
        <f t="shared" si="116"/>
        <v>155.99998651685905</v>
      </c>
      <c r="J476" s="9">
        <f t="shared" si="116"/>
        <v>23.442507100486441</v>
      </c>
      <c r="K476" s="9">
        <f t="shared" si="116"/>
        <v>1.1962634630318263</v>
      </c>
      <c r="L476" s="9">
        <f t="shared" si="113"/>
        <v>936.12023309382937</v>
      </c>
      <c r="O476">
        <f t="shared" si="106"/>
        <v>9809.9330008924062</v>
      </c>
      <c r="P476" s="2">
        <f t="shared" si="108"/>
        <v>226.52865127003838</v>
      </c>
      <c r="Q476" s="2">
        <f t="shared" si="109"/>
        <v>253.95294004706071</v>
      </c>
      <c r="R476" s="2">
        <f t="shared" si="110"/>
        <v>155.99999672320644</v>
      </c>
      <c r="S476" s="2">
        <f t="shared" si="111"/>
        <v>23.442507101454186</v>
      </c>
      <c r="T476" s="2">
        <f t="shared" si="112"/>
        <v>1.1962634630318263</v>
      </c>
      <c r="U476" s="9">
        <f t="shared" si="114"/>
        <v>936.12035860479159</v>
      </c>
      <c r="V476" s="13">
        <f t="shared" si="107"/>
        <v>1.2551096222068736E-4</v>
      </c>
    </row>
    <row r="477" spans="3:22">
      <c r="C477">
        <v>1997.4583</v>
      </c>
      <c r="D477">
        <v>365.73</v>
      </c>
      <c r="E477" s="1">
        <f t="shared" si="115"/>
        <v>2221</v>
      </c>
      <c r="F477" s="4">
        <f>F476*SUM(economy!Z267:AB267)/SUM(economy!Z266:AB266)</f>
        <v>9726.3989189240583</v>
      </c>
      <c r="G477" s="9">
        <f t="shared" si="116"/>
        <v>227.12731854239337</v>
      </c>
      <c r="H477" s="9">
        <f t="shared" si="116"/>
        <v>254.17537426402237</v>
      </c>
      <c r="I477" s="9">
        <f t="shared" si="116"/>
        <v>155.37985136887659</v>
      </c>
      <c r="J477" s="9">
        <f t="shared" si="116"/>
        <v>23.254710956635083</v>
      </c>
      <c r="K477" s="9">
        <f t="shared" si="116"/>
        <v>1.1861307022064942</v>
      </c>
      <c r="L477" s="9">
        <f t="shared" si="113"/>
        <v>936.12338583413396</v>
      </c>
      <c r="O477">
        <f t="shared" si="106"/>
        <v>9726.3989189240583</v>
      </c>
      <c r="P477" s="2">
        <f t="shared" si="108"/>
        <v>227.12737957525718</v>
      </c>
      <c r="Q477" s="2">
        <f t="shared" si="109"/>
        <v>254.17542838550509</v>
      </c>
      <c r="R477" s="2">
        <f t="shared" si="110"/>
        <v>155.37986143822809</v>
      </c>
      <c r="S477" s="2">
        <f t="shared" si="111"/>
        <v>23.254710957547545</v>
      </c>
      <c r="T477" s="2">
        <f t="shared" si="112"/>
        <v>1.1861307022064942</v>
      </c>
      <c r="U477" s="9">
        <f t="shared" si="114"/>
        <v>936.12351105874438</v>
      </c>
      <c r="V477" s="13">
        <f t="shared" si="107"/>
        <v>1.2522461042863142E-4</v>
      </c>
    </row>
    <row r="478" spans="3:22">
      <c r="C478">
        <v>1997.5417</v>
      </c>
      <c r="D478">
        <v>364.46</v>
      </c>
      <c r="E478" s="1">
        <f t="shared" si="115"/>
        <v>2222</v>
      </c>
      <c r="F478" s="4">
        <f>F477*SUM(economy!Z268:AB268)/SUM(economy!Z267:AB267)</f>
        <v>9643.4131953855558</v>
      </c>
      <c r="G478" s="9">
        <f t="shared" si="116"/>
        <v>227.72094852336056</v>
      </c>
      <c r="H478" s="9">
        <f t="shared" si="116"/>
        <v>254.38940710351352</v>
      </c>
      <c r="I478" s="9">
        <f t="shared" si="116"/>
        <v>154.75549033555637</v>
      </c>
      <c r="J478" s="9">
        <f t="shared" si="116"/>
        <v>23.067838546363536</v>
      </c>
      <c r="K478" s="9">
        <f t="shared" si="116"/>
        <v>1.1760630842125572</v>
      </c>
      <c r="L478" s="9">
        <f t="shared" si="113"/>
        <v>936.10974759300655</v>
      </c>
      <c r="O478">
        <f t="shared" si="106"/>
        <v>9643.4131953855558</v>
      </c>
      <c r="P478" s="2">
        <f t="shared" si="108"/>
        <v>227.72100955622437</v>
      </c>
      <c r="Q478" s="2">
        <f t="shared" si="109"/>
        <v>254.38946107610641</v>
      </c>
      <c r="R478" s="2">
        <f t="shared" si="110"/>
        <v>154.75550026975085</v>
      </c>
      <c r="S478" s="2">
        <f t="shared" si="111"/>
        <v>23.067838547223872</v>
      </c>
      <c r="T478" s="2">
        <f t="shared" si="112"/>
        <v>1.1760630842125572</v>
      </c>
      <c r="U478" s="9">
        <f t="shared" si="114"/>
        <v>936.10987253351811</v>
      </c>
      <c r="V478" s="13">
        <f t="shared" si="107"/>
        <v>1.2494051156863861E-4</v>
      </c>
    </row>
    <row r="479" spans="3:22">
      <c r="C479">
        <v>1997.625</v>
      </c>
      <c r="D479">
        <v>362.4</v>
      </c>
      <c r="E479" s="1">
        <f t="shared" si="115"/>
        <v>2223</v>
      </c>
      <c r="F479" s="4">
        <f>F478*SUM(economy!Z269:AB269)/SUM(economy!Z268:AB268)</f>
        <v>9560.9763391154629</v>
      </c>
      <c r="G479" s="9">
        <f t="shared" si="116"/>
        <v>228.30951364796155</v>
      </c>
      <c r="H479" s="9">
        <f t="shared" si="116"/>
        <v>254.59505904554655</v>
      </c>
      <c r="I479" s="9">
        <f t="shared" si="116"/>
        <v>154.12704252182127</v>
      </c>
      <c r="J479" s="9">
        <f t="shared" si="116"/>
        <v>22.881901460994527</v>
      </c>
      <c r="K479" s="9">
        <f t="shared" si="116"/>
        <v>1.1660607218703447</v>
      </c>
      <c r="L479" s="9">
        <f t="shared" si="113"/>
        <v>936.07957739819426</v>
      </c>
      <c r="O479">
        <f t="shared" si="106"/>
        <v>9560.9763391154629</v>
      </c>
      <c r="P479" s="2">
        <f t="shared" si="108"/>
        <v>228.30957468082536</v>
      </c>
      <c r="Q479" s="2">
        <f t="shared" si="109"/>
        <v>254.59511286965923</v>
      </c>
      <c r="R479" s="2">
        <f t="shared" si="110"/>
        <v>154.12705232267285</v>
      </c>
      <c r="S479" s="2">
        <f t="shared" si="111"/>
        <v>22.881901461805711</v>
      </c>
      <c r="T479" s="2">
        <f t="shared" si="112"/>
        <v>1.1660607218703447</v>
      </c>
      <c r="U479" s="9">
        <f t="shared" si="114"/>
        <v>936.07970205683353</v>
      </c>
      <c r="V479" s="13">
        <f t="shared" si="107"/>
        <v>1.2465863926536258E-4</v>
      </c>
    </row>
    <row r="480" spans="3:22">
      <c r="C480">
        <v>1997.7083</v>
      </c>
      <c r="D480">
        <v>360.44</v>
      </c>
      <c r="E480" s="1">
        <f t="shared" si="115"/>
        <v>2224</v>
      </c>
      <c r="F480" s="4">
        <f>F479*SUM(economy!Z270:AB270)/SUM(economy!Z269:AB269)</f>
        <v>9479.0887026939072</v>
      </c>
      <c r="G480" s="9">
        <f t="shared" si="116"/>
        <v>228.8930474151376</v>
      </c>
      <c r="H480" s="9">
        <f t="shared" si="116"/>
        <v>254.79240468305366</v>
      </c>
      <c r="I480" s="9">
        <f t="shared" si="116"/>
        <v>153.49464524188735</v>
      </c>
      <c r="J480" s="9">
        <f t="shared" si="116"/>
        <v>22.696910689397793</v>
      </c>
      <c r="K480" s="9">
        <f t="shared" si="116"/>
        <v>1.1561237074979798</v>
      </c>
      <c r="L480" s="9">
        <f t="shared" si="113"/>
        <v>936.03313173697438</v>
      </c>
      <c r="O480">
        <f t="shared" si="106"/>
        <v>9479.0887026939072</v>
      </c>
      <c r="P480" s="2">
        <f t="shared" si="108"/>
        <v>228.89310844800141</v>
      </c>
      <c r="Q480" s="2">
        <f t="shared" si="109"/>
        <v>254.79245835909461</v>
      </c>
      <c r="R480" s="2">
        <f t="shared" si="110"/>
        <v>153.49465491118588</v>
      </c>
      <c r="S480" s="2">
        <f t="shared" si="111"/>
        <v>22.696910690162635</v>
      </c>
      <c r="T480" s="2">
        <f t="shared" si="112"/>
        <v>1.1561237074979798</v>
      </c>
      <c r="U480" s="9">
        <f t="shared" si="114"/>
        <v>936.03325611594255</v>
      </c>
      <c r="V480" s="13">
        <f t="shared" si="107"/>
        <v>1.2437896816663851E-4</v>
      </c>
    </row>
    <row r="481" spans="3:22">
      <c r="C481">
        <v>1997.7917</v>
      </c>
      <c r="D481">
        <v>360.98</v>
      </c>
      <c r="E481" s="1">
        <f t="shared" si="115"/>
        <v>2225</v>
      </c>
      <c r="F481" s="4">
        <f>F480*SUM(economy!Z271:AB271)/SUM(economy!Z270:AB270)</f>
        <v>9397.750488164218</v>
      </c>
      <c r="G481" s="9">
        <f t="shared" si="116"/>
        <v>229.47158334534896</v>
      </c>
      <c r="H481" s="9">
        <f t="shared" si="116"/>
        <v>254.98151843686577</v>
      </c>
      <c r="I481" s="9">
        <f t="shared" si="116"/>
        <v>152.85843401982459</v>
      </c>
      <c r="J481" s="9">
        <f t="shared" si="116"/>
        <v>22.512876634066131</v>
      </c>
      <c r="K481" s="9">
        <f t="shared" si="116"/>
        <v>1.1462521136422925</v>
      </c>
      <c r="L481" s="9">
        <f t="shared" si="113"/>
        <v>935.97066454974777</v>
      </c>
      <c r="O481">
        <f t="shared" si="106"/>
        <v>9397.750488164218</v>
      </c>
      <c r="P481" s="2">
        <f t="shared" si="108"/>
        <v>229.47164437821277</v>
      </c>
      <c r="Q481" s="2">
        <f t="shared" si="109"/>
        <v>254.98157196524232</v>
      </c>
      <c r="R481" s="2">
        <f t="shared" si="110"/>
        <v>152.85844355933583</v>
      </c>
      <c r="S481" s="2">
        <f t="shared" si="111"/>
        <v>22.512876634787283</v>
      </c>
      <c r="T481" s="2">
        <f t="shared" si="112"/>
        <v>1.1462521136422925</v>
      </c>
      <c r="U481" s="9">
        <f t="shared" si="114"/>
        <v>935.97078865122046</v>
      </c>
      <c r="V481" s="13">
        <f t="shared" si="107"/>
        <v>1.2410147269292793E-4</v>
      </c>
    </row>
    <row r="482" spans="3:22">
      <c r="C482">
        <v>1997.875</v>
      </c>
      <c r="D482">
        <v>362.65</v>
      </c>
      <c r="E482" s="1">
        <f t="shared" si="115"/>
        <v>2226</v>
      </c>
      <c r="F482" s="4">
        <f>F481*SUM(economy!Z272:AB272)/SUM(economy!Z271:AB271)</f>
        <v>9316.9617526011079</v>
      </c>
      <c r="G482" s="9">
        <f t="shared" si="116"/>
        <v>230.04515497138715</v>
      </c>
      <c r="H482" s="9">
        <f t="shared" si="116"/>
        <v>255.16247454205109</v>
      </c>
      <c r="I482" s="9">
        <f t="shared" si="116"/>
        <v>152.21854259096926</v>
      </c>
      <c r="J482" s="9">
        <f t="shared" si="116"/>
        <v>22.329809126944642</v>
      </c>
      <c r="K482" s="9">
        <f t="shared" si="116"/>
        <v>1.1364459937907616</v>
      </c>
      <c r="L482" s="9">
        <f t="shared" si="113"/>
        <v>935.8924272251428</v>
      </c>
      <c r="O482">
        <f t="shared" si="106"/>
        <v>9316.9617526011079</v>
      </c>
      <c r="P482" s="2">
        <f t="shared" si="108"/>
        <v>230.04521600425096</v>
      </c>
      <c r="Q482" s="2">
        <f t="shared" si="109"/>
        <v>255.16252792316948</v>
      </c>
      <c r="R482" s="2">
        <f t="shared" si="110"/>
        <v>152.2185520024353</v>
      </c>
      <c r="S482" s="2">
        <f t="shared" si="111"/>
        <v>22.329809127624596</v>
      </c>
      <c r="T482" s="2">
        <f t="shared" si="112"/>
        <v>1.1364459937907616</v>
      </c>
      <c r="U482" s="9">
        <f t="shared" si="114"/>
        <v>935.89255105127108</v>
      </c>
      <c r="V482" s="13">
        <f t="shared" si="107"/>
        <v>1.2382612828787387E-4</v>
      </c>
    </row>
    <row r="483" spans="3:22">
      <c r="C483">
        <v>1997.9583</v>
      </c>
      <c r="D483">
        <v>364.51</v>
      </c>
      <c r="E483" s="1">
        <f t="shared" si="115"/>
        <v>2227</v>
      </c>
      <c r="F483" s="4">
        <f>F482*SUM(economy!Z273:AB273)/SUM(economy!Z272:AB272)</f>
        <v>9236.7224135275865</v>
      </c>
      <c r="G483" s="9">
        <f t="shared" si="116"/>
        <v>230.61379582952713</v>
      </c>
      <c r="H483" s="9">
        <f t="shared" si="116"/>
        <v>255.33534703481405</v>
      </c>
      <c r="I483" s="9">
        <f t="shared" si="116"/>
        <v>151.57510290415425</v>
      </c>
      <c r="J483" s="9">
        <f t="shared" si="116"/>
        <v>22.147717445009217</v>
      </c>
      <c r="K483" s="9">
        <f t="shared" si="116"/>
        <v>1.1267053830647467</v>
      </c>
      <c r="L483" s="9">
        <f t="shared" si="113"/>
        <v>935.79866859656943</v>
      </c>
      <c r="O483">
        <f t="shared" si="106"/>
        <v>9236.7224135275865</v>
      </c>
      <c r="P483" s="2">
        <f t="shared" si="108"/>
        <v>230.61385686239095</v>
      </c>
      <c r="Q483" s="2">
        <f t="shared" si="109"/>
        <v>255.3354002690794</v>
      </c>
      <c r="R483" s="2">
        <f t="shared" si="110"/>
        <v>151.5751121892938</v>
      </c>
      <c r="S483" s="2">
        <f t="shared" si="111"/>
        <v>22.147717445650329</v>
      </c>
      <c r="T483" s="2">
        <f t="shared" si="112"/>
        <v>1.1267053830647467</v>
      </c>
      <c r="U483" s="9">
        <f t="shared" si="114"/>
        <v>935.79879214947925</v>
      </c>
      <c r="V483" s="13">
        <f t="shared" si="107"/>
        <v>1.2355290982668521E-4</v>
      </c>
    </row>
    <row r="484" spans="3:22">
      <c r="C484">
        <v>1998.0417</v>
      </c>
      <c r="D484">
        <v>365.39</v>
      </c>
      <c r="E484" s="1">
        <f t="shared" si="115"/>
        <v>2228</v>
      </c>
      <c r="F484" s="4">
        <f>F483*SUM(economy!Z274:AB274)/SUM(economy!Z273:AB273)</f>
        <v>9157.0322541831574</v>
      </c>
      <c r="G484" s="9">
        <f t="shared" si="116"/>
        <v>231.17753945101003</v>
      </c>
      <c r="H484" s="9">
        <f t="shared" si="116"/>
        <v>255.50020973993901</v>
      </c>
      <c r="I484" s="9">
        <f t="shared" si="116"/>
        <v>150.92824512472299</v>
      </c>
      <c r="J484" s="9">
        <f t="shared" si="116"/>
        <v>21.966610325590885</v>
      </c>
      <c r="K484" s="9">
        <f t="shared" si="116"/>
        <v>1.1170302988942702</v>
      </c>
      <c r="L484" s="9">
        <f t="shared" si="113"/>
        <v>935.68963494015713</v>
      </c>
      <c r="O484">
        <f t="shared" si="106"/>
        <v>9157.0322541831574</v>
      </c>
      <c r="P484" s="2">
        <f t="shared" si="108"/>
        <v>231.17760048387385</v>
      </c>
      <c r="Q484" s="2">
        <f t="shared" si="109"/>
        <v>255.50026282775531</v>
      </c>
      <c r="R484" s="2">
        <f t="shared" si="110"/>
        <v>150.9282542852317</v>
      </c>
      <c r="S484" s="2">
        <f t="shared" si="111"/>
        <v>21.966610326195372</v>
      </c>
      <c r="T484" s="2">
        <f t="shared" si="112"/>
        <v>1.1170302988942702</v>
      </c>
      <c r="U484" s="9">
        <f t="shared" si="114"/>
        <v>935.68975822195046</v>
      </c>
      <c r="V484" s="13">
        <f t="shared" si="107"/>
        <v>1.2328179332143918E-4</v>
      </c>
    </row>
    <row r="485" spans="3:22">
      <c r="C485">
        <v>1998.125</v>
      </c>
      <c r="D485">
        <v>366.1</v>
      </c>
      <c r="E485" s="1">
        <f t="shared" si="115"/>
        <v>2229</v>
      </c>
      <c r="F485" s="4">
        <f>F484*SUM(economy!Z275:AB275)/SUM(economy!Z274:AB274)</f>
        <v>9077.89092864554</v>
      </c>
      <c r="G485" s="9">
        <f t="shared" si="116"/>
        <v>231.73641935384751</v>
      </c>
      <c r="H485" s="9">
        <f t="shared" si="116"/>
        <v>255.65713625876296</v>
      </c>
      <c r="I485" s="9">
        <f t="shared" si="116"/>
        <v>150.27809763829458</v>
      </c>
      <c r="J485" s="9">
        <f t="shared" si="116"/>
        <v>21.786495981443046</v>
      </c>
      <c r="K485" s="9">
        <f t="shared" si="116"/>
        <v>1.1074207416746262</v>
      </c>
      <c r="L485" s="9">
        <f t="shared" si="113"/>
        <v>935.56556997402288</v>
      </c>
      <c r="O485">
        <f t="shared" si="106"/>
        <v>9077.89092864554</v>
      </c>
      <c r="P485" s="2">
        <f t="shared" si="108"/>
        <v>231.73648038671132</v>
      </c>
      <c r="Q485" s="2">
        <f t="shared" si="109"/>
        <v>255.65718920053308</v>
      </c>
      <c r="R485" s="2">
        <f t="shared" si="110"/>
        <v>150.27810667584529</v>
      </c>
      <c r="S485" s="2">
        <f t="shared" si="111"/>
        <v>21.786495982013001</v>
      </c>
      <c r="T485" s="2">
        <f t="shared" si="112"/>
        <v>1.1074207416746262</v>
      </c>
      <c r="U485" s="9">
        <f t="shared" si="114"/>
        <v>935.56569298677732</v>
      </c>
      <c r="V485" s="13">
        <f t="shared" si="107"/>
        <v>1.2301275444315252E-4</v>
      </c>
    </row>
    <row r="486" spans="3:22">
      <c r="C486">
        <v>1998.2083</v>
      </c>
      <c r="D486">
        <v>367.36</v>
      </c>
      <c r="E486" s="1">
        <f t="shared" si="115"/>
        <v>2230</v>
      </c>
      <c r="F486" s="4">
        <f>F485*SUM(economy!Z276:AB276)/SUM(economy!Z275:AB275)</f>
        <v>8999.2979668086518</v>
      </c>
      <c r="G486" s="9">
        <f t="shared" si="116"/>
        <v>232.29046903493855</v>
      </c>
      <c r="H486" s="9">
        <f t="shared" si="116"/>
        <v>255.80619995766247</v>
      </c>
      <c r="I486" s="9">
        <f t="shared" si="116"/>
        <v>149.62478705524774</v>
      </c>
      <c r="J486" s="9">
        <f t="shared" si="116"/>
        <v>21.607382115549115</v>
      </c>
      <c r="K486" s="9">
        <f t="shared" si="116"/>
        <v>1.0978766954050898</v>
      </c>
      <c r="L486" s="9">
        <f t="shared" si="113"/>
        <v>935.42671485880294</v>
      </c>
      <c r="O486">
        <f t="shared" si="106"/>
        <v>8999.2979668086518</v>
      </c>
      <c r="P486" s="2">
        <f t="shared" si="108"/>
        <v>232.29053006780237</v>
      </c>
      <c r="Q486" s="2">
        <f t="shared" si="109"/>
        <v>255.80625275378821</v>
      </c>
      <c r="R486" s="2">
        <f t="shared" si="110"/>
        <v>149.62479597149087</v>
      </c>
      <c r="S486" s="2">
        <f t="shared" si="111"/>
        <v>21.607382116086512</v>
      </c>
      <c r="T486" s="2">
        <f t="shared" si="112"/>
        <v>1.0978766954050898</v>
      </c>
      <c r="U486" s="9">
        <f t="shared" si="114"/>
        <v>935.42683760457305</v>
      </c>
      <c r="V486" s="13">
        <f t="shared" si="107"/>
        <v>1.2274577011339716E-4</v>
      </c>
    </row>
    <row r="487" spans="3:22">
      <c r="C487">
        <v>1998.2917</v>
      </c>
      <c r="D487">
        <v>368.79</v>
      </c>
      <c r="E487" s="1">
        <f t="shared" si="115"/>
        <v>2231</v>
      </c>
      <c r="F487" s="4">
        <f>F486*SUM(economy!Z277:AB277)/SUM(economy!Z276:AB276)</f>
        <v>8921.2527792191886</v>
      </c>
      <c r="G487" s="9">
        <f t="shared" ref="G487:K502" si="117">G486*(1-G$5)+G$4*$F486*$L$4/1000</f>
        <v>232.83972196249024</v>
      </c>
      <c r="H487" s="9">
        <f t="shared" si="117"/>
        <v>255.94747395703965</v>
      </c>
      <c r="I487" s="9">
        <f t="shared" si="117"/>
        <v>148.96843821589238</v>
      </c>
      <c r="J487" s="9">
        <f t="shared" si="117"/>
        <v>21.429275935668514</v>
      </c>
      <c r="K487" s="9">
        <f t="shared" si="117"/>
        <v>1.0883981283100226</v>
      </c>
      <c r="L487" s="9">
        <f t="shared" si="113"/>
        <v>935.27330819940084</v>
      </c>
      <c r="O487">
        <f t="shared" si="106"/>
        <v>8921.2527792191886</v>
      </c>
      <c r="P487" s="2">
        <f t="shared" si="108"/>
        <v>232.83978299535406</v>
      </c>
      <c r="Q487" s="2">
        <f t="shared" si="109"/>
        <v>255.94752660792167</v>
      </c>
      <c r="R487" s="2">
        <f t="shared" si="110"/>
        <v>148.96844701245618</v>
      </c>
      <c r="S487" s="2">
        <f t="shared" si="111"/>
        <v>21.429275936175213</v>
      </c>
      <c r="T487" s="2">
        <f t="shared" si="112"/>
        <v>1.0883981283100226</v>
      </c>
      <c r="U487" s="9">
        <f t="shared" si="114"/>
        <v>935.27343068021719</v>
      </c>
      <c r="V487" s="13">
        <f t="shared" si="107"/>
        <v>1.2248081634425034E-4</v>
      </c>
    </row>
    <row r="488" spans="3:22">
      <c r="C488">
        <v>1998.375</v>
      </c>
      <c r="D488">
        <v>369.56</v>
      </c>
      <c r="E488" s="1">
        <f t="shared" si="115"/>
        <v>2232</v>
      </c>
      <c r="F488" s="4">
        <f>F487*SUM(economy!Z278:AB278)/SUM(economy!Z277:AB277)</f>
        <v>8843.7546617744119</v>
      </c>
      <c r="G488" s="9">
        <f t="shared" si="117"/>
        <v>233.38421156873366</v>
      </c>
      <c r="H488" s="9">
        <f t="shared" si="117"/>
        <v>256.08103112079243</v>
      </c>
      <c r="I488" s="9">
        <f t="shared" si="117"/>
        <v>148.30917419629856</v>
      </c>
      <c r="J488" s="9">
        <f t="shared" si="117"/>
        <v>21.252184168619358</v>
      </c>
      <c r="K488" s="9">
        <f t="shared" si="117"/>
        <v>1.0789849934426616</v>
      </c>
      <c r="L488" s="9">
        <f t="shared" si="113"/>
        <v>935.10558604788662</v>
      </c>
      <c r="O488">
        <f t="shared" si="106"/>
        <v>8843.7546617744119</v>
      </c>
      <c r="P488" s="2">
        <f t="shared" si="108"/>
        <v>233.38427260159747</v>
      </c>
      <c r="Q488" s="2">
        <f t="shared" si="109"/>
        <v>256.08108362683026</v>
      </c>
      <c r="R488" s="2">
        <f t="shared" si="110"/>
        <v>148.30918287478946</v>
      </c>
      <c r="S488" s="2">
        <f t="shared" si="111"/>
        <v>21.252184169097113</v>
      </c>
      <c r="T488" s="2">
        <f t="shared" si="112"/>
        <v>1.0789849934426616</v>
      </c>
      <c r="U488" s="9">
        <f t="shared" si="114"/>
        <v>935.1057082657569</v>
      </c>
      <c r="V488" s="13">
        <f t="shared" si="107"/>
        <v>1.2221787028465769E-4</v>
      </c>
    </row>
    <row r="489" spans="3:22">
      <c r="C489">
        <v>1998.4583</v>
      </c>
      <c r="D489">
        <v>369.13</v>
      </c>
      <c r="E489" s="1">
        <f t="shared" si="115"/>
        <v>2233</v>
      </c>
      <c r="F489" s="4">
        <f>F488*SUM(economy!Z279:AB279)/SUM(economy!Z278:AB278)</f>
        <v>8766.802800283871</v>
      </c>
      <c r="G489" s="9">
        <f t="shared" si="117"/>
        <v>233.92397124292646</v>
      </c>
      <c r="H489" s="9">
        <f t="shared" si="117"/>
        <v>256.20694404625499</v>
      </c>
      <c r="I489" s="9">
        <f t="shared" si="117"/>
        <v>147.64711631475279</v>
      </c>
      <c r="J489" s="9">
        <f t="shared" si="117"/>
        <v>21.076113074296636</v>
      </c>
      <c r="K489" s="9">
        <f t="shared" si="117"/>
        <v>1.0696372292718894</v>
      </c>
      <c r="L489" s="9">
        <f t="shared" si="113"/>
        <v>934.92378190750264</v>
      </c>
      <c r="O489">
        <f t="shared" si="106"/>
        <v>8766.802800283871</v>
      </c>
      <c r="P489" s="2">
        <f t="shared" si="108"/>
        <v>233.92403227579027</v>
      </c>
      <c r="Q489" s="2">
        <f t="shared" si="109"/>
        <v>256.20699640784716</v>
      </c>
      <c r="R489" s="2">
        <f t="shared" si="110"/>
        <v>147.64712487675567</v>
      </c>
      <c r="S489" s="2">
        <f t="shared" si="111"/>
        <v>21.076113074747099</v>
      </c>
      <c r="T489" s="2">
        <f t="shared" si="112"/>
        <v>1.0696372292718894</v>
      </c>
      <c r="U489" s="9">
        <f t="shared" si="114"/>
        <v>934.92390386441207</v>
      </c>
      <c r="V489" s="13">
        <f t="shared" si="107"/>
        <v>1.2195690942462534E-4</v>
      </c>
    </row>
    <row r="490" spans="3:22">
      <c r="C490">
        <v>1998.5417</v>
      </c>
      <c r="D490">
        <v>367.98</v>
      </c>
      <c r="E490" s="1">
        <f t="shared" si="115"/>
        <v>2234</v>
      </c>
      <c r="F490" s="4">
        <f>F489*SUM(economy!Z280:AB280)/SUM(economy!Z279:AB279)</f>
        <v>8690.3962748975009</v>
      </c>
      <c r="G490" s="9">
        <f t="shared" si="117"/>
        <v>234.45903432463393</v>
      </c>
      <c r="H490" s="9">
        <f t="shared" si="117"/>
        <v>256.32528505459436</v>
      </c>
      <c r="I490" s="9">
        <f t="shared" si="117"/>
        <v>146.98238413881322</v>
      </c>
      <c r="J490" s="9">
        <f t="shared" si="117"/>
        <v>20.901068459424952</v>
      </c>
      <c r="K490" s="9">
        <f t="shared" si="117"/>
        <v>1.0603547602522927</v>
      </c>
      <c r="L490" s="9">
        <f t="shared" si="113"/>
        <v>934.72812673771875</v>
      </c>
      <c r="O490">
        <f t="shared" si="106"/>
        <v>8690.3962748975009</v>
      </c>
      <c r="P490" s="2">
        <f t="shared" si="108"/>
        <v>234.45909535749774</v>
      </c>
      <c r="Q490" s="2">
        <f t="shared" si="109"/>
        <v>256.3253372721382</v>
      </c>
      <c r="R490" s="2">
        <f t="shared" si="110"/>
        <v>146.98239258589163</v>
      </c>
      <c r="S490" s="2">
        <f t="shared" si="111"/>
        <v>20.901068459849682</v>
      </c>
      <c r="T490" s="2">
        <f t="shared" si="112"/>
        <v>1.0603547602522927</v>
      </c>
      <c r="U490" s="9">
        <f t="shared" si="114"/>
        <v>934.72824843562944</v>
      </c>
      <c r="V490" s="13">
        <f t="shared" si="107"/>
        <v>1.2169791068572522E-4</v>
      </c>
    </row>
    <row r="491" spans="3:22">
      <c r="C491">
        <v>1998.625</v>
      </c>
      <c r="D491">
        <v>366.1</v>
      </c>
      <c r="E491" s="1">
        <f t="shared" si="115"/>
        <v>2235</v>
      </c>
      <c r="F491" s="4">
        <f>F490*SUM(economy!Z281:AB281)/SUM(economy!Z280:AB280)</f>
        <v>8614.534064402822</v>
      </c>
      <c r="G491" s="9">
        <f t="shared" si="117"/>
        <v>234.98943409728025</v>
      </c>
      <c r="H491" s="9">
        <f t="shared" si="117"/>
        <v>256.43612618164894</v>
      </c>
      <c r="I491" s="9">
        <f t="shared" si="117"/>
        <v>146.31509549293506</v>
      </c>
      <c r="J491" s="9">
        <f t="shared" si="117"/>
        <v>20.727055691045368</v>
      </c>
      <c r="K491" s="9">
        <f t="shared" si="117"/>
        <v>1.0511374973778131</v>
      </c>
      <c r="L491" s="9">
        <f t="shared" si="113"/>
        <v>934.51884896028741</v>
      </c>
      <c r="O491">
        <f t="shared" si="106"/>
        <v>8614.534064402822</v>
      </c>
      <c r="P491" s="2">
        <f t="shared" si="108"/>
        <v>234.98949513014406</v>
      </c>
      <c r="Q491" s="2">
        <f t="shared" si="109"/>
        <v>256.43617825554077</v>
      </c>
      <c r="R491" s="2">
        <f t="shared" si="110"/>
        <v>146.31510382663157</v>
      </c>
      <c r="S491" s="2">
        <f t="shared" si="111"/>
        <v>20.727055691445837</v>
      </c>
      <c r="T491" s="2">
        <f t="shared" si="112"/>
        <v>1.0511374973778131</v>
      </c>
      <c r="U491" s="9">
        <f t="shared" si="114"/>
        <v>934.51897040114</v>
      </c>
      <c r="V491" s="13">
        <f t="shared" si="107"/>
        <v>1.2144085258114501E-4</v>
      </c>
    </row>
    <row r="492" spans="3:22">
      <c r="C492">
        <v>1998.7083</v>
      </c>
      <c r="D492">
        <v>364.16</v>
      </c>
      <c r="E492" s="1">
        <f t="shared" si="115"/>
        <v>2236</v>
      </c>
      <c r="F492" s="4">
        <f>F491*SUM(economy!Z282:AB282)/SUM(economy!Z281:AB281)</f>
        <v>8539.2150503939229</v>
      </c>
      <c r="G492" s="9">
        <f t="shared" si="117"/>
        <v>235.51520378196213</v>
      </c>
      <c r="H492" s="9">
        <f t="shared" si="117"/>
        <v>256.5395391691959</v>
      </c>
      <c r="I492" s="9">
        <f t="shared" si="117"/>
        <v>145.64536646663956</v>
      </c>
      <c r="J492" s="9">
        <f t="shared" si="117"/>
        <v>20.554079709736147</v>
      </c>
      <c r="K492" s="9">
        <f t="shared" si="117"/>
        <v>1.0419853387192997</v>
      </c>
      <c r="L492" s="9">
        <f t="shared" si="113"/>
        <v>934.29617446625298</v>
      </c>
      <c r="O492">
        <f t="shared" si="106"/>
        <v>8539.2150503939229</v>
      </c>
      <c r="P492" s="2">
        <f t="shared" si="108"/>
        <v>235.51526481482594</v>
      </c>
      <c r="Q492" s="2">
        <f t="shared" si="109"/>
        <v>256.53959109983089</v>
      </c>
      <c r="R492" s="2">
        <f t="shared" si="110"/>
        <v>145.64537468847607</v>
      </c>
      <c r="S492" s="2">
        <f t="shared" si="111"/>
        <v>20.554079710113736</v>
      </c>
      <c r="T492" s="2">
        <f t="shared" si="112"/>
        <v>1.0419853387192997</v>
      </c>
      <c r="U492" s="9">
        <f t="shared" si="114"/>
        <v>934.29629565196592</v>
      </c>
      <c r="V492" s="13">
        <f t="shared" si="107"/>
        <v>1.2118571294195135E-4</v>
      </c>
    </row>
    <row r="493" spans="3:22">
      <c r="C493">
        <v>1998.7917</v>
      </c>
      <c r="D493">
        <v>364.54</v>
      </c>
      <c r="E493" s="1">
        <f t="shared" si="115"/>
        <v>2237</v>
      </c>
      <c r="F493" s="4">
        <f>F492*SUM(economy!Z283:AB283)/SUM(economy!Z282:AB282)</f>
        <v>8464.4380213147688</v>
      </c>
      <c r="G493" s="9">
        <f t="shared" si="117"/>
        <v>236.03637653151668</v>
      </c>
      <c r="H493" s="9">
        <f t="shared" si="117"/>
        <v>256.63559545663395</v>
      </c>
      <c r="I493" s="9">
        <f t="shared" si="117"/>
        <v>144.97331142319948</v>
      </c>
      <c r="J493" s="9">
        <f t="shared" si="117"/>
        <v>20.382145042567537</v>
      </c>
      <c r="K493" s="9">
        <f t="shared" si="117"/>
        <v>1.0328981699462769</v>
      </c>
      <c r="L493" s="9">
        <f t="shared" si="113"/>
        <v>934.06032662386394</v>
      </c>
      <c r="O493">
        <f t="shared" si="106"/>
        <v>8464.4380213147688</v>
      </c>
      <c r="P493" s="2">
        <f t="shared" si="108"/>
        <v>236.03643756438049</v>
      </c>
      <c r="Q493" s="2">
        <f t="shared" si="109"/>
        <v>256.63564724440619</v>
      </c>
      <c r="R493" s="2">
        <f t="shared" si="110"/>
        <v>144.97331953467742</v>
      </c>
      <c r="S493" s="2">
        <f t="shared" si="111"/>
        <v>20.382145042923558</v>
      </c>
      <c r="T493" s="2">
        <f t="shared" si="112"/>
        <v>1.0328981699462769</v>
      </c>
      <c r="U493" s="9">
        <f t="shared" si="114"/>
        <v>934.06044755633388</v>
      </c>
      <c r="V493" s="13">
        <f t="shared" si="107"/>
        <v>1.209324699402714E-4</v>
      </c>
    </row>
    <row r="494" spans="3:22">
      <c r="C494">
        <v>1998.875</v>
      </c>
      <c r="D494">
        <v>365.67</v>
      </c>
      <c r="E494" s="1">
        <f t="shared" si="115"/>
        <v>2238</v>
      </c>
      <c r="F494" s="4">
        <f>F493*SUM(economy!Z284:AB284)/SUM(economy!Z283:AB283)</f>
        <v>8390.2016763795946</v>
      </c>
      <c r="G494" s="9">
        <f t="shared" si="117"/>
        <v>236.55298542483635</v>
      </c>
      <c r="H494" s="9">
        <f t="shared" si="117"/>
        <v>256.7243661730688</v>
      </c>
      <c r="I494" s="9">
        <f t="shared" si="117"/>
        <v>144.29904300881552</v>
      </c>
      <c r="J494" s="9">
        <f t="shared" si="117"/>
        <v>20.211255815791091</v>
      </c>
      <c r="K494" s="9">
        <f t="shared" si="117"/>
        <v>1.0238758648332416</v>
      </c>
      <c r="L494" s="9">
        <f t="shared" si="113"/>
        <v>933.81152628734503</v>
      </c>
      <c r="O494">
        <f t="shared" si="106"/>
        <v>8390.2016763795946</v>
      </c>
      <c r="P494" s="2">
        <f t="shared" si="108"/>
        <v>236.55304645770016</v>
      </c>
      <c r="Q494" s="2">
        <f t="shared" si="109"/>
        <v>256.72441781837131</v>
      </c>
      <c r="R494" s="2">
        <f t="shared" si="110"/>
        <v>144.2990510114162</v>
      </c>
      <c r="S494" s="2">
        <f t="shared" si="111"/>
        <v>20.211255816126776</v>
      </c>
      <c r="T494" s="2">
        <f t="shared" si="112"/>
        <v>1.0238758648332416</v>
      </c>
      <c r="U494" s="9">
        <f t="shared" si="114"/>
        <v>933.81164696844769</v>
      </c>
      <c r="V494" s="13">
        <f t="shared" si="107"/>
        <v>1.2068110265772702E-4</v>
      </c>
    </row>
    <row r="495" spans="3:22">
      <c r="C495">
        <v>1998.9583</v>
      </c>
      <c r="D495">
        <v>367.3</v>
      </c>
      <c r="E495" s="1">
        <f t="shared" si="115"/>
        <v>2239</v>
      </c>
      <c r="F495" s="4">
        <f>F494*SUM(economy!Z285:AB285)/SUM(economy!Z284:AB284)</f>
        <v>8316.5046293730411</v>
      </c>
      <c r="G495" s="9">
        <f t="shared" si="117"/>
        <v>237.06506346142291</v>
      </c>
      <c r="H495" s="9">
        <f t="shared" si="117"/>
        <v>256.80592212978831</v>
      </c>
      <c r="I495" s="9">
        <f t="shared" si="117"/>
        <v>143.62267216225843</v>
      </c>
      <c r="J495" s="9">
        <f t="shared" si="117"/>
        <v>20.041415767264201</v>
      </c>
      <c r="K495" s="9">
        <f t="shared" si="117"/>
        <v>1.0149182857508015</v>
      </c>
      <c r="L495" s="9">
        <f t="shared" si="113"/>
        <v>933.54999180648474</v>
      </c>
      <c r="O495">
        <f t="shared" si="106"/>
        <v>8316.5046293730411</v>
      </c>
      <c r="P495" s="2">
        <f t="shared" si="108"/>
        <v>237.06512449428672</v>
      </c>
      <c r="Q495" s="2">
        <f t="shared" si="109"/>
        <v>256.80597363301308</v>
      </c>
      <c r="R495" s="2">
        <f t="shared" si="110"/>
        <v>143.62268005744326</v>
      </c>
      <c r="S495" s="2">
        <f t="shared" si="111"/>
        <v>20.041415767580713</v>
      </c>
      <c r="T495" s="2">
        <f t="shared" si="112"/>
        <v>1.0149182857508015</v>
      </c>
      <c r="U495" s="9">
        <f t="shared" si="114"/>
        <v>933.55011223807458</v>
      </c>
      <c r="V495" s="13">
        <f t="shared" si="107"/>
        <v>1.2043158983487956E-4</v>
      </c>
    </row>
    <row r="496" spans="3:22">
      <c r="C496">
        <v>1999.0417</v>
      </c>
      <c r="D496">
        <v>368.35</v>
      </c>
      <c r="E496" s="1">
        <f t="shared" si="115"/>
        <v>2240</v>
      </c>
      <c r="F496" s="4">
        <f>F495*SUM(economy!Z286:AB286)/SUM(economy!Z285:AB285)</f>
        <v>8243.3454123326264</v>
      </c>
      <c r="G496" s="9">
        <f t="shared" si="117"/>
        <v>237.57264355617338</v>
      </c>
      <c r="H496" s="9">
        <f t="shared" si="117"/>
        <v>256.88033381311539</v>
      </c>
      <c r="I496" s="9">
        <f t="shared" si="117"/>
        <v>142.94430812495278</v>
      </c>
      <c r="J496" s="9">
        <f t="shared" si="117"/>
        <v>19.872628258610881</v>
      </c>
      <c r="K496" s="9">
        <f t="shared" si="117"/>
        <v>1.0060252841419772</v>
      </c>
      <c r="L496" s="9">
        <f t="shared" si="113"/>
        <v>933.27593903699437</v>
      </c>
      <c r="O496">
        <f t="shared" si="106"/>
        <v>8243.3454123326264</v>
      </c>
      <c r="P496" s="2">
        <f t="shared" si="108"/>
        <v>237.57270458903719</v>
      </c>
      <c r="Q496" s="2">
        <f t="shared" si="109"/>
        <v>256.88038517465321</v>
      </c>
      <c r="R496" s="2">
        <f t="shared" si="110"/>
        <v>142.94431591416358</v>
      </c>
      <c r="S496" s="2">
        <f t="shared" si="111"/>
        <v>19.872628258909312</v>
      </c>
      <c r="T496" s="2">
        <f t="shared" si="112"/>
        <v>1.0060252841419772</v>
      </c>
      <c r="U496" s="9">
        <f t="shared" si="114"/>
        <v>933.27605922090527</v>
      </c>
      <c r="V496" s="13">
        <f t="shared" si="107"/>
        <v>1.2018391089441138E-4</v>
      </c>
    </row>
    <row r="497" spans="3:22">
      <c r="C497">
        <v>1999.125</v>
      </c>
      <c r="D497">
        <v>369.28</v>
      </c>
      <c r="E497" s="1">
        <f t="shared" si="115"/>
        <v>2241</v>
      </c>
      <c r="F497" s="4">
        <f>F496*SUM(economy!Z287:AB287)/SUM(economy!Z286:AB286)</f>
        <v>8170.7224791162471</v>
      </c>
      <c r="G497" s="9">
        <f t="shared" si="117"/>
        <v>238.07575853439087</v>
      </c>
      <c r="H497" s="9">
        <f t="shared" si="117"/>
        <v>256.94767137762597</v>
      </c>
      <c r="I497" s="9">
        <f t="shared" si="117"/>
        <v>142.26405845147849</v>
      </c>
      <c r="J497" s="9">
        <f t="shared" si="117"/>
        <v>19.704896287120064</v>
      </c>
      <c r="K497" s="9">
        <f t="shared" si="117"/>
        <v>0.99719670098398006</v>
      </c>
      <c r="L497" s="9">
        <f t="shared" si="113"/>
        <v>932.98958135159933</v>
      </c>
      <c r="O497">
        <f t="shared" si="106"/>
        <v>8170.7224791162471</v>
      </c>
      <c r="P497" s="2">
        <f t="shared" si="108"/>
        <v>238.07581956725468</v>
      </c>
      <c r="Q497" s="2">
        <f t="shared" si="109"/>
        <v>256.94772259786669</v>
      </c>
      <c r="R497" s="2">
        <f t="shared" si="110"/>
        <v>142.2640661361377</v>
      </c>
      <c r="S497" s="2">
        <f t="shared" si="111"/>
        <v>19.704896287401446</v>
      </c>
      <c r="T497" s="2">
        <f t="shared" si="112"/>
        <v>0.99719670098398006</v>
      </c>
      <c r="U497" s="9">
        <f t="shared" si="114"/>
        <v>932.98970128964447</v>
      </c>
      <c r="V497" s="13">
        <f t="shared" si="107"/>
        <v>1.1993804514531803E-4</v>
      </c>
    </row>
    <row r="498" spans="3:22">
      <c r="C498">
        <v>1999.2083</v>
      </c>
      <c r="D498">
        <v>369.84</v>
      </c>
      <c r="E498" s="1">
        <f t="shared" si="115"/>
        <v>2242</v>
      </c>
      <c r="F498" s="4">
        <f>F497*SUM(economy!Z288:AB288)/SUM(economy!Z287:AB287)</f>
        <v>8098.6342088572937</v>
      </c>
      <c r="G498" s="9">
        <f t="shared" si="117"/>
        <v>238.57444112701299</v>
      </c>
      <c r="H498" s="9">
        <f t="shared" si="117"/>
        <v>257.00800463972115</v>
      </c>
      <c r="I498" s="9">
        <f t="shared" si="117"/>
        <v>141.58202902046742</v>
      </c>
      <c r="J498" s="9">
        <f t="shared" si="117"/>
        <v>19.538222497382915</v>
      </c>
      <c r="K498" s="9">
        <f t="shared" si="117"/>
        <v>0.98843236723578154</v>
      </c>
      <c r="L498" s="9">
        <f t="shared" si="113"/>
        <v>932.69112965182023</v>
      </c>
      <c r="O498">
        <f t="shared" si="106"/>
        <v>8098.6342088572937</v>
      </c>
      <c r="P498" s="2">
        <f t="shared" si="108"/>
        <v>238.5745021598768</v>
      </c>
      <c r="Q498" s="2">
        <f t="shared" si="109"/>
        <v>257.00805571905346</v>
      </c>
      <c r="R498" s="2">
        <f t="shared" si="110"/>
        <v>141.58203660197842</v>
      </c>
      <c r="S498" s="2">
        <f t="shared" si="111"/>
        <v>19.538222497648221</v>
      </c>
      <c r="T498" s="2">
        <f t="shared" si="112"/>
        <v>0.98843236723578154</v>
      </c>
      <c r="U498" s="9">
        <f t="shared" si="114"/>
        <v>932.6912493457927</v>
      </c>
      <c r="V498" s="13">
        <f t="shared" si="107"/>
        <v>1.1969397246502922E-4</v>
      </c>
    </row>
    <row r="499" spans="3:22">
      <c r="C499">
        <v>1999.2917</v>
      </c>
      <c r="D499">
        <v>371.15</v>
      </c>
      <c r="E499" s="1">
        <f t="shared" si="115"/>
        <v>2243</v>
      </c>
      <c r="F499" s="4">
        <f>F498*SUM(economy!Z289:AB289)/SUM(economy!Z288:AB288)</f>
        <v>8027.0789093101557</v>
      </c>
      <c r="G499" s="9">
        <f t="shared" si="117"/>
        <v>239.06872396605124</v>
      </c>
      <c r="H499" s="9">
        <f t="shared" si="117"/>
        <v>257.06140307154089</v>
      </c>
      <c r="I499" s="9">
        <f t="shared" si="117"/>
        <v>140.89832404587273</v>
      </c>
      <c r="J499" s="9">
        <f t="shared" si="117"/>
        <v>19.372609192670858</v>
      </c>
      <c r="K499" s="9">
        <f t="shared" si="117"/>
        <v>0.97973210427179136</v>
      </c>
      <c r="L499" s="9">
        <f t="shared" si="113"/>
        <v>932.38079238040757</v>
      </c>
      <c r="O499">
        <f t="shared" si="106"/>
        <v>8027.0789093101557</v>
      </c>
      <c r="P499" s="2">
        <f t="shared" si="108"/>
        <v>239.06878499891505</v>
      </c>
      <c r="Q499" s="2">
        <f t="shared" si="109"/>
        <v>257.06145401035246</v>
      </c>
      <c r="R499" s="2">
        <f t="shared" si="110"/>
        <v>140.89833152562002</v>
      </c>
      <c r="S499" s="2">
        <f t="shared" si="111"/>
        <v>19.372609192921008</v>
      </c>
      <c r="T499" s="2">
        <f t="shared" si="112"/>
        <v>0.97973210427179136</v>
      </c>
      <c r="U499" s="9">
        <f t="shared" si="114"/>
        <v>932.3809118320803</v>
      </c>
      <c r="V499" s="13">
        <f t="shared" si="107"/>
        <v>1.1945167273097468E-4</v>
      </c>
    </row>
    <row r="500" spans="3:22">
      <c r="C500">
        <v>1999.375</v>
      </c>
      <c r="D500">
        <v>371.12</v>
      </c>
      <c r="E500" s="1">
        <f t="shared" si="115"/>
        <v>2244</v>
      </c>
      <c r="F500" s="4">
        <f>F499*SUM(economy!Z290:AB290)/SUM(economy!Z289:AB289)</f>
        <v>7956.0548200884368</v>
      </c>
      <c r="G500" s="9">
        <f t="shared" si="117"/>
        <v>239.55863958023448</v>
      </c>
      <c r="H500" s="9">
        <f t="shared" si="117"/>
        <v>257.1079357952089</v>
      </c>
      <c r="I500" s="9">
        <f t="shared" si="117"/>
        <v>140.21304608858964</v>
      </c>
      <c r="J500" s="9">
        <f t="shared" si="117"/>
        <v>19.208058346056287</v>
      </c>
      <c r="K500" s="9">
        <f t="shared" si="117"/>
        <v>0.97109572430196156</v>
      </c>
      <c r="L500" s="9">
        <f t="shared" si="113"/>
        <v>932.05877553439132</v>
      </c>
      <c r="O500">
        <f t="shared" si="106"/>
        <v>7956.0548200884368</v>
      </c>
      <c r="P500" s="2">
        <f t="shared" si="108"/>
        <v>239.5587006130983</v>
      </c>
      <c r="Q500" s="2">
        <f t="shared" si="109"/>
        <v>257.10798659388632</v>
      </c>
      <c r="R500" s="2">
        <f t="shared" si="110"/>
        <v>140.21305346793915</v>
      </c>
      <c r="S500" s="2">
        <f t="shared" si="111"/>
        <v>19.208058346292145</v>
      </c>
      <c r="T500" s="2">
        <f t="shared" si="112"/>
        <v>0.97109572430196156</v>
      </c>
      <c r="U500" s="9">
        <f t="shared" si="114"/>
        <v>932.05889474551793</v>
      </c>
      <c r="V500" s="13">
        <f t="shared" si="107"/>
        <v>1.1921112661639199E-4</v>
      </c>
    </row>
    <row r="501" spans="3:22">
      <c r="C501">
        <v>1999.4583</v>
      </c>
      <c r="D501">
        <v>370.46</v>
      </c>
      <c r="E501" s="1">
        <f t="shared" si="115"/>
        <v>2245</v>
      </c>
      <c r="F501" s="4">
        <f>F500*SUM(economy!Z291:AB291)/SUM(economy!Z290:AB290)</f>
        <v>7885.5601157988085</v>
      </c>
      <c r="G501" s="9">
        <f t="shared" si="117"/>
        <v>240.0442203908502</v>
      </c>
      <c r="H501" s="9">
        <f t="shared" si="117"/>
        <v>257.14767157739738</v>
      </c>
      <c r="I501" s="9">
        <f t="shared" si="117"/>
        <v>139.52629606840665</v>
      </c>
      <c r="J501" s="9">
        <f t="shared" si="117"/>
        <v>19.044571611278052</v>
      </c>
      <c r="K501" s="9">
        <f t="shared" si="117"/>
        <v>0.96252303077862189</v>
      </c>
      <c r="L501" s="9">
        <f t="shared" si="113"/>
        <v>931.72528267871076</v>
      </c>
      <c r="O501">
        <f t="shared" si="106"/>
        <v>7885.5601157988085</v>
      </c>
      <c r="P501" s="2">
        <f t="shared" si="108"/>
        <v>240.04428142371401</v>
      </c>
      <c r="Q501" s="2">
        <f t="shared" si="109"/>
        <v>257.1477222363261</v>
      </c>
      <c r="R501" s="2">
        <f t="shared" si="110"/>
        <v>139.52630334870599</v>
      </c>
      <c r="S501" s="2">
        <f t="shared" si="111"/>
        <v>19.044571611500437</v>
      </c>
      <c r="T501" s="2">
        <f t="shared" si="112"/>
        <v>0.96252303077862189</v>
      </c>
      <c r="U501" s="9">
        <f t="shared" si="114"/>
        <v>931.72540165102509</v>
      </c>
      <c r="V501" s="13">
        <f t="shared" si="107"/>
        <v>1.189723143397714E-4</v>
      </c>
    </row>
    <row r="502" spans="3:22">
      <c r="C502">
        <v>1999.5417</v>
      </c>
      <c r="D502">
        <v>369.61</v>
      </c>
      <c r="E502" s="1">
        <f t="shared" si="115"/>
        <v>2246</v>
      </c>
      <c r="F502" s="4">
        <f>F501*SUM(economy!Z292:AB292)/SUM(economy!Z291:AB291)</f>
        <v>7815.5929090727868</v>
      </c>
      <c r="G502" s="9">
        <f t="shared" si="117"/>
        <v>240.52549870777688</v>
      </c>
      <c r="H502" s="9">
        <f t="shared" si="117"/>
        <v>257.18067882420092</v>
      </c>
      <c r="I502" s="9">
        <f t="shared" si="117"/>
        <v>138.83817327626721</v>
      </c>
      <c r="J502" s="9">
        <f t="shared" si="117"/>
        <v>18.882150333354055</v>
      </c>
      <c r="K502" s="9">
        <f t="shared" si="117"/>
        <v>0.95401381879036695</v>
      </c>
      <c r="L502" s="9">
        <f t="shared" si="113"/>
        <v>931.38051496038941</v>
      </c>
      <c r="O502">
        <f t="shared" si="106"/>
        <v>7815.5929090727868</v>
      </c>
      <c r="P502" s="2">
        <f t="shared" si="108"/>
        <v>240.52555974064069</v>
      </c>
      <c r="Q502" s="2">
        <f t="shared" si="109"/>
        <v>257.18072934376539</v>
      </c>
      <c r="R502" s="2">
        <f t="shared" si="110"/>
        <v>138.8381804588459</v>
      </c>
      <c r="S502" s="2">
        <f t="shared" si="111"/>
        <v>18.882150333563736</v>
      </c>
      <c r="T502" s="2">
        <f t="shared" si="112"/>
        <v>0.95401381879036695</v>
      </c>
      <c r="U502" s="9">
        <f t="shared" si="114"/>
        <v>931.38063369560609</v>
      </c>
      <c r="V502" s="13">
        <f t="shared" si="107"/>
        <v>1.1873521668803733E-4</v>
      </c>
    </row>
    <row r="503" spans="3:22">
      <c r="C503">
        <v>1999.625</v>
      </c>
      <c r="D503">
        <v>367.06</v>
      </c>
      <c r="E503" s="1">
        <f t="shared" si="115"/>
        <v>2247</v>
      </c>
      <c r="F503" s="4">
        <f>F502*SUM(economy!Z293:AB293)/SUM(economy!Z292:AB292)</f>
        <v>7746.1512534991462</v>
      </c>
      <c r="G503" s="9">
        <f t="shared" ref="G503:K518" si="118">G502*(1-G$5)+G$4*$F502*$L$4/1000</f>
        <v>241.00250672570149</v>
      </c>
      <c r="H503" s="9">
        <f t="shared" si="118"/>
        <v>257.20702557630921</v>
      </c>
      <c r="I503" s="9">
        <f t="shared" si="118"/>
        <v>138.14877538682231</v>
      </c>
      <c r="J503" s="9">
        <f t="shared" si="118"/>
        <v>18.720795558943433</v>
      </c>
      <c r="K503" s="9">
        <f t="shared" si="118"/>
        <v>0.94556787544329779</v>
      </c>
      <c r="L503" s="9">
        <f t="shared" si="113"/>
        <v>931.02467112321983</v>
      </c>
      <c r="O503">
        <f t="shared" si="106"/>
        <v>7746.1512534991462</v>
      </c>
      <c r="P503" s="2">
        <f t="shared" si="108"/>
        <v>241.00256775856531</v>
      </c>
      <c r="Q503" s="2">
        <f t="shared" si="109"/>
        <v>257.20707595689288</v>
      </c>
      <c r="R503" s="2">
        <f t="shared" si="110"/>
        <v>138.148782472992</v>
      </c>
      <c r="S503" s="2">
        <f t="shared" si="111"/>
        <v>18.720795559141134</v>
      </c>
      <c r="T503" s="2">
        <f t="shared" si="112"/>
        <v>0.94556787544329779</v>
      </c>
      <c r="U503" s="9">
        <f t="shared" si="114"/>
        <v>931.02478962303462</v>
      </c>
      <c r="V503" s="13">
        <f t="shared" si="107"/>
        <v>1.1849981478917471E-4</v>
      </c>
    </row>
    <row r="504" spans="3:22">
      <c r="C504">
        <v>1999.7083</v>
      </c>
      <c r="D504">
        <v>364.95</v>
      </c>
      <c r="E504" s="1">
        <f t="shared" si="115"/>
        <v>2248</v>
      </c>
      <c r="F504" s="4">
        <f>F503*SUM(economy!Z294:AB294)/SUM(economy!Z293:AB293)</f>
        <v>7677.233146459329</v>
      </c>
      <c r="G504" s="9">
        <f t="shared" si="118"/>
        <v>241.47527652051599</v>
      </c>
      <c r="H504" s="9">
        <f t="shared" si="118"/>
        <v>257.22677950446837</v>
      </c>
      <c r="I504" s="9">
        <f t="shared" si="118"/>
        <v>137.45819847125495</v>
      </c>
      <c r="J504" s="9">
        <f t="shared" si="118"/>
        <v>18.560508046460956</v>
      </c>
      <c r="K504" s="9">
        <f t="shared" si="118"/>
        <v>0.9371849802299288</v>
      </c>
      <c r="L504" s="9">
        <f t="shared" si="113"/>
        <v>930.65794752293027</v>
      </c>
      <c r="O504">
        <f t="shared" si="106"/>
        <v>7677.233146459329</v>
      </c>
      <c r="P504" s="2">
        <f t="shared" si="108"/>
        <v>241.4753375533798</v>
      </c>
      <c r="Q504" s="2">
        <f t="shared" si="109"/>
        <v>257.22682974645352</v>
      </c>
      <c r="R504" s="2">
        <f t="shared" si="110"/>
        <v>137.45820546230971</v>
      </c>
      <c r="S504" s="2">
        <f t="shared" si="111"/>
        <v>18.560508046647364</v>
      </c>
      <c r="T504" s="2">
        <f t="shared" si="112"/>
        <v>0.9371849802299288</v>
      </c>
      <c r="U504" s="9">
        <f t="shared" si="114"/>
        <v>930.65806578902027</v>
      </c>
      <c r="V504" s="13">
        <f t="shared" si="107"/>
        <v>1.1826608999854216E-4</v>
      </c>
    </row>
    <row r="505" spans="3:22">
      <c r="C505">
        <v>1999.7917</v>
      </c>
      <c r="D505">
        <v>365.52</v>
      </c>
      <c r="E505" s="1">
        <f t="shared" si="115"/>
        <v>2249</v>
      </c>
      <c r="F505" s="4">
        <f>F504*SUM(economy!Z295:AB295)/SUM(economy!Z294:AB294)</f>
        <v>7608.8365318685528</v>
      </c>
      <c r="G505" s="9">
        <f t="shared" si="118"/>
        <v>241.94384004588676</v>
      </c>
      <c r="H505" s="9">
        <f t="shared" si="118"/>
        <v>257.24000790522092</v>
      </c>
      <c r="I505" s="9">
        <f t="shared" si="118"/>
        <v>136.76653701035869</v>
      </c>
      <c r="J505" s="9">
        <f t="shared" si="118"/>
        <v>18.401288275946417</v>
      </c>
      <c r="K505" s="9">
        <f t="shared" si="118"/>
        <v>0.9288649053860587</v>
      </c>
      <c r="L505" s="9">
        <f t="shared" si="113"/>
        <v>930.28053814279883</v>
      </c>
      <c r="O505">
        <f t="shared" si="106"/>
        <v>7608.8365318685528</v>
      </c>
      <c r="P505" s="2">
        <f t="shared" si="108"/>
        <v>241.94390107875057</v>
      </c>
      <c r="Q505" s="2">
        <f t="shared" si="109"/>
        <v>257.24005800898885</v>
      </c>
      <c r="R505" s="2">
        <f t="shared" si="110"/>
        <v>136.7665439075752</v>
      </c>
      <c r="S505" s="2">
        <f t="shared" si="111"/>
        <v>18.401288276122177</v>
      </c>
      <c r="T505" s="2">
        <f t="shared" si="112"/>
        <v>0.9288649053860587</v>
      </c>
      <c r="U505" s="9">
        <f t="shared" si="114"/>
        <v>930.28065617682284</v>
      </c>
      <c r="V505" s="13">
        <f t="shared" si="107"/>
        <v>1.180340240125588E-4</v>
      </c>
    </row>
    <row r="506" spans="3:22">
      <c r="C506">
        <v>1999.875</v>
      </c>
      <c r="D506">
        <v>366.88</v>
      </c>
      <c r="E506" s="1">
        <f t="shared" si="115"/>
        <v>2250</v>
      </c>
      <c r="F506" s="4">
        <f>F505*SUM(economy!Z296:AB296)/SUM(economy!Z295:AB295)</f>
        <v>7540.9593028247727</v>
      </c>
      <c r="G506" s="9">
        <f t="shared" si="118"/>
        <v>242.40822912999141</v>
      </c>
      <c r="H506" s="9">
        <f t="shared" si="118"/>
        <v>257.24677769691499</v>
      </c>
      <c r="I506" s="9">
        <f t="shared" si="118"/>
        <v>136.07388390785235</v>
      </c>
      <c r="J506" s="9">
        <f t="shared" si="118"/>
        <v>18.243136458691936</v>
      </c>
      <c r="K506" s="9">
        <f t="shared" si="118"/>
        <v>0.92060741623591402</v>
      </c>
      <c r="L506" s="9">
        <f t="shared" si="113"/>
        <v>929.89263460968664</v>
      </c>
      <c r="O506">
        <f t="shared" si="106"/>
        <v>7540.9593028247727</v>
      </c>
      <c r="P506" s="2">
        <f t="shared" si="108"/>
        <v>242.40829016285522</v>
      </c>
      <c r="Q506" s="2">
        <f t="shared" si="109"/>
        <v>257.24682766284599</v>
      </c>
      <c r="R506" s="2">
        <f t="shared" si="110"/>
        <v>136.07389071249017</v>
      </c>
      <c r="S506" s="2">
        <f t="shared" si="111"/>
        <v>18.243136458857656</v>
      </c>
      <c r="T506" s="2">
        <f t="shared" si="112"/>
        <v>0.92060741623591402</v>
      </c>
      <c r="U506" s="9">
        <f t="shared" si="114"/>
        <v>929.89275241328494</v>
      </c>
      <c r="V506" s="13">
        <f t="shared" si="107"/>
        <v>1.178035983002701E-4</v>
      </c>
    </row>
    <row r="507" spans="3:22">
      <c r="C507">
        <v>1999.9583</v>
      </c>
      <c r="D507">
        <v>368.26</v>
      </c>
      <c r="E507" s="1">
        <f t="shared" si="115"/>
        <v>2251</v>
      </c>
      <c r="F507" s="4">
        <f>F506*SUM(economy!Z297:AB297)/SUM(economy!Z296:AB296)</f>
        <v>7473.5993041682796</v>
      </c>
      <c r="G507" s="9">
        <f t="shared" si="118"/>
        <v>242.86847547241734</v>
      </c>
      <c r="H507" s="9">
        <f t="shared" si="118"/>
        <v>257.24715541597317</v>
      </c>
      <c r="I507" s="9">
        <f t="shared" si="118"/>
        <v>135.38033050391391</v>
      </c>
      <c r="J507" s="9">
        <f t="shared" si="118"/>
        <v>18.08605254663021</v>
      </c>
      <c r="K507" s="9">
        <f t="shared" si="118"/>
        <v>0.91241227152585425</v>
      </c>
      <c r="L507" s="9">
        <f t="shared" si="113"/>
        <v>929.49442621046057</v>
      </c>
      <c r="O507">
        <f t="shared" si="106"/>
        <v>7473.5993041682796</v>
      </c>
      <c r="P507" s="2">
        <f t="shared" si="108"/>
        <v>242.86853650528116</v>
      </c>
      <c r="Q507" s="2">
        <f t="shared" si="109"/>
        <v>257.24720524444638</v>
      </c>
      <c r="R507" s="2">
        <f t="shared" si="110"/>
        <v>135.3803372172157</v>
      </c>
      <c r="S507" s="2">
        <f t="shared" si="111"/>
        <v>18.086052546786465</v>
      </c>
      <c r="T507" s="2">
        <f t="shared" si="112"/>
        <v>0.91241227152585425</v>
      </c>
      <c r="U507" s="9">
        <f t="shared" si="114"/>
        <v>929.4945437852557</v>
      </c>
      <c r="V507" s="13">
        <f t="shared" si="107"/>
        <v>1.1757479512652935E-4</v>
      </c>
    </row>
    <row r="508" spans="3:22">
      <c r="C508">
        <v>2000.0417</v>
      </c>
      <c r="D508">
        <v>369.45</v>
      </c>
      <c r="E508" s="1">
        <f t="shared" si="115"/>
        <v>2252</v>
      </c>
      <c r="F508" s="4">
        <f>F507*SUM(economy!Z298:AB298)/SUM(economy!Z297:AB297)</f>
        <v>7406.7543349539455</v>
      </c>
      <c r="G508" s="9">
        <f t="shared" si="118"/>
        <v>243.32461064121634</v>
      </c>
      <c r="H508" s="9">
        <f t="shared" si="118"/>
        <v>257.24120721341194</v>
      </c>
      <c r="I508" s="9">
        <f t="shared" si="118"/>
        <v>134.68596658891738</v>
      </c>
      <c r="J508" s="9">
        <f t="shared" si="118"/>
        <v>17.930036241486853</v>
      </c>
      <c r="K508" s="9">
        <f t="shared" si="118"/>
        <v>0.90427922374694258</v>
      </c>
      <c r="L508" s="9">
        <f t="shared" si="113"/>
        <v>929.08609990877937</v>
      </c>
      <c r="O508">
        <f t="shared" si="106"/>
        <v>7406.7543349539455</v>
      </c>
      <c r="P508" s="2">
        <f t="shared" si="108"/>
        <v>243.32467167408015</v>
      </c>
      <c r="Q508" s="2">
        <f t="shared" si="109"/>
        <v>257.24125690480554</v>
      </c>
      <c r="R508" s="2">
        <f t="shared" si="110"/>
        <v>134.68597321210908</v>
      </c>
      <c r="S508" s="2">
        <f t="shared" si="111"/>
        <v>17.930036241634181</v>
      </c>
      <c r="T508" s="2">
        <f t="shared" si="112"/>
        <v>0.90427922374694258</v>
      </c>
      <c r="U508" s="9">
        <f t="shared" si="114"/>
        <v>929.0862172563759</v>
      </c>
      <c r="V508" s="13">
        <f t="shared" si="107"/>
        <v>1.1734759652881621E-4</v>
      </c>
    </row>
    <row r="509" spans="3:22">
      <c r="C509">
        <v>2000.125</v>
      </c>
      <c r="D509">
        <v>369.71</v>
      </c>
      <c r="E509" s="1">
        <f t="shared" si="115"/>
        <v>2253</v>
      </c>
      <c r="F509" s="4">
        <f>F508*SUM(economy!Z299:AB299)/SUM(economy!Z298:AB298)</f>
        <v>7340.4221508388</v>
      </c>
      <c r="G509" s="9">
        <f t="shared" si="118"/>
        <v>243.77666607011025</v>
      </c>
      <c r="H509" s="9">
        <f t="shared" si="118"/>
        <v>257.22899885160291</v>
      </c>
      <c r="I509" s="9">
        <f t="shared" si="118"/>
        <v>133.99088041735661</v>
      </c>
      <c r="J509" s="9">
        <f t="shared" si="118"/>
        <v>17.775087003700058</v>
      </c>
      <c r="K509" s="9">
        <f t="shared" si="118"/>
        <v>0.89620801944666328</v>
      </c>
      <c r="L509" s="9">
        <f t="shared" si="113"/>
        <v>928.66784036221657</v>
      </c>
      <c r="O509">
        <f t="shared" si="106"/>
        <v>7340.4221508388</v>
      </c>
      <c r="P509" s="2">
        <f t="shared" si="108"/>
        <v>243.77672710297406</v>
      </c>
      <c r="Q509" s="2">
        <f t="shared" si="109"/>
        <v>257.229048406294</v>
      </c>
      <c r="R509" s="2">
        <f t="shared" si="110"/>
        <v>133.99088695164775</v>
      </c>
      <c r="S509" s="2">
        <f t="shared" si="111"/>
        <v>17.775087003838969</v>
      </c>
      <c r="T509" s="2">
        <f t="shared" si="112"/>
        <v>0.89620801944666328</v>
      </c>
      <c r="U509" s="9">
        <f t="shared" si="114"/>
        <v>928.66795748420145</v>
      </c>
      <c r="V509" s="13">
        <f t="shared" si="107"/>
        <v>1.1712198488567083E-4</v>
      </c>
    </row>
    <row r="510" spans="3:22">
      <c r="C510">
        <v>2000.2083</v>
      </c>
      <c r="D510">
        <v>370.75</v>
      </c>
      <c r="E510" s="1">
        <f t="shared" si="115"/>
        <v>2254</v>
      </c>
      <c r="F510" s="4">
        <f>F509*SUM(economy!Z300:AB300)/SUM(economy!Z299:AB299)</f>
        <v>7274.6004663870153</v>
      </c>
      <c r="G510" s="9">
        <f t="shared" si="118"/>
        <v>244.2246730558422</v>
      </c>
      <c r="H510" s="9">
        <f t="shared" si="118"/>
        <v>257.21059570126693</v>
      </c>
      <c r="I510" s="9">
        <f t="shared" si="118"/>
        <v>133.29515872194096</v>
      </c>
      <c r="J510" s="9">
        <f t="shared" si="118"/>
        <v>17.621204061110959</v>
      </c>
      <c r="K510" s="9">
        <f t="shared" si="118"/>
        <v>0.88819839953008006</v>
      </c>
      <c r="L510" s="9">
        <f t="shared" si="113"/>
        <v>928.23982993969116</v>
      </c>
      <c r="O510">
        <f t="shared" si="106"/>
        <v>7274.6004663870153</v>
      </c>
      <c r="P510" s="2">
        <f t="shared" si="108"/>
        <v>244.22473408870601</v>
      </c>
      <c r="Q510" s="2">
        <f t="shared" si="109"/>
        <v>257.21064511963158</v>
      </c>
      <c r="R510" s="2">
        <f t="shared" si="110"/>
        <v>133.29516516852485</v>
      </c>
      <c r="S510" s="2">
        <f t="shared" si="111"/>
        <v>17.621204061241937</v>
      </c>
      <c r="T510" s="2">
        <f t="shared" si="112"/>
        <v>0.88819839953008006</v>
      </c>
      <c r="U510" s="9">
        <f t="shared" si="114"/>
        <v>928.23994683763442</v>
      </c>
      <c r="V510" s="13">
        <f t="shared" si="107"/>
        <v>1.1689794325775438E-4</v>
      </c>
    </row>
    <row r="511" spans="3:22">
      <c r="C511">
        <v>2000.2917</v>
      </c>
      <c r="D511">
        <v>371.98</v>
      </c>
      <c r="E511" s="1">
        <f t="shared" si="115"/>
        <v>2255</v>
      </c>
      <c r="F511" s="4">
        <f>F510*SUM(economy!Z301:AB301)/SUM(economy!Z300:AB300)</f>
        <v>7209.2869572947347</v>
      </c>
      <c r="G511" s="9">
        <f t="shared" si="118"/>
        <v>244.66866275566863</v>
      </c>
      <c r="H511" s="9">
        <f t="shared" si="118"/>
        <v>257.18606273869312</v>
      </c>
      <c r="I511" s="9">
        <f t="shared" si="118"/>
        <v>132.59888672784822</v>
      </c>
      <c r="J511" s="9">
        <f t="shared" si="118"/>
        <v>17.46838641742805</v>
      </c>
      <c r="K511" s="9">
        <f t="shared" si="118"/>
        <v>0.88025009955071354</v>
      </c>
      <c r="L511" s="9">
        <f t="shared" si="113"/>
        <v>927.80224873918883</v>
      </c>
      <c r="O511">
        <f t="shared" si="106"/>
        <v>7209.2869572947347</v>
      </c>
      <c r="P511" s="2">
        <f t="shared" si="108"/>
        <v>244.66872378853245</v>
      </c>
      <c r="Q511" s="2">
        <f t="shared" si="109"/>
        <v>257.1861120211064</v>
      </c>
      <c r="R511" s="2">
        <f t="shared" si="110"/>
        <v>132.59889308790207</v>
      </c>
      <c r="S511" s="2">
        <f t="shared" si="111"/>
        <v>17.468386417551546</v>
      </c>
      <c r="T511" s="2">
        <f t="shared" si="112"/>
        <v>0.88025009955071354</v>
      </c>
      <c r="U511" s="9">
        <f t="shared" si="114"/>
        <v>927.80236541464319</v>
      </c>
      <c r="V511" s="13">
        <f t="shared" si="107"/>
        <v>1.1667545436466753E-4</v>
      </c>
    </row>
    <row r="512" spans="3:22">
      <c r="C512">
        <v>2000.375</v>
      </c>
      <c r="D512">
        <v>371.75</v>
      </c>
      <c r="E512" s="1">
        <f t="shared" si="115"/>
        <v>2256</v>
      </c>
      <c r="F512" s="4">
        <f>F511*SUM(economy!Z302:AB302)/SUM(economy!Z301:AB301)</f>
        <v>7144.4792625368364</v>
      </c>
      <c r="G512" s="9">
        <f t="shared" si="118"/>
        <v>245.1086661849871</v>
      </c>
      <c r="H512" s="9">
        <f t="shared" si="118"/>
        <v>257.1554645431745</v>
      </c>
      <c r="I512" s="9">
        <f t="shared" si="118"/>
        <v>131.90214816712003</v>
      </c>
      <c r="J512" s="9">
        <f t="shared" si="118"/>
        <v>17.316632860469216</v>
      </c>
      <c r="K512" s="9">
        <f t="shared" si="118"/>
        <v>0.87236284999141933</v>
      </c>
      <c r="L512" s="9">
        <f t="shared" si="113"/>
        <v>927.35527460574224</v>
      </c>
      <c r="O512">
        <f t="shared" si="106"/>
        <v>7144.4792625368364</v>
      </c>
      <c r="P512" s="2">
        <f t="shared" si="108"/>
        <v>245.10872721785091</v>
      </c>
      <c r="Q512" s="2">
        <f t="shared" si="109"/>
        <v>257.15551369001037</v>
      </c>
      <c r="R512" s="2">
        <f t="shared" si="110"/>
        <v>131.90215444180532</v>
      </c>
      <c r="S512" s="2">
        <f t="shared" si="111"/>
        <v>17.31663286058566</v>
      </c>
      <c r="T512" s="2">
        <f t="shared" si="112"/>
        <v>0.87236284999141933</v>
      </c>
      <c r="U512" s="9">
        <f t="shared" si="114"/>
        <v>927.35539106024362</v>
      </c>
      <c r="V512" s="13">
        <f t="shared" si="107"/>
        <v>1.164545013807583E-4</v>
      </c>
    </row>
    <row r="513" spans="3:22">
      <c r="C513">
        <v>2000.4583</v>
      </c>
      <c r="D513">
        <v>371.87</v>
      </c>
      <c r="E513" s="1">
        <f t="shared" si="115"/>
        <v>2257</v>
      </c>
      <c r="F513" s="4">
        <f>F512*SUM(economy!Z303:AB303)/SUM(economy!Z302:AB302)</f>
        <v>7080.1749864381145</v>
      </c>
      <c r="G513" s="9">
        <f t="shared" si="118"/>
        <v>245.54471421509498</v>
      </c>
      <c r="H513" s="9">
        <f t="shared" si="118"/>
        <v>257.11886529465187</v>
      </c>
      <c r="I513" s="9">
        <f t="shared" si="118"/>
        <v>131.20502529318708</v>
      </c>
      <c r="J513" s="9">
        <f t="shared" si="118"/>
        <v>17.165941970184864</v>
      </c>
      <c r="K513" s="9">
        <f t="shared" si="118"/>
        <v>0.86453637653553639</v>
      </c>
      <c r="L513" s="9">
        <f t="shared" si="113"/>
        <v>926.89908314965442</v>
      </c>
      <c r="O513">
        <f t="shared" si="106"/>
        <v>7080.1749864381145</v>
      </c>
      <c r="P513" s="2">
        <f t="shared" si="108"/>
        <v>245.5447752479588</v>
      </c>
      <c r="Q513" s="2">
        <f t="shared" si="109"/>
        <v>257.11891430628333</v>
      </c>
      <c r="R513" s="2">
        <f t="shared" si="110"/>
        <v>131.20503148364969</v>
      </c>
      <c r="S513" s="2">
        <f t="shared" si="111"/>
        <v>17.165941970294657</v>
      </c>
      <c r="T513" s="2">
        <f t="shared" si="112"/>
        <v>0.86453637653553639</v>
      </c>
      <c r="U513" s="9">
        <f t="shared" si="114"/>
        <v>926.89919938472201</v>
      </c>
      <c r="V513" s="13">
        <f t="shared" si="107"/>
        <v>1.1623506759406155E-4</v>
      </c>
    </row>
    <row r="514" spans="3:22">
      <c r="C514">
        <v>2000.5417</v>
      </c>
      <c r="D514">
        <v>370.02</v>
      </c>
      <c r="E514" s="1">
        <f t="shared" si="115"/>
        <v>2258</v>
      </c>
      <c r="F514" s="4">
        <f>F513*SUM(economy!Z304:AB304)/SUM(economy!Z303:AB303)</f>
        <v>7016.3717006706538</v>
      </c>
      <c r="G514" s="9">
        <f t="shared" si="118"/>
        <v>245.97683757107478</v>
      </c>
      <c r="H514" s="9">
        <f t="shared" si="118"/>
        <v>257.07632877155919</v>
      </c>
      <c r="I514" s="9">
        <f t="shared" si="118"/>
        <v>130.50759889551014</v>
      </c>
      <c r="J514" s="9">
        <f t="shared" si="118"/>
        <v>17.016312126465841</v>
      </c>
      <c r="K514" s="9">
        <f t="shared" si="118"/>
        <v>0.85677040032858476</v>
      </c>
      <c r="L514" s="9">
        <f t="shared" si="113"/>
        <v>926.4338477649386</v>
      </c>
      <c r="O514">
        <f t="shared" si="106"/>
        <v>7016.3717006706538</v>
      </c>
      <c r="P514" s="2">
        <f t="shared" si="108"/>
        <v>245.97689860393859</v>
      </c>
      <c r="Q514" s="2">
        <f t="shared" si="109"/>
        <v>257.07637764835818</v>
      </c>
      <c r="R514" s="2">
        <f t="shared" si="110"/>
        <v>130.50760500288055</v>
      </c>
      <c r="S514" s="2">
        <f t="shared" si="111"/>
        <v>17.01631212656936</v>
      </c>
      <c r="T514" s="2">
        <f t="shared" si="112"/>
        <v>0.85677040032858476</v>
      </c>
      <c r="U514" s="9">
        <f t="shared" si="114"/>
        <v>926.43396378207524</v>
      </c>
      <c r="V514" s="13">
        <f t="shared" si="107"/>
        <v>1.1601713663367264E-4</v>
      </c>
    </row>
    <row r="515" spans="3:22">
      <c r="C515">
        <v>2000.625</v>
      </c>
      <c r="D515">
        <v>368.27</v>
      </c>
      <c r="E515" s="1">
        <f t="shared" si="115"/>
        <v>2259</v>
      </c>
      <c r="F515" s="4">
        <f>F514*SUM(economy!Z305:AB305)/SUM(economy!Z304:AB304)</f>
        <v>6953.0669461798398</v>
      </c>
      <c r="G515" s="9">
        <f t="shared" si="118"/>
        <v>246.40506682980117</v>
      </c>
      <c r="H515" s="9">
        <f t="shared" si="118"/>
        <v>257.02791834886193</v>
      </c>
      <c r="I515" s="9">
        <f t="shared" si="118"/>
        <v>129.80994831432491</v>
      </c>
      <c r="J515" s="9">
        <f t="shared" si="118"/>
        <v>16.867741516739716</v>
      </c>
      <c r="K515" s="9">
        <f t="shared" si="118"/>
        <v>0.84906463823076739</v>
      </c>
      <c r="L515" s="9">
        <f t="shared" si="113"/>
        <v>925.95973964795837</v>
      </c>
      <c r="O515">
        <f t="shared" si="106"/>
        <v>6953.0669461798398</v>
      </c>
      <c r="P515" s="2">
        <f t="shared" si="108"/>
        <v>246.40512786266498</v>
      </c>
      <c r="Q515" s="2">
        <f t="shared" si="109"/>
        <v>257.0279670911994</v>
      </c>
      <c r="R515" s="2">
        <f t="shared" si="110"/>
        <v>129.80995433971842</v>
      </c>
      <c r="S515" s="2">
        <f t="shared" si="111"/>
        <v>16.86774151683732</v>
      </c>
      <c r="T515" s="2">
        <f t="shared" si="112"/>
        <v>0.84906463823076739</v>
      </c>
      <c r="U515" s="9">
        <f t="shared" si="114"/>
        <v>925.95985544865084</v>
      </c>
      <c r="V515" s="13">
        <f t="shared" si="107"/>
        <v>1.1580069246974745E-4</v>
      </c>
    </row>
    <row r="516" spans="3:22">
      <c r="C516">
        <v>2000.7083</v>
      </c>
      <c r="D516">
        <v>367.15</v>
      </c>
      <c r="E516" s="1">
        <f t="shared" si="115"/>
        <v>2260</v>
      </c>
      <c r="F516" s="4">
        <f>F515*SUM(economy!Z306:AB306)/SUM(economy!Z305:AB305)</f>
        <v>6890.2582350410121</v>
      </c>
      <c r="G516" s="9">
        <f t="shared" si="118"/>
        <v>246.82943241806566</v>
      </c>
      <c r="H516" s="9">
        <f t="shared" si="118"/>
        <v>256.97369699628206</v>
      </c>
      <c r="I516" s="9">
        <f t="shared" si="118"/>
        <v>129.11215145547811</v>
      </c>
      <c r="J516" s="9">
        <f t="shared" si="118"/>
        <v>16.720228143359193</v>
      </c>
      <c r="K516" s="9">
        <f t="shared" si="118"/>
        <v>0.84141880306054295</v>
      </c>
      <c r="L516" s="9">
        <f t="shared" si="113"/>
        <v>925.47692781624562</v>
      </c>
      <c r="O516">
        <f t="shared" si="106"/>
        <v>6890.2582350410121</v>
      </c>
      <c r="P516" s="2">
        <f t="shared" si="108"/>
        <v>246.82949345092948</v>
      </c>
      <c r="Q516" s="2">
        <f t="shared" si="109"/>
        <v>256.97374560452789</v>
      </c>
      <c r="R516" s="2">
        <f t="shared" si="110"/>
        <v>129.11215739999508</v>
      </c>
      <c r="S516" s="2">
        <f t="shared" si="111"/>
        <v>16.720228143451219</v>
      </c>
      <c r="T516" s="2">
        <f t="shared" si="112"/>
        <v>0.84141880306054295</v>
      </c>
      <c r="U516" s="9">
        <f t="shared" si="114"/>
        <v>925.47704340196412</v>
      </c>
      <c r="V516" s="13">
        <f t="shared" si="107"/>
        <v>1.1558571850400767E-4</v>
      </c>
    </row>
    <row r="517" spans="3:22">
      <c r="C517">
        <v>2000.7917</v>
      </c>
      <c r="D517">
        <v>367.18</v>
      </c>
      <c r="E517" s="1">
        <f t="shared" si="115"/>
        <v>2261</v>
      </c>
      <c r="F517" s="4">
        <f>F516*SUM(economy!Z307:AB307)/SUM(economy!Z306:AB306)</f>
        <v>6827.9430522486291</v>
      </c>
      <c r="G517" s="9">
        <f t="shared" si="118"/>
        <v>247.24996461081466</v>
      </c>
      <c r="H517" s="9">
        <f t="shared" si="118"/>
        <v>256.91372727670193</v>
      </c>
      <c r="I517" s="9">
        <f t="shared" si="118"/>
        <v>128.41428480534353</v>
      </c>
      <c r="J517" s="9">
        <f t="shared" si="118"/>
        <v>16.573769830786347</v>
      </c>
      <c r="K517" s="9">
        <f t="shared" si="118"/>
        <v>0.83383260382952695</v>
      </c>
      <c r="L517" s="9">
        <f t="shared" si="113"/>
        <v>924.98557912747594</v>
      </c>
      <c r="O517">
        <f t="shared" si="106"/>
        <v>6827.9430522486291</v>
      </c>
      <c r="P517" s="2">
        <f t="shared" si="108"/>
        <v>247.25002564367847</v>
      </c>
      <c r="Q517" s="2">
        <f t="shared" si="109"/>
        <v>256.91377575122505</v>
      </c>
      <c r="R517" s="2">
        <f t="shared" si="110"/>
        <v>128.41429067006953</v>
      </c>
      <c r="S517" s="2">
        <f t="shared" si="111"/>
        <v>16.573769830873115</v>
      </c>
      <c r="T517" s="2">
        <f t="shared" si="112"/>
        <v>0.83383260382952695</v>
      </c>
      <c r="U517" s="9">
        <f t="shared" si="114"/>
        <v>924.98569449967567</v>
      </c>
      <c r="V517" s="13">
        <f t="shared" si="107"/>
        <v>1.1537219972979074E-4</v>
      </c>
    </row>
    <row r="518" spans="3:22">
      <c r="C518">
        <v>2000.875</v>
      </c>
      <c r="D518">
        <v>368.53</v>
      </c>
      <c r="E518" s="1">
        <f t="shared" si="115"/>
        <v>2262</v>
      </c>
      <c r="F518" s="4">
        <f>F517*SUM(economy!Z308:AB308)/SUM(economy!Z307:AB307)</f>
        <v>6766.1188574402695</v>
      </c>
      <c r="G518" s="9">
        <f t="shared" si="118"/>
        <v>247.66669352949651</v>
      </c>
      <c r="H518" s="9">
        <f t="shared" si="118"/>
        <v>256.84807134474096</v>
      </c>
      <c r="I518" s="9">
        <f t="shared" si="118"/>
        <v>127.71642344580651</v>
      </c>
      <c r="J518" s="9">
        <f t="shared" si="118"/>
        <v>16.428364232576449</v>
      </c>
      <c r="K518" s="9">
        <f t="shared" si="118"/>
        <v>0.82630574596896533</v>
      </c>
      <c r="L518" s="9">
        <f t="shared" si="113"/>
        <v>924.48585829858939</v>
      </c>
      <c r="O518">
        <f t="shared" si="106"/>
        <v>6766.1188574402695</v>
      </c>
      <c r="P518" s="2">
        <f t="shared" si="108"/>
        <v>247.66675456236032</v>
      </c>
      <c r="Q518" s="2">
        <f t="shared" si="109"/>
        <v>256.84811968590924</v>
      </c>
      <c r="R518" s="2">
        <f t="shared" si="110"/>
        <v>127.71642923181254</v>
      </c>
      <c r="S518" s="2">
        <f t="shared" si="111"/>
        <v>16.428364232658261</v>
      </c>
      <c r="T518" s="2">
        <f t="shared" si="112"/>
        <v>0.82630574596896533</v>
      </c>
      <c r="U518" s="9">
        <f t="shared" si="114"/>
        <v>924.4859734587094</v>
      </c>
      <c r="V518" s="13">
        <f t="shared" si="107"/>
        <v>1.1516012000356568E-4</v>
      </c>
    </row>
    <row r="519" spans="3:22">
      <c r="C519">
        <v>2000.9583</v>
      </c>
      <c r="D519">
        <v>369.83</v>
      </c>
      <c r="E519" s="1">
        <f t="shared" si="115"/>
        <v>2263</v>
      </c>
      <c r="F519" s="4">
        <f>F518*SUM(economy!Z309:AB309)/SUM(economy!Z308:AB308)</f>
        <v>6704.7830865571132</v>
      </c>
      <c r="G519" s="9">
        <f t="shared" ref="G519:K534" si="119">G518*(1-G$5)+G$4*$F518*$L$4/1000</f>
        <v>248.07964914051399</v>
      </c>
      <c r="H519" s="9">
        <f t="shared" si="119"/>
        <v>256.77679094549751</v>
      </c>
      <c r="I519" s="9">
        <f t="shared" si="119"/>
        <v>127.01864106930638</v>
      </c>
      <c r="J519" s="9">
        <f t="shared" si="119"/>
        <v>16.284008838165185</v>
      </c>
      <c r="K519" s="9">
        <f t="shared" si="119"/>
        <v>0.81883793154803564</v>
      </c>
      <c r="L519" s="9">
        <f t="shared" si="113"/>
        <v>923.97792792503105</v>
      </c>
      <c r="O519">
        <f t="shared" ref="O519:O556" si="120">F519+N519</f>
        <v>6704.7830865571132</v>
      </c>
      <c r="P519" s="2">
        <f t="shared" si="108"/>
        <v>248.0797101733778</v>
      </c>
      <c r="Q519" s="2">
        <f t="shared" si="109"/>
        <v>256.77683915367777</v>
      </c>
      <c r="R519" s="2">
        <f t="shared" si="110"/>
        <v>127.01864677764907</v>
      </c>
      <c r="S519" s="2">
        <f t="shared" si="111"/>
        <v>16.284008838242325</v>
      </c>
      <c r="T519" s="2">
        <f t="shared" si="112"/>
        <v>0.81883793154803564</v>
      </c>
      <c r="U519" s="9">
        <f t="shared" si="114"/>
        <v>923.97804287449503</v>
      </c>
      <c r="V519" s="13">
        <f t="shared" ref="V519:V556" si="121">U519-L519</f>
        <v>1.1494946397760941E-4</v>
      </c>
    </row>
    <row r="520" spans="3:22">
      <c r="C520">
        <v>2001.0417</v>
      </c>
      <c r="D520">
        <v>370.76</v>
      </c>
      <c r="E520" s="1">
        <f t="shared" si="115"/>
        <v>2264</v>
      </c>
      <c r="F520" s="4">
        <f>F519*SUM(economy!Z310:AB310)/SUM(economy!Z309:AB309)</f>
        <v>6643.9331534430721</v>
      </c>
      <c r="G520" s="9">
        <f t="shared" si="119"/>
        <v>248.48886125377805</v>
      </c>
      <c r="H520" s="9">
        <f t="shared" si="119"/>
        <v>256.69994741345062</v>
      </c>
      <c r="I520" s="9">
        <f t="shared" si="119"/>
        <v>126.32100999392647</v>
      </c>
      <c r="J520" s="9">
        <f t="shared" si="119"/>
        <v>16.140700979463009</v>
      </c>
      <c r="K520" s="9">
        <f t="shared" si="119"/>
        <v>0.8114288594842114</v>
      </c>
      <c r="L520" s="9">
        <f t="shared" si="113"/>
        <v>923.46194850010227</v>
      </c>
      <c r="O520">
        <f t="shared" si="120"/>
        <v>6643.9331534430721</v>
      </c>
      <c r="P520" s="2">
        <f t="shared" ref="P520:P556" si="122">P519*(1-P$5)+P$4*$O519*$L$4/1000</f>
        <v>248.48892228664187</v>
      </c>
      <c r="Q520" s="2">
        <f t="shared" ref="Q520:Q556" si="123">Q519*(1-Q$5)+Q$4*$O519*$L$4/1000</f>
        <v>256.69999548900876</v>
      </c>
      <c r="R520" s="2">
        <f t="shared" ref="R520:R556" si="124">R519*(1-R$5)+R$4*$O519*$L$4/1000</f>
        <v>126.32101562564826</v>
      </c>
      <c r="S520" s="2">
        <f t="shared" ref="S520:S556" si="125">S519*(1-S$5)+S$4*$O519*$L$4/1000</f>
        <v>16.140700979535744</v>
      </c>
      <c r="T520" s="2">
        <f t="shared" ref="T520:T556" si="126">T519*(1-T$5)+T$4*$O519*$L$4/1000</f>
        <v>0.8114288594842114</v>
      </c>
      <c r="U520" s="9">
        <f t="shared" si="114"/>
        <v>923.4620632403188</v>
      </c>
      <c r="V520" s="13">
        <f t="shared" si="121"/>
        <v>1.1474021653157251E-4</v>
      </c>
    </row>
    <row r="521" spans="3:22">
      <c r="C521">
        <v>2001.125</v>
      </c>
      <c r="D521">
        <v>371.69</v>
      </c>
      <c r="E521" s="1">
        <f t="shared" si="115"/>
        <v>2265</v>
      </c>
      <c r="F521" s="4">
        <f>F520*SUM(economy!Z311:AB311)/SUM(economy!Z310:AB310)</f>
        <v>6583.5664513842949</v>
      </c>
      <c r="G521" s="9">
        <f t="shared" si="119"/>
        <v>248.89435952135909</v>
      </c>
      <c r="H521" s="9">
        <f t="shared" si="119"/>
        <v>256.61760167151488</v>
      </c>
      <c r="I521" s="9">
        <f t="shared" si="119"/>
        <v>125.62360117852171</v>
      </c>
      <c r="J521" s="9">
        <f t="shared" si="119"/>
        <v>15.998437837260502</v>
      </c>
      <c r="K521" s="9">
        <f t="shared" si="119"/>
        <v>0.80407822574593046</v>
      </c>
      <c r="L521" s="9">
        <f t="shared" ref="L521:L556" si="127">SUM(G521:K521,L$5)</f>
        <v>922.9380784344022</v>
      </c>
      <c r="O521">
        <f t="shared" si="120"/>
        <v>6583.5664513842949</v>
      </c>
      <c r="P521" s="2">
        <f t="shared" si="122"/>
        <v>248.8944205542229</v>
      </c>
      <c r="Q521" s="2">
        <f t="shared" si="123"/>
        <v>256.61764961481572</v>
      </c>
      <c r="R521" s="2">
        <f t="shared" si="124"/>
        <v>125.62360673465106</v>
      </c>
      <c r="S521" s="2">
        <f t="shared" si="125"/>
        <v>15.998437837329082</v>
      </c>
      <c r="T521" s="2">
        <f t="shared" si="126"/>
        <v>0.80407822574593046</v>
      </c>
      <c r="U521" s="9">
        <f t="shared" ref="U521:U556" si="128">SUM(P521:T521,U$5)</f>
        <v>922.93819296676475</v>
      </c>
      <c r="V521" s="13">
        <f t="shared" si="121"/>
        <v>1.1453236254510557E-4</v>
      </c>
    </row>
    <row r="522" spans="3:22">
      <c r="C522">
        <v>2001.2083</v>
      </c>
      <c r="D522">
        <v>372.63</v>
      </c>
      <c r="E522" s="1">
        <f t="shared" ref="E522:E556" si="129">1+E521</f>
        <v>2266</v>
      </c>
      <c r="F522" s="4">
        <f>F521*SUM(economy!Z312:AB312)/SUM(economy!Z311:AB311)</f>
        <v>6523.6803545909088</v>
      </c>
      <c r="G522" s="9">
        <f t="shared" si="119"/>
        <v>249.29617343623232</v>
      </c>
      <c r="H522" s="9">
        <f t="shared" si="119"/>
        <v>256.52981423024221</v>
      </c>
      <c r="I522" s="9">
        <f t="shared" si="119"/>
        <v>124.92648423787467</v>
      </c>
      <c r="J522" s="9">
        <f t="shared" si="119"/>
        <v>15.857216447448479</v>
      </c>
      <c r="K522" s="9">
        <f t="shared" si="119"/>
        <v>0.79678572354779675</v>
      </c>
      <c r="L522" s="9">
        <f t="shared" si="127"/>
        <v>922.40647407534561</v>
      </c>
      <c r="O522">
        <f t="shared" si="120"/>
        <v>6523.6803545909088</v>
      </c>
      <c r="P522" s="2">
        <f t="shared" si="122"/>
        <v>249.29623446909613</v>
      </c>
      <c r="Q522" s="2">
        <f t="shared" si="123"/>
        <v>256.52986204164955</v>
      </c>
      <c r="R522" s="2">
        <f t="shared" si="124"/>
        <v>124.92648971942624</v>
      </c>
      <c r="S522" s="2">
        <f t="shared" si="125"/>
        <v>15.857216447513142</v>
      </c>
      <c r="T522" s="2">
        <f t="shared" si="126"/>
        <v>0.79678572354779675</v>
      </c>
      <c r="U522" s="9">
        <f t="shared" si="128"/>
        <v>922.40658840123285</v>
      </c>
      <c r="V522" s="13">
        <f t="shared" si="121"/>
        <v>1.1432588723891968E-4</v>
      </c>
    </row>
    <row r="523" spans="3:22">
      <c r="C523">
        <v>2001.2917</v>
      </c>
      <c r="D523">
        <v>373.55</v>
      </c>
      <c r="E523" s="1">
        <f t="shared" si="129"/>
        <v>2267</v>
      </c>
      <c r="F523" s="4">
        <f>F522*SUM(economy!Z313:AB313)/SUM(economy!Z312:AB312)</f>
        <v>6464.2722196228633</v>
      </c>
      <c r="G523" s="9">
        <f t="shared" si="119"/>
        <v>249.69433233111346</v>
      </c>
      <c r="H523" s="9">
        <f t="shared" si="119"/>
        <v>256.43664518716514</v>
      </c>
      <c r="I523" s="9">
        <f t="shared" si="119"/>
        <v>124.22972745787054</v>
      </c>
      <c r="J523" s="9">
        <f t="shared" si="119"/>
        <v>15.717033707056702</v>
      </c>
      <c r="K523" s="9">
        <f t="shared" si="119"/>
        <v>0.78955104353854177</v>
      </c>
      <c r="L523" s="9">
        <f t="shared" si="127"/>
        <v>921.86728972674427</v>
      </c>
      <c r="O523">
        <f t="shared" si="120"/>
        <v>6464.2722196228633</v>
      </c>
      <c r="P523" s="2">
        <f t="shared" si="122"/>
        <v>249.69439336397727</v>
      </c>
      <c r="Q523" s="2">
        <f t="shared" si="123"/>
        <v>256.43669286704187</v>
      </c>
      <c r="R523" s="2">
        <f t="shared" si="124"/>
        <v>124.22973286584534</v>
      </c>
      <c r="S523" s="2">
        <f t="shared" si="125"/>
        <v>15.71703370711767</v>
      </c>
      <c r="T523" s="2">
        <f t="shared" si="126"/>
        <v>0.78955104353854177</v>
      </c>
      <c r="U523" s="9">
        <f t="shared" si="128"/>
        <v>921.86740384752068</v>
      </c>
      <c r="V523" s="13">
        <f t="shared" si="121"/>
        <v>1.1412077640216012E-4</v>
      </c>
    </row>
    <row r="524" spans="3:22">
      <c r="C524">
        <v>2001.375</v>
      </c>
      <c r="D524">
        <v>374.03</v>
      </c>
      <c r="E524" s="1">
        <f t="shared" si="129"/>
        <v>2268</v>
      </c>
      <c r="F524" s="4">
        <f>F523*SUM(economy!Z314:AB314)/SUM(economy!Z313:AB313)</f>
        <v>6405.3393867616287</v>
      </c>
      <c r="G524" s="9">
        <f t="shared" si="119"/>
        <v>250.08886537738152</v>
      </c>
      <c r="H524" s="9">
        <f t="shared" si="119"/>
        <v>256.33815422627578</v>
      </c>
      <c r="I524" s="9">
        <f t="shared" si="119"/>
        <v>123.53339781068274</v>
      </c>
      <c r="J524" s="9">
        <f t="shared" si="119"/>
        <v>15.577886380114943</v>
      </c>
      <c r="K524" s="9">
        <f t="shared" si="119"/>
        <v>0.78237387398196989</v>
      </c>
      <c r="L524" s="9">
        <f t="shared" si="127"/>
        <v>921.32067766843704</v>
      </c>
      <c r="O524">
        <f t="shared" si="120"/>
        <v>6405.3393867616287</v>
      </c>
      <c r="P524" s="2">
        <f t="shared" si="122"/>
        <v>250.08892641024534</v>
      </c>
      <c r="Q524" s="2">
        <f t="shared" si="123"/>
        <v>256.33820177498376</v>
      </c>
      <c r="R524" s="2">
        <f t="shared" si="124"/>
        <v>123.53340314606837</v>
      </c>
      <c r="S524" s="2">
        <f t="shared" si="125"/>
        <v>15.577886380172428</v>
      </c>
      <c r="T524" s="2">
        <f t="shared" si="126"/>
        <v>0.78237387398196989</v>
      </c>
      <c r="U524" s="9">
        <f t="shared" si="128"/>
        <v>921.32079158545196</v>
      </c>
      <c r="V524" s="13">
        <f t="shared" si="121"/>
        <v>1.1391701491447748E-4</v>
      </c>
    </row>
    <row r="525" spans="3:22">
      <c r="C525">
        <v>2001.4583</v>
      </c>
      <c r="D525">
        <v>373.4</v>
      </c>
      <c r="E525" s="1">
        <f t="shared" si="129"/>
        <v>2269</v>
      </c>
      <c r="F525" s="4">
        <f>F524*SUM(economy!Z315:AB315)/SUM(economy!Z314:AB314)</f>
        <v>6346.8791813293165</v>
      </c>
      <c r="G525" s="9">
        <f t="shared" si="119"/>
        <v>250.47980158408529</v>
      </c>
      <c r="H525" s="9">
        <f t="shared" si="119"/>
        <v>256.23440061763495</v>
      </c>
      <c r="I525" s="9">
        <f t="shared" si="119"/>
        <v>122.83756096996083</v>
      </c>
      <c r="J525" s="9">
        <f t="shared" si="119"/>
        <v>15.439771103340249</v>
      </c>
      <c r="K525" s="9">
        <f t="shared" si="119"/>
        <v>0.77525390093110635</v>
      </c>
      <c r="L525" s="9">
        <f t="shared" si="127"/>
        <v>920.76678817595246</v>
      </c>
      <c r="O525">
        <f t="shared" si="120"/>
        <v>6346.8791813293165</v>
      </c>
      <c r="P525" s="2">
        <f t="shared" si="122"/>
        <v>250.47986261694911</v>
      </c>
      <c r="Q525" s="2">
        <f t="shared" si="123"/>
        <v>256.23444803553502</v>
      </c>
      <c r="R525" s="2">
        <f t="shared" si="124"/>
        <v>122.83756623373162</v>
      </c>
      <c r="S525" s="2">
        <f t="shared" si="125"/>
        <v>15.439771103394449</v>
      </c>
      <c r="T525" s="2">
        <f t="shared" si="126"/>
        <v>0.77525390093110635</v>
      </c>
      <c r="U525" s="9">
        <f t="shared" si="128"/>
        <v>920.76690189054136</v>
      </c>
      <c r="V525" s="13">
        <f t="shared" si="121"/>
        <v>1.1371458890607755E-4</v>
      </c>
    </row>
    <row r="526" spans="3:22">
      <c r="C526">
        <v>2001.5417</v>
      </c>
      <c r="D526">
        <v>371.68</v>
      </c>
      <c r="E526" s="1">
        <f t="shared" si="129"/>
        <v>2270</v>
      </c>
      <c r="F526" s="4">
        <f>F525*SUM(economy!Z316:AB316)/SUM(economy!Z315:AB315)</f>
        <v>6288.8889149571423</v>
      </c>
      <c r="G526" s="9">
        <f t="shared" si="119"/>
        <v>250.86716979703027</v>
      </c>
      <c r="H526" s="9">
        <f t="shared" si="119"/>
        <v>256.12544321710629</v>
      </c>
      <c r="I526" s="9">
        <f t="shared" si="119"/>
        <v>122.14228132601265</v>
      </c>
      <c r="J526" s="9">
        <f t="shared" si="119"/>
        <v>15.302684391654115</v>
      </c>
      <c r="K526" s="9">
        <f t="shared" si="119"/>
        <v>0.76819080839575327</v>
      </c>
      <c r="L526" s="9">
        <f t="shared" si="127"/>
        <v>920.20576954019907</v>
      </c>
      <c r="O526">
        <f t="shared" si="120"/>
        <v>6288.8889149571423</v>
      </c>
      <c r="P526" s="2">
        <f t="shared" si="122"/>
        <v>250.86723082989408</v>
      </c>
      <c r="Q526" s="2">
        <f t="shared" si="123"/>
        <v>256.12549050455829</v>
      </c>
      <c r="R526" s="2">
        <f t="shared" si="124"/>
        <v>122.14228651912987</v>
      </c>
      <c r="S526" s="2">
        <f t="shared" si="125"/>
        <v>15.302684391705219</v>
      </c>
      <c r="T526" s="2">
        <f t="shared" si="126"/>
        <v>0.76819080839575327</v>
      </c>
      <c r="U526" s="9">
        <f t="shared" si="128"/>
        <v>920.20588305368324</v>
      </c>
      <c r="V526" s="13">
        <f t="shared" si="121"/>
        <v>1.1351348416610563E-4</v>
      </c>
    </row>
    <row r="527" spans="3:22">
      <c r="C527">
        <v>2001.625</v>
      </c>
      <c r="D527">
        <v>369.78</v>
      </c>
      <c r="E527" s="1">
        <f t="shared" si="129"/>
        <v>2271</v>
      </c>
      <c r="F527" s="4">
        <f>F526*SUM(economy!Z317:AB317)/SUM(economy!Z316:AB316)</f>
        <v>6231.3658868046159</v>
      </c>
      <c r="G527" s="9">
        <f t="shared" si="119"/>
        <v>251.25099869794315</v>
      </c>
      <c r="H527" s="9">
        <f t="shared" si="119"/>
        <v>256.01134046621024</v>
      </c>
      <c r="I527" s="9">
        <f t="shared" si="119"/>
        <v>121.44762200097328</v>
      </c>
      <c r="J527" s="9">
        <f t="shared" si="119"/>
        <v>15.166622643533373</v>
      </c>
      <c r="K527" s="9">
        <f t="shared" si="119"/>
        <v>0.76118427850367065</v>
      </c>
      <c r="L527" s="9">
        <f t="shared" si="127"/>
        <v>919.63776808716375</v>
      </c>
      <c r="O527">
        <f t="shared" si="120"/>
        <v>6231.3658868046159</v>
      </c>
      <c r="P527" s="2">
        <f t="shared" si="122"/>
        <v>251.25105973080696</v>
      </c>
      <c r="Q527" s="2">
        <f t="shared" si="123"/>
        <v>256.01138762357306</v>
      </c>
      <c r="R527" s="2">
        <f t="shared" si="124"/>
        <v>121.44762712438528</v>
      </c>
      <c r="S527" s="2">
        <f t="shared" si="125"/>
        <v>15.166622643581558</v>
      </c>
      <c r="T527" s="2">
        <f t="shared" si="126"/>
        <v>0.76118427850367065</v>
      </c>
      <c r="U527" s="9">
        <f t="shared" si="128"/>
        <v>919.63788140085057</v>
      </c>
      <c r="V527" s="13">
        <f t="shared" si="121"/>
        <v>1.133136868247675E-4</v>
      </c>
    </row>
    <row r="528" spans="3:22">
      <c r="C528">
        <v>2001.7083</v>
      </c>
      <c r="D528">
        <v>368.34</v>
      </c>
      <c r="E528" s="1">
        <f t="shared" si="129"/>
        <v>2272</v>
      </c>
      <c r="F528" s="4">
        <f>F527*SUM(economy!Z318:AB318)/SUM(economy!Z317:AB317)</f>
        <v>6174.307384731238</v>
      </c>
      <c r="G528" s="9">
        <f t="shared" si="119"/>
        <v>251.63131680371058</v>
      </c>
      <c r="H528" s="9">
        <f t="shared" si="119"/>
        <v>255.89215039209284</v>
      </c>
      <c r="I528" s="9">
        <f t="shared" si="119"/>
        <v>120.75364486395355</v>
      </c>
      <c r="J528" s="9">
        <f t="shared" si="119"/>
        <v>15.031582146198495</v>
      </c>
      <c r="K528" s="9">
        <f t="shared" si="119"/>
        <v>0.75423399165557625</v>
      </c>
      <c r="L528" s="9">
        <f t="shared" si="127"/>
        <v>919.06292819761109</v>
      </c>
      <c r="O528">
        <f t="shared" si="120"/>
        <v>6174.307384731238</v>
      </c>
      <c r="P528" s="2">
        <f t="shared" si="122"/>
        <v>251.63137783657439</v>
      </c>
      <c r="Q528" s="2">
        <f t="shared" si="123"/>
        <v>255.89219741972434</v>
      </c>
      <c r="R528" s="2">
        <f t="shared" si="124"/>
        <v>120.75364991859597</v>
      </c>
      <c r="S528" s="2">
        <f t="shared" si="125"/>
        <v>15.031582146243927</v>
      </c>
      <c r="T528" s="2">
        <f t="shared" si="126"/>
        <v>0.75423399165557625</v>
      </c>
      <c r="U528" s="9">
        <f t="shared" si="128"/>
        <v>919.06304131279433</v>
      </c>
      <c r="V528" s="13">
        <f t="shared" si="121"/>
        <v>1.1311518323964265E-4</v>
      </c>
    </row>
    <row r="529" spans="3:22">
      <c r="C529">
        <v>2001.7917</v>
      </c>
      <c r="D529">
        <v>368.61</v>
      </c>
      <c r="E529" s="1">
        <f t="shared" si="129"/>
        <v>2273</v>
      </c>
      <c r="F529" s="4">
        <f>F528*SUM(economy!Z319:AB319)/SUM(economy!Z318:AB318)</f>
        <v>6117.7106864221751</v>
      </c>
      <c r="G529" s="9">
        <f t="shared" si="119"/>
        <v>252.00815246568948</v>
      </c>
      <c r="H529" s="9">
        <f t="shared" si="119"/>
        <v>255.76793060760457</v>
      </c>
      <c r="I529" s="9">
        <f t="shared" si="119"/>
        <v>120.06041054616126</v>
      </c>
      <c r="J529" s="9">
        <f t="shared" si="119"/>
        <v>14.897559080643026</v>
      </c>
      <c r="K529" s="9">
        <f t="shared" si="119"/>
        <v>0.74733962667416631</v>
      </c>
      <c r="L529" s="9">
        <f t="shared" si="127"/>
        <v>918.48139232677249</v>
      </c>
      <c r="O529">
        <f t="shared" si="120"/>
        <v>6117.7106864221751</v>
      </c>
      <c r="P529" s="2">
        <f t="shared" si="122"/>
        <v>252.00821349855329</v>
      </c>
      <c r="Q529" s="2">
        <f t="shared" si="123"/>
        <v>255.76797750586164</v>
      </c>
      <c r="R529" s="2">
        <f t="shared" si="124"/>
        <v>120.06041553295717</v>
      </c>
      <c r="S529" s="2">
        <f t="shared" si="125"/>
        <v>14.897559080685863</v>
      </c>
      <c r="T529" s="2">
        <f t="shared" si="126"/>
        <v>0.74733962667416631</v>
      </c>
      <c r="U529" s="9">
        <f t="shared" si="128"/>
        <v>918.48150524473203</v>
      </c>
      <c r="V529" s="13">
        <f t="shared" si="121"/>
        <v>1.1291795954093686E-4</v>
      </c>
    </row>
    <row r="530" spans="3:22">
      <c r="C530">
        <v>2001.875</v>
      </c>
      <c r="D530">
        <v>369.94</v>
      </c>
      <c r="E530" s="1">
        <f t="shared" si="129"/>
        <v>2274</v>
      </c>
      <c r="F530" s="4">
        <f>F529*SUM(economy!Z320:AB320)/SUM(economy!Z319:AB319)</f>
        <v>6061.573060469419</v>
      </c>
      <c r="G530" s="9">
        <f t="shared" si="119"/>
        <v>252.38153386908613</v>
      </c>
      <c r="H530" s="9">
        <f t="shared" si="119"/>
        <v>255.63873831148484</v>
      </c>
      <c r="I530" s="9">
        <f t="shared" si="119"/>
        <v>119.36797845598853</v>
      </c>
      <c r="J530" s="9">
        <f t="shared" si="119"/>
        <v>14.764549526507821</v>
      </c>
      <c r="K530" s="9">
        <f t="shared" si="119"/>
        <v>0.74050086094735112</v>
      </c>
      <c r="L530" s="9">
        <f t="shared" si="127"/>
        <v>917.8933010240147</v>
      </c>
      <c r="O530">
        <f t="shared" si="120"/>
        <v>6061.573060469419</v>
      </c>
      <c r="P530" s="2">
        <f t="shared" si="122"/>
        <v>252.38159490194994</v>
      </c>
      <c r="Q530" s="2">
        <f t="shared" si="123"/>
        <v>255.63878508072338</v>
      </c>
      <c r="R530" s="2">
        <f t="shared" si="124"/>
        <v>119.3679833758486</v>
      </c>
      <c r="S530" s="2">
        <f t="shared" si="125"/>
        <v>14.76454952654821</v>
      </c>
      <c r="T530" s="2">
        <f t="shared" si="126"/>
        <v>0.74050086094735112</v>
      </c>
      <c r="U530" s="9">
        <f t="shared" si="128"/>
        <v>917.89341374601747</v>
      </c>
      <c r="V530" s="13">
        <f t="shared" si="121"/>
        <v>1.1272200276835065E-4</v>
      </c>
    </row>
    <row r="531" spans="3:22">
      <c r="C531">
        <v>2001.9583</v>
      </c>
      <c r="D531">
        <v>371.42</v>
      </c>
      <c r="E531" s="1">
        <f t="shared" si="129"/>
        <v>2275</v>
      </c>
      <c r="F531" s="4">
        <f>F530*SUM(economy!Z321:AB321)/SUM(economy!Z320:AB320)</f>
        <v>6005.8917674099384</v>
      </c>
      <c r="G531" s="9">
        <f t="shared" si="119"/>
        <v>252.75148903240117</v>
      </c>
      <c r="H531" s="9">
        <f t="shared" si="119"/>
        <v>255.50463028864743</v>
      </c>
      <c r="I531" s="9">
        <f t="shared" si="119"/>
        <v>118.67640679405906</v>
      </c>
      <c r="J531" s="9">
        <f t="shared" si="119"/>
        <v>14.632549466803733</v>
      </c>
      <c r="K531" s="9">
        <f t="shared" si="119"/>
        <v>0.73371737056588904</v>
      </c>
      <c r="L531" s="9">
        <f t="shared" si="127"/>
        <v>917.29879295247724</v>
      </c>
      <c r="O531">
        <f t="shared" si="120"/>
        <v>6005.8917674099384</v>
      </c>
      <c r="P531" s="2">
        <f t="shared" si="122"/>
        <v>252.75155006526498</v>
      </c>
      <c r="Q531" s="2">
        <f t="shared" si="123"/>
        <v>255.50467692922237</v>
      </c>
      <c r="R531" s="2">
        <f t="shared" si="124"/>
        <v>118.67641164788174</v>
      </c>
      <c r="S531" s="2">
        <f t="shared" si="125"/>
        <v>14.632549466841816</v>
      </c>
      <c r="T531" s="2">
        <f t="shared" si="126"/>
        <v>0.73371737056588904</v>
      </c>
      <c r="U531" s="9">
        <f t="shared" si="128"/>
        <v>917.29890547977675</v>
      </c>
      <c r="V531" s="13">
        <f t="shared" si="121"/>
        <v>1.1252729950683715E-4</v>
      </c>
    </row>
    <row r="532" spans="3:22">
      <c r="C532">
        <v>2002.0417</v>
      </c>
      <c r="D532">
        <v>372.7</v>
      </c>
      <c r="E532" s="1">
        <f t="shared" si="129"/>
        <v>2276</v>
      </c>
      <c r="F532" s="4">
        <f>F531*SUM(economy!Z322:AB322)/SUM(economy!Z321:AB321)</f>
        <v>5950.664060722288</v>
      </c>
      <c r="G532" s="9">
        <f t="shared" si="119"/>
        <v>253.11804580693791</v>
      </c>
      <c r="H532" s="9">
        <f t="shared" si="119"/>
        <v>255.36566291056246</v>
      </c>
      <c r="I532" s="9">
        <f t="shared" si="119"/>
        <v>117.98575256822943</v>
      </c>
      <c r="J532" s="9">
        <f t="shared" si="119"/>
        <v>14.501554792486358</v>
      </c>
      <c r="K532" s="9">
        <f t="shared" si="119"/>
        <v>0.72698883045560647</v>
      </c>
      <c r="L532" s="9">
        <f t="shared" si="127"/>
        <v>916.69800490867169</v>
      </c>
      <c r="O532">
        <f t="shared" si="120"/>
        <v>5950.664060722288</v>
      </c>
      <c r="P532" s="2">
        <f t="shared" si="122"/>
        <v>253.11810683980173</v>
      </c>
      <c r="Q532" s="2">
        <f t="shared" si="123"/>
        <v>255.36570942282776</v>
      </c>
      <c r="R532" s="2">
        <f t="shared" si="124"/>
        <v>117.9857573569011</v>
      </c>
      <c r="S532" s="2">
        <f t="shared" si="125"/>
        <v>14.501554792522265</v>
      </c>
      <c r="T532" s="2">
        <f t="shared" si="126"/>
        <v>0.72698883045560647</v>
      </c>
      <c r="U532" s="9">
        <f t="shared" si="128"/>
        <v>916.69811724250849</v>
      </c>
      <c r="V532" s="13">
        <f t="shared" si="121"/>
        <v>1.1233383679609688E-4</v>
      </c>
    </row>
    <row r="533" spans="3:22">
      <c r="C533">
        <v>2002.125</v>
      </c>
      <c r="D533">
        <v>373.37</v>
      </c>
      <c r="E533" s="1">
        <f t="shared" si="129"/>
        <v>2277</v>
      </c>
      <c r="F533" s="4">
        <f>F532*SUM(economy!Z323:AB323)/SUM(economy!Z322:AB322)</f>
        <v>5895.8871877830052</v>
      </c>
      <c r="G533" s="9">
        <f t="shared" si="119"/>
        <v>253.48123187637168</v>
      </c>
      <c r="H533" s="9">
        <f t="shared" si="119"/>
        <v>255.2218921357312</v>
      </c>
      <c r="I533" s="9">
        <f t="shared" si="119"/>
        <v>117.2960716085387</v>
      </c>
      <c r="J533" s="9">
        <f t="shared" si="119"/>
        <v>14.371561306886408</v>
      </c>
      <c r="K533" s="9">
        <f t="shared" si="119"/>
        <v>0.72031491450438145</v>
      </c>
      <c r="L533" s="9">
        <f t="shared" si="127"/>
        <v>916.09107184203231</v>
      </c>
      <c r="O533">
        <f t="shared" si="120"/>
        <v>5895.8871877830052</v>
      </c>
      <c r="P533" s="2">
        <f t="shared" si="122"/>
        <v>253.48129290923549</v>
      </c>
      <c r="Q533" s="2">
        <f t="shared" si="123"/>
        <v>255.22193852003986</v>
      </c>
      <c r="R533" s="2">
        <f t="shared" si="124"/>
        <v>117.29607633293386</v>
      </c>
      <c r="S533" s="2">
        <f t="shared" si="125"/>
        <v>14.371561306920265</v>
      </c>
      <c r="T533" s="2">
        <f t="shared" si="126"/>
        <v>0.72031491450438145</v>
      </c>
      <c r="U533" s="9">
        <f t="shared" si="128"/>
        <v>916.09118398363375</v>
      </c>
      <c r="V533" s="13">
        <f t="shared" si="121"/>
        <v>1.1214160144845664E-4</v>
      </c>
    </row>
    <row r="534" spans="3:22">
      <c r="C534">
        <v>2002.2083</v>
      </c>
      <c r="D534">
        <v>374.3</v>
      </c>
      <c r="E534" s="1">
        <f t="shared" si="129"/>
        <v>2278</v>
      </c>
      <c r="F534" s="4">
        <f>F533*SUM(economy!Z324:AB324)/SUM(economy!Z323:AB323)</f>
        <v>5841.5583907841401</v>
      </c>
      <c r="G534" s="9">
        <f t="shared" si="119"/>
        <v>253.84107475637722</v>
      </c>
      <c r="H534" s="9">
        <f t="shared" si="119"/>
        <v>255.07337351024904</v>
      </c>
      <c r="I534" s="9">
        <f t="shared" si="119"/>
        <v>116.60741858210109</v>
      </c>
      <c r="J534" s="9">
        <f t="shared" si="119"/>
        <v>14.242564729999247</v>
      </c>
      <c r="K534" s="9">
        <f t="shared" si="119"/>
        <v>0.7136952956840652</v>
      </c>
      <c r="L534" s="9">
        <f t="shared" si="127"/>
        <v>915.47812687441058</v>
      </c>
      <c r="O534">
        <f t="shared" si="120"/>
        <v>5841.5583907841401</v>
      </c>
      <c r="P534" s="2">
        <f t="shared" si="122"/>
        <v>253.84113578924104</v>
      </c>
      <c r="Q534" s="2">
        <f t="shared" si="123"/>
        <v>255.07341976695307</v>
      </c>
      <c r="R534" s="2">
        <f t="shared" si="124"/>
        <v>116.60742324308251</v>
      </c>
      <c r="S534" s="2">
        <f t="shared" si="125"/>
        <v>14.24256473003117</v>
      </c>
      <c r="T534" s="2">
        <f t="shared" si="126"/>
        <v>0.7136952956840652</v>
      </c>
      <c r="U534" s="9">
        <f t="shared" si="128"/>
        <v>915.47823882499188</v>
      </c>
      <c r="V534" s="13">
        <f t="shared" si="121"/>
        <v>1.1195058129942481E-4</v>
      </c>
    </row>
    <row r="535" spans="3:22">
      <c r="C535">
        <v>2002.2917</v>
      </c>
      <c r="D535">
        <v>375.19</v>
      </c>
      <c r="E535" s="1">
        <f t="shared" si="129"/>
        <v>2279</v>
      </c>
      <c r="F535" s="4">
        <f>F534*SUM(economy!Z325:AB325)/SUM(economy!Z324:AB324)</f>
        <v>5787.6749076134165</v>
      </c>
      <c r="G535" s="9">
        <f t="shared" ref="G535:K550" si="130">G534*(1-G$5)+G$4*$F534*$L$4/1000</f>
        <v>254.19760179431242</v>
      </c>
      <c r="H535" s="9">
        <f t="shared" si="130"/>
        <v>254.92016216845337</v>
      </c>
      <c r="I535" s="9">
        <f t="shared" si="130"/>
        <v>115.91984700793658</v>
      </c>
      <c r="J535" s="9">
        <f t="shared" si="130"/>
        <v>14.114560702637069</v>
      </c>
      <c r="K535" s="9">
        <f t="shared" si="130"/>
        <v>0.70712964616750695</v>
      </c>
      <c r="L535" s="9">
        <f t="shared" si="127"/>
        <v>914.85930131950693</v>
      </c>
      <c r="O535">
        <f t="shared" si="120"/>
        <v>5787.6749076134165</v>
      </c>
      <c r="P535" s="2">
        <f t="shared" si="122"/>
        <v>254.19766282717623</v>
      </c>
      <c r="Q535" s="2">
        <f t="shared" si="123"/>
        <v>254.92020829790383</v>
      </c>
      <c r="R535" s="2">
        <f t="shared" si="124"/>
        <v>115.91985160635544</v>
      </c>
      <c r="S535" s="2">
        <f t="shared" si="125"/>
        <v>14.114560702667168</v>
      </c>
      <c r="T535" s="2">
        <f t="shared" si="126"/>
        <v>0.70712964616750695</v>
      </c>
      <c r="U535" s="9">
        <f t="shared" si="128"/>
        <v>914.85941308027009</v>
      </c>
      <c r="V535" s="13">
        <f t="shared" si="121"/>
        <v>1.1176076316132821E-4</v>
      </c>
    </row>
    <row r="536" spans="3:22">
      <c r="C536">
        <v>2002.375</v>
      </c>
      <c r="D536">
        <v>375.93</v>
      </c>
      <c r="E536" s="1">
        <f t="shared" si="129"/>
        <v>2280</v>
      </c>
      <c r="F536" s="4">
        <f>F535*SUM(economy!Z326:AB326)/SUM(economy!Z325:AB325)</f>
        <v>5734.2339726980799</v>
      </c>
      <c r="G536" s="9">
        <f t="shared" si="130"/>
        <v>254.55084016895549</v>
      </c>
      <c r="H536" s="9">
        <f t="shared" si="130"/>
        <v>254.76231283365203</v>
      </c>
      <c r="I536" s="9">
        <f t="shared" si="130"/>
        <v>115.23340927173469</v>
      </c>
      <c r="J536" s="9">
        <f t="shared" si="130"/>
        <v>13.987544790447179</v>
      </c>
      <c r="K536" s="9">
        <f t="shared" si="130"/>
        <v>0.70061763744085626</v>
      </c>
      <c r="L536" s="9">
        <f t="shared" si="127"/>
        <v>914.23472470223021</v>
      </c>
      <c r="O536">
        <f t="shared" si="120"/>
        <v>5734.2339726980799</v>
      </c>
      <c r="P536" s="2">
        <f t="shared" si="122"/>
        <v>254.5509012018193</v>
      </c>
      <c r="Q536" s="2">
        <f t="shared" si="123"/>
        <v>254.76235883619898</v>
      </c>
      <c r="R536" s="2">
        <f t="shared" si="124"/>
        <v>115.23341380843074</v>
      </c>
      <c r="S536" s="2">
        <f t="shared" si="125"/>
        <v>13.987544790475559</v>
      </c>
      <c r="T536" s="2">
        <f t="shared" si="126"/>
        <v>0.70061763744085626</v>
      </c>
      <c r="U536" s="9">
        <f t="shared" si="128"/>
        <v>914.23483627436542</v>
      </c>
      <c r="V536" s="13">
        <f t="shared" si="121"/>
        <v>1.1157213521073572E-4</v>
      </c>
    </row>
    <row r="537" spans="3:22">
      <c r="C537">
        <v>2002.4583</v>
      </c>
      <c r="D537">
        <v>375.69</v>
      </c>
      <c r="E537" s="1">
        <f t="shared" si="129"/>
        <v>2281</v>
      </c>
      <c r="F537" s="4">
        <f>F536*SUM(economy!Z327:AB327)/SUM(economy!Z326:AB326)</f>
        <v>5681.2328178138432</v>
      </c>
      <c r="G537" s="9">
        <f t="shared" si="130"/>
        <v>254.90081689029387</v>
      </c>
      <c r="H537" s="9">
        <f t="shared" si="130"/>
        <v>254.59987981892928</v>
      </c>
      <c r="I537" s="9">
        <f t="shared" si="130"/>
        <v>114.54815664054682</v>
      </c>
      <c r="J537" s="9">
        <f t="shared" si="130"/>
        <v>13.861512487799773</v>
      </c>
      <c r="K537" s="9">
        <f t="shared" si="130"/>
        <v>0.69415894041129422</v>
      </c>
      <c r="L537" s="9">
        <f t="shared" si="127"/>
        <v>913.60452477798106</v>
      </c>
      <c r="O537">
        <f t="shared" si="120"/>
        <v>5681.2328178138432</v>
      </c>
      <c r="P537" s="2">
        <f t="shared" si="122"/>
        <v>254.90087792315768</v>
      </c>
      <c r="Q537" s="2">
        <f t="shared" si="123"/>
        <v>254.59992569492186</v>
      </c>
      <c r="R537" s="2">
        <f t="shared" si="124"/>
        <v>114.54816111634854</v>
      </c>
      <c r="S537" s="2">
        <f t="shared" si="125"/>
        <v>13.861512487826531</v>
      </c>
      <c r="T537" s="2">
        <f t="shared" si="126"/>
        <v>0.69415894041129422</v>
      </c>
      <c r="U537" s="9">
        <f t="shared" si="128"/>
        <v>913.60463616266588</v>
      </c>
      <c r="V537" s="13">
        <f t="shared" si="121"/>
        <v>1.1138468482840835E-4</v>
      </c>
    </row>
    <row r="538" spans="3:22">
      <c r="C538">
        <v>2002.5417</v>
      </c>
      <c r="D538">
        <v>374.16</v>
      </c>
      <c r="E538" s="1">
        <f t="shared" si="129"/>
        <v>2282</v>
      </c>
      <c r="F538" s="4">
        <f>F537*SUM(economy!Z328:AB328)/SUM(economy!Z327:AB327)</f>
        <v>5628.6686728600871</v>
      </c>
      <c r="G538" s="9">
        <f t="shared" si="130"/>
        <v>255.24755879936231</v>
      </c>
      <c r="H538" s="9">
        <f t="shared" si="130"/>
        <v>254.43291702802526</v>
      </c>
      <c r="I538" s="9">
        <f t="shared" si="130"/>
        <v>113.864139277403</v>
      </c>
      <c r="J538" s="9">
        <f t="shared" si="130"/>
        <v>13.736459221548555</v>
      </c>
      <c r="K538" s="9">
        <f t="shared" si="130"/>
        <v>0.68775322551035445</v>
      </c>
      <c r="L538" s="9">
        <f t="shared" si="127"/>
        <v>912.96882755184947</v>
      </c>
      <c r="O538">
        <f t="shared" si="120"/>
        <v>5628.6686728600871</v>
      </c>
      <c r="P538" s="2">
        <f t="shared" si="122"/>
        <v>255.24761983222612</v>
      </c>
      <c r="Q538" s="2">
        <f t="shared" si="123"/>
        <v>254.43296277781161</v>
      </c>
      <c r="R538" s="2">
        <f t="shared" si="124"/>
        <v>113.86414369312774</v>
      </c>
      <c r="S538" s="2">
        <f t="shared" si="125"/>
        <v>13.736459221573785</v>
      </c>
      <c r="T538" s="2">
        <f t="shared" si="126"/>
        <v>0.68775322551035445</v>
      </c>
      <c r="U538" s="9">
        <f t="shared" si="128"/>
        <v>912.96893875024966</v>
      </c>
      <c r="V538" s="13">
        <f t="shared" si="121"/>
        <v>1.1119840019091498E-4</v>
      </c>
    </row>
    <row r="539" spans="3:22">
      <c r="C539">
        <v>2002.625</v>
      </c>
      <c r="D539">
        <v>372.03</v>
      </c>
      <c r="E539" s="1">
        <f t="shared" si="129"/>
        <v>2283</v>
      </c>
      <c r="F539" s="4">
        <f>F538*SUM(economy!Z329:AB329)/SUM(economy!Z328:AB328)</f>
        <v>5576.5387666025572</v>
      </c>
      <c r="G539" s="9">
        <f t="shared" si="130"/>
        <v>255.59109256812843</v>
      </c>
      <c r="H539" s="9">
        <f t="shared" si="130"/>
        <v>254.26147795628597</v>
      </c>
      <c r="I539" s="9">
        <f t="shared" si="130"/>
        <v>113.18140625584877</v>
      </c>
      <c r="J539" s="9">
        <f t="shared" si="130"/>
        <v>13.612380354667522</v>
      </c>
      <c r="K539" s="9">
        <f t="shared" si="130"/>
        <v>0.68140016279298576</v>
      </c>
      <c r="L539" s="9">
        <f t="shared" si="127"/>
        <v>912.32775729772368</v>
      </c>
      <c r="O539">
        <f t="shared" si="120"/>
        <v>5576.5387666025572</v>
      </c>
      <c r="P539" s="2">
        <f t="shared" si="122"/>
        <v>255.59115360099224</v>
      </c>
      <c r="Q539" s="2">
        <f t="shared" si="123"/>
        <v>254.26152358021329</v>
      </c>
      <c r="R539" s="2">
        <f t="shared" si="124"/>
        <v>113.18141061230294</v>
      </c>
      <c r="S539" s="2">
        <f t="shared" si="125"/>
        <v>13.612380354691311</v>
      </c>
      <c r="T539" s="2">
        <f t="shared" si="126"/>
        <v>0.68140016279298576</v>
      </c>
      <c r="U539" s="9">
        <f t="shared" si="128"/>
        <v>912.32786831099281</v>
      </c>
      <c r="V539" s="13">
        <f t="shared" si="121"/>
        <v>1.1101326913376397E-4</v>
      </c>
    </row>
    <row r="540" spans="3:22">
      <c r="C540">
        <v>2002.7083</v>
      </c>
      <c r="D540">
        <v>370.92</v>
      </c>
      <c r="E540" s="1">
        <f t="shared" si="129"/>
        <v>2284</v>
      </c>
      <c r="F540" s="4">
        <f>F539*SUM(economy!Z330:AB330)/SUM(economy!Z329:AB329)</f>
        <v>5524.8403273845634</v>
      </c>
      <c r="G540" s="9">
        <f t="shared" si="130"/>
        <v>255.93144469942342</v>
      </c>
      <c r="H540" s="9">
        <f t="shared" si="130"/>
        <v>254.08561569168035</v>
      </c>
      <c r="I540" s="9">
        <f t="shared" si="130"/>
        <v>112.50000557439873</v>
      </c>
      <c r="J540" s="9">
        <f t="shared" si="130"/>
        <v>13.48927118976715</v>
      </c>
      <c r="K540" s="9">
        <f t="shared" si="130"/>
        <v>0.67509942203250373</v>
      </c>
      <c r="L540" s="9">
        <f t="shared" si="127"/>
        <v>911.68143657730218</v>
      </c>
      <c r="O540">
        <f t="shared" si="120"/>
        <v>5524.8403273845634</v>
      </c>
      <c r="P540" s="2">
        <f t="shared" si="122"/>
        <v>255.93150573228723</v>
      </c>
      <c r="Q540" s="2">
        <f t="shared" si="123"/>
        <v>254.08566119009487</v>
      </c>
      <c r="R540" s="2">
        <f t="shared" si="124"/>
        <v>112.50000987237787</v>
      </c>
      <c r="S540" s="2">
        <f t="shared" si="125"/>
        <v>13.48927118978958</v>
      </c>
      <c r="T540" s="2">
        <f t="shared" si="126"/>
        <v>0.67509942203250373</v>
      </c>
      <c r="U540" s="9">
        <f t="shared" si="128"/>
        <v>911.68154740658213</v>
      </c>
      <c r="V540" s="13">
        <f t="shared" si="121"/>
        <v>1.1082927994721103E-4</v>
      </c>
    </row>
    <row r="541" spans="3:22">
      <c r="C541">
        <v>2002.7917</v>
      </c>
      <c r="D541">
        <v>370.73</v>
      </c>
      <c r="E541" s="1">
        <f t="shared" si="129"/>
        <v>2285</v>
      </c>
      <c r="F541" s="4">
        <f>F540*SUM(economy!Z331:AB331)/SUM(economy!Z330:AB330)</f>
        <v>5473.5705838079939</v>
      </c>
      <c r="G541" s="9">
        <f t="shared" si="130"/>
        <v>256.26864152691638</v>
      </c>
      <c r="H541" s="9">
        <f t="shared" si="130"/>
        <v>253.90538291588123</v>
      </c>
      <c r="I541" s="9">
        <f t="shared" si="130"/>
        <v>111.81998417090266</v>
      </c>
      <c r="J541" s="9">
        <f t="shared" si="130"/>
        <v>13.367126972493192</v>
      </c>
      <c r="K541" s="9">
        <f t="shared" si="130"/>
        <v>0.6688506728115724</v>
      </c>
      <c r="L541" s="9">
        <f t="shared" si="127"/>
        <v>911.02998625900511</v>
      </c>
      <c r="O541">
        <f t="shared" si="120"/>
        <v>5473.5705838079939</v>
      </c>
      <c r="P541" s="2">
        <f t="shared" si="122"/>
        <v>256.26870255978019</v>
      </c>
      <c r="Q541" s="2">
        <f t="shared" si="123"/>
        <v>253.90542828912825</v>
      </c>
      <c r="R541" s="2">
        <f t="shared" si="124"/>
        <v>111.81998841119167</v>
      </c>
      <c r="S541" s="2">
        <f t="shared" si="125"/>
        <v>13.367126972514342</v>
      </c>
      <c r="T541" s="2">
        <f t="shared" si="126"/>
        <v>0.6688506728115724</v>
      </c>
      <c r="U541" s="9">
        <f t="shared" si="128"/>
        <v>911.03009690542615</v>
      </c>
      <c r="V541" s="13">
        <f t="shared" si="121"/>
        <v>1.1064642103519873E-4</v>
      </c>
    </row>
    <row r="542" spans="3:22">
      <c r="C542">
        <v>2002.875</v>
      </c>
      <c r="D542">
        <v>372.43</v>
      </c>
      <c r="E542" s="1">
        <f t="shared" si="129"/>
        <v>2286</v>
      </c>
      <c r="F542" s="4">
        <f>F541*SUM(economy!Z332:AB332)/SUM(economy!Z331:AB331)</f>
        <v>5422.7267653851004</v>
      </c>
      <c r="G542" s="9">
        <f t="shared" si="130"/>
        <v>256.60270921513001</v>
      </c>
      <c r="H542" s="9">
        <f t="shared" si="130"/>
        <v>253.72083190540747</v>
      </c>
      <c r="I542" s="9">
        <f t="shared" si="130"/>
        <v>111.14138793682136</v>
      </c>
      <c r="J542" s="9">
        <f t="shared" si="130"/>
        <v>13.245942894811249</v>
      </c>
      <c r="K542" s="9">
        <f t="shared" si="130"/>
        <v>0.66265358460935975</v>
      </c>
      <c r="L542" s="9">
        <f t="shared" si="127"/>
        <v>910.37352553677954</v>
      </c>
      <c r="O542">
        <f t="shared" si="120"/>
        <v>5422.7267653851004</v>
      </c>
      <c r="P542" s="2">
        <f t="shared" si="122"/>
        <v>256.60277024799382</v>
      </c>
      <c r="Q542" s="2">
        <f t="shared" si="123"/>
        <v>253.72087715383134</v>
      </c>
      <c r="R542" s="2">
        <f t="shared" si="124"/>
        <v>111.14139212019461</v>
      </c>
      <c r="S542" s="2">
        <f t="shared" si="125"/>
        <v>13.24594289483119</v>
      </c>
      <c r="T542" s="2">
        <f t="shared" si="126"/>
        <v>0.66265358460935975</v>
      </c>
      <c r="U542" s="9">
        <f t="shared" si="128"/>
        <v>910.37363600146034</v>
      </c>
      <c r="V542" s="13">
        <f t="shared" si="121"/>
        <v>1.104646808016696E-4</v>
      </c>
    </row>
    <row r="543" spans="3:22">
      <c r="C543">
        <v>2002.9583</v>
      </c>
      <c r="D543">
        <v>373.98</v>
      </c>
      <c r="E543" s="1">
        <f t="shared" si="129"/>
        <v>2287</v>
      </c>
      <c r="F543" s="4">
        <f>F542*SUM(economy!Z333:AB333)/SUM(economy!Z332:AB332)</f>
        <v>5372.3061031620955</v>
      </c>
      <c r="G543" s="9">
        <f t="shared" si="130"/>
        <v>256.93367375949623</v>
      </c>
      <c r="H543" s="9">
        <f t="shared" si="130"/>
        <v>253.53201453282395</v>
      </c>
      <c r="I543" s="9">
        <f t="shared" si="130"/>
        <v>110.46426173140867</v>
      </c>
      <c r="J543" s="9">
        <f t="shared" si="130"/>
        <v>13.125714098180184</v>
      </c>
      <c r="K543" s="9">
        <f t="shared" si="130"/>
        <v>0.65650782688499998</v>
      </c>
      <c r="L543" s="9">
        <f t="shared" si="127"/>
        <v>909.71217194879409</v>
      </c>
      <c r="O543">
        <f t="shared" si="120"/>
        <v>5372.3061031620955</v>
      </c>
      <c r="P543" s="2">
        <f t="shared" si="122"/>
        <v>256.93373479236004</v>
      </c>
      <c r="Q543" s="2">
        <f t="shared" si="123"/>
        <v>253.53205965676807</v>
      </c>
      <c r="R543" s="2">
        <f t="shared" si="124"/>
        <v>110.46426585863011</v>
      </c>
      <c r="S543" s="2">
        <f t="shared" si="125"/>
        <v>13.125714098198985</v>
      </c>
      <c r="T543" s="2">
        <f t="shared" si="126"/>
        <v>0.65650782688499998</v>
      </c>
      <c r="U543" s="9">
        <f t="shared" si="128"/>
        <v>909.7122822328422</v>
      </c>
      <c r="V543" s="13">
        <f t="shared" si="121"/>
        <v>1.1028404810531356E-4</v>
      </c>
    </row>
    <row r="544" spans="3:22">
      <c r="C544">
        <v>2003.0417</v>
      </c>
      <c r="D544">
        <v>375.07</v>
      </c>
      <c r="E544" s="1">
        <f t="shared" si="129"/>
        <v>2288</v>
      </c>
      <c r="F544" s="4">
        <f>F543*SUM(economy!Z334:AB334)/SUM(economy!Z333:AB333)</f>
        <v>5322.3058303156886</v>
      </c>
      <c r="G544" s="9">
        <f t="shared" si="130"/>
        <v>257.26156098644981</v>
      </c>
      <c r="H544" s="9">
        <f t="shared" si="130"/>
        <v>253.33898226799693</v>
      </c>
      <c r="I544" s="9">
        <f t="shared" si="130"/>
        <v>109.78864939579685</v>
      </c>
      <c r="J544" s="9">
        <f t="shared" si="130"/>
        <v>13.006435676617473</v>
      </c>
      <c r="K544" s="9">
        <f t="shared" si="130"/>
        <v>0.65041306915749342</v>
      </c>
      <c r="L544" s="9">
        <f t="shared" si="127"/>
        <v>909.0460413960185</v>
      </c>
      <c r="O544">
        <f t="shared" si="120"/>
        <v>5322.3058303156886</v>
      </c>
      <c r="P544" s="2">
        <f t="shared" si="122"/>
        <v>257.26162201931362</v>
      </c>
      <c r="Q544" s="2">
        <f t="shared" si="123"/>
        <v>253.33902726780371</v>
      </c>
      <c r="R544" s="2">
        <f t="shared" si="124"/>
        <v>109.78865346762018</v>
      </c>
      <c r="S544" s="2">
        <f t="shared" si="125"/>
        <v>13.006435676635199</v>
      </c>
      <c r="T544" s="2">
        <f t="shared" si="126"/>
        <v>0.65041306915749342</v>
      </c>
      <c r="U544" s="9">
        <f t="shared" si="128"/>
        <v>909.04615150053019</v>
      </c>
      <c r="V544" s="13">
        <f t="shared" si="121"/>
        <v>1.1010451169113367E-4</v>
      </c>
    </row>
    <row r="545" spans="3:22">
      <c r="C545">
        <v>2003.125</v>
      </c>
      <c r="D545">
        <v>375.82</v>
      </c>
      <c r="E545" s="1">
        <f t="shared" si="129"/>
        <v>2289</v>
      </c>
      <c r="F545" s="4">
        <f>F544*SUM(economy!Z335:AB335)/SUM(economy!Z334:AB334)</f>
        <v>5272.7231827234282</v>
      </c>
      <c r="G545" s="9">
        <f t="shared" si="130"/>
        <v>257.5863965535583</v>
      </c>
      <c r="H545" s="9">
        <f t="shared" si="130"/>
        <v>253.14178617940186</v>
      </c>
      <c r="I545" s="9">
        <f t="shared" si="130"/>
        <v>109.11459376698247</v>
      </c>
      <c r="J545" s="9">
        <f t="shared" si="130"/>
        <v>12.888102679659427</v>
      </c>
      <c r="K545" s="9">
        <f t="shared" si="130"/>
        <v>0.64436898108217422</v>
      </c>
      <c r="L545" s="9">
        <f t="shared" si="127"/>
        <v>908.37524816068424</v>
      </c>
      <c r="O545">
        <f t="shared" si="120"/>
        <v>5272.7231827234282</v>
      </c>
      <c r="P545" s="2">
        <f t="shared" si="122"/>
        <v>257.58645758642211</v>
      </c>
      <c r="Q545" s="2">
        <f t="shared" si="123"/>
        <v>253.14183105541284</v>
      </c>
      <c r="R545" s="2">
        <f t="shared" si="124"/>
        <v>109.11459778415127</v>
      </c>
      <c r="S545" s="2">
        <f t="shared" si="125"/>
        <v>12.888102679676141</v>
      </c>
      <c r="T545" s="2">
        <f t="shared" si="126"/>
        <v>0.64436898108217422</v>
      </c>
      <c r="U545" s="9">
        <f t="shared" si="128"/>
        <v>908.37535808674465</v>
      </c>
      <c r="V545" s="13">
        <f t="shared" si="121"/>
        <v>1.0992606041781983E-4</v>
      </c>
    </row>
    <row r="546" spans="3:22">
      <c r="C546">
        <v>2003.2083</v>
      </c>
      <c r="D546">
        <v>376.64</v>
      </c>
      <c r="E546" s="1">
        <f t="shared" si="129"/>
        <v>2290</v>
      </c>
      <c r="F546" s="4">
        <f>F545*SUM(economy!Z336:AB336)/SUM(economy!Z335:AB335)</f>
        <v>5223.5553995088612</v>
      </c>
      <c r="G546" s="9">
        <f t="shared" si="130"/>
        <v>257.90820594968699</v>
      </c>
      <c r="H546" s="9">
        <f t="shared" si="130"/>
        <v>252.94047693548131</v>
      </c>
      <c r="I546" s="9">
        <f t="shared" si="130"/>
        <v>108.44213669171033</v>
      </c>
      <c r="J546" s="9">
        <f t="shared" si="130"/>
        <v>12.770710115219268</v>
      </c>
      <c r="K546" s="9">
        <f t="shared" si="130"/>
        <v>0.63837523252386696</v>
      </c>
      <c r="L546" s="9">
        <f t="shared" si="127"/>
        <v>907.69990492462171</v>
      </c>
      <c r="O546">
        <f t="shared" si="120"/>
        <v>5223.5553995088612</v>
      </c>
      <c r="P546" s="2">
        <f t="shared" si="122"/>
        <v>257.9082669825508</v>
      </c>
      <c r="Q546" s="2">
        <f t="shared" si="123"/>
        <v>252.94052168803705</v>
      </c>
      <c r="R546" s="2">
        <f t="shared" si="124"/>
        <v>108.44214065495822</v>
      </c>
      <c r="S546" s="2">
        <f t="shared" si="125"/>
        <v>12.770710115235028</v>
      </c>
      <c r="T546" s="2">
        <f t="shared" si="126"/>
        <v>0.63837523252386696</v>
      </c>
      <c r="U546" s="9">
        <f t="shared" si="128"/>
        <v>907.70001467330508</v>
      </c>
      <c r="V546" s="13">
        <f t="shared" si="121"/>
        <v>1.0974868337143562E-4</v>
      </c>
    </row>
    <row r="547" spans="3:22">
      <c r="C547">
        <v>2003.2917</v>
      </c>
      <c r="D547">
        <v>377.92</v>
      </c>
      <c r="E547" s="1">
        <f t="shared" si="129"/>
        <v>2291</v>
      </c>
      <c r="F547" s="4">
        <f>F546*SUM(economy!Z337:AB337)/SUM(economy!Z336:AB336)</f>
        <v>5174.7997235625062</v>
      </c>
      <c r="G547" s="9">
        <f t="shared" si="130"/>
        <v>258.2270144951969</v>
      </c>
      <c r="H547" s="9">
        <f t="shared" si="130"/>
        <v>252.73510480605026</v>
      </c>
      <c r="I547" s="9">
        <f t="shared" si="130"/>
        <v>107.77131904025291</v>
      </c>
      <c r="J547" s="9">
        <f t="shared" si="130"/>
        <v>12.65425295234591</v>
      </c>
      <c r="K547" s="9">
        <f t="shared" si="130"/>
        <v>0.63243149362685336</v>
      </c>
      <c r="L547" s="9">
        <f t="shared" si="127"/>
        <v>907.02012278747293</v>
      </c>
      <c r="O547">
        <f t="shared" si="120"/>
        <v>5174.7997235625062</v>
      </c>
      <c r="P547" s="2">
        <f t="shared" si="122"/>
        <v>258.22707552806071</v>
      </c>
      <c r="Q547" s="2">
        <f t="shared" si="123"/>
        <v>252.73514943549037</v>
      </c>
      <c r="R547" s="2">
        <f t="shared" si="124"/>
        <v>107.77132295030364</v>
      </c>
      <c r="S547" s="2">
        <f t="shared" si="125"/>
        <v>12.654252952360769</v>
      </c>
      <c r="T547" s="2">
        <f t="shared" si="126"/>
        <v>0.63243149362685336</v>
      </c>
      <c r="U547" s="9">
        <f t="shared" si="128"/>
        <v>907.02023235984245</v>
      </c>
      <c r="V547" s="13">
        <f t="shared" si="121"/>
        <v>1.0957236952435778E-4</v>
      </c>
    </row>
    <row r="548" spans="3:22">
      <c r="C548">
        <v>2003.375</v>
      </c>
      <c r="D548">
        <v>378.78</v>
      </c>
      <c r="E548" s="1">
        <f t="shared" si="129"/>
        <v>2292</v>
      </c>
      <c r="F548" s="4">
        <f>F547*SUM(economy!Z338:AB338)/SUM(economy!Z337:AB337)</f>
        <v>5126.4534020393785</v>
      </c>
      <c r="G548" s="9">
        <f t="shared" si="130"/>
        <v>258.54284734217487</v>
      </c>
      <c r="H548" s="9">
        <f t="shared" si="130"/>
        <v>252.52571966374634</v>
      </c>
      <c r="I548" s="9">
        <f t="shared" si="130"/>
        <v>107.10218072008307</v>
      </c>
      <c r="J548" s="9">
        <f t="shared" si="130"/>
        <v>12.538726123886287</v>
      </c>
      <c r="K548" s="9">
        <f t="shared" si="130"/>
        <v>0.62653743488176716</v>
      </c>
      <c r="L548" s="9">
        <f t="shared" si="127"/>
        <v>906.33601128477233</v>
      </c>
      <c r="O548">
        <f t="shared" si="120"/>
        <v>5126.4534020393785</v>
      </c>
      <c r="P548" s="2">
        <f t="shared" si="122"/>
        <v>258.54290837503868</v>
      </c>
      <c r="Q548" s="2">
        <f t="shared" si="123"/>
        <v>252.52576417040953</v>
      </c>
      <c r="R548" s="2">
        <f t="shared" si="124"/>
        <v>107.1021845776507</v>
      </c>
      <c r="S548" s="2">
        <f t="shared" si="125"/>
        <v>12.538726123900297</v>
      </c>
      <c r="T548" s="2">
        <f t="shared" si="126"/>
        <v>0.62653743488176716</v>
      </c>
      <c r="U548" s="9">
        <f t="shared" si="128"/>
        <v>906.33612068188108</v>
      </c>
      <c r="V548" s="13">
        <f t="shared" si="121"/>
        <v>1.0939710875845776E-4</v>
      </c>
    </row>
    <row r="549" spans="3:22">
      <c r="C549">
        <v>2003.4583</v>
      </c>
      <c r="D549">
        <v>378.46</v>
      </c>
      <c r="E549" s="1">
        <f t="shared" si="129"/>
        <v>2293</v>
      </c>
      <c r="F549" s="4">
        <f>F548*SUM(economy!Z339:AB339)/SUM(economy!Z338:AB338)</f>
        <v>5078.5136868341133</v>
      </c>
      <c r="G549" s="9">
        <f t="shared" si="130"/>
        <v>258.8557294746937</v>
      </c>
      <c r="H549" s="9">
        <f t="shared" si="130"/>
        <v>252.31237098552299</v>
      </c>
      <c r="I549" s="9">
        <f t="shared" si="130"/>
        <v>106.43476068943805</v>
      </c>
      <c r="J549" s="9">
        <f t="shared" si="130"/>
        <v>12.42412452905398</v>
      </c>
      <c r="K549" s="9">
        <f t="shared" si="130"/>
        <v>0.62069272718952651</v>
      </c>
      <c r="L549" s="9">
        <f t="shared" si="127"/>
        <v>905.6476784058982</v>
      </c>
      <c r="O549">
        <f t="shared" si="120"/>
        <v>5078.5136868341133</v>
      </c>
      <c r="P549" s="2">
        <f t="shared" si="122"/>
        <v>258.85579050755751</v>
      </c>
      <c r="Q549" s="2">
        <f t="shared" si="123"/>
        <v>252.31241536974701</v>
      </c>
      <c r="R549" s="2">
        <f t="shared" si="124"/>
        <v>106.43476449522704</v>
      </c>
      <c r="S549" s="2">
        <f t="shared" si="125"/>
        <v>12.424124529067191</v>
      </c>
      <c r="T549" s="2">
        <f t="shared" si="126"/>
        <v>0.62069272718952651</v>
      </c>
      <c r="U549" s="9">
        <f t="shared" si="128"/>
        <v>905.64778762878825</v>
      </c>
      <c r="V549" s="13">
        <f t="shared" si="121"/>
        <v>1.092228900461123E-4</v>
      </c>
    </row>
    <row r="550" spans="3:22">
      <c r="C550">
        <v>2003.5417</v>
      </c>
      <c r="D550">
        <v>376.88</v>
      </c>
      <c r="E550" s="1">
        <f t="shared" si="129"/>
        <v>2294</v>
      </c>
      <c r="F550" s="4">
        <f>F549*SUM(economy!Z340:AB340)/SUM(economy!Z339:AB339)</f>
        <v>5030.977835034425</v>
      </c>
      <c r="G550" s="9">
        <f t="shared" si="130"/>
        <v>259.16568570910141</v>
      </c>
      <c r="H550" s="9">
        <f t="shared" si="130"/>
        <v>252.09510785418303</v>
      </c>
      <c r="I550" s="9">
        <f t="shared" si="130"/>
        <v>105.76909697077274</v>
      </c>
      <c r="J550" s="9">
        <f t="shared" si="130"/>
        <v>12.310443035906893</v>
      </c>
      <c r="K550" s="9">
        <f t="shared" si="130"/>
        <v>0.61489704192241701</v>
      </c>
      <c r="L550" s="9">
        <f t="shared" si="127"/>
        <v>904.95523061188646</v>
      </c>
      <c r="O550">
        <f t="shared" si="120"/>
        <v>5030.977835034425</v>
      </c>
      <c r="P550" s="2">
        <f t="shared" si="122"/>
        <v>259.16574674196522</v>
      </c>
      <c r="Q550" s="2">
        <f t="shared" si="123"/>
        <v>252.09515211630472</v>
      </c>
      <c r="R550" s="2">
        <f t="shared" si="124"/>
        <v>105.76910072547808</v>
      </c>
      <c r="S550" s="2">
        <f t="shared" si="125"/>
        <v>12.310443035919349</v>
      </c>
      <c r="T550" s="2">
        <f t="shared" si="126"/>
        <v>0.61489704192241701</v>
      </c>
      <c r="U550" s="9">
        <f t="shared" si="128"/>
        <v>904.95533966158973</v>
      </c>
      <c r="V550" s="13">
        <f t="shared" si="121"/>
        <v>1.0904970326919283E-4</v>
      </c>
    </row>
    <row r="551" spans="3:22">
      <c r="C551">
        <v>2003.625</v>
      </c>
      <c r="D551">
        <v>374.57</v>
      </c>
      <c r="E551" s="1">
        <f t="shared" si="129"/>
        <v>2295</v>
      </c>
      <c r="F551" s="4">
        <f>F550*SUM(economy!Z341:AB341)/SUM(economy!Z340:AB340)</f>
        <v>4983.8431093537311</v>
      </c>
      <c r="G551" s="9">
        <f t="shared" ref="G551:K556" si="131">G550*(1-G$5)+G$4*$F550*$L$4/1000</f>
        <v>259.47274069433826</v>
      </c>
      <c r="H551" s="9">
        <f t="shared" si="131"/>
        <v>251.87397895995053</v>
      </c>
      <c r="I551" s="9">
        <f t="shared" si="131"/>
        <v>105.10522666410044</v>
      </c>
      <c r="J551" s="9">
        <f t="shared" si="131"/>
        <v>12.197676483736583</v>
      </c>
      <c r="K551" s="9">
        <f t="shared" si="131"/>
        <v>0.60915005098242947</v>
      </c>
      <c r="L551" s="9">
        <f t="shared" si="127"/>
        <v>904.25877285310821</v>
      </c>
      <c r="O551">
        <f t="shared" si="120"/>
        <v>4983.8431093537311</v>
      </c>
      <c r="P551" s="2">
        <f t="shared" si="122"/>
        <v>259.47280172720207</v>
      </c>
      <c r="Q551" s="2">
        <f t="shared" si="123"/>
        <v>251.87402310030581</v>
      </c>
      <c r="R551" s="2">
        <f t="shared" si="124"/>
        <v>105.10523036840783</v>
      </c>
      <c r="S551" s="2">
        <f t="shared" si="125"/>
        <v>12.197676483748324</v>
      </c>
      <c r="T551" s="2">
        <f t="shared" si="126"/>
        <v>0.60915005098242947</v>
      </c>
      <c r="U551" s="9">
        <f t="shared" si="128"/>
        <v>904.25888173064641</v>
      </c>
      <c r="V551" s="13">
        <f t="shared" si="121"/>
        <v>1.0887753819588397E-4</v>
      </c>
    </row>
    <row r="552" spans="3:22">
      <c r="C552">
        <v>2003.7083</v>
      </c>
      <c r="D552">
        <v>373.34</v>
      </c>
      <c r="E552" s="1">
        <f t="shared" si="129"/>
        <v>2296</v>
      </c>
      <c r="F552" s="4">
        <f>F551*SUM(economy!Z342:AB342)/SUM(economy!Z341:AB341)</f>
        <v>4937.1067785437626</v>
      </c>
      <c r="G552" s="9">
        <f t="shared" si="131"/>
        <v>259.77691891228005</v>
      </c>
      <c r="H552" s="9">
        <f t="shared" si="131"/>
        <v>251.64903260207916</v>
      </c>
      <c r="I552" s="9">
        <f t="shared" si="131"/>
        <v>104.44318596021978</v>
      </c>
      <c r="J552" s="9">
        <f t="shared" si="131"/>
        <v>12.085819685371883</v>
      </c>
      <c r="K552" s="9">
        <f t="shared" si="131"/>
        <v>0.60345142685695496</v>
      </c>
      <c r="L552" s="9">
        <f t="shared" si="127"/>
        <v>903.5584085868079</v>
      </c>
      <c r="O552">
        <f t="shared" si="120"/>
        <v>4937.1067785437626</v>
      </c>
      <c r="P552" s="2">
        <f t="shared" si="122"/>
        <v>259.77697994514386</v>
      </c>
      <c r="Q552" s="2">
        <f t="shared" si="123"/>
        <v>251.64907662100299</v>
      </c>
      <c r="R552" s="2">
        <f t="shared" si="124"/>
        <v>104.44318961480568</v>
      </c>
      <c r="S552" s="2">
        <f t="shared" si="125"/>
        <v>12.085819685382955</v>
      </c>
      <c r="T552" s="2">
        <f t="shared" si="126"/>
        <v>0.60345142685695496</v>
      </c>
      <c r="U552" s="9">
        <f t="shared" si="128"/>
        <v>903.55851729319238</v>
      </c>
      <c r="V552" s="13">
        <f t="shared" si="121"/>
        <v>1.0870638448068348E-4</v>
      </c>
    </row>
    <row r="553" spans="3:22">
      <c r="C553">
        <v>2003.7917</v>
      </c>
      <c r="D553">
        <v>373.31</v>
      </c>
      <c r="E553" s="1">
        <f t="shared" si="129"/>
        <v>2297</v>
      </c>
      <c r="F553" s="4">
        <f>F552*SUM(economy!Z343:AB343)/SUM(economy!Z342:AB342)</f>
        <v>4890.7661177879218</v>
      </c>
      <c r="G553" s="9">
        <f t="shared" si="131"/>
        <v>260.07824467810667</v>
      </c>
      <c r="H553" s="9">
        <f t="shared" si="131"/>
        <v>251.42031669049459</v>
      </c>
      <c r="I553" s="9">
        <f t="shared" si="131"/>
        <v>103.78301015382574</v>
      </c>
      <c r="J553" s="9">
        <f t="shared" si="131"/>
        <v>11.974867429399366</v>
      </c>
      <c r="K553" s="9">
        <f t="shared" si="131"/>
        <v>0.59780084267193634</v>
      </c>
      <c r="L553" s="9">
        <f t="shared" si="127"/>
        <v>902.85423979449843</v>
      </c>
      <c r="O553">
        <f t="shared" si="120"/>
        <v>4890.7661177879218</v>
      </c>
      <c r="P553" s="2">
        <f t="shared" si="122"/>
        <v>260.07830571097048</v>
      </c>
      <c r="Q553" s="2">
        <f t="shared" si="123"/>
        <v>251.42036058832105</v>
      </c>
      <c r="R553" s="2">
        <f t="shared" si="124"/>
        <v>103.78301375935753</v>
      </c>
      <c r="S553" s="2">
        <f t="shared" si="125"/>
        <v>11.974867429409805</v>
      </c>
      <c r="T553" s="2">
        <f t="shared" si="126"/>
        <v>0.59780084267193634</v>
      </c>
      <c r="U553" s="9">
        <f t="shared" si="128"/>
        <v>902.85434833073077</v>
      </c>
      <c r="V553" s="13">
        <f t="shared" si="121"/>
        <v>1.0853623234652332E-4</v>
      </c>
    </row>
    <row r="554" spans="3:22">
      <c r="C554">
        <v>2003.875</v>
      </c>
      <c r="D554">
        <v>374.84</v>
      </c>
      <c r="E554" s="1">
        <f t="shared" si="129"/>
        <v>2298</v>
      </c>
      <c r="F554" s="4">
        <f>F553*SUM(economy!Z344:AB344)/SUM(economy!Z343:AB343)</f>
        <v>4844.8184090761106</v>
      </c>
      <c r="G554" s="9">
        <f t="shared" si="131"/>
        <v>260.37674214069466</v>
      </c>
      <c r="H554" s="9">
        <f t="shared" si="131"/>
        <v>251.18787874746954</v>
      </c>
      <c r="I554" s="9">
        <f t="shared" si="131"/>
        <v>103.12473365650411</v>
      </c>
      <c r="J554" s="9">
        <f t="shared" si="131"/>
        <v>11.864814482303116</v>
      </c>
      <c r="K554" s="9">
        <f t="shared" si="131"/>
        <v>0.59219797224257409</v>
      </c>
      <c r="L554" s="9">
        <f t="shared" si="127"/>
        <v>902.14636699921402</v>
      </c>
      <c r="O554">
        <f t="shared" si="120"/>
        <v>4844.8184090761106</v>
      </c>
      <c r="P554" s="2">
        <f t="shared" si="122"/>
        <v>260.37680317355847</v>
      </c>
      <c r="Q554" s="2">
        <f t="shared" si="123"/>
        <v>251.18792252453176</v>
      </c>
      <c r="R554" s="2">
        <f t="shared" si="124"/>
        <v>103.12473721364023</v>
      </c>
      <c r="S554" s="2">
        <f t="shared" si="125"/>
        <v>11.86481448231296</v>
      </c>
      <c r="T554" s="2">
        <f t="shared" si="126"/>
        <v>0.59219797224257409</v>
      </c>
      <c r="U554" s="9">
        <f t="shared" si="128"/>
        <v>902.14647536628604</v>
      </c>
      <c r="V554" s="13">
        <f t="shared" si="121"/>
        <v>1.0836707201633544E-4</v>
      </c>
    </row>
    <row r="555" spans="3:22">
      <c r="C555">
        <v>2003.9583</v>
      </c>
      <c r="D555">
        <v>376.17</v>
      </c>
      <c r="E555" s="1">
        <f t="shared" si="129"/>
        <v>2299</v>
      </c>
      <c r="F555" s="4">
        <f>F554*SUM(economy!Z345:AB345)/SUM(economy!Z344:AB344)</f>
        <v>4799.2609415617253</v>
      </c>
      <c r="G555" s="9">
        <f t="shared" si="131"/>
        <v>260.67243528303266</v>
      </c>
      <c r="H555" s="9">
        <f t="shared" si="131"/>
        <v>250.95176590932934</v>
      </c>
      <c r="I555" s="9">
        <f t="shared" si="131"/>
        <v>102.46839000960757</v>
      </c>
      <c r="J555" s="9">
        <f t="shared" si="131"/>
        <v>11.755655590526256</v>
      </c>
      <c r="K555" s="9">
        <f t="shared" si="131"/>
        <v>0.58664249012167891</v>
      </c>
      <c r="L555" s="9">
        <f t="shared" si="127"/>
        <v>901.43488928261741</v>
      </c>
      <c r="O555">
        <f t="shared" si="120"/>
        <v>4799.2609415617253</v>
      </c>
      <c r="P555" s="2">
        <f t="shared" si="122"/>
        <v>260.67249631589647</v>
      </c>
      <c r="Q555" s="2">
        <f t="shared" si="123"/>
        <v>250.95180956595954</v>
      </c>
      <c r="R555" s="2">
        <f t="shared" si="124"/>
        <v>102.46839351899763</v>
      </c>
      <c r="S555" s="2">
        <f t="shared" si="125"/>
        <v>11.755655590535538</v>
      </c>
      <c r="T555" s="2">
        <f t="shared" si="126"/>
        <v>0.58664249012167891</v>
      </c>
      <c r="U555" s="9">
        <f t="shared" si="128"/>
        <v>901.43499748151089</v>
      </c>
      <c r="V555" s="13">
        <f t="shared" si="121"/>
        <v>1.0819889348567813E-4</v>
      </c>
    </row>
    <row r="556" spans="3:22">
      <c r="C556">
        <v>2004.0417</v>
      </c>
      <c r="D556">
        <v>377.17</v>
      </c>
      <c r="E556" s="1">
        <f t="shared" si="129"/>
        <v>2300</v>
      </c>
      <c r="F556" s="4">
        <f>F555*SUM(economy!Z346:AB346)/SUM(economy!Z345:AB345)</f>
        <v>4754.0910119016053</v>
      </c>
      <c r="G556" s="9">
        <f t="shared" si="131"/>
        <v>260.96534792265851</v>
      </c>
      <c r="H556" s="9">
        <f t="shared" si="131"/>
        <v>250.71202492818628</v>
      </c>
      <c r="I556" s="9">
        <f t="shared" si="131"/>
        <v>101.81401189701283</v>
      </c>
      <c r="J556" s="9">
        <f t="shared" si="131"/>
        <v>11.647385482456613</v>
      </c>
      <c r="K556" s="9">
        <f t="shared" si="131"/>
        <v>0.58113407164575859</v>
      </c>
      <c r="L556" s="9">
        <f t="shared" si="127"/>
        <v>900.71990430196001</v>
      </c>
      <c r="O556">
        <f t="shared" si="120"/>
        <v>4754.0910119016053</v>
      </c>
      <c r="P556" s="2">
        <f t="shared" si="122"/>
        <v>260.96540895552232</v>
      </c>
      <c r="Q556" s="2">
        <f t="shared" si="123"/>
        <v>250.7120684647158</v>
      </c>
      <c r="R556" s="2">
        <f t="shared" si="124"/>
        <v>101.81401535929768</v>
      </c>
      <c r="S556" s="2">
        <f t="shared" si="125"/>
        <v>11.647385482465365</v>
      </c>
      <c r="T556" s="2">
        <f t="shared" si="126"/>
        <v>0.58113407164575859</v>
      </c>
      <c r="U556" s="9">
        <f t="shared" si="128"/>
        <v>900.72001233364688</v>
      </c>
      <c r="V556" s="13">
        <f t="shared" si="121"/>
        <v>1.0803168686379649E-4</v>
      </c>
    </row>
    <row r="557" spans="3:22">
      <c r="C557">
        <v>2004.125</v>
      </c>
      <c r="D557">
        <v>378.05</v>
      </c>
      <c r="E557" s="1"/>
    </row>
    <row r="558" spans="3:22">
      <c r="C558">
        <v>2004.2083</v>
      </c>
      <c r="D558">
        <v>379.06</v>
      </c>
      <c r="E558" s="1"/>
    </row>
    <row r="559" spans="3:22">
      <c r="C559">
        <v>2004.2917</v>
      </c>
      <c r="D559">
        <v>380.54</v>
      </c>
      <c r="E559" s="1"/>
    </row>
    <row r="560" spans="3:22">
      <c r="C560">
        <v>2004.375</v>
      </c>
      <c r="D560">
        <v>380.8</v>
      </c>
      <c r="E560" s="1"/>
    </row>
    <row r="561" spans="3:5">
      <c r="C561">
        <v>2004.4583</v>
      </c>
      <c r="D561">
        <v>379.87</v>
      </c>
      <c r="E561" s="1"/>
    </row>
    <row r="562" spans="3:5">
      <c r="C562">
        <v>2004.5417</v>
      </c>
      <c r="D562">
        <v>377.65</v>
      </c>
      <c r="E562" s="1"/>
    </row>
    <row r="563" spans="3:5">
      <c r="C563">
        <v>2004.625</v>
      </c>
      <c r="D563">
        <v>376.17</v>
      </c>
      <c r="E563" s="1"/>
    </row>
    <row r="564" spans="3:5">
      <c r="C564">
        <v>2004.7083</v>
      </c>
      <c r="D564">
        <v>374.43</v>
      </c>
      <c r="E564" s="1"/>
    </row>
    <row r="565" spans="3:5">
      <c r="C565">
        <v>2004.7917</v>
      </c>
      <c r="D565">
        <v>374.63</v>
      </c>
      <c r="E565" s="1"/>
    </row>
    <row r="566" spans="3:5">
      <c r="C566">
        <v>2004.875</v>
      </c>
      <c r="D566">
        <v>376.33</v>
      </c>
      <c r="E566" s="1"/>
    </row>
    <row r="567" spans="3:5">
      <c r="C567">
        <v>2004.9583</v>
      </c>
      <c r="D567">
        <v>377.68</v>
      </c>
      <c r="E567" s="1"/>
    </row>
    <row r="568" spans="3:5">
      <c r="C568">
        <v>2005.0417</v>
      </c>
      <c r="D568">
        <v>378.63</v>
      </c>
      <c r="E568" s="1"/>
    </row>
    <row r="569" spans="3:5">
      <c r="C569">
        <v>2005.125</v>
      </c>
      <c r="D569">
        <v>379.91</v>
      </c>
      <c r="E569" s="1"/>
    </row>
    <row r="570" spans="3:5">
      <c r="C570">
        <v>2005.2083</v>
      </c>
      <c r="D570">
        <v>380.95</v>
      </c>
      <c r="E570" s="1"/>
    </row>
    <row r="571" spans="3:5">
      <c r="C571">
        <v>2005.2917</v>
      </c>
      <c r="D571">
        <v>382.48</v>
      </c>
      <c r="E571" s="1"/>
    </row>
    <row r="572" spans="3:5">
      <c r="C572">
        <v>2005.375</v>
      </c>
      <c r="D572">
        <v>382.64</v>
      </c>
      <c r="E572" s="1"/>
    </row>
    <row r="573" spans="3:5">
      <c r="C573">
        <v>2005.4583</v>
      </c>
      <c r="D573">
        <v>382.4</v>
      </c>
      <c r="E573" s="1"/>
    </row>
    <row r="574" spans="3:5">
      <c r="C574">
        <v>2005.5417</v>
      </c>
      <c r="D574">
        <v>380.93</v>
      </c>
      <c r="E574" s="1"/>
    </row>
    <row r="575" spans="3:5">
      <c r="C575">
        <v>2005.625</v>
      </c>
      <c r="D575">
        <v>378.93</v>
      </c>
      <c r="E575" s="1"/>
    </row>
    <row r="576" spans="3:5">
      <c r="C576">
        <v>2005.7083</v>
      </c>
      <c r="D576">
        <v>376.89</v>
      </c>
      <c r="E576" s="1"/>
    </row>
    <row r="577" spans="3:5">
      <c r="C577">
        <v>2005.7917</v>
      </c>
      <c r="D577">
        <v>377.19</v>
      </c>
      <c r="E577" s="1"/>
    </row>
    <row r="578" spans="3:5">
      <c r="C578">
        <v>2005.875</v>
      </c>
      <c r="D578">
        <v>378.54</v>
      </c>
      <c r="E578" s="1"/>
    </row>
    <row r="579" spans="3:5">
      <c r="C579">
        <v>2005.9583</v>
      </c>
      <c r="D579">
        <v>380.31</v>
      </c>
      <c r="E579" s="1"/>
    </row>
    <row r="580" spans="3:5">
      <c r="C580">
        <v>2006.0417</v>
      </c>
      <c r="D580">
        <v>381.58</v>
      </c>
      <c r="E580" s="1"/>
    </row>
    <row r="581" spans="3:5">
      <c r="C581">
        <v>2006.125</v>
      </c>
      <c r="D581">
        <v>382.4</v>
      </c>
      <c r="E581" s="1"/>
    </row>
    <row r="582" spans="3:5">
      <c r="C582">
        <v>2006.2083</v>
      </c>
      <c r="D582">
        <v>382.86</v>
      </c>
      <c r="E582" s="1"/>
    </row>
    <row r="583" spans="3:5">
      <c r="C583">
        <v>2006.2917</v>
      </c>
      <c r="D583">
        <v>384.8</v>
      </c>
      <c r="E583" s="1"/>
    </row>
    <row r="584" spans="3:5">
      <c r="C584">
        <v>2006.375</v>
      </c>
      <c r="D584">
        <v>385.22</v>
      </c>
      <c r="E584" s="1"/>
    </row>
    <row r="585" spans="3:5">
      <c r="C585">
        <v>2006.4583</v>
      </c>
      <c r="D585">
        <v>384.24</v>
      </c>
      <c r="E585" s="1"/>
    </row>
    <row r="586" spans="3:5">
      <c r="C586">
        <v>2006.5417</v>
      </c>
      <c r="D586">
        <v>382.65</v>
      </c>
      <c r="E586" s="1"/>
    </row>
    <row r="587" spans="3:5">
      <c r="C587">
        <v>2006.625</v>
      </c>
      <c r="D587">
        <v>380.6</v>
      </c>
      <c r="E587" s="1"/>
    </row>
    <row r="588" spans="3:5">
      <c r="C588">
        <v>2006.7083</v>
      </c>
      <c r="D588">
        <v>379.04</v>
      </c>
      <c r="E588" s="1"/>
    </row>
    <row r="589" spans="3:5">
      <c r="C589">
        <v>2006.7917</v>
      </c>
      <c r="D589">
        <v>379.33</v>
      </c>
      <c r="E589" s="1"/>
    </row>
    <row r="590" spans="3:5">
      <c r="C590">
        <v>2006.875</v>
      </c>
      <c r="D590">
        <v>380.35</v>
      </c>
      <c r="E590" s="1"/>
    </row>
    <row r="591" spans="3:5">
      <c r="C591">
        <v>2006.9583</v>
      </c>
      <c r="D591">
        <v>382.02</v>
      </c>
      <c r="E591" s="1"/>
    </row>
    <row r="592" spans="3:5">
      <c r="C592">
        <v>2007.0417</v>
      </c>
      <c r="D592">
        <v>383.1</v>
      </c>
      <c r="E592" s="1"/>
    </row>
    <row r="593" spans="3:5">
      <c r="C593">
        <v>2007.125</v>
      </c>
      <c r="D593">
        <v>384.12</v>
      </c>
      <c r="E593" s="1"/>
    </row>
    <row r="594" spans="3:5">
      <c r="C594">
        <v>2007.2083</v>
      </c>
      <c r="D594">
        <v>384.81</v>
      </c>
      <c r="E594" s="1"/>
    </row>
    <row r="595" spans="3:5">
      <c r="C595">
        <v>2007.2917</v>
      </c>
      <c r="D595">
        <v>386.73</v>
      </c>
      <c r="E595" s="1"/>
    </row>
    <row r="596" spans="3:5">
      <c r="C596">
        <v>2007.375</v>
      </c>
      <c r="D596">
        <v>386.78</v>
      </c>
      <c r="E596" s="1"/>
    </row>
    <row r="597" spans="3:5">
      <c r="C597">
        <v>2007.4583</v>
      </c>
      <c r="D597">
        <v>386.33</v>
      </c>
      <c r="E597" s="1"/>
    </row>
    <row r="598" spans="3:5">
      <c r="C598">
        <v>2007.5417</v>
      </c>
      <c r="D598">
        <v>384.73</v>
      </c>
      <c r="E598" s="1"/>
    </row>
    <row r="599" spans="3:5">
      <c r="C599">
        <v>2007.625</v>
      </c>
      <c r="D599">
        <v>382.24</v>
      </c>
      <c r="E599" s="1"/>
    </row>
    <row r="600" spans="3:5">
      <c r="C600">
        <v>2007.7083</v>
      </c>
      <c r="D600">
        <v>381.2</v>
      </c>
      <c r="E600" s="1"/>
    </row>
    <row r="601" spans="3:5">
      <c r="C601">
        <v>2007.7917</v>
      </c>
      <c r="D601">
        <v>381.37</v>
      </c>
      <c r="E601" s="1"/>
    </row>
    <row r="602" spans="3:5">
      <c r="C602">
        <v>2007.875</v>
      </c>
      <c r="D602">
        <v>382.7</v>
      </c>
      <c r="E602" s="1"/>
    </row>
    <row r="603" spans="3:5">
      <c r="C603">
        <v>2007.9583</v>
      </c>
      <c r="D603">
        <v>384.19</v>
      </c>
      <c r="E603" s="1"/>
    </row>
    <row r="604" spans="3:5">
      <c r="C604">
        <v>2008.0417</v>
      </c>
      <c r="D604">
        <v>385.78</v>
      </c>
      <c r="E604" s="1"/>
    </row>
    <row r="605" spans="3:5">
      <c r="C605">
        <v>2008.125</v>
      </c>
      <c r="D605">
        <v>386.06</v>
      </c>
      <c r="E605" s="1"/>
    </row>
    <row r="606" spans="3:5">
      <c r="C606">
        <v>2008.2083</v>
      </c>
      <c r="D606">
        <v>386.28</v>
      </c>
      <c r="E606" s="1"/>
    </row>
    <row r="607" spans="3:5">
      <c r="C607">
        <v>2008.2917</v>
      </c>
      <c r="D607">
        <v>387.33</v>
      </c>
      <c r="E607" s="1"/>
    </row>
    <row r="608" spans="3:5">
      <c r="C608">
        <v>2008.375</v>
      </c>
      <c r="D608">
        <v>388.78</v>
      </c>
      <c r="E608" s="1"/>
    </row>
    <row r="609" spans="3:5">
      <c r="C609">
        <v>2008.4583</v>
      </c>
      <c r="D609">
        <v>387.99</v>
      </c>
      <c r="E609" s="1"/>
    </row>
    <row r="610" spans="3:5">
      <c r="C610">
        <v>2008.5417</v>
      </c>
      <c r="D610">
        <v>386.61</v>
      </c>
      <c r="E610" s="1"/>
    </row>
    <row r="611" spans="3:5">
      <c r="C611">
        <v>2008.625</v>
      </c>
      <c r="D611">
        <v>384.32</v>
      </c>
      <c r="E611" s="1"/>
    </row>
    <row r="612" spans="3:5">
      <c r="C612">
        <v>2008.7083</v>
      </c>
      <c r="D612">
        <v>383.41</v>
      </c>
      <c r="E612" s="1"/>
    </row>
    <row r="613" spans="3:5">
      <c r="C613">
        <v>2008.7917</v>
      </c>
      <c r="D613">
        <v>383.21</v>
      </c>
      <c r="E613" s="1"/>
    </row>
    <row r="614" spans="3:5">
      <c r="C614">
        <v>2008.875</v>
      </c>
      <c r="D614">
        <v>384.41</v>
      </c>
      <c r="E614" s="1"/>
    </row>
    <row r="615" spans="3:5">
      <c r="C615">
        <v>2008.9583</v>
      </c>
      <c r="D615">
        <v>385.79</v>
      </c>
      <c r="E615" s="1"/>
    </row>
    <row r="616" spans="3:5">
      <c r="C616">
        <v>2009.0417</v>
      </c>
      <c r="D616">
        <v>387.17</v>
      </c>
      <c r="E616" s="1"/>
    </row>
    <row r="617" spans="3:5">
      <c r="C617">
        <v>2009.125</v>
      </c>
      <c r="D617">
        <v>387.7</v>
      </c>
      <c r="E617" s="1"/>
    </row>
    <row r="618" spans="3:5">
      <c r="C618">
        <v>2009.2083</v>
      </c>
      <c r="D618">
        <v>389.04</v>
      </c>
      <c r="E618" s="1"/>
    </row>
    <row r="619" spans="3:5">
      <c r="C619">
        <v>2009.2917</v>
      </c>
      <c r="D619">
        <v>389.76</v>
      </c>
      <c r="E619" s="1"/>
    </row>
    <row r="620" spans="3:5">
      <c r="C620">
        <v>2009.375</v>
      </c>
      <c r="D620">
        <v>390.36</v>
      </c>
      <c r="E620" s="1"/>
    </row>
    <row r="621" spans="3:5">
      <c r="C621">
        <v>2009.4583</v>
      </c>
      <c r="D621">
        <v>389.7</v>
      </c>
      <c r="E621" s="1"/>
    </row>
    <row r="622" spans="3:5">
      <c r="C622">
        <v>2009.5417</v>
      </c>
      <c r="D622">
        <v>388.25</v>
      </c>
      <c r="E622" s="1"/>
    </row>
    <row r="623" spans="3:5">
      <c r="C623">
        <v>2009.625</v>
      </c>
      <c r="D623">
        <v>386.29</v>
      </c>
      <c r="E623" s="1"/>
    </row>
    <row r="624" spans="3:5">
      <c r="C624">
        <v>2009.7083</v>
      </c>
      <c r="D624">
        <v>384.95</v>
      </c>
      <c r="E624" s="1"/>
    </row>
    <row r="625" spans="3:5">
      <c r="C625">
        <v>2009.7917</v>
      </c>
      <c r="D625">
        <v>384.64</v>
      </c>
      <c r="E625" s="1"/>
    </row>
    <row r="626" spans="3:5">
      <c r="C626">
        <v>2009.875</v>
      </c>
      <c r="D626">
        <v>386.23</v>
      </c>
      <c r="E626" s="1"/>
    </row>
    <row r="627" spans="3:5">
      <c r="C627">
        <v>2009.9583</v>
      </c>
      <c r="D627">
        <v>387.63</v>
      </c>
      <c r="E627" s="1"/>
    </row>
    <row r="628" spans="3:5">
      <c r="C628">
        <v>2010.0417</v>
      </c>
      <c r="D628">
        <v>388.91</v>
      </c>
      <c r="E628" s="1"/>
    </row>
    <row r="629" spans="3:5">
      <c r="C629">
        <v>2010.125</v>
      </c>
      <c r="D629">
        <v>390.41</v>
      </c>
      <c r="E629" s="1"/>
    </row>
    <row r="630" spans="3:5">
      <c r="C630">
        <v>2010.2083</v>
      </c>
      <c r="D630">
        <v>391.37</v>
      </c>
      <c r="E630" s="1"/>
    </row>
    <row r="631" spans="3:5">
      <c r="C631">
        <v>2010.2917</v>
      </c>
      <c r="D631">
        <v>392.67</v>
      </c>
      <c r="E631" s="1"/>
    </row>
    <row r="632" spans="3:5">
      <c r="C632">
        <v>2010.375</v>
      </c>
      <c r="D632">
        <v>393.21</v>
      </c>
      <c r="E632" s="1"/>
    </row>
    <row r="633" spans="3:5">
      <c r="C633">
        <v>2010.4583</v>
      </c>
      <c r="D633">
        <v>392.38</v>
      </c>
      <c r="E633" s="1"/>
    </row>
    <row r="634" spans="3:5">
      <c r="C634">
        <v>2010.5417</v>
      </c>
      <c r="D634">
        <v>390.41</v>
      </c>
      <c r="E634" s="1"/>
    </row>
    <row r="635" spans="3:5">
      <c r="C635">
        <v>2010.625</v>
      </c>
      <c r="D635">
        <v>388.54</v>
      </c>
      <c r="E635" s="1"/>
    </row>
    <row r="636" spans="3:5">
      <c r="C636">
        <v>2010.7083</v>
      </c>
      <c r="D636">
        <v>387.03</v>
      </c>
      <c r="E636" s="1"/>
    </row>
    <row r="637" spans="3:5">
      <c r="C637">
        <v>2010.7917</v>
      </c>
      <c r="D637">
        <v>387.43</v>
      </c>
      <c r="E637" s="1"/>
    </row>
    <row r="638" spans="3:5">
      <c r="C638">
        <v>2010.875</v>
      </c>
      <c r="D638">
        <v>388.87</v>
      </c>
      <c r="E638" s="1"/>
    </row>
    <row r="639" spans="3:5">
      <c r="C639">
        <v>2010.9583</v>
      </c>
      <c r="D639">
        <v>389.99</v>
      </c>
      <c r="E639" s="1"/>
    </row>
    <row r="640" spans="3:5">
      <c r="C640">
        <v>2011.0417</v>
      </c>
      <c r="D640">
        <v>391.5</v>
      </c>
      <c r="E640" s="1"/>
    </row>
    <row r="641" spans="3:5">
      <c r="C641">
        <v>2011.125</v>
      </c>
      <c r="D641">
        <v>392.05</v>
      </c>
      <c r="E641" s="1"/>
    </row>
    <row r="642" spans="3:5">
      <c r="C642">
        <v>2011.2083</v>
      </c>
      <c r="D642">
        <v>392.8</v>
      </c>
      <c r="E642" s="1"/>
    </row>
    <row r="643" spans="3:5">
      <c r="C643">
        <v>2011.2917</v>
      </c>
      <c r="D643">
        <v>393.44</v>
      </c>
      <c r="E643" s="1"/>
    </row>
    <row r="644" spans="3:5">
      <c r="C644">
        <v>2011.375</v>
      </c>
      <c r="D644">
        <v>394.41</v>
      </c>
      <c r="E644" s="1"/>
    </row>
    <row r="645" spans="3:5">
      <c r="C645">
        <v>2011.4583</v>
      </c>
      <c r="D645">
        <v>393.95</v>
      </c>
      <c r="E645" s="1"/>
    </row>
    <row r="646" spans="3:5">
      <c r="C646">
        <v>2011.5417</v>
      </c>
      <c r="D646">
        <v>392.72</v>
      </c>
      <c r="E646" s="1"/>
    </row>
    <row r="647" spans="3:5">
      <c r="C647">
        <v>2011.625</v>
      </c>
      <c r="D647">
        <v>390.33</v>
      </c>
      <c r="E647" s="1"/>
    </row>
    <row r="648" spans="3:5">
      <c r="C648">
        <v>2011.7083</v>
      </c>
      <c r="D648">
        <v>389.28</v>
      </c>
      <c r="E648" s="1"/>
    </row>
    <row r="649" spans="3:5">
      <c r="C649">
        <v>2011.7917</v>
      </c>
      <c r="D649">
        <v>389.19</v>
      </c>
      <c r="E649" s="1"/>
    </row>
    <row r="650" spans="3:5">
      <c r="C650">
        <v>2011.875</v>
      </c>
      <c r="D650">
        <v>390.48</v>
      </c>
      <c r="E650" s="1"/>
    </row>
    <row r="651" spans="3:5">
      <c r="C651">
        <v>2011.9583</v>
      </c>
      <c r="D651">
        <v>392.06</v>
      </c>
      <c r="E651" s="1"/>
    </row>
    <row r="652" spans="3:5">
      <c r="C652">
        <v>2012.0417</v>
      </c>
      <c r="D652">
        <v>393.31</v>
      </c>
      <c r="E652" s="1"/>
    </row>
    <row r="653" spans="3:5">
      <c r="C653">
        <v>2012.125</v>
      </c>
      <c r="D653">
        <v>394.04</v>
      </c>
      <c r="E653" s="1"/>
    </row>
    <row r="654" spans="3:5">
      <c r="C654">
        <v>2012.2083</v>
      </c>
      <c r="D654">
        <v>394.59</v>
      </c>
      <c r="E654" s="1"/>
    </row>
    <row r="655" spans="3:5">
      <c r="C655">
        <v>2012.2917</v>
      </c>
      <c r="D655">
        <v>396.38</v>
      </c>
      <c r="E655" s="1"/>
    </row>
    <row r="656" spans="3:5">
      <c r="C656">
        <v>2012.375</v>
      </c>
      <c r="D656">
        <v>396.93</v>
      </c>
      <c r="E656" s="1"/>
    </row>
    <row r="657" spans="3:5">
      <c r="C657">
        <v>2012.4583</v>
      </c>
      <c r="D657">
        <v>395.91</v>
      </c>
      <c r="E657" s="1"/>
    </row>
    <row r="658" spans="3:5">
      <c r="C658">
        <v>2012.5417</v>
      </c>
      <c r="D658">
        <v>394.56</v>
      </c>
      <c r="E658" s="1"/>
    </row>
    <row r="659" spans="3:5">
      <c r="C659">
        <v>2012.625</v>
      </c>
      <c r="D659">
        <v>392.59</v>
      </c>
      <c r="E659" s="1"/>
    </row>
    <row r="660" spans="3:5">
      <c r="C660">
        <v>2012.7083</v>
      </c>
      <c r="D660">
        <v>391.32</v>
      </c>
      <c r="E660" s="1"/>
    </row>
    <row r="661" spans="3:5">
      <c r="C661">
        <v>2012.7917</v>
      </c>
      <c r="D661">
        <v>391.27</v>
      </c>
      <c r="E661" s="1"/>
    </row>
    <row r="662" spans="3:5">
      <c r="C662">
        <v>2012.875</v>
      </c>
      <c r="D662">
        <v>393.2</v>
      </c>
      <c r="E662" s="1"/>
    </row>
    <row r="663" spans="3:5">
      <c r="C663">
        <v>2012.9583</v>
      </c>
      <c r="D663">
        <v>394.57</v>
      </c>
      <c r="E663" s="1"/>
    </row>
    <row r="664" spans="3:5">
      <c r="C664">
        <v>2013.0417</v>
      </c>
      <c r="D664">
        <v>395.78</v>
      </c>
      <c r="E664" s="1"/>
    </row>
    <row r="665" spans="3:5">
      <c r="C665">
        <v>2013.125</v>
      </c>
      <c r="D665">
        <v>397.03</v>
      </c>
      <c r="E665" s="1"/>
    </row>
    <row r="666" spans="3:5">
      <c r="C666">
        <v>2013.2083</v>
      </c>
      <c r="D666">
        <v>397.66</v>
      </c>
      <c r="E666" s="1"/>
    </row>
    <row r="667" spans="3:5">
      <c r="C667">
        <v>2013.2917</v>
      </c>
      <c r="D667">
        <v>398.64</v>
      </c>
      <c r="E667" s="1"/>
    </row>
    <row r="668" spans="3:5">
      <c r="C668">
        <v>2013.375</v>
      </c>
      <c r="D668">
        <v>400.02</v>
      </c>
      <c r="E668" s="1"/>
    </row>
    <row r="669" spans="3:5">
      <c r="C669">
        <v>2013.4583</v>
      </c>
      <c r="D669">
        <v>398.81</v>
      </c>
      <c r="E669" s="1"/>
    </row>
    <row r="670" spans="3:5">
      <c r="C670">
        <v>2013.5417</v>
      </c>
      <c r="D670">
        <v>397.51</v>
      </c>
    </row>
    <row r="671" spans="3:5">
      <c r="C671">
        <v>2013.625</v>
      </c>
      <c r="D671">
        <v>395.39</v>
      </c>
    </row>
    <row r="672" spans="3:5">
      <c r="C672">
        <v>2013.7083</v>
      </c>
      <c r="D672">
        <v>393.72</v>
      </c>
    </row>
    <row r="673" spans="3:4">
      <c r="C673">
        <v>2013.7917</v>
      </c>
      <c r="D673">
        <v>393.9</v>
      </c>
    </row>
    <row r="674" spans="3:4">
      <c r="C674">
        <v>2013.875</v>
      </c>
      <c r="D674">
        <v>395.36</v>
      </c>
    </row>
    <row r="675" spans="3:4">
      <c r="C675">
        <v>2013.9583</v>
      </c>
      <c r="D675">
        <v>397.03</v>
      </c>
    </row>
    <row r="676" spans="3:4">
      <c r="C676">
        <v>2014.0417</v>
      </c>
      <c r="D676">
        <v>398.04</v>
      </c>
    </row>
    <row r="677" spans="3:4">
      <c r="C677">
        <v>2014.125</v>
      </c>
      <c r="D677">
        <v>398.27</v>
      </c>
    </row>
    <row r="678" spans="3:4">
      <c r="C678">
        <v>2014.2083</v>
      </c>
      <c r="D678">
        <v>399.91</v>
      </c>
    </row>
    <row r="679" spans="3:4">
      <c r="C679">
        <v>2014.2917</v>
      </c>
      <c r="D679">
        <v>401.51</v>
      </c>
    </row>
    <row r="680" spans="3:4">
      <c r="C680">
        <v>2014.375</v>
      </c>
      <c r="D680">
        <v>401.96</v>
      </c>
    </row>
    <row r="681" spans="3:4">
      <c r="C681">
        <v>2014.4583</v>
      </c>
      <c r="D681">
        <v>401.43</v>
      </c>
    </row>
    <row r="682" spans="3:4">
      <c r="C682">
        <v>2014.5417</v>
      </c>
      <c r="D682">
        <v>399.27</v>
      </c>
    </row>
    <row r="683" spans="3:4">
      <c r="C683">
        <v>2014.625</v>
      </c>
      <c r="D683">
        <v>397.18</v>
      </c>
    </row>
    <row r="684" spans="3:4">
      <c r="C684">
        <v>2014.7083</v>
      </c>
      <c r="D684">
        <v>395.54</v>
      </c>
    </row>
    <row r="685" spans="3:4">
      <c r="C685">
        <v>2014.7917</v>
      </c>
      <c r="D685">
        <v>396.16</v>
      </c>
    </row>
    <row r="686" spans="3:4">
      <c r="C686">
        <v>2014.875</v>
      </c>
      <c r="D686">
        <v>397.4</v>
      </c>
    </row>
    <row r="687" spans="3:4">
      <c r="C687">
        <v>2014.9583</v>
      </c>
      <c r="D687">
        <v>399.08</v>
      </c>
    </row>
    <row r="688" spans="3:4">
      <c r="C688">
        <v>2015.0417</v>
      </c>
      <c r="D688">
        <v>400.18</v>
      </c>
    </row>
    <row r="689" spans="3:4">
      <c r="C689">
        <v>2015.125</v>
      </c>
      <c r="D689">
        <v>400.55</v>
      </c>
    </row>
    <row r="690" spans="3:4">
      <c r="C690">
        <v>2015.2083</v>
      </c>
      <c r="D690">
        <v>401.74</v>
      </c>
    </row>
    <row r="691" spans="3:4">
      <c r="C691">
        <v>2015.2917</v>
      </c>
      <c r="D691">
        <v>403.35</v>
      </c>
    </row>
    <row r="692" spans="3:4">
      <c r="C692">
        <v>2015.375</v>
      </c>
      <c r="D692">
        <v>404.15</v>
      </c>
    </row>
    <row r="693" spans="3:4">
      <c r="C693">
        <v>2015.4583</v>
      </c>
      <c r="D693">
        <v>402.97</v>
      </c>
    </row>
    <row r="694" spans="3:4">
      <c r="C694">
        <v>2015.5417</v>
      </c>
      <c r="D694">
        <v>401.46</v>
      </c>
    </row>
    <row r="695" spans="3:4">
      <c r="C695">
        <v>2015.625</v>
      </c>
      <c r="D695">
        <v>399.11</v>
      </c>
    </row>
    <row r="696" spans="3:4">
      <c r="C696">
        <v>2015.7083</v>
      </c>
      <c r="D696">
        <v>397.82</v>
      </c>
    </row>
    <row r="697" spans="3:4">
      <c r="C697">
        <v>2015.7917</v>
      </c>
      <c r="D697">
        <v>398.49</v>
      </c>
    </row>
    <row r="698" spans="3:4">
      <c r="C698">
        <v>2015.875</v>
      </c>
      <c r="D698">
        <v>400.27</v>
      </c>
    </row>
    <row r="699" spans="3:4">
      <c r="C699">
        <v>2015.9583</v>
      </c>
      <c r="D699">
        <v>402.06</v>
      </c>
    </row>
    <row r="700" spans="3:4">
      <c r="C700">
        <v>2016.0417</v>
      </c>
      <c r="D700">
        <v>402.73</v>
      </c>
    </row>
    <row r="701" spans="3:4">
      <c r="C701">
        <v>2016.125</v>
      </c>
      <c r="D701">
        <v>404.25</v>
      </c>
    </row>
    <row r="702" spans="3:4">
      <c r="C702">
        <v>2016.2083</v>
      </c>
      <c r="D702">
        <v>405.06</v>
      </c>
    </row>
    <row r="703" spans="3:4">
      <c r="C703">
        <v>2016.2917</v>
      </c>
      <c r="D703">
        <v>407.6</v>
      </c>
    </row>
    <row r="704" spans="3:4">
      <c r="C704">
        <v>2016.375</v>
      </c>
      <c r="D704">
        <v>407.9</v>
      </c>
    </row>
    <row r="705" spans="3:4">
      <c r="C705">
        <v>2016.4583</v>
      </c>
      <c r="D705">
        <v>406.99</v>
      </c>
    </row>
    <row r="706" spans="3:4">
      <c r="C706">
        <v>2016.5417</v>
      </c>
      <c r="D706">
        <v>404.59</v>
      </c>
    </row>
    <row r="707" spans="3:4">
      <c r="C707">
        <v>2016.625</v>
      </c>
      <c r="D707">
        <v>402.45</v>
      </c>
    </row>
    <row r="708" spans="3:4">
      <c r="C708">
        <v>2016.7083</v>
      </c>
      <c r="D708">
        <v>401.23</v>
      </c>
    </row>
    <row r="709" spans="3:4">
      <c r="C709">
        <v>2016.7917</v>
      </c>
      <c r="D709">
        <v>401.79</v>
      </c>
    </row>
    <row r="710" spans="3:4">
      <c r="C710">
        <v>2016.875</v>
      </c>
      <c r="D710">
        <v>403.72</v>
      </c>
    </row>
    <row r="711" spans="3:4">
      <c r="C711">
        <v>2016.9583</v>
      </c>
      <c r="D711">
        <v>404.64</v>
      </c>
    </row>
    <row r="712" spans="3:4">
      <c r="C712">
        <v>2017.0417</v>
      </c>
      <c r="D712">
        <v>406.36</v>
      </c>
    </row>
    <row r="713" spans="3:4">
      <c r="C713">
        <v>2017.125</v>
      </c>
      <c r="D713">
        <v>406.66</v>
      </c>
    </row>
    <row r="714" spans="3:4">
      <c r="C714">
        <v>2017.2083</v>
      </c>
      <c r="D714">
        <v>407.54</v>
      </c>
    </row>
    <row r="715" spans="3:4">
      <c r="C715">
        <v>2017.2917</v>
      </c>
      <c r="D715">
        <v>409.22</v>
      </c>
    </row>
    <row r="716" spans="3:4">
      <c r="C716">
        <v>2017.375</v>
      </c>
      <c r="D716">
        <v>409.89</v>
      </c>
    </row>
    <row r="717" spans="3:4">
      <c r="C717">
        <v>2017.4583</v>
      </c>
      <c r="D717">
        <v>409.08</v>
      </c>
    </row>
    <row r="718" spans="3:4">
      <c r="C718">
        <v>2017.5417</v>
      </c>
      <c r="D718">
        <v>407.33</v>
      </c>
    </row>
    <row r="719" spans="3:4">
      <c r="C719">
        <v>2017.625</v>
      </c>
      <c r="D719">
        <v>405.32</v>
      </c>
    </row>
    <row r="720" spans="3:4">
      <c r="C720">
        <v>2017.7083</v>
      </c>
      <c r="D720">
        <v>403.57</v>
      </c>
    </row>
    <row r="721" spans="3:4">
      <c r="C721">
        <v>2017.7917</v>
      </c>
      <c r="D721">
        <v>403.82</v>
      </c>
    </row>
    <row r="722" spans="3:4">
      <c r="C722">
        <v>2017.875</v>
      </c>
      <c r="D722">
        <v>405.31</v>
      </c>
    </row>
    <row r="723" spans="3:4">
      <c r="C723">
        <v>2017.9583</v>
      </c>
      <c r="D723">
        <v>407</v>
      </c>
    </row>
    <row r="724" spans="3:4">
      <c r="C724">
        <v>2018.0417</v>
      </c>
      <c r="D724">
        <v>408.15</v>
      </c>
    </row>
    <row r="725" spans="3:4">
      <c r="C725">
        <v>2018.125</v>
      </c>
      <c r="D725">
        <v>408.52</v>
      </c>
    </row>
    <row r="726" spans="3:4">
      <c r="C726">
        <v>2018.2083</v>
      </c>
      <c r="D726">
        <v>409.59</v>
      </c>
    </row>
    <row r="727" spans="3:4">
      <c r="C727">
        <v>2018.2917</v>
      </c>
      <c r="D727">
        <v>410.45</v>
      </c>
    </row>
    <row r="728" spans="3:4">
      <c r="C728">
        <v>2018.375</v>
      </c>
      <c r="D728">
        <v>411.44</v>
      </c>
    </row>
    <row r="729" spans="3:4">
      <c r="C729">
        <v>2018.4583</v>
      </c>
      <c r="D729">
        <v>410.99</v>
      </c>
    </row>
    <row r="730" spans="3:4">
      <c r="C730">
        <v>2018.5417</v>
      </c>
      <c r="D730">
        <v>408.9</v>
      </c>
    </row>
    <row r="731" spans="3:4">
      <c r="C731">
        <v>2018.625</v>
      </c>
      <c r="D731">
        <v>407.16</v>
      </c>
    </row>
    <row r="732" spans="3:4">
      <c r="C732">
        <v>2018.7083</v>
      </c>
      <c r="D732">
        <v>405.71</v>
      </c>
    </row>
    <row r="733" spans="3:4">
      <c r="C733">
        <v>2018.7917</v>
      </c>
      <c r="D733">
        <v>406.19</v>
      </c>
    </row>
    <row r="734" spans="3:4">
      <c r="C734">
        <v>2018.875</v>
      </c>
      <c r="D734">
        <v>408.21</v>
      </c>
    </row>
    <row r="735" spans="3:4">
      <c r="C735">
        <v>2018.9583</v>
      </c>
      <c r="D735">
        <v>409.27</v>
      </c>
    </row>
    <row r="736" spans="3:4">
      <c r="C736">
        <v>2019.0417</v>
      </c>
      <c r="D736">
        <v>411.03</v>
      </c>
    </row>
    <row r="737" spans="3:4">
      <c r="C737">
        <v>2019.125</v>
      </c>
      <c r="D737">
        <v>411.96</v>
      </c>
    </row>
    <row r="738" spans="3:4">
      <c r="C738">
        <v>2019.2083</v>
      </c>
      <c r="D738">
        <v>412.18</v>
      </c>
    </row>
    <row r="739" spans="3:4">
      <c r="C739">
        <v>2019.2917</v>
      </c>
      <c r="D739">
        <v>413.54</v>
      </c>
    </row>
    <row r="740" spans="3:4">
      <c r="C740">
        <v>2019.375</v>
      </c>
      <c r="D740">
        <v>414.86</v>
      </c>
    </row>
    <row r="741" spans="3:4">
      <c r="C741">
        <v>2019.4583</v>
      </c>
      <c r="D741">
        <v>414.16</v>
      </c>
    </row>
    <row r="742" spans="3:4">
      <c r="C742">
        <v>2019.5417</v>
      </c>
      <c r="D742">
        <v>411.97</v>
      </c>
    </row>
    <row r="743" spans="3:4">
      <c r="C743">
        <v>2019.625</v>
      </c>
      <c r="D743">
        <v>410.18</v>
      </c>
    </row>
    <row r="744" spans="3:4">
      <c r="C744">
        <v>2019.7083</v>
      </c>
      <c r="D744">
        <v>408.76</v>
      </c>
    </row>
    <row r="745" spans="3:4">
      <c r="C745">
        <v>2019.7917</v>
      </c>
      <c r="D745">
        <v>408.75</v>
      </c>
    </row>
    <row r="746" spans="3:4">
      <c r="C746">
        <v>2019.875</v>
      </c>
      <c r="D746">
        <v>410.48</v>
      </c>
    </row>
    <row r="747" spans="3:4">
      <c r="C747">
        <v>2019.9583</v>
      </c>
      <c r="D747">
        <v>411.98</v>
      </c>
    </row>
    <row r="748" spans="3:4">
      <c r="C748">
        <v>2020.0417</v>
      </c>
      <c r="D748">
        <v>413.61</v>
      </c>
    </row>
    <row r="749" spans="3:4">
      <c r="C749">
        <v>2020.125</v>
      </c>
      <c r="D749">
        <v>414.34</v>
      </c>
    </row>
    <row r="750" spans="3:4">
      <c r="C750">
        <v>2020.2083</v>
      </c>
      <c r="D750">
        <v>414.74</v>
      </c>
    </row>
    <row r="751" spans="3:4">
      <c r="C751">
        <v>2020.2917</v>
      </c>
      <c r="D751">
        <v>416.45</v>
      </c>
    </row>
    <row r="752" spans="3:4">
      <c r="C752">
        <v>2020.375</v>
      </c>
      <c r="D752">
        <v>417.31</v>
      </c>
    </row>
    <row r="753" spans="3:4">
      <c r="C753">
        <v>2020.4583</v>
      </c>
      <c r="D753">
        <v>416.6</v>
      </c>
    </row>
    <row r="754" spans="3:4">
      <c r="C754">
        <v>2020.5417</v>
      </c>
      <c r="D754">
        <v>414.62</v>
      </c>
    </row>
    <row r="755" spans="3:4">
      <c r="C755">
        <v>2020.625</v>
      </c>
      <c r="D755">
        <v>412.78</v>
      </c>
    </row>
    <row r="756" spans="3:4">
      <c r="C756">
        <v>2020.7083</v>
      </c>
      <c r="D756">
        <v>411.52</v>
      </c>
    </row>
    <row r="757" spans="3:4">
      <c r="C757">
        <v>2020.7917</v>
      </c>
      <c r="D757">
        <v>411.51</v>
      </c>
    </row>
    <row r="758" spans="3:4">
      <c r="C758">
        <v>2020.875</v>
      </c>
      <c r="D758">
        <v>413.12</v>
      </c>
    </row>
    <row r="759" spans="3:4">
      <c r="C759">
        <v>2020.9583</v>
      </c>
      <c r="D759">
        <v>414.26</v>
      </c>
    </row>
    <row r="760" spans="3:4">
      <c r="C760">
        <v>2021.0417</v>
      </c>
      <c r="D760">
        <v>415.52</v>
      </c>
    </row>
    <row r="761" spans="3:4">
      <c r="C761">
        <v>2021.125</v>
      </c>
      <c r="D761">
        <v>416.75</v>
      </c>
    </row>
    <row r="762" spans="3:4">
      <c r="C762">
        <v>2021.2083</v>
      </c>
      <c r="D762">
        <v>417.64</v>
      </c>
    </row>
    <row r="763" spans="3:4">
      <c r="C763">
        <v>2021.2917</v>
      </c>
      <c r="D763">
        <v>419.05</v>
      </c>
    </row>
    <row r="764" spans="3:4">
      <c r="C764">
        <v>2021.375</v>
      </c>
      <c r="D764">
        <v>419.13</v>
      </c>
    </row>
    <row r="765" spans="3:4">
      <c r="C765">
        <v>2021.4583</v>
      </c>
      <c r="D765">
        <v>418.94</v>
      </c>
    </row>
    <row r="766" spans="3:4">
      <c r="C766">
        <v>2021.5417</v>
      </c>
      <c r="D766">
        <v>416.96</v>
      </c>
    </row>
    <row r="767" spans="3:4">
      <c r="C767">
        <v>2021.625</v>
      </c>
      <c r="D767">
        <v>414.47</v>
      </c>
    </row>
    <row r="768" spans="3:4">
      <c r="C768">
        <v>2021.7083</v>
      </c>
      <c r="D768">
        <v>413.3</v>
      </c>
    </row>
    <row r="769" spans="3:4">
      <c r="C769">
        <v>2021.7917</v>
      </c>
      <c r="D769">
        <v>413.93</v>
      </c>
    </row>
    <row r="770" spans="3:4">
      <c r="C770">
        <v>2021.875</v>
      </c>
      <c r="D770">
        <v>415.01</v>
      </c>
    </row>
    <row r="771" spans="3:4">
      <c r="C771">
        <v>2021.9583</v>
      </c>
      <c r="D771">
        <v>416.71</v>
      </c>
    </row>
    <row r="772" spans="3:4">
      <c r="C772">
        <v>2022.0417</v>
      </c>
      <c r="D772">
        <v>418.19</v>
      </c>
    </row>
    <row r="773" spans="3:4">
      <c r="C773">
        <v>2022.125</v>
      </c>
      <c r="D773">
        <v>419.28</v>
      </c>
    </row>
    <row r="774" spans="3:4">
      <c r="C774">
        <v>2022.2083</v>
      </c>
      <c r="D774">
        <v>418.81</v>
      </c>
    </row>
    <row r="775" spans="3:4">
      <c r="C775">
        <v>2022.2917</v>
      </c>
      <c r="D775">
        <v>420.23</v>
      </c>
    </row>
    <row r="776" spans="3:4">
      <c r="C776">
        <v>2022.375</v>
      </c>
      <c r="D776">
        <v>420.99</v>
      </c>
    </row>
    <row r="777" spans="3:4">
      <c r="C777">
        <v>2022.4583</v>
      </c>
      <c r="D777">
        <v>420.99</v>
      </c>
    </row>
    <row r="778" spans="3:4">
      <c r="C778" s="15"/>
    </row>
    <row r="779" spans="3:4">
      <c r="C779" s="15"/>
    </row>
    <row r="780" spans="3:4">
      <c r="C780" s="15"/>
    </row>
    <row r="781" spans="3:4">
      <c r="C781" s="15"/>
    </row>
    <row r="782" spans="3:4">
      <c r="C782" s="15"/>
    </row>
    <row r="783" spans="3:4">
      <c r="C783" s="15"/>
    </row>
    <row r="784" spans="3:4">
      <c r="C784" s="15"/>
    </row>
    <row r="785" spans="3:3">
      <c r="C785" s="15"/>
    </row>
    <row r="786" spans="3:3">
      <c r="C786" s="15"/>
    </row>
    <row r="787" spans="3:3">
      <c r="C787" s="15"/>
    </row>
    <row r="788" spans="3:3">
      <c r="C788" s="15"/>
    </row>
    <row r="789" spans="3:3">
      <c r="C789" s="15"/>
    </row>
    <row r="790" spans="3:3">
      <c r="C790" s="15"/>
    </row>
    <row r="791" spans="3:3">
      <c r="C791" s="15"/>
    </row>
    <row r="792" spans="3:3">
      <c r="C792" s="15"/>
    </row>
    <row r="793" spans="3:3">
      <c r="C793" s="15"/>
    </row>
    <row r="794" spans="3:3">
      <c r="C794" s="15"/>
    </row>
    <row r="795" spans="3:3">
      <c r="C795" s="15"/>
    </row>
    <row r="796" spans="3:3">
      <c r="C796" s="15"/>
    </row>
    <row r="797" spans="3:3">
      <c r="C797" s="15"/>
    </row>
    <row r="798" spans="3:3">
      <c r="C798" s="15"/>
    </row>
    <row r="799" spans="3:3">
      <c r="C799" s="15"/>
    </row>
    <row r="800" spans="3:3">
      <c r="C800" s="15"/>
    </row>
    <row r="801" spans="3:3">
      <c r="C801" s="15"/>
    </row>
    <row r="802" spans="3:3">
      <c r="C802" s="15"/>
    </row>
    <row r="803" spans="3:3">
      <c r="C803" s="15"/>
    </row>
    <row r="804" spans="3:3">
      <c r="C804" s="15"/>
    </row>
    <row r="805" spans="3:3">
      <c r="C805" s="15"/>
    </row>
    <row r="806" spans="3:3">
      <c r="C806" s="15"/>
    </row>
    <row r="807" spans="3:3">
      <c r="C807" s="15"/>
    </row>
    <row r="808" spans="3:3">
      <c r="C808" s="15"/>
    </row>
    <row r="809" spans="3:3">
      <c r="C809" s="15"/>
    </row>
    <row r="810" spans="3:3">
      <c r="C810" s="15"/>
    </row>
    <row r="811" spans="3:3">
      <c r="C811" s="15"/>
    </row>
    <row r="812" spans="3:3">
      <c r="C812" s="15"/>
    </row>
    <row r="813" spans="3:3">
      <c r="C813" s="15"/>
    </row>
    <row r="814" spans="3:3">
      <c r="C814" s="15"/>
    </row>
    <row r="815" spans="3:3">
      <c r="C815" s="15"/>
    </row>
    <row r="816" spans="3:3">
      <c r="C816" s="15"/>
    </row>
    <row r="817" spans="3:3">
      <c r="C817" s="15"/>
    </row>
    <row r="818" spans="3:3">
      <c r="C818" s="15"/>
    </row>
    <row r="819" spans="3:3">
      <c r="C819" s="15"/>
    </row>
    <row r="820" spans="3:3">
      <c r="C820" s="15"/>
    </row>
    <row r="821" spans="3:3">
      <c r="C821" s="15"/>
    </row>
    <row r="822" spans="3:3">
      <c r="C822" s="15"/>
    </row>
    <row r="823" spans="3:3">
      <c r="C823" s="15"/>
    </row>
    <row r="824" spans="3:3">
      <c r="C824" s="15"/>
    </row>
    <row r="825" spans="3:3">
      <c r="C825" s="15"/>
    </row>
    <row r="826" spans="3:3">
      <c r="C826" s="15"/>
    </row>
    <row r="827" spans="3:3">
      <c r="C827" s="15"/>
    </row>
    <row r="828" spans="3:3">
      <c r="C828" s="15"/>
    </row>
    <row r="829" spans="3:3">
      <c r="C829" s="15"/>
    </row>
    <row r="830" spans="3:3">
      <c r="C830" s="15"/>
    </row>
    <row r="831" spans="3:3">
      <c r="C831" s="15"/>
    </row>
    <row r="832" spans="3:3">
      <c r="C832" s="15"/>
    </row>
    <row r="833" spans="3:3">
      <c r="C833" s="15"/>
    </row>
    <row r="834" spans="3:3">
      <c r="C834" s="15"/>
    </row>
    <row r="835" spans="3:3">
      <c r="C835" s="15"/>
    </row>
    <row r="836" spans="3:3">
      <c r="C836" s="15"/>
    </row>
    <row r="837" spans="3:3">
      <c r="C837" s="15"/>
    </row>
    <row r="838" spans="3:3">
      <c r="C838" s="15"/>
    </row>
    <row r="839" spans="3:3">
      <c r="C839" s="15"/>
    </row>
    <row r="840" spans="3:3">
      <c r="C840" s="15"/>
    </row>
    <row r="841" spans="3:3">
      <c r="C841" s="15"/>
    </row>
    <row r="842" spans="3:3">
      <c r="C842" s="15"/>
    </row>
    <row r="843" spans="3:3">
      <c r="C843" s="15"/>
    </row>
    <row r="844" spans="3:3">
      <c r="C844" s="15"/>
    </row>
    <row r="845" spans="3:3">
      <c r="C845" s="15"/>
    </row>
    <row r="846" spans="3:3">
      <c r="C846" s="15"/>
    </row>
    <row r="847" spans="3:3">
      <c r="C847" s="15"/>
    </row>
    <row r="848" spans="3:3">
      <c r="C848" s="15"/>
    </row>
    <row r="849" spans="3:3">
      <c r="C849" s="15"/>
    </row>
    <row r="850" spans="3:3">
      <c r="C850" s="15"/>
    </row>
    <row r="851" spans="3:3">
      <c r="C851" s="15"/>
    </row>
    <row r="852" spans="3:3">
      <c r="C852" s="15"/>
    </row>
    <row r="853" spans="3:3">
      <c r="C853" s="15"/>
    </row>
    <row r="854" spans="3:3">
      <c r="C854" s="15"/>
    </row>
    <row r="855" spans="3:3">
      <c r="C855" s="15"/>
    </row>
    <row r="856" spans="3:3">
      <c r="C856" s="15"/>
    </row>
    <row r="857" spans="3:3">
      <c r="C857" s="15"/>
    </row>
    <row r="858" spans="3:3">
      <c r="C858" s="15"/>
    </row>
    <row r="859" spans="3:3">
      <c r="C859" s="15"/>
    </row>
    <row r="860" spans="3:3">
      <c r="C860" s="15"/>
    </row>
    <row r="861" spans="3:3">
      <c r="C861" s="15"/>
    </row>
    <row r="862" spans="3:3">
      <c r="C862" s="15"/>
    </row>
    <row r="863" spans="3:3">
      <c r="C863" s="15"/>
    </row>
    <row r="864" spans="3:3">
      <c r="C864" s="15"/>
    </row>
    <row r="865" spans="3:3">
      <c r="C865" s="15"/>
    </row>
    <row r="866" spans="3:3">
      <c r="C866" s="15"/>
    </row>
    <row r="867" spans="3:3">
      <c r="C867" s="15"/>
    </row>
    <row r="868" spans="3:3">
      <c r="C868" s="15"/>
    </row>
    <row r="869" spans="3:3">
      <c r="C869" s="15"/>
    </row>
    <row r="870" spans="3:3">
      <c r="C870" s="15"/>
    </row>
    <row r="871" spans="3:3">
      <c r="C871" s="15"/>
    </row>
    <row r="872" spans="3:3">
      <c r="C872" s="15"/>
    </row>
    <row r="873" spans="3:3">
      <c r="C873" s="15"/>
    </row>
    <row r="874" spans="3:3">
      <c r="C874" s="15"/>
    </row>
    <row r="875" spans="3:3">
      <c r="C875" s="15"/>
    </row>
    <row r="876" spans="3:3">
      <c r="C876" s="15"/>
    </row>
    <row r="877" spans="3:3">
      <c r="C877" s="15"/>
    </row>
    <row r="878" spans="3:3">
      <c r="C878" s="15"/>
    </row>
    <row r="879" spans="3:3">
      <c r="C879" s="15"/>
    </row>
    <row r="880" spans="3:3">
      <c r="C880" s="15"/>
    </row>
    <row r="881" spans="3:3">
      <c r="C881" s="15"/>
    </row>
    <row r="882" spans="3:3">
      <c r="C882" s="15"/>
    </row>
    <row r="883" spans="3:3">
      <c r="C883" s="15"/>
    </row>
    <row r="884" spans="3:3">
      <c r="C884" s="15"/>
    </row>
    <row r="885" spans="3:3">
      <c r="C885" s="15"/>
    </row>
    <row r="886" spans="3:3">
      <c r="C886" s="15"/>
    </row>
    <row r="887" spans="3:3">
      <c r="C887" s="15"/>
    </row>
    <row r="888" spans="3:3">
      <c r="C888" s="15"/>
    </row>
    <row r="889" spans="3:3">
      <c r="C889" s="15"/>
    </row>
    <row r="890" spans="3:3">
      <c r="C890" s="15"/>
    </row>
    <row r="891" spans="3:3">
      <c r="C891" s="15"/>
    </row>
    <row r="892" spans="3:3">
      <c r="C892" s="15"/>
    </row>
    <row r="893" spans="3:3">
      <c r="C893" s="15"/>
    </row>
    <row r="894" spans="3:3">
      <c r="C894" s="15"/>
    </row>
    <row r="895" spans="3:3">
      <c r="C895" s="15"/>
    </row>
    <row r="896" spans="3:3">
      <c r="C896" s="15"/>
    </row>
    <row r="897" spans="3:3">
      <c r="C897" s="15"/>
    </row>
    <row r="898" spans="3:3">
      <c r="C898" s="15"/>
    </row>
    <row r="899" spans="3:3">
      <c r="C899" s="15"/>
    </row>
    <row r="900" spans="3:3">
      <c r="C900" s="15"/>
    </row>
    <row r="901" spans="3:3">
      <c r="C901" s="15"/>
    </row>
    <row r="902" spans="3:3">
      <c r="C902" s="15"/>
    </row>
    <row r="903" spans="3:3">
      <c r="C903" s="15"/>
    </row>
    <row r="904" spans="3:3">
      <c r="C904" s="15"/>
    </row>
    <row r="905" spans="3:3">
      <c r="C905" s="15"/>
    </row>
    <row r="906" spans="3:3">
      <c r="C906" s="15"/>
    </row>
    <row r="907" spans="3:3">
      <c r="C907" s="15"/>
    </row>
    <row r="908" spans="3:3">
      <c r="C908" s="15"/>
    </row>
    <row r="909" spans="3:3">
      <c r="C909" s="15"/>
    </row>
    <row r="910" spans="3:3">
      <c r="C910" s="15"/>
    </row>
    <row r="911" spans="3:3">
      <c r="C911" s="15"/>
    </row>
    <row r="912" spans="3:3">
      <c r="C912" s="15"/>
    </row>
    <row r="913" spans="3:3">
      <c r="C913" s="15"/>
    </row>
    <row r="914" spans="3:3">
      <c r="C914" s="15"/>
    </row>
    <row r="915" spans="3:3">
      <c r="C915" s="15"/>
    </row>
    <row r="916" spans="3:3">
      <c r="C916" s="15"/>
    </row>
    <row r="917" spans="3:3">
      <c r="C917" s="15"/>
    </row>
    <row r="918" spans="3:3">
      <c r="C918" s="15"/>
    </row>
    <row r="919" spans="3:3">
      <c r="C919" s="15"/>
    </row>
    <row r="920" spans="3:3">
      <c r="C920" s="15"/>
    </row>
    <row r="921" spans="3:3">
      <c r="C921" s="15"/>
    </row>
    <row r="922" spans="3:3">
      <c r="C922" s="15"/>
    </row>
    <row r="923" spans="3:3">
      <c r="C923" s="15"/>
    </row>
    <row r="924" spans="3:3">
      <c r="C924" s="15"/>
    </row>
    <row r="925" spans="3:3">
      <c r="C925" s="15"/>
    </row>
    <row r="926" spans="3:3">
      <c r="C926" s="15"/>
    </row>
    <row r="927" spans="3:3">
      <c r="C927" s="15"/>
    </row>
    <row r="928" spans="3:3">
      <c r="C928" s="15"/>
    </row>
    <row r="929" spans="3:3">
      <c r="C929" s="15"/>
    </row>
    <row r="930" spans="3:3">
      <c r="C930" s="15"/>
    </row>
    <row r="931" spans="3:3">
      <c r="C931" s="15"/>
    </row>
    <row r="932" spans="3:3">
      <c r="C932" s="15"/>
    </row>
    <row r="933" spans="3:3">
      <c r="C933" s="15"/>
    </row>
    <row r="934" spans="3:3">
      <c r="C934" s="15"/>
    </row>
    <row r="935" spans="3:3">
      <c r="C935" s="15"/>
    </row>
    <row r="936" spans="3:3">
      <c r="C936" s="15"/>
    </row>
    <row r="937" spans="3:3">
      <c r="C937" s="15"/>
    </row>
    <row r="938" spans="3:3">
      <c r="C938" s="15"/>
    </row>
    <row r="939" spans="3:3">
      <c r="C939" s="15"/>
    </row>
    <row r="940" spans="3:3">
      <c r="C940" s="15"/>
    </row>
    <row r="941" spans="3:3">
      <c r="C941" s="15"/>
    </row>
    <row r="942" spans="3:3">
      <c r="C942" s="15"/>
    </row>
    <row r="943" spans="3:3">
      <c r="C943" s="15"/>
    </row>
    <row r="944" spans="3:3">
      <c r="C944" s="15"/>
    </row>
    <row r="945" spans="3:3">
      <c r="C945" s="15"/>
    </row>
    <row r="946" spans="3:3">
      <c r="C946" s="15"/>
    </row>
    <row r="947" spans="3:3">
      <c r="C947" s="15"/>
    </row>
    <row r="948" spans="3:3">
      <c r="C948" s="15"/>
    </row>
    <row r="949" spans="3:3">
      <c r="C949" s="15"/>
    </row>
    <row r="950" spans="3:3">
      <c r="C950" s="15"/>
    </row>
    <row r="951" spans="3:3">
      <c r="C951" s="15"/>
    </row>
    <row r="952" spans="3:3">
      <c r="C952" s="15"/>
    </row>
    <row r="953" spans="3:3">
      <c r="C953" s="15"/>
    </row>
    <row r="954" spans="3:3">
      <c r="C954" s="15"/>
    </row>
    <row r="955" spans="3:3">
      <c r="C955" s="15"/>
    </row>
    <row r="956" spans="3:3">
      <c r="C956" s="15"/>
    </row>
    <row r="957" spans="3:3">
      <c r="C957" s="15"/>
    </row>
    <row r="958" spans="3:3">
      <c r="C958" s="15"/>
    </row>
    <row r="959" spans="3:3">
      <c r="C959" s="15"/>
    </row>
    <row r="960" spans="3:3">
      <c r="C960" s="15"/>
    </row>
    <row r="961" spans="3:3">
      <c r="C961" s="15"/>
    </row>
    <row r="962" spans="3:3">
      <c r="C962" s="15"/>
    </row>
    <row r="963" spans="3:3">
      <c r="C963" s="15"/>
    </row>
    <row r="964" spans="3:3">
      <c r="C964" s="15"/>
    </row>
    <row r="965" spans="3:3">
      <c r="C965" s="15"/>
    </row>
    <row r="966" spans="3:3">
      <c r="C966" s="15"/>
    </row>
    <row r="967" spans="3:3">
      <c r="C967" s="15"/>
    </row>
    <row r="968" spans="3:3">
      <c r="C968" s="15"/>
    </row>
    <row r="969" spans="3:3">
      <c r="C969" s="15"/>
    </row>
    <row r="970" spans="3:3">
      <c r="C970" s="15"/>
    </row>
    <row r="971" spans="3:3">
      <c r="C971" s="15"/>
    </row>
    <row r="972" spans="3:3">
      <c r="C972" s="15"/>
    </row>
    <row r="973" spans="3:3">
      <c r="C973" s="15"/>
    </row>
    <row r="974" spans="3:3">
      <c r="C974" s="15"/>
    </row>
    <row r="975" spans="3:3">
      <c r="C975" s="15"/>
    </row>
    <row r="976" spans="3:3">
      <c r="C976" s="15"/>
    </row>
    <row r="977" spans="3:3">
      <c r="C977" s="15"/>
    </row>
    <row r="978" spans="3:3">
      <c r="C978" s="15"/>
    </row>
    <row r="979" spans="3:3">
      <c r="C979" s="15"/>
    </row>
    <row r="980" spans="3:3">
      <c r="C980" s="15"/>
    </row>
    <row r="981" spans="3:3">
      <c r="C981" s="15"/>
    </row>
    <row r="982" spans="3:3">
      <c r="C982" s="15"/>
    </row>
    <row r="983" spans="3:3">
      <c r="C983" s="15"/>
    </row>
    <row r="984" spans="3:3">
      <c r="C984" s="15"/>
    </row>
    <row r="985" spans="3:3">
      <c r="C985" s="15"/>
    </row>
    <row r="986" spans="3:3">
      <c r="C986" s="15"/>
    </row>
    <row r="987" spans="3:3">
      <c r="C987" s="15"/>
    </row>
    <row r="988" spans="3:3">
      <c r="C988" s="15"/>
    </row>
    <row r="989" spans="3:3">
      <c r="C989" s="15"/>
    </row>
    <row r="990" spans="3:3">
      <c r="C990" s="15"/>
    </row>
    <row r="991" spans="3:3">
      <c r="C991" s="15"/>
    </row>
    <row r="992" spans="3:3">
      <c r="C992" s="15"/>
    </row>
    <row r="993" spans="3:3">
      <c r="C993" s="15"/>
    </row>
    <row r="994" spans="3:3">
      <c r="C994" s="15"/>
    </row>
    <row r="995" spans="3:3">
      <c r="C995" s="15"/>
    </row>
    <row r="996" spans="3:3">
      <c r="C996" s="15"/>
    </row>
    <row r="997" spans="3:3">
      <c r="C997" s="15"/>
    </row>
    <row r="998" spans="3:3">
      <c r="C998" s="15"/>
    </row>
    <row r="999" spans="3:3">
      <c r="C999" s="15"/>
    </row>
    <row r="1000" spans="3:3">
      <c r="C1000" s="15"/>
    </row>
    <row r="1001" spans="3:3">
      <c r="C1001" s="15"/>
    </row>
    <row r="1002" spans="3:3">
      <c r="C1002" s="15"/>
    </row>
    <row r="1003" spans="3:3">
      <c r="C1003" s="15"/>
    </row>
    <row r="1004" spans="3:3">
      <c r="C1004" s="15"/>
    </row>
    <row r="1005" spans="3:3">
      <c r="C1005" s="15"/>
    </row>
    <row r="1006" spans="3:3">
      <c r="C1006" s="15"/>
    </row>
    <row r="1007" spans="3:3">
      <c r="C1007" s="15"/>
    </row>
    <row r="1008" spans="3:3">
      <c r="C1008" s="15"/>
    </row>
    <row r="1009" spans="3:3">
      <c r="C1009" s="15"/>
    </row>
    <row r="1010" spans="3:3">
      <c r="C1010" s="15"/>
    </row>
    <row r="1011" spans="3:3">
      <c r="C1011" s="15"/>
    </row>
    <row r="1012" spans="3:3">
      <c r="C1012" s="15"/>
    </row>
    <row r="1013" spans="3:3">
      <c r="C1013" s="15"/>
    </row>
    <row r="1014" spans="3:3">
      <c r="C1014" s="15"/>
    </row>
    <row r="1015" spans="3:3">
      <c r="C1015" s="15"/>
    </row>
    <row r="1016" spans="3:3">
      <c r="C1016" s="15"/>
    </row>
    <row r="1017" spans="3:3">
      <c r="C1017" s="15"/>
    </row>
    <row r="1018" spans="3:3">
      <c r="C1018" s="15"/>
    </row>
    <row r="1019" spans="3:3">
      <c r="C1019" s="15"/>
    </row>
    <row r="1020" spans="3:3">
      <c r="C1020" s="15"/>
    </row>
    <row r="1021" spans="3:3">
      <c r="C1021" s="15"/>
    </row>
    <row r="1022" spans="3:3">
      <c r="C1022" s="15"/>
    </row>
    <row r="1023" spans="3:3">
      <c r="C1023" s="15"/>
    </row>
    <row r="1024" spans="3:3">
      <c r="C1024" s="15"/>
    </row>
    <row r="1025" spans="3:3">
      <c r="C1025" s="15"/>
    </row>
    <row r="1026" spans="3:3">
      <c r="C1026" s="15"/>
    </row>
    <row r="1027" spans="3:3">
      <c r="C1027" s="15"/>
    </row>
    <row r="1028" spans="3:3">
      <c r="C1028" s="15"/>
    </row>
    <row r="1029" spans="3:3">
      <c r="C1029" s="15"/>
    </row>
    <row r="1030" spans="3:3">
      <c r="C1030" s="15"/>
    </row>
    <row r="1031" spans="3:3">
      <c r="C1031" s="15"/>
    </row>
    <row r="1032" spans="3:3">
      <c r="C1032" s="15"/>
    </row>
    <row r="1033" spans="3:3">
      <c r="C1033" s="15"/>
    </row>
    <row r="1034" spans="3:3">
      <c r="C1034" s="15"/>
    </row>
    <row r="1035" spans="3:3">
      <c r="C1035" s="15"/>
    </row>
    <row r="1036" spans="3:3">
      <c r="C1036" s="15"/>
    </row>
    <row r="1037" spans="3:3">
      <c r="C1037" s="15"/>
    </row>
    <row r="1038" spans="3:3">
      <c r="C1038" s="15"/>
    </row>
    <row r="1039" spans="3:3">
      <c r="C1039" s="15"/>
    </row>
    <row r="1040" spans="3:3">
      <c r="C1040" s="15"/>
    </row>
    <row r="1041" spans="3:3">
      <c r="C1041" s="15"/>
    </row>
    <row r="1042" spans="3:3">
      <c r="C1042" s="15"/>
    </row>
    <row r="1043" spans="3:3">
      <c r="C1043" s="15"/>
    </row>
    <row r="1044" spans="3:3">
      <c r="C1044" s="15"/>
    </row>
    <row r="1045" spans="3:3">
      <c r="C1045" s="15"/>
    </row>
    <row r="1046" spans="3:3">
      <c r="C1046" s="15"/>
    </row>
    <row r="1047" spans="3:3">
      <c r="C1047" s="15"/>
    </row>
    <row r="1048" spans="3:3">
      <c r="C1048" s="15"/>
    </row>
    <row r="1049" spans="3:3">
      <c r="C1049" s="15"/>
    </row>
    <row r="1050" spans="3:3">
      <c r="C1050" s="15"/>
    </row>
    <row r="1051" spans="3:3">
      <c r="C1051" s="15"/>
    </row>
    <row r="1052" spans="3:3">
      <c r="C1052" s="15"/>
    </row>
    <row r="1053" spans="3:3">
      <c r="C1053" s="15"/>
    </row>
    <row r="1054" spans="3:3">
      <c r="C1054" s="15"/>
    </row>
    <row r="1055" spans="3:3">
      <c r="C1055" s="15"/>
    </row>
    <row r="1056" spans="3:3">
      <c r="C1056" s="15"/>
    </row>
    <row r="1057" spans="3:3">
      <c r="C1057" s="15"/>
    </row>
    <row r="1058" spans="3:3">
      <c r="C1058" s="15"/>
    </row>
    <row r="1059" spans="3:3">
      <c r="C1059" s="15"/>
    </row>
    <row r="1060" spans="3:3">
      <c r="C1060" s="15"/>
    </row>
    <row r="1061" spans="3:3">
      <c r="C1061" s="15"/>
    </row>
    <row r="1062" spans="3:3">
      <c r="C1062" s="15"/>
    </row>
    <row r="1063" spans="3:3">
      <c r="C1063" s="15"/>
    </row>
    <row r="1064" spans="3:3">
      <c r="C1064" s="15"/>
    </row>
    <row r="1065" spans="3:3">
      <c r="C1065" s="15"/>
    </row>
    <row r="1066" spans="3:3">
      <c r="C1066" s="15"/>
    </row>
    <row r="1067" spans="3:3">
      <c r="C1067" s="15"/>
    </row>
    <row r="1068" spans="3:3">
      <c r="C1068" s="15"/>
    </row>
    <row r="1069" spans="3:3">
      <c r="C1069" s="15"/>
    </row>
    <row r="1070" spans="3:3">
      <c r="C1070" s="15"/>
    </row>
    <row r="1071" spans="3:3">
      <c r="C1071" s="15"/>
    </row>
    <row r="1072" spans="3:3">
      <c r="C1072" s="15"/>
    </row>
    <row r="1073" spans="3:3">
      <c r="C1073" s="15"/>
    </row>
    <row r="1074" spans="3:3">
      <c r="C1074" s="15"/>
    </row>
    <row r="1075" spans="3:3">
      <c r="C1075" s="15"/>
    </row>
    <row r="1076" spans="3:3">
      <c r="C1076" s="15"/>
    </row>
    <row r="1077" spans="3:3">
      <c r="C1077" s="15"/>
    </row>
    <row r="1078" spans="3:3">
      <c r="C1078" s="15"/>
    </row>
    <row r="1079" spans="3:3">
      <c r="C1079" s="15"/>
    </row>
    <row r="1080" spans="3:3">
      <c r="C1080" s="15"/>
    </row>
    <row r="1081" spans="3:3">
      <c r="C1081" s="15"/>
    </row>
    <row r="1082" spans="3:3">
      <c r="C1082" s="15"/>
    </row>
    <row r="1083" spans="3:3">
      <c r="C1083" s="15"/>
    </row>
    <row r="1084" spans="3:3">
      <c r="C1084" s="15"/>
    </row>
    <row r="1085" spans="3:3">
      <c r="C1085" s="15"/>
    </row>
    <row r="1086" spans="3:3">
      <c r="C1086" s="15"/>
    </row>
    <row r="1087" spans="3:3">
      <c r="C1087" s="15"/>
    </row>
    <row r="1088" spans="3:3">
      <c r="C1088" s="15"/>
    </row>
    <row r="1089" spans="3:3">
      <c r="C1089" s="15"/>
    </row>
    <row r="1090" spans="3:3">
      <c r="C1090" s="15"/>
    </row>
    <row r="1091" spans="3:3">
      <c r="C1091" s="15"/>
    </row>
    <row r="1092" spans="3:3">
      <c r="C1092" s="15"/>
    </row>
    <row r="1093" spans="3:3">
      <c r="C1093" s="15"/>
    </row>
    <row r="1094" spans="3:3">
      <c r="C1094" s="15"/>
    </row>
    <row r="1095" spans="3:3">
      <c r="C1095" s="15"/>
    </row>
    <row r="1096" spans="3:3">
      <c r="C1096" s="15"/>
    </row>
    <row r="1097" spans="3:3">
      <c r="C1097" s="15"/>
    </row>
    <row r="1098" spans="3:3">
      <c r="C1098" s="15"/>
    </row>
    <row r="1099" spans="3:3">
      <c r="C1099" s="15"/>
    </row>
    <row r="1100" spans="3:3">
      <c r="C1100" s="15"/>
    </row>
    <row r="1101" spans="3:3">
      <c r="C1101" s="15"/>
    </row>
    <row r="1102" spans="3:3">
      <c r="C1102" s="15"/>
    </row>
    <row r="1103" spans="3:3">
      <c r="C1103" s="15"/>
    </row>
    <row r="1104" spans="3:3">
      <c r="C1104" s="15"/>
    </row>
    <row r="1105" spans="3:3">
      <c r="C1105" s="15"/>
    </row>
    <row r="1106" spans="3:3">
      <c r="C1106" s="15"/>
    </row>
    <row r="1107" spans="3:3">
      <c r="C1107" s="15"/>
    </row>
    <row r="1108" spans="3:3">
      <c r="C1108" s="15"/>
    </row>
    <row r="1109" spans="3:3">
      <c r="C1109" s="15"/>
    </row>
    <row r="1110" spans="3:3">
      <c r="C1110" s="15"/>
    </row>
    <row r="1111" spans="3:3">
      <c r="C1111" s="15"/>
    </row>
    <row r="1112" spans="3:3">
      <c r="C1112" s="15"/>
    </row>
    <row r="1113" spans="3:3">
      <c r="C1113" s="15"/>
    </row>
    <row r="1114" spans="3:3">
      <c r="C1114" s="15"/>
    </row>
    <row r="1115" spans="3:3">
      <c r="C1115" s="15"/>
    </row>
    <row r="1116" spans="3:3">
      <c r="C1116" s="15"/>
    </row>
    <row r="1117" spans="3:3">
      <c r="C1117" s="15"/>
    </row>
    <row r="1118" spans="3:3">
      <c r="C1118" s="15"/>
    </row>
    <row r="1119" spans="3:3">
      <c r="C1119" s="15"/>
    </row>
    <row r="1120" spans="3:3">
      <c r="C1120" s="15"/>
    </row>
    <row r="1121" spans="3:3">
      <c r="C1121" s="15"/>
    </row>
    <row r="1122" spans="3:3">
      <c r="C1122" s="15"/>
    </row>
    <row r="1123" spans="3:3">
      <c r="C1123" s="15"/>
    </row>
    <row r="1124" spans="3:3">
      <c r="C1124" s="15"/>
    </row>
    <row r="1125" spans="3:3">
      <c r="C1125" s="15"/>
    </row>
    <row r="1126" spans="3:3">
      <c r="C1126" s="15"/>
    </row>
    <row r="1127" spans="3:3">
      <c r="C1127" s="15"/>
    </row>
    <row r="1128" spans="3:3">
      <c r="C1128" s="15"/>
    </row>
    <row r="1129" spans="3:3">
      <c r="C1129" s="15"/>
    </row>
    <row r="1130" spans="3:3">
      <c r="C1130" s="15"/>
    </row>
    <row r="1131" spans="3:3">
      <c r="C1131" s="15"/>
    </row>
    <row r="1132" spans="3:3">
      <c r="C1132" s="15"/>
    </row>
    <row r="1133" spans="3:3">
      <c r="C1133" s="15"/>
    </row>
    <row r="1134" spans="3:3">
      <c r="C1134" s="15"/>
    </row>
    <row r="1135" spans="3:3">
      <c r="C1135" s="15"/>
    </row>
    <row r="1136" spans="3:3">
      <c r="C1136" s="15"/>
    </row>
    <row r="1137" spans="3:3">
      <c r="C1137" s="15"/>
    </row>
    <row r="1138" spans="3:3">
      <c r="C1138" s="15"/>
    </row>
    <row r="1139" spans="3:3">
      <c r="C1139" s="15"/>
    </row>
    <row r="1140" spans="3:3">
      <c r="C1140" s="15"/>
    </row>
    <row r="1141" spans="3:3">
      <c r="C1141" s="15"/>
    </row>
    <row r="1142" spans="3:3">
      <c r="C1142" s="15"/>
    </row>
    <row r="1143" spans="3:3">
      <c r="C1143" s="15"/>
    </row>
    <row r="1144" spans="3:3">
      <c r="C1144" s="15"/>
    </row>
    <row r="1145" spans="3:3">
      <c r="C1145" s="15"/>
    </row>
    <row r="1146" spans="3:3">
      <c r="C1146" s="15"/>
    </row>
    <row r="1147" spans="3:3">
      <c r="C1147" s="15"/>
    </row>
    <row r="1148" spans="3:3">
      <c r="C1148" s="15"/>
    </row>
    <row r="1149" spans="3:3">
      <c r="C1149" s="15"/>
    </row>
    <row r="1150" spans="3:3">
      <c r="C1150" s="15"/>
    </row>
    <row r="1151" spans="3:3">
      <c r="C1151" s="15"/>
    </row>
    <row r="1152" spans="3:3">
      <c r="C1152" s="15"/>
    </row>
    <row r="1153" spans="3:3">
      <c r="C1153" s="15"/>
    </row>
    <row r="1154" spans="3:3">
      <c r="C1154" s="15"/>
    </row>
    <row r="1155" spans="3:3">
      <c r="C1155" s="15"/>
    </row>
    <row r="1156" spans="3:3">
      <c r="C1156" s="15"/>
    </row>
    <row r="1157" spans="3:3">
      <c r="C1157" s="15"/>
    </row>
    <row r="1158" spans="3:3">
      <c r="C1158" s="15"/>
    </row>
    <row r="1159" spans="3:3">
      <c r="C1159" s="15"/>
    </row>
    <row r="1160" spans="3:3">
      <c r="C1160" s="15"/>
    </row>
    <row r="1161" spans="3:3">
      <c r="C1161" s="15"/>
    </row>
    <row r="1162" spans="3:3">
      <c r="C1162" s="15"/>
    </row>
    <row r="1163" spans="3:3">
      <c r="C1163" s="15"/>
    </row>
    <row r="1164" spans="3:3">
      <c r="C1164" s="15"/>
    </row>
    <row r="1165" spans="3:3">
      <c r="C1165" s="15"/>
    </row>
    <row r="1166" spans="3:3">
      <c r="C1166" s="15"/>
    </row>
    <row r="1167" spans="3:3">
      <c r="C1167" s="15"/>
    </row>
    <row r="1168" spans="3:3">
      <c r="C1168" s="15"/>
    </row>
    <row r="1169" spans="3:3">
      <c r="C1169" s="15"/>
    </row>
    <row r="1170" spans="3:3">
      <c r="C1170" s="15"/>
    </row>
    <row r="1171" spans="3:3">
      <c r="C1171" s="15"/>
    </row>
    <row r="1172" spans="3:3">
      <c r="C1172" s="15"/>
    </row>
    <row r="1173" spans="3:3">
      <c r="C1173" s="15"/>
    </row>
    <row r="1174" spans="3:3">
      <c r="C1174" s="15"/>
    </row>
    <row r="1175" spans="3:3">
      <c r="C1175" s="15"/>
    </row>
    <row r="1176" spans="3:3">
      <c r="C1176" s="15"/>
    </row>
    <row r="1177" spans="3:3">
      <c r="C1177" s="15"/>
    </row>
    <row r="1178" spans="3:3">
      <c r="C1178" s="15"/>
    </row>
    <row r="1179" spans="3:3">
      <c r="C1179" s="15"/>
    </row>
    <row r="1180" spans="3:3">
      <c r="C1180" s="15"/>
    </row>
    <row r="1181" spans="3:3">
      <c r="C1181" s="15"/>
    </row>
    <row r="1182" spans="3:3">
      <c r="C1182" s="15"/>
    </row>
    <row r="1183" spans="3:3">
      <c r="C1183" s="15"/>
    </row>
    <row r="1184" spans="3:3">
      <c r="C1184" s="15"/>
    </row>
    <row r="1185" spans="3:3">
      <c r="C1185" s="15"/>
    </row>
    <row r="1186" spans="3:3">
      <c r="C1186" s="15"/>
    </row>
    <row r="1187" spans="3:3">
      <c r="C1187" s="15"/>
    </row>
    <row r="1188" spans="3:3">
      <c r="C1188" s="15"/>
    </row>
    <row r="1189" spans="3:3">
      <c r="C1189" s="15"/>
    </row>
    <row r="1190" spans="3:3">
      <c r="C1190" s="15"/>
    </row>
    <row r="1191" spans="3:3">
      <c r="C1191" s="15"/>
    </row>
    <row r="1192" spans="3:3">
      <c r="C1192" s="15"/>
    </row>
    <row r="1193" spans="3:3">
      <c r="C1193" s="15"/>
    </row>
    <row r="1194" spans="3:3">
      <c r="C1194" s="15"/>
    </row>
    <row r="1195" spans="3:3">
      <c r="C1195" s="15"/>
    </row>
    <row r="1196" spans="3:3">
      <c r="C1196" s="15"/>
    </row>
    <row r="1197" spans="3:3">
      <c r="C1197" s="15"/>
    </row>
    <row r="1198" spans="3:3">
      <c r="C1198" s="15"/>
    </row>
    <row r="1199" spans="3:3">
      <c r="C1199" s="15"/>
    </row>
    <row r="1200" spans="3:3">
      <c r="C1200" s="15"/>
    </row>
    <row r="1201" spans="3:3">
      <c r="C1201" s="15"/>
    </row>
    <row r="1202" spans="3:3">
      <c r="C1202" s="15"/>
    </row>
    <row r="1203" spans="3:3">
      <c r="C1203" s="15"/>
    </row>
    <row r="1204" spans="3:3">
      <c r="C1204" s="15"/>
    </row>
    <row r="1205" spans="3:3">
      <c r="C1205" s="15"/>
    </row>
    <row r="1206" spans="3:3">
      <c r="C1206" s="15"/>
    </row>
    <row r="1207" spans="3:3">
      <c r="C1207" s="15"/>
    </row>
    <row r="1208" spans="3:3">
      <c r="C1208" s="15"/>
    </row>
    <row r="1209" spans="3:3">
      <c r="C1209" s="15"/>
    </row>
    <row r="1210" spans="3:3">
      <c r="C1210" s="15"/>
    </row>
    <row r="1211" spans="3:3">
      <c r="C1211" s="15"/>
    </row>
    <row r="1212" spans="3:3">
      <c r="C1212" s="15"/>
    </row>
    <row r="1213" spans="3:3">
      <c r="C1213" s="15"/>
    </row>
    <row r="1214" spans="3:3">
      <c r="C1214" s="15"/>
    </row>
    <row r="1215" spans="3:3">
      <c r="C1215" s="15"/>
    </row>
    <row r="1216" spans="3:3">
      <c r="C1216" s="15"/>
    </row>
    <row r="1217" spans="3:3">
      <c r="C1217" s="15"/>
    </row>
    <row r="1218" spans="3:3">
      <c r="C1218" s="15"/>
    </row>
    <row r="1219" spans="3:3">
      <c r="C1219" s="15"/>
    </row>
    <row r="1220" spans="3:3">
      <c r="C1220" s="15"/>
    </row>
    <row r="1221" spans="3:3">
      <c r="C1221" s="15"/>
    </row>
    <row r="1222" spans="3:3">
      <c r="C1222" s="15"/>
    </row>
    <row r="1223" spans="3:3">
      <c r="C1223" s="15"/>
    </row>
    <row r="1224" spans="3:3">
      <c r="C1224" s="15"/>
    </row>
    <row r="1225" spans="3:3">
      <c r="C1225" s="15"/>
    </row>
    <row r="1226" spans="3:3">
      <c r="C1226" s="15"/>
    </row>
    <row r="1227" spans="3:3">
      <c r="C1227" s="15"/>
    </row>
    <row r="1228" spans="3:3">
      <c r="C1228" s="15"/>
    </row>
    <row r="1229" spans="3:3">
      <c r="C1229" s="15"/>
    </row>
    <row r="1230" spans="3:3">
      <c r="C1230" s="15"/>
    </row>
    <row r="1231" spans="3:3">
      <c r="C123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56"/>
  <sheetViews>
    <sheetView workbookViewId="0">
      <pane xSplit="1" ySplit="5" topLeftCell="B65" activePane="bottomRight" state="frozen"/>
      <selection pane="topRight" activeCell="B1" sqref="B1"/>
      <selection pane="bottomLeft" activeCell="A6" sqref="A6"/>
      <selection pane="bottomRight" activeCell="J4" sqref="J4"/>
    </sheetView>
  </sheetViews>
  <sheetFormatPr defaultRowHeight="14.5"/>
  <cols>
    <col min="15" max="15" width="10.54296875" bestFit="1" customWidth="1"/>
  </cols>
  <sheetData>
    <row r="1" spans="1:15">
      <c r="B1" t="s">
        <v>10</v>
      </c>
      <c r="G1" t="s">
        <v>11</v>
      </c>
      <c r="K1" t="s">
        <v>66</v>
      </c>
    </row>
    <row r="2" spans="1:15">
      <c r="A2" t="s">
        <v>9</v>
      </c>
      <c r="B2" t="s">
        <v>13</v>
      </c>
      <c r="D2" t="s">
        <v>14</v>
      </c>
      <c r="G2" t="s">
        <v>21</v>
      </c>
      <c r="H2" t="s">
        <v>18</v>
      </c>
      <c r="I2" t="s">
        <v>19</v>
      </c>
      <c r="J2" t="s">
        <v>20</v>
      </c>
      <c r="K2" t="s">
        <v>21</v>
      </c>
      <c r="L2" t="s">
        <v>18</v>
      </c>
      <c r="M2" t="s">
        <v>19</v>
      </c>
      <c r="N2" t="s">
        <v>20</v>
      </c>
      <c r="O2" t="s">
        <v>68</v>
      </c>
    </row>
    <row r="3" spans="1:15">
      <c r="B3" t="s">
        <v>12</v>
      </c>
      <c r="G3">
        <f>carboncycle!L5</f>
        <v>275</v>
      </c>
      <c r="H3">
        <v>5.35</v>
      </c>
      <c r="I3">
        <v>2.5600000000000001E-2</v>
      </c>
      <c r="J3">
        <v>5.6800000000000002E-3</v>
      </c>
      <c r="K3">
        <f>G3</f>
        <v>275</v>
      </c>
      <c r="L3">
        <f t="shared" ref="L3:N3" si="0">H3</f>
        <v>5.35</v>
      </c>
      <c r="M3">
        <f t="shared" si="0"/>
        <v>2.5600000000000001E-2</v>
      </c>
      <c r="N3">
        <f t="shared" si="0"/>
        <v>5.6800000000000002E-3</v>
      </c>
    </row>
    <row r="4" spans="1:15">
      <c r="C4">
        <f>AVERAGE(B6:B35)</f>
        <v>-0.33389141690000002</v>
      </c>
      <c r="D4" t="s">
        <v>15</v>
      </c>
      <c r="E4" t="s">
        <v>16</v>
      </c>
      <c r="F4" t="s">
        <v>17</v>
      </c>
      <c r="I4">
        <v>1.148910335009431</v>
      </c>
      <c r="J4">
        <f>4.26/H3/LN(2)</f>
        <v>1.1487627802218663</v>
      </c>
      <c r="M4">
        <f t="shared" ref="M4:M5" si="1">I4</f>
        <v>1.148910335009431</v>
      </c>
      <c r="N4">
        <f t="shared" ref="N4:N5" si="2">J4</f>
        <v>1.1487627802218663</v>
      </c>
    </row>
    <row r="5" spans="1:15">
      <c r="C5" s="3" t="s">
        <v>51</v>
      </c>
      <c r="I5">
        <v>7.3800000000000003E-3</v>
      </c>
      <c r="J5">
        <f>I4*LN(2)*5.35</f>
        <v>4.2605471829396349</v>
      </c>
      <c r="M5">
        <f t="shared" si="1"/>
        <v>7.3800000000000003E-3</v>
      </c>
      <c r="N5">
        <f t="shared" si="2"/>
        <v>4.2605471829396349</v>
      </c>
    </row>
    <row r="6" spans="1:15">
      <c r="A6">
        <v>1850</v>
      </c>
      <c r="B6">
        <v>-0.41765878000000001</v>
      </c>
      <c r="C6">
        <f>B6-C$4</f>
        <v>-8.3767363099999992E-2</v>
      </c>
      <c r="G6">
        <f>carboncycle!L106</f>
        <v>275.39128752345135</v>
      </c>
      <c r="H6">
        <f>H$3*LN(G6/G$3)</f>
        <v>7.6069103948270171E-3</v>
      </c>
      <c r="I6">
        <v>0</v>
      </c>
      <c r="J6">
        <v>0</v>
      </c>
      <c r="K6">
        <f>carboncycle!U106</f>
        <v>275.39128752345135</v>
      </c>
      <c r="L6">
        <f>L$3*LN(K6/K$3)</f>
        <v>7.6069103948270171E-3</v>
      </c>
      <c r="M6">
        <v>0</v>
      </c>
      <c r="N6">
        <v>0</v>
      </c>
      <c r="O6" s="16">
        <f t="shared" ref="O6:O69" si="3">M6-I6</f>
        <v>0</v>
      </c>
    </row>
    <row r="7" spans="1:15">
      <c r="A7">
        <v>1851</v>
      </c>
      <c r="B7">
        <v>-0.2333498</v>
      </c>
      <c r="C7">
        <f t="shared" ref="C7:C70" si="4">B7-C$4</f>
        <v>0.10054161690000002</v>
      </c>
      <c r="G7">
        <f>carboncycle!L107</f>
        <v>275.40887009348887</v>
      </c>
      <c r="H7">
        <f t="shared" ref="H7:H70" si="5">H$3*LN(G7/G$3)</f>
        <v>7.9484743847123129E-3</v>
      </c>
      <c r="I7">
        <f>I6+I$3*(I$4*H7-I6)+I$5*(J6-I6)</f>
        <v>2.3378135982473483E-4</v>
      </c>
      <c r="J7">
        <f t="shared" ref="J7:J70" si="6">J6+J$3*(I6-J6)</f>
        <v>0</v>
      </c>
      <c r="K7">
        <f>carboncycle!U107</f>
        <v>275.40887009348887</v>
      </c>
      <c r="L7">
        <f t="shared" ref="L7:L70" si="7">L$3*LN(K7/K$3)</f>
        <v>7.9484743847123129E-3</v>
      </c>
      <c r="M7">
        <f>M6+M$3*(M$4*L7-M6)+M$5*(N6-M6)</f>
        <v>2.3378135982473483E-4</v>
      </c>
      <c r="N7">
        <f t="shared" ref="N7:N70" si="8">N6+N$3*(M6-N6)</f>
        <v>0</v>
      </c>
      <c r="O7" s="16">
        <f t="shared" si="3"/>
        <v>0</v>
      </c>
    </row>
    <row r="8" spans="1:15">
      <c r="A8">
        <v>1852</v>
      </c>
      <c r="B8">
        <v>-0.22939907000000001</v>
      </c>
      <c r="C8">
        <f t="shared" si="4"/>
        <v>0.1044923469</v>
      </c>
      <c r="G8">
        <f>carboncycle!L108</f>
        <v>275.42605175662203</v>
      </c>
      <c r="H8">
        <f t="shared" si="5"/>
        <v>8.2822291781934915E-3</v>
      </c>
      <c r="I8">
        <f t="shared" ref="I8:I71" si="9">I7+I$3*(I$4*H8-I7)+I$5*(J7-I7)</f>
        <v>4.6966904129114019E-4</v>
      </c>
      <c r="J8">
        <f t="shared" si="6"/>
        <v>1.3278781238044939E-6</v>
      </c>
      <c r="K8">
        <f>carboncycle!U108</f>
        <v>275.42605175662203</v>
      </c>
      <c r="L8">
        <f t="shared" si="7"/>
        <v>8.2822291781934915E-3</v>
      </c>
      <c r="M8">
        <f t="shared" ref="M8:M71" si="10">M7+M$3*(M$4*L8-M7)+M$5*(N7-M7)</f>
        <v>4.6966904129114019E-4</v>
      </c>
      <c r="N8">
        <f t="shared" si="8"/>
        <v>1.3278781238044939E-6</v>
      </c>
      <c r="O8" s="16">
        <f t="shared" si="3"/>
        <v>0</v>
      </c>
    </row>
    <row r="9" spans="1:15">
      <c r="A9">
        <v>1853</v>
      </c>
      <c r="B9">
        <v>-0.27035445000000002</v>
      </c>
      <c r="C9">
        <f t="shared" si="4"/>
        <v>6.3536966899999991E-2</v>
      </c>
      <c r="G9">
        <f>carboncycle!L109</f>
        <v>275.44430539223896</v>
      </c>
      <c r="H9">
        <f t="shared" si="5"/>
        <v>8.6367842901863973E-3</v>
      </c>
      <c r="I9">
        <f t="shared" si="9"/>
        <v>7.0821515879531359E-4</v>
      </c>
      <c r="J9">
        <f t="shared" si="6"/>
        <v>3.988055930594961E-6</v>
      </c>
      <c r="K9">
        <f>carboncycle!U109</f>
        <v>275.44430539223896</v>
      </c>
      <c r="L9">
        <f t="shared" si="7"/>
        <v>8.6367842901863973E-3</v>
      </c>
      <c r="M9">
        <f t="shared" si="10"/>
        <v>7.0821515879531359E-4</v>
      </c>
      <c r="N9">
        <f t="shared" si="8"/>
        <v>3.988055930594961E-6</v>
      </c>
      <c r="O9" s="16">
        <f t="shared" si="3"/>
        <v>0</v>
      </c>
    </row>
    <row r="10" spans="1:15">
      <c r="A10">
        <v>1854</v>
      </c>
      <c r="B10">
        <v>-0.29163002999999998</v>
      </c>
      <c r="C10">
        <f t="shared" si="4"/>
        <v>4.2261386900000031E-2</v>
      </c>
      <c r="G10">
        <f>carboncycle!L110</f>
        <v>275.4631218982143</v>
      </c>
      <c r="H10">
        <f t="shared" si="5"/>
        <v>9.0022478944896678E-3</v>
      </c>
      <c r="I10">
        <f t="shared" si="9"/>
        <v>9.4966271120499126E-4</v>
      </c>
      <c r="J10">
        <f t="shared" si="6"/>
        <v>7.9880658748665633E-6</v>
      </c>
      <c r="K10">
        <f>carboncycle!U110</f>
        <v>275.4631218982143</v>
      </c>
      <c r="L10">
        <f t="shared" si="7"/>
        <v>9.0022478944896678E-3</v>
      </c>
      <c r="M10">
        <f t="shared" si="10"/>
        <v>9.4966271120499126E-4</v>
      </c>
      <c r="N10">
        <f t="shared" si="8"/>
        <v>7.9880658748665633E-6</v>
      </c>
      <c r="O10" s="16">
        <f t="shared" si="3"/>
        <v>0</v>
      </c>
    </row>
    <row r="11" spans="1:15">
      <c r="A11">
        <v>1855</v>
      </c>
      <c r="B11">
        <v>-0.29695120000000003</v>
      </c>
      <c r="C11">
        <f t="shared" si="4"/>
        <v>3.6940216899999989E-2</v>
      </c>
      <c r="G11">
        <f>carboncycle!L111</f>
        <v>275.48625466998362</v>
      </c>
      <c r="H11">
        <f t="shared" si="5"/>
        <v>9.4515099657508806E-3</v>
      </c>
      <c r="I11">
        <f t="shared" si="9"/>
        <v>1.19639058643166E-3</v>
      </c>
      <c r="J11">
        <f t="shared" si="6"/>
        <v>1.3336777860341672E-5</v>
      </c>
      <c r="K11">
        <f>carboncycle!U111</f>
        <v>275.48625466998362</v>
      </c>
      <c r="L11">
        <f t="shared" si="7"/>
        <v>9.4515099657508806E-3</v>
      </c>
      <c r="M11">
        <f t="shared" si="10"/>
        <v>1.19639058643166E-3</v>
      </c>
      <c r="N11">
        <f t="shared" si="8"/>
        <v>1.3336777860341672E-5</v>
      </c>
      <c r="O11" s="16">
        <f t="shared" si="3"/>
        <v>0</v>
      </c>
    </row>
    <row r="12" spans="1:15">
      <c r="A12">
        <v>1856</v>
      </c>
      <c r="B12">
        <v>-0.32035372000000001</v>
      </c>
      <c r="C12">
        <f t="shared" si="4"/>
        <v>1.3537696900000007E-2</v>
      </c>
      <c r="G12">
        <f>carboncycle!L112</f>
        <v>275.50972418366501</v>
      </c>
      <c r="H12">
        <f t="shared" si="5"/>
        <v>9.9072733581900621E-3</v>
      </c>
      <c r="I12">
        <f t="shared" si="9"/>
        <v>1.4484258103882499E-3</v>
      </c>
      <c r="J12">
        <f t="shared" si="6"/>
        <v>2.0056523493026762E-5</v>
      </c>
      <c r="K12">
        <f>carboncycle!U112</f>
        <v>275.50972418366501</v>
      </c>
      <c r="L12">
        <f t="shared" si="7"/>
        <v>9.9072733581900621E-3</v>
      </c>
      <c r="M12">
        <f t="shared" si="10"/>
        <v>1.4484258103882499E-3</v>
      </c>
      <c r="N12">
        <f t="shared" si="8"/>
        <v>2.0056523493026762E-5</v>
      </c>
      <c r="O12" s="16">
        <f t="shared" si="3"/>
        <v>0</v>
      </c>
    </row>
    <row r="13" spans="1:15">
      <c r="A13">
        <v>1857</v>
      </c>
      <c r="B13">
        <v>-0.46723005000000001</v>
      </c>
      <c r="C13">
        <f t="shared" si="4"/>
        <v>-0.13333863309999999</v>
      </c>
      <c r="G13">
        <f>carboncycle!L113</f>
        <v>275.53499543000555</v>
      </c>
      <c r="H13">
        <f t="shared" si="5"/>
        <v>1.0397981873141331E-2</v>
      </c>
      <c r="I13">
        <f t="shared" si="9"/>
        <v>1.7066312745397196E-3</v>
      </c>
      <c r="J13">
        <f t="shared" si="6"/>
        <v>2.8169661042591631E-5</v>
      </c>
      <c r="K13">
        <f>carboncycle!U113</f>
        <v>275.53499543000555</v>
      </c>
      <c r="L13">
        <f t="shared" si="7"/>
        <v>1.0397981873141331E-2</v>
      </c>
      <c r="M13">
        <f t="shared" si="10"/>
        <v>1.7066312745397196E-3</v>
      </c>
      <c r="N13">
        <f t="shared" si="8"/>
        <v>2.8169661042591631E-5</v>
      </c>
      <c r="O13" s="16">
        <f t="shared" si="3"/>
        <v>0</v>
      </c>
    </row>
    <row r="14" spans="1:15">
      <c r="A14">
        <v>1858</v>
      </c>
      <c r="B14">
        <v>-0.38876569999999999</v>
      </c>
      <c r="C14">
        <f t="shared" si="4"/>
        <v>-5.4874283099999976E-2</v>
      </c>
      <c r="G14">
        <f>carboncycle!L114</f>
        <v>275.56014116094445</v>
      </c>
      <c r="H14">
        <f t="shared" si="5"/>
        <v>1.0886208502934199E-2</v>
      </c>
      <c r="I14">
        <f t="shared" si="9"/>
        <v>1.9707407701309632E-3</v>
      </c>
      <c r="J14">
        <f t="shared" si="6"/>
        <v>3.7703323007255317E-5</v>
      </c>
      <c r="K14">
        <f>carboncycle!U114</f>
        <v>275.56014116094445</v>
      </c>
      <c r="L14">
        <f t="shared" si="7"/>
        <v>1.0886208502934199E-2</v>
      </c>
      <c r="M14">
        <f t="shared" si="10"/>
        <v>1.9707407701309632E-3</v>
      </c>
      <c r="N14">
        <f t="shared" si="8"/>
        <v>3.7703323007255317E-5</v>
      </c>
      <c r="O14" s="16">
        <f t="shared" si="3"/>
        <v>0</v>
      </c>
    </row>
    <row r="15" spans="1:15">
      <c r="A15">
        <v>1859</v>
      </c>
      <c r="B15">
        <v>-0.28119546000000001</v>
      </c>
      <c r="C15">
        <f t="shared" si="4"/>
        <v>5.2695956900000007E-2</v>
      </c>
      <c r="G15">
        <f>carboncycle!L115</f>
        <v>275.58523067875387</v>
      </c>
      <c r="H15">
        <f t="shared" si="5"/>
        <v>1.1373299304132212E-2</v>
      </c>
      <c r="I15">
        <f t="shared" si="9"/>
        <v>2.2405366585658681E-3</v>
      </c>
      <c r="J15">
        <f t="shared" si="6"/>
        <v>4.8682975706917976E-5</v>
      </c>
      <c r="K15">
        <f>carboncycle!U115</f>
        <v>275.58523067875387</v>
      </c>
      <c r="L15">
        <f t="shared" si="7"/>
        <v>1.1373299304132212E-2</v>
      </c>
      <c r="M15">
        <f t="shared" si="10"/>
        <v>2.2405366585658681E-3</v>
      </c>
      <c r="N15">
        <f t="shared" si="8"/>
        <v>4.8682975706917976E-5</v>
      </c>
      <c r="O15" s="16">
        <f t="shared" si="3"/>
        <v>0</v>
      </c>
    </row>
    <row r="16" spans="1:15">
      <c r="A16">
        <v>1860</v>
      </c>
      <c r="B16">
        <v>-0.39016518</v>
      </c>
      <c r="C16">
        <f t="shared" si="4"/>
        <v>-5.6273763099999985E-2</v>
      </c>
      <c r="G16">
        <f>carboncycle!L116</f>
        <v>275.61218628021436</v>
      </c>
      <c r="H16">
        <f t="shared" si="5"/>
        <v>1.189656905646303E-2</v>
      </c>
      <c r="I16">
        <f t="shared" si="9"/>
        <v>2.5169061731142514E-3</v>
      </c>
      <c r="J16">
        <f t="shared" si="6"/>
        <v>6.1132704625556806E-5</v>
      </c>
      <c r="K16">
        <f>carboncycle!U116</f>
        <v>275.61218628021436</v>
      </c>
      <c r="L16">
        <f t="shared" si="7"/>
        <v>1.189656905646303E-2</v>
      </c>
      <c r="M16">
        <f t="shared" si="10"/>
        <v>2.5169061731142514E-3</v>
      </c>
      <c r="N16">
        <f t="shared" si="8"/>
        <v>6.1132704625556806E-5</v>
      </c>
      <c r="O16" s="16">
        <f t="shared" si="3"/>
        <v>0</v>
      </c>
    </row>
    <row r="17" spans="1:15">
      <c r="A17">
        <v>1861</v>
      </c>
      <c r="B17">
        <v>-0.42927712000000001</v>
      </c>
      <c r="C17">
        <f t="shared" si="4"/>
        <v>-9.5385703099999997E-2</v>
      </c>
      <c r="G17">
        <f>carboncycle!L117</f>
        <v>275.6423356972532</v>
      </c>
      <c r="H17">
        <f t="shared" si="5"/>
        <v>1.2481777430771621E-2</v>
      </c>
      <c r="I17">
        <f t="shared" si="9"/>
        <v>2.8014651099763054E-3</v>
      </c>
      <c r="J17">
        <f t="shared" si="6"/>
        <v>7.5081497926572595E-5</v>
      </c>
      <c r="K17">
        <f>carboncycle!U117</f>
        <v>275.6423356972532</v>
      </c>
      <c r="L17">
        <f t="shared" si="7"/>
        <v>1.2481777430771621E-2</v>
      </c>
      <c r="M17">
        <f t="shared" si="10"/>
        <v>2.8014651099763054E-3</v>
      </c>
      <c r="N17">
        <f t="shared" si="8"/>
        <v>7.5081497926572595E-5</v>
      </c>
      <c r="O17" s="16">
        <f t="shared" si="3"/>
        <v>0</v>
      </c>
    </row>
    <row r="18" spans="1:15">
      <c r="A18">
        <v>1862</v>
      </c>
      <c r="B18">
        <v>-0.53639775999999995</v>
      </c>
      <c r="C18">
        <f t="shared" si="4"/>
        <v>-0.20250634309999993</v>
      </c>
      <c r="G18">
        <f>carboncycle!L118</f>
        <v>275.67365923810985</v>
      </c>
      <c r="H18">
        <f t="shared" si="5"/>
        <v>1.3089708074188499E-2</v>
      </c>
      <c r="I18">
        <f t="shared" si="9"/>
        <v>3.0946227548544888E-3</v>
      </c>
      <c r="J18">
        <f t="shared" si="6"/>
        <v>9.0567356843015073E-5</v>
      </c>
      <c r="K18">
        <f>carboncycle!U118</f>
        <v>275.67365923810985</v>
      </c>
      <c r="L18">
        <f t="shared" si="7"/>
        <v>1.3089708074188499E-2</v>
      </c>
      <c r="M18">
        <f t="shared" si="10"/>
        <v>3.0946227548544888E-3</v>
      </c>
      <c r="N18">
        <f t="shared" si="8"/>
        <v>9.0567356843015073E-5</v>
      </c>
      <c r="O18" s="16">
        <f t="shared" si="3"/>
        <v>0</v>
      </c>
    </row>
    <row r="19" spans="1:15">
      <c r="A19">
        <v>1863</v>
      </c>
      <c r="B19">
        <v>-0.34434320000000002</v>
      </c>
      <c r="C19">
        <f t="shared" si="4"/>
        <v>-1.0451783100000001E-2</v>
      </c>
      <c r="G19">
        <f>carboncycle!L119</f>
        <v>275.7052223869153</v>
      </c>
      <c r="H19">
        <f t="shared" si="5"/>
        <v>1.3702219187403443E-2</v>
      </c>
      <c r="I19">
        <f t="shared" si="9"/>
        <v>3.3962415871593814E-3</v>
      </c>
      <c r="J19">
        <f t="shared" si="6"/>
        <v>1.0763039150372024E-4</v>
      </c>
      <c r="K19">
        <f>carboncycle!U119</f>
        <v>275.7052223869153</v>
      </c>
      <c r="L19">
        <f t="shared" si="7"/>
        <v>1.3702219187403443E-2</v>
      </c>
      <c r="M19">
        <f t="shared" si="10"/>
        <v>3.3962415871593814E-3</v>
      </c>
      <c r="N19">
        <f t="shared" si="8"/>
        <v>1.0763039150372024E-4</v>
      </c>
      <c r="O19" s="16">
        <f t="shared" si="3"/>
        <v>0</v>
      </c>
    </row>
    <row r="20" spans="1:15">
      <c r="A20">
        <v>1864</v>
      </c>
      <c r="B20">
        <v>-0.46543669999999998</v>
      </c>
      <c r="C20">
        <f t="shared" si="4"/>
        <v>-0.13154528309999997</v>
      </c>
      <c r="G20">
        <f>carboncycle!L120</f>
        <v>275.73942410291102</v>
      </c>
      <c r="H20">
        <f t="shared" si="5"/>
        <v>1.4365854901255661E-2</v>
      </c>
      <c r="I20">
        <f t="shared" si="9"/>
        <v>3.7075578785870046E-3</v>
      </c>
      <c r="J20">
        <f t="shared" si="6"/>
        <v>1.2630970309504438E-4</v>
      </c>
      <c r="K20">
        <f>carboncycle!U120</f>
        <v>275.73942410291102</v>
      </c>
      <c r="L20">
        <f t="shared" si="7"/>
        <v>1.4365854901255661E-2</v>
      </c>
      <c r="M20">
        <f t="shared" si="10"/>
        <v>3.7075578785870046E-3</v>
      </c>
      <c r="N20">
        <f t="shared" si="8"/>
        <v>1.2630970309504438E-4</v>
      </c>
      <c r="O20" s="16">
        <f t="shared" si="3"/>
        <v>0</v>
      </c>
    </row>
    <row r="21" spans="1:15">
      <c r="A21">
        <v>1865</v>
      </c>
      <c r="B21">
        <v>-0.33258784000000002</v>
      </c>
      <c r="C21">
        <f t="shared" si="4"/>
        <v>1.3035768999999919E-3</v>
      </c>
      <c r="G21">
        <f>carboncycle!L121</f>
        <v>275.77662827319648</v>
      </c>
      <c r="H21">
        <f t="shared" si="5"/>
        <v>1.5087655510582082E-2</v>
      </c>
      <c r="I21">
        <f t="shared" si="9"/>
        <v>4.0299744870475928E-3</v>
      </c>
      <c r="J21">
        <f t="shared" si="6"/>
        <v>1.4665119273183871E-4</v>
      </c>
      <c r="K21">
        <f>carboncycle!U121</f>
        <v>275.77662827319648</v>
      </c>
      <c r="L21">
        <f t="shared" si="7"/>
        <v>1.5087655510582082E-2</v>
      </c>
      <c r="M21">
        <f t="shared" si="10"/>
        <v>4.0299744870475928E-3</v>
      </c>
      <c r="N21">
        <f t="shared" si="8"/>
        <v>1.4665119273183871E-4</v>
      </c>
      <c r="O21" s="16">
        <f t="shared" si="3"/>
        <v>0</v>
      </c>
    </row>
    <row r="22" spans="1:15">
      <c r="A22">
        <v>1866</v>
      </c>
      <c r="B22">
        <v>-0.34126064</v>
      </c>
      <c r="C22">
        <f t="shared" si="4"/>
        <v>-7.3692230999999886E-3</v>
      </c>
      <c r="G22">
        <f>carboncycle!L122</f>
        <v>275.81625864057219</v>
      </c>
      <c r="H22">
        <f t="shared" si="5"/>
        <v>1.5856419832439451E-2</v>
      </c>
      <c r="I22">
        <f t="shared" si="9"/>
        <v>4.364518892583622E-3</v>
      </c>
      <c r="J22">
        <f t="shared" si="6"/>
        <v>1.6870846904355221E-4</v>
      </c>
      <c r="K22">
        <f>carboncycle!U122</f>
        <v>275.81625864057219</v>
      </c>
      <c r="L22">
        <f t="shared" si="7"/>
        <v>1.5856419832439451E-2</v>
      </c>
      <c r="M22">
        <f t="shared" si="10"/>
        <v>4.364518892583622E-3</v>
      </c>
      <c r="N22">
        <f t="shared" si="8"/>
        <v>1.6870846904355221E-4</v>
      </c>
      <c r="O22" s="16">
        <f t="shared" si="3"/>
        <v>0</v>
      </c>
    </row>
    <row r="23" spans="1:15">
      <c r="A23">
        <v>1867</v>
      </c>
      <c r="B23">
        <v>-0.35696334000000002</v>
      </c>
      <c r="C23">
        <f t="shared" si="4"/>
        <v>-2.3071923100000002E-2</v>
      </c>
      <c r="G23">
        <f>carboncycle!L123</f>
        <v>275.85638220089248</v>
      </c>
      <c r="H23">
        <f t="shared" si="5"/>
        <v>1.6634638769541674E-2</v>
      </c>
      <c r="I23">
        <f t="shared" si="9"/>
        <v>4.711081863085516E-3</v>
      </c>
      <c r="J23">
        <f t="shared" si="6"/>
        <v>1.9254067224925981E-4</v>
      </c>
      <c r="K23">
        <f>carboncycle!U123</f>
        <v>275.85638220089248</v>
      </c>
      <c r="L23">
        <f t="shared" si="7"/>
        <v>1.6634638769541674E-2</v>
      </c>
      <c r="M23">
        <f t="shared" si="10"/>
        <v>4.711081863085516E-3</v>
      </c>
      <c r="N23">
        <f t="shared" si="8"/>
        <v>1.9254067224925981E-4</v>
      </c>
      <c r="O23" s="16">
        <f t="shared" si="3"/>
        <v>0</v>
      </c>
    </row>
    <row r="24" spans="1:15">
      <c r="A24">
        <v>1868</v>
      </c>
      <c r="B24">
        <v>-0.35196072</v>
      </c>
      <c r="C24">
        <f t="shared" si="4"/>
        <v>-1.8069303099999989E-2</v>
      </c>
      <c r="G24">
        <f>carboncycle!L124</f>
        <v>275.89940888331068</v>
      </c>
      <c r="H24">
        <f t="shared" si="5"/>
        <v>1.7469039622685659E-2</v>
      </c>
      <c r="I24">
        <f t="shared" si="9"/>
        <v>5.0709325536310908E-3</v>
      </c>
      <c r="J24">
        <f t="shared" si="6"/>
        <v>2.1820598621320975E-4</v>
      </c>
      <c r="K24">
        <f>carboncycle!U124</f>
        <v>275.89940888331068</v>
      </c>
      <c r="L24">
        <f t="shared" si="7"/>
        <v>1.7469039622685659E-2</v>
      </c>
      <c r="M24">
        <f t="shared" si="10"/>
        <v>5.0709325536310908E-3</v>
      </c>
      <c r="N24">
        <f t="shared" si="8"/>
        <v>2.1820598621320975E-4</v>
      </c>
      <c r="O24" s="16">
        <f t="shared" si="3"/>
        <v>0</v>
      </c>
    </row>
    <row r="25" spans="1:15">
      <c r="A25">
        <v>1869</v>
      </c>
      <c r="B25">
        <v>-0.31657043000000001</v>
      </c>
      <c r="C25">
        <f t="shared" si="4"/>
        <v>1.7320986900000002E-2</v>
      </c>
      <c r="G25">
        <f>carboncycle!L125</f>
        <v>275.94383004378636</v>
      </c>
      <c r="H25">
        <f t="shared" si="5"/>
        <v>1.8330346574711675E-2</v>
      </c>
      <c r="I25">
        <f t="shared" si="9"/>
        <v>5.44443762856476E-3</v>
      </c>
      <c r="J25">
        <f t="shared" si="6"/>
        <v>2.4576947311614333E-4</v>
      </c>
      <c r="K25">
        <f>carboncycle!U125</f>
        <v>275.94383004378636</v>
      </c>
      <c r="L25">
        <f t="shared" si="7"/>
        <v>1.8330346574711675E-2</v>
      </c>
      <c r="M25">
        <f t="shared" si="10"/>
        <v>5.44443762856476E-3</v>
      </c>
      <c r="N25">
        <f t="shared" si="8"/>
        <v>2.4576947311614333E-4</v>
      </c>
      <c r="O25" s="16">
        <f t="shared" si="3"/>
        <v>0</v>
      </c>
    </row>
    <row r="26" spans="1:15">
      <c r="A26">
        <v>1870</v>
      </c>
      <c r="B26">
        <v>-0.32789087</v>
      </c>
      <c r="C26">
        <f t="shared" si="4"/>
        <v>6.0005469000000144E-3</v>
      </c>
      <c r="G26">
        <f>carboncycle!L126</f>
        <v>275.99058975469183</v>
      </c>
      <c r="H26">
        <f t="shared" si="5"/>
        <v>1.9236847220328326E-2</v>
      </c>
      <c r="I26">
        <f t="shared" si="9"/>
        <v>5.8324900164477668E-3</v>
      </c>
      <c r="J26">
        <f t="shared" si="6"/>
        <v>2.752979082390915E-4</v>
      </c>
      <c r="K26">
        <f>carboncycle!U126</f>
        <v>275.99058975469183</v>
      </c>
      <c r="L26">
        <f t="shared" si="7"/>
        <v>1.9236847220328326E-2</v>
      </c>
      <c r="M26">
        <f t="shared" si="10"/>
        <v>5.8324900164477668E-3</v>
      </c>
      <c r="N26">
        <f t="shared" si="8"/>
        <v>2.752979082390915E-4</v>
      </c>
      <c r="O26" s="16">
        <f t="shared" si="3"/>
        <v>0</v>
      </c>
    </row>
    <row r="27" spans="1:15">
      <c r="A27">
        <v>1871</v>
      </c>
      <c r="B27">
        <v>-0.36858069999999998</v>
      </c>
      <c r="C27">
        <f t="shared" si="4"/>
        <v>-3.4689283099999968E-2</v>
      </c>
      <c r="G27">
        <f>carboncycle!L127</f>
        <v>276.0386907999096</v>
      </c>
      <c r="H27">
        <f t="shared" si="5"/>
        <v>2.0169191215950691E-2</v>
      </c>
      <c r="I27">
        <f t="shared" si="9"/>
        <v>6.2353845555298756E-3</v>
      </c>
      <c r="J27">
        <f t="shared" si="6"/>
        <v>3.0686275941371678E-4</v>
      </c>
      <c r="K27">
        <f>carboncycle!U127</f>
        <v>276.0386907999096</v>
      </c>
      <c r="L27">
        <f t="shared" si="7"/>
        <v>2.0169191215950691E-2</v>
      </c>
      <c r="M27">
        <f t="shared" si="10"/>
        <v>6.2353845555298756E-3</v>
      </c>
      <c r="N27">
        <f t="shared" si="8"/>
        <v>3.0686275941371678E-4</v>
      </c>
      <c r="O27" s="16">
        <f t="shared" si="3"/>
        <v>0</v>
      </c>
    </row>
    <row r="28" spans="1:15">
      <c r="A28">
        <v>1872</v>
      </c>
      <c r="B28">
        <v>-0.32804197000000002</v>
      </c>
      <c r="C28">
        <f t="shared" si="4"/>
        <v>5.8494468999999993E-3</v>
      </c>
      <c r="G28">
        <f>carboncycle!L128</f>
        <v>276.09001822498345</v>
      </c>
      <c r="H28">
        <f t="shared" si="5"/>
        <v>2.1163893068789845E-2</v>
      </c>
      <c r="I28">
        <f t="shared" si="9"/>
        <v>6.6544808562326117E-3</v>
      </c>
      <c r="J28">
        <f t="shared" si="6"/>
        <v>3.4053676321565659E-4</v>
      </c>
      <c r="K28">
        <f>carboncycle!U128</f>
        <v>276.09001822498345</v>
      </c>
      <c r="L28">
        <f t="shared" si="7"/>
        <v>2.1163893068789845E-2</v>
      </c>
      <c r="M28">
        <f t="shared" si="10"/>
        <v>6.6544808562326117E-3</v>
      </c>
      <c r="N28">
        <f t="shared" si="8"/>
        <v>3.4053676321565659E-4</v>
      </c>
      <c r="O28" s="16">
        <f t="shared" si="3"/>
        <v>0</v>
      </c>
    </row>
    <row r="29" spans="1:15">
      <c r="A29">
        <v>1873</v>
      </c>
      <c r="B29">
        <v>-0.34133235000000001</v>
      </c>
      <c r="C29">
        <f t="shared" si="4"/>
        <v>-7.4409330999999912E-3</v>
      </c>
      <c r="G29">
        <f>carboncycle!L129</f>
        <v>276.14821667084846</v>
      </c>
      <c r="H29">
        <f t="shared" si="5"/>
        <v>2.229152845096952E-2</v>
      </c>
      <c r="I29">
        <f t="shared" si="9"/>
        <v>7.0931700048707681E-3</v>
      </c>
      <c r="J29">
        <f t="shared" si="6"/>
        <v>3.7639996566399291E-4</v>
      </c>
      <c r="K29">
        <f>carboncycle!U129</f>
        <v>276.14821667084846</v>
      </c>
      <c r="L29">
        <f t="shared" si="7"/>
        <v>2.229152845096952E-2</v>
      </c>
      <c r="M29">
        <f t="shared" si="10"/>
        <v>7.0931700048707681E-3</v>
      </c>
      <c r="N29">
        <f t="shared" si="8"/>
        <v>3.7639996566399291E-4</v>
      </c>
      <c r="O29" s="16">
        <f t="shared" si="3"/>
        <v>0</v>
      </c>
    </row>
    <row r="30" spans="1:15">
      <c r="A30">
        <v>1874</v>
      </c>
      <c r="B30">
        <v>-0.37325120000000001</v>
      </c>
      <c r="C30">
        <f t="shared" si="4"/>
        <v>-3.935978309999999E-2</v>
      </c>
      <c r="G30">
        <f>carboncycle!L130</f>
        <v>276.21016411661674</v>
      </c>
      <c r="H30">
        <f t="shared" si="5"/>
        <v>2.3491542238312429E-2</v>
      </c>
      <c r="I30">
        <f t="shared" si="9"/>
        <v>7.5529507868271686E-3</v>
      </c>
      <c r="J30">
        <f t="shared" si="6"/>
        <v>4.1455121948668738E-4</v>
      </c>
      <c r="K30">
        <f>carboncycle!U130</f>
        <v>276.21016411661674</v>
      </c>
      <c r="L30">
        <f t="shared" si="7"/>
        <v>2.3491542238312429E-2</v>
      </c>
      <c r="M30">
        <f t="shared" si="10"/>
        <v>7.5529507868271686E-3</v>
      </c>
      <c r="N30">
        <f t="shared" si="8"/>
        <v>4.1455121948668738E-4</v>
      </c>
      <c r="O30" s="16">
        <f t="shared" si="3"/>
        <v>0</v>
      </c>
    </row>
    <row r="31" spans="1:15">
      <c r="A31">
        <v>1875</v>
      </c>
      <c r="B31">
        <v>-0.37562593999999999</v>
      </c>
      <c r="C31">
        <f t="shared" si="4"/>
        <v>-4.1734523099999976E-2</v>
      </c>
      <c r="G31">
        <f>carboncycle!L131</f>
        <v>276.26593877674793</v>
      </c>
      <c r="H31">
        <f t="shared" si="5"/>
        <v>2.4571749802595744E-2</v>
      </c>
      <c r="I31">
        <f t="shared" si="9"/>
        <v>8.0296207326926057E-3</v>
      </c>
      <c r="J31">
        <f t="shared" si="6"/>
        <v>4.550973290291813E-4</v>
      </c>
      <c r="K31">
        <f>carboncycle!U131</f>
        <v>276.26593877674793</v>
      </c>
      <c r="L31">
        <f t="shared" si="7"/>
        <v>2.4571749802595744E-2</v>
      </c>
      <c r="M31">
        <f t="shared" si="10"/>
        <v>8.0296207326926057E-3</v>
      </c>
      <c r="N31">
        <f t="shared" si="8"/>
        <v>4.550973290291813E-4</v>
      </c>
      <c r="O31" s="16">
        <f t="shared" si="3"/>
        <v>0</v>
      </c>
    </row>
    <row r="32" spans="1:15">
      <c r="A32">
        <v>1876</v>
      </c>
      <c r="B32">
        <v>-0.42410994000000002</v>
      </c>
      <c r="C32">
        <f t="shared" si="4"/>
        <v>-9.0218523100000003E-2</v>
      </c>
      <c r="G32">
        <f>carboncycle!L132</f>
        <v>276.32732503773082</v>
      </c>
      <c r="H32">
        <f t="shared" si="5"/>
        <v>2.5760387157102847E-2</v>
      </c>
      <c r="I32">
        <f t="shared" si="9"/>
        <v>8.525829660205814E-3</v>
      </c>
      <c r="J32">
        <f t="shared" si="6"/>
        <v>4.9812062196198951E-4</v>
      </c>
      <c r="K32">
        <f>carboncycle!U132</f>
        <v>276.32732503773082</v>
      </c>
      <c r="L32">
        <f t="shared" si="7"/>
        <v>2.5760387157102847E-2</v>
      </c>
      <c r="M32">
        <f t="shared" si="10"/>
        <v>8.525829660205814E-3</v>
      </c>
      <c r="N32">
        <f t="shared" si="8"/>
        <v>4.9812062196198951E-4</v>
      </c>
      <c r="O32" s="16">
        <f t="shared" si="3"/>
        <v>0</v>
      </c>
    </row>
    <row r="33" spans="1:15">
      <c r="A33">
        <v>1877</v>
      </c>
      <c r="B33">
        <v>-0.10110883399999999</v>
      </c>
      <c r="C33">
        <f t="shared" si="4"/>
        <v>0.23278258290000003</v>
      </c>
      <c r="G33">
        <f>carboncycle!L133</f>
        <v>276.38885787380968</v>
      </c>
      <c r="H33">
        <f t="shared" si="5"/>
        <v>2.6951597708050813E-2</v>
      </c>
      <c r="I33">
        <f t="shared" si="9"/>
        <v>9.0410271384882852E-3</v>
      </c>
      <c r="J33">
        <f t="shared" si="6"/>
        <v>5.4371800929921439E-4</v>
      </c>
      <c r="K33">
        <f>carboncycle!U133</f>
        <v>276.38885787380968</v>
      </c>
      <c r="L33">
        <f t="shared" si="7"/>
        <v>2.6951597708050813E-2</v>
      </c>
      <c r="M33">
        <f t="shared" si="10"/>
        <v>9.0410271384882852E-3</v>
      </c>
      <c r="N33">
        <f t="shared" si="8"/>
        <v>5.4371800929921439E-4</v>
      </c>
      <c r="O33" s="16">
        <f t="shared" si="3"/>
        <v>0</v>
      </c>
    </row>
    <row r="34" spans="1:15">
      <c r="A34">
        <v>1878</v>
      </c>
      <c r="B34">
        <v>-1.1315192999999999E-2</v>
      </c>
      <c r="C34">
        <f t="shared" si="4"/>
        <v>0.32257622390000001</v>
      </c>
      <c r="G34">
        <f>carboncycle!L134</f>
        <v>276.45062455370487</v>
      </c>
      <c r="H34">
        <f t="shared" si="5"/>
        <v>2.8147068542959609E-2</v>
      </c>
      <c r="I34">
        <f t="shared" si="9"/>
        <v>9.5747312258697339E-3</v>
      </c>
      <c r="J34">
        <f t="shared" si="6"/>
        <v>5.9198272515300829E-4</v>
      </c>
      <c r="K34">
        <f>carboncycle!U134</f>
        <v>276.45062455370487</v>
      </c>
      <c r="L34">
        <f t="shared" si="7"/>
        <v>2.8147068542959609E-2</v>
      </c>
      <c r="M34">
        <f t="shared" si="10"/>
        <v>9.5747312258697339E-3</v>
      </c>
      <c r="N34">
        <f t="shared" si="8"/>
        <v>5.9198272515300829E-4</v>
      </c>
      <c r="O34" s="16">
        <f t="shared" si="3"/>
        <v>0</v>
      </c>
    </row>
    <row r="35" spans="1:15">
      <c r="A35">
        <v>1879</v>
      </c>
      <c r="B35">
        <v>-0.30363432000000001</v>
      </c>
      <c r="C35">
        <f t="shared" si="4"/>
        <v>3.0257096900000002E-2</v>
      </c>
      <c r="G35">
        <f>carboncycle!L135</f>
        <v>276.51221191406171</v>
      </c>
      <c r="H35">
        <f t="shared" si="5"/>
        <v>2.9338802806247569E-2</v>
      </c>
      <c r="I35">
        <f t="shared" si="9"/>
        <v>1.0126241358831257E-2</v>
      </c>
      <c r="J35">
        <f t="shared" si="6"/>
        <v>6.4300473663707932E-4</v>
      </c>
      <c r="K35">
        <f>carboncycle!U135</f>
        <v>276.51221191406171</v>
      </c>
      <c r="L35">
        <f t="shared" si="7"/>
        <v>2.9338802806247569E-2</v>
      </c>
      <c r="M35">
        <f t="shared" si="10"/>
        <v>1.0126241358831257E-2</v>
      </c>
      <c r="N35">
        <f t="shared" si="8"/>
        <v>6.4300473663707932E-4</v>
      </c>
      <c r="O35" s="16">
        <f t="shared" si="3"/>
        <v>0</v>
      </c>
    </row>
    <row r="36" spans="1:15">
      <c r="A36">
        <v>1880</v>
      </c>
      <c r="B36">
        <v>-0.31583208000000002</v>
      </c>
      <c r="C36">
        <f t="shared" si="4"/>
        <v>1.80593369E-2</v>
      </c>
      <c r="G36">
        <f>carboncycle!L136</f>
        <v>276.57931851777255</v>
      </c>
      <c r="H36">
        <f t="shared" si="5"/>
        <v>3.0637033973642633E-2</v>
      </c>
      <c r="I36">
        <f t="shared" si="9"/>
        <v>1.0698122940912023E-2</v>
      </c>
      <c r="J36">
        <f t="shared" si="6"/>
        <v>6.9686952065114223E-4</v>
      </c>
      <c r="K36">
        <f>carboncycle!U136</f>
        <v>276.57931851777255</v>
      </c>
      <c r="L36">
        <f t="shared" si="7"/>
        <v>3.0637033973642633E-2</v>
      </c>
      <c r="M36">
        <f t="shared" si="10"/>
        <v>1.0698122940912023E-2</v>
      </c>
      <c r="N36">
        <f t="shared" si="8"/>
        <v>6.9686952065114223E-4</v>
      </c>
      <c r="O36" s="16">
        <f t="shared" si="3"/>
        <v>0</v>
      </c>
    </row>
    <row r="37" spans="1:15">
      <c r="A37">
        <v>1881</v>
      </c>
      <c r="B37">
        <v>-0.23224552000000001</v>
      </c>
      <c r="C37">
        <f t="shared" si="4"/>
        <v>0.1016458969</v>
      </c>
      <c r="G37">
        <f>carboncycle!L137</f>
        <v>276.65729405788596</v>
      </c>
      <c r="H37">
        <f t="shared" si="5"/>
        <v>3.2145137858622434E-2</v>
      </c>
      <c r="I37">
        <f t="shared" si="9"/>
        <v>1.1295897899698652E-2</v>
      </c>
      <c r="J37">
        <f t="shared" si="6"/>
        <v>7.5367664007822404E-4</v>
      </c>
      <c r="K37">
        <f>carboncycle!U137</f>
        <v>276.65729405788596</v>
      </c>
      <c r="L37">
        <f t="shared" si="7"/>
        <v>3.2145137858622434E-2</v>
      </c>
      <c r="M37">
        <f t="shared" si="10"/>
        <v>1.1295897899698652E-2</v>
      </c>
      <c r="N37">
        <f t="shared" si="8"/>
        <v>7.5367664007822404E-4</v>
      </c>
      <c r="O37" s="16">
        <f t="shared" si="3"/>
        <v>0</v>
      </c>
    </row>
    <row r="38" spans="1:15">
      <c r="A38">
        <v>1882</v>
      </c>
      <c r="B38">
        <v>-0.29553007999999997</v>
      </c>
      <c r="C38">
        <f t="shared" si="4"/>
        <v>3.8361336900000043E-2</v>
      </c>
      <c r="G38">
        <f>carboncycle!L138</f>
        <v>276.73668481347516</v>
      </c>
      <c r="H38">
        <f t="shared" si="5"/>
        <v>3.3680176408129578E-2</v>
      </c>
      <c r="I38">
        <f t="shared" si="9"/>
        <v>1.1919526191232535E-2</v>
      </c>
      <c r="J38">
        <f t="shared" si="6"/>
        <v>8.1355645683286809E-4</v>
      </c>
      <c r="K38">
        <f>carboncycle!U138</f>
        <v>276.73668481347516</v>
      </c>
      <c r="L38">
        <f t="shared" si="7"/>
        <v>3.3680176408129578E-2</v>
      </c>
      <c r="M38">
        <f t="shared" si="10"/>
        <v>1.1919526191232535E-2</v>
      </c>
      <c r="N38">
        <f t="shared" si="8"/>
        <v>8.1355645683286809E-4</v>
      </c>
      <c r="O38" s="16">
        <f t="shared" si="3"/>
        <v>0</v>
      </c>
    </row>
    <row r="39" spans="1:15">
      <c r="A39">
        <v>1883</v>
      </c>
      <c r="B39">
        <v>-0.34647440000000002</v>
      </c>
      <c r="C39">
        <f t="shared" si="4"/>
        <v>-1.25829831E-2</v>
      </c>
      <c r="G39">
        <f>carboncycle!L139</f>
        <v>276.82043777111102</v>
      </c>
      <c r="H39">
        <f t="shared" si="5"/>
        <v>3.5299081877826287E-2</v>
      </c>
      <c r="I39">
        <f t="shared" si="9"/>
        <v>1.2570644551733049E-2</v>
      </c>
      <c r="J39">
        <f t="shared" si="6"/>
        <v>8.7663836492425824E-4</v>
      </c>
      <c r="K39">
        <f>carboncycle!U139</f>
        <v>276.82043777111102</v>
      </c>
      <c r="L39">
        <f t="shared" si="7"/>
        <v>3.5299081877826287E-2</v>
      </c>
      <c r="M39">
        <f t="shared" si="10"/>
        <v>1.2570644551733049E-2</v>
      </c>
      <c r="N39">
        <f t="shared" si="8"/>
        <v>8.7663836492425824E-4</v>
      </c>
      <c r="O39" s="16">
        <f t="shared" si="3"/>
        <v>0</v>
      </c>
    </row>
    <row r="40" spans="1:15">
      <c r="A40">
        <v>1884</v>
      </c>
      <c r="B40">
        <v>-0.49232006</v>
      </c>
      <c r="C40">
        <f t="shared" si="4"/>
        <v>-0.15842864309999999</v>
      </c>
      <c r="G40">
        <f>carboncycle!L140</f>
        <v>276.90986992486557</v>
      </c>
      <c r="H40">
        <f t="shared" si="5"/>
        <v>3.7027222888340809E-2</v>
      </c>
      <c r="I40">
        <f t="shared" si="9"/>
        <v>1.3251582837309714E-2</v>
      </c>
      <c r="J40">
        <f t="shared" si="6"/>
        <v>9.4306032006533222E-4</v>
      </c>
      <c r="K40">
        <f>carboncycle!U140</f>
        <v>276.90986992486557</v>
      </c>
      <c r="L40">
        <f t="shared" si="7"/>
        <v>3.7027222888340809E-2</v>
      </c>
      <c r="M40">
        <f t="shared" si="10"/>
        <v>1.3251582837309714E-2</v>
      </c>
      <c r="N40">
        <f t="shared" si="8"/>
        <v>9.4306032006533222E-4</v>
      </c>
      <c r="O40" s="16">
        <f t="shared" si="3"/>
        <v>0</v>
      </c>
    </row>
    <row r="41" spans="1:15">
      <c r="A41">
        <v>1885</v>
      </c>
      <c r="B41">
        <v>-0.47112357999999999</v>
      </c>
      <c r="C41">
        <f t="shared" si="4"/>
        <v>-0.13723216309999997</v>
      </c>
      <c r="G41">
        <f>carboncycle!L141</f>
        <v>276.9987159188538</v>
      </c>
      <c r="H41">
        <f t="shared" si="5"/>
        <v>3.8743484683377155E-2</v>
      </c>
      <c r="I41">
        <f t="shared" si="9"/>
        <v>1.3961032843652819E-2</v>
      </c>
      <c r="J41">
        <f t="shared" si="6"/>
        <v>1.0129727279632804E-3</v>
      </c>
      <c r="K41">
        <f>carboncycle!U141</f>
        <v>276.9987159188538</v>
      </c>
      <c r="L41">
        <f t="shared" si="7"/>
        <v>3.8743484683377155E-2</v>
      </c>
      <c r="M41">
        <f t="shared" si="10"/>
        <v>1.3961032843652819E-2</v>
      </c>
      <c r="N41">
        <f t="shared" si="8"/>
        <v>1.0129727279632804E-3</v>
      </c>
      <c r="O41" s="16">
        <f t="shared" si="3"/>
        <v>0</v>
      </c>
    </row>
    <row r="42" spans="1:15">
      <c r="A42">
        <v>1886</v>
      </c>
      <c r="B42">
        <v>-0.42090361999999998</v>
      </c>
      <c r="C42">
        <f t="shared" si="4"/>
        <v>-8.7012203099999963E-2</v>
      </c>
      <c r="G42">
        <f>carboncycle!L142</f>
        <v>277.08673221249552</v>
      </c>
      <c r="H42">
        <f t="shared" si="5"/>
        <v>4.0443176225655304E-2</v>
      </c>
      <c r="I42">
        <f t="shared" si="9"/>
        <v>1.4697592647745854E-2</v>
      </c>
      <c r="J42">
        <f t="shared" si="6"/>
        <v>1.0865177094203969E-3</v>
      </c>
      <c r="K42">
        <f>carboncycle!U142</f>
        <v>277.08673221249552</v>
      </c>
      <c r="L42">
        <f t="shared" si="7"/>
        <v>4.0443176225655304E-2</v>
      </c>
      <c r="M42">
        <f t="shared" si="10"/>
        <v>1.4697592647745854E-2</v>
      </c>
      <c r="N42">
        <f t="shared" si="8"/>
        <v>1.0865177094203969E-3</v>
      </c>
      <c r="O42" s="16">
        <f t="shared" si="3"/>
        <v>0</v>
      </c>
    </row>
    <row r="43" spans="1:15">
      <c r="A43">
        <v>1887</v>
      </c>
      <c r="B43">
        <v>-0.49878576000000002</v>
      </c>
      <c r="C43">
        <f t="shared" si="4"/>
        <v>-0.16489434310000001</v>
      </c>
      <c r="G43">
        <f>carboncycle!L143</f>
        <v>277.17503155299886</v>
      </c>
      <c r="H43">
        <f t="shared" si="5"/>
        <v>4.2147791288688688E-2</v>
      </c>
      <c r="I43">
        <f t="shared" si="9"/>
        <v>1.5460539787959228E-2</v>
      </c>
      <c r="J43">
        <f t="shared" si="6"/>
        <v>1.1638286150700856E-3</v>
      </c>
      <c r="K43">
        <f>carboncycle!U143</f>
        <v>277.17503155299886</v>
      </c>
      <c r="L43">
        <f t="shared" si="7"/>
        <v>4.2147791288688688E-2</v>
      </c>
      <c r="M43">
        <f t="shared" si="10"/>
        <v>1.5460539787959228E-2</v>
      </c>
      <c r="N43">
        <f t="shared" si="8"/>
        <v>1.1638286150700856E-3</v>
      </c>
      <c r="O43" s="16">
        <f t="shared" si="3"/>
        <v>0</v>
      </c>
    </row>
    <row r="44" spans="1:15">
      <c r="A44">
        <v>1888</v>
      </c>
      <c r="B44">
        <v>-0.37937889000000002</v>
      </c>
      <c r="C44">
        <f t="shared" si="4"/>
        <v>-4.5487473100000009E-2</v>
      </c>
      <c r="G44">
        <f>carboncycle!L144</f>
        <v>277.26837113483089</v>
      </c>
      <c r="H44">
        <f t="shared" si="5"/>
        <v>4.394911768232275E-2</v>
      </c>
      <c r="I44">
        <f t="shared" si="9"/>
        <v>1.625187628623757E-2</v>
      </c>
      <c r="J44">
        <f t="shared" si="6"/>
        <v>1.2450339345320958E-3</v>
      </c>
      <c r="K44">
        <f>carboncycle!U144</f>
        <v>277.26837113483089</v>
      </c>
      <c r="L44">
        <f t="shared" si="7"/>
        <v>4.394911768232275E-2</v>
      </c>
      <c r="M44">
        <f t="shared" si="10"/>
        <v>1.625187628623757E-2</v>
      </c>
      <c r="N44">
        <f t="shared" si="8"/>
        <v>1.2450339345320958E-3</v>
      </c>
      <c r="O44" s="16">
        <f t="shared" si="3"/>
        <v>0</v>
      </c>
    </row>
    <row r="45" spans="1:15">
      <c r="A45">
        <v>1889</v>
      </c>
      <c r="B45">
        <v>-0.24989555999999999</v>
      </c>
      <c r="C45">
        <f t="shared" si="4"/>
        <v>8.3995856900000027E-2</v>
      </c>
      <c r="G45">
        <f>carboncycle!L145</f>
        <v>277.37496991906568</v>
      </c>
      <c r="H45">
        <f t="shared" si="5"/>
        <v>4.600558698598263E-2</v>
      </c>
      <c r="I45">
        <f t="shared" si="9"/>
        <v>1.7078198892277394E-2</v>
      </c>
      <c r="J45">
        <f t="shared" si="6"/>
        <v>1.3302727990897828E-3</v>
      </c>
      <c r="K45">
        <f>carboncycle!U145</f>
        <v>277.37496991906568</v>
      </c>
      <c r="L45">
        <f t="shared" si="7"/>
        <v>4.600558698598263E-2</v>
      </c>
      <c r="M45">
        <f t="shared" si="10"/>
        <v>1.7078198892277394E-2</v>
      </c>
      <c r="N45">
        <f t="shared" si="8"/>
        <v>1.3302727990897828E-3</v>
      </c>
      <c r="O45" s="16">
        <f t="shared" si="3"/>
        <v>0</v>
      </c>
    </row>
    <row r="46" spans="1:15">
      <c r="A46">
        <v>1890</v>
      </c>
      <c r="B46">
        <v>-0.50685817</v>
      </c>
      <c r="C46">
        <f t="shared" si="4"/>
        <v>-0.17296675309999998</v>
      </c>
      <c r="G46">
        <f>carboncycle!L146</f>
        <v>277.47914312093167</v>
      </c>
      <c r="H46">
        <f t="shared" si="5"/>
        <v>4.8014499323237536E-2</v>
      </c>
      <c r="I46">
        <f t="shared" si="9"/>
        <v>1.7936984781338306E-2</v>
      </c>
      <c r="J46">
        <f t="shared" si="6"/>
        <v>1.4197210192990885E-3</v>
      </c>
      <c r="K46">
        <f>carboncycle!U146</f>
        <v>277.47914312093167</v>
      </c>
      <c r="L46">
        <f t="shared" si="7"/>
        <v>4.8014499323237536E-2</v>
      </c>
      <c r="M46">
        <f t="shared" si="10"/>
        <v>1.7936984781338306E-2</v>
      </c>
      <c r="N46">
        <f t="shared" si="8"/>
        <v>1.4197210192990885E-3</v>
      </c>
      <c r="O46" s="16">
        <f t="shared" si="3"/>
        <v>0</v>
      </c>
    </row>
    <row r="47" spans="1:15">
      <c r="A47">
        <v>1891</v>
      </c>
      <c r="B47">
        <v>-0.40131494000000001</v>
      </c>
      <c r="C47">
        <f t="shared" si="4"/>
        <v>-6.7423523099999993E-2</v>
      </c>
      <c r="G47">
        <f>carboncycle!L147</f>
        <v>277.59490140810476</v>
      </c>
      <c r="H47">
        <f t="shared" si="5"/>
        <v>5.0245937998702382E-2</v>
      </c>
      <c r="I47">
        <f t="shared" si="9"/>
        <v>1.8833739347321375E-2</v>
      </c>
      <c r="J47">
        <f t="shared" si="6"/>
        <v>1.5135390774674712E-3</v>
      </c>
      <c r="K47">
        <f>carboncycle!U147</f>
        <v>277.59490140810476</v>
      </c>
      <c r="L47">
        <f t="shared" si="7"/>
        <v>5.0245937998702382E-2</v>
      </c>
      <c r="M47">
        <f t="shared" si="10"/>
        <v>1.8833739347321375E-2</v>
      </c>
      <c r="N47">
        <f t="shared" si="8"/>
        <v>1.5135390774674712E-3</v>
      </c>
      <c r="O47" s="16">
        <f t="shared" si="3"/>
        <v>0</v>
      </c>
    </row>
    <row r="48" spans="1:15">
      <c r="A48">
        <v>1892</v>
      </c>
      <c r="B48">
        <v>-0.50755850000000002</v>
      </c>
      <c r="C48">
        <f t="shared" si="4"/>
        <v>-0.17366708310000001</v>
      </c>
      <c r="G48">
        <f>carboncycle!L148</f>
        <v>277.7156070508355</v>
      </c>
      <c r="H48">
        <f t="shared" si="5"/>
        <v>5.2571754596598019E-2</v>
      </c>
      <c r="I48">
        <f t="shared" si="9"/>
        <v>1.9770018485990068E-2</v>
      </c>
      <c r="J48">
        <f t="shared" si="6"/>
        <v>1.6119178150002414E-3</v>
      </c>
      <c r="K48">
        <f>carboncycle!U148</f>
        <v>277.7156070508355</v>
      </c>
      <c r="L48">
        <f t="shared" si="7"/>
        <v>5.2571754596598019E-2</v>
      </c>
      <c r="M48">
        <f t="shared" si="10"/>
        <v>1.9770018485990068E-2</v>
      </c>
      <c r="N48">
        <f t="shared" si="8"/>
        <v>1.6119178150002414E-3</v>
      </c>
      <c r="O48" s="16">
        <f t="shared" si="3"/>
        <v>0</v>
      </c>
    </row>
    <row r="49" spans="1:15">
      <c r="A49">
        <v>1893</v>
      </c>
      <c r="B49">
        <v>-0.49461925000000001</v>
      </c>
      <c r="C49">
        <f t="shared" si="4"/>
        <v>-0.16072783309999999</v>
      </c>
      <c r="G49">
        <f>carboncycle!L149</f>
        <v>277.83465004564499</v>
      </c>
      <c r="H49">
        <f t="shared" si="5"/>
        <v>5.4864544578577715E-2</v>
      </c>
      <c r="I49">
        <f t="shared" si="9"/>
        <v>2.0743580952469805E-2</v>
      </c>
      <c r="J49">
        <f t="shared" si="6"/>
        <v>1.7150558268114635E-3</v>
      </c>
      <c r="K49">
        <f>carboncycle!U149</f>
        <v>277.83465004564499</v>
      </c>
      <c r="L49">
        <f t="shared" si="7"/>
        <v>5.4864544578577715E-2</v>
      </c>
      <c r="M49">
        <f t="shared" si="10"/>
        <v>2.0743580952469805E-2</v>
      </c>
      <c r="N49">
        <f t="shared" si="8"/>
        <v>1.7150558268114635E-3</v>
      </c>
      <c r="O49" s="16">
        <f t="shared" si="3"/>
        <v>0</v>
      </c>
    </row>
    <row r="50" spans="1:15">
      <c r="A50">
        <v>1894</v>
      </c>
      <c r="B50">
        <v>-0.48376393000000001</v>
      </c>
      <c r="C50">
        <f t="shared" si="4"/>
        <v>-0.14987251309999999</v>
      </c>
      <c r="G50">
        <f>carboncycle!L150</f>
        <v>277.94954885923289</v>
      </c>
      <c r="H50">
        <f t="shared" si="5"/>
        <v>5.7076585376656032E-2</v>
      </c>
      <c r="I50">
        <f t="shared" si="9"/>
        <v>2.1750857262612201E-2</v>
      </c>
      <c r="J50">
        <f t="shared" si="6"/>
        <v>1.8231378495252029E-3</v>
      </c>
      <c r="K50">
        <f>carboncycle!U150</f>
        <v>277.94954885923289</v>
      </c>
      <c r="L50">
        <f t="shared" si="7"/>
        <v>5.7076585376656032E-2</v>
      </c>
      <c r="M50">
        <f t="shared" si="10"/>
        <v>2.1750857262612201E-2</v>
      </c>
      <c r="N50">
        <f t="shared" si="8"/>
        <v>1.8231378495252029E-3</v>
      </c>
      <c r="O50" s="16">
        <f t="shared" si="3"/>
        <v>0</v>
      </c>
    </row>
    <row r="51" spans="1:15">
      <c r="A51">
        <v>1895</v>
      </c>
      <c r="B51">
        <v>-0.44875159999999997</v>
      </c>
      <c r="C51">
        <f t="shared" si="4"/>
        <v>-0.11486018309999996</v>
      </c>
      <c r="G51">
        <f>carboncycle!L151</f>
        <v>278.06867118152894</v>
      </c>
      <c r="H51">
        <f t="shared" si="5"/>
        <v>5.9368972248395324E-2</v>
      </c>
      <c r="I51">
        <f t="shared" si="9"/>
        <v>2.2793135167774526E-2</v>
      </c>
      <c r="J51">
        <f t="shared" si="6"/>
        <v>1.9363272957915369E-3</v>
      </c>
      <c r="K51">
        <f>carboncycle!U151</f>
        <v>278.06867118152894</v>
      </c>
      <c r="L51">
        <f t="shared" si="7"/>
        <v>5.9368972248395324E-2</v>
      </c>
      <c r="M51">
        <f t="shared" si="10"/>
        <v>2.2793135167774526E-2</v>
      </c>
      <c r="N51">
        <f t="shared" si="8"/>
        <v>1.9363272957915369E-3</v>
      </c>
      <c r="O51" s="16">
        <f t="shared" si="3"/>
        <v>0</v>
      </c>
    </row>
    <row r="52" spans="1:15">
      <c r="A52">
        <v>1896</v>
      </c>
      <c r="B52">
        <v>-0.28400727999999997</v>
      </c>
      <c r="C52">
        <f t="shared" si="4"/>
        <v>4.9884136900000042E-2</v>
      </c>
      <c r="G52">
        <f>carboncycle!L152</f>
        <v>278.19651564576901</v>
      </c>
      <c r="H52">
        <f t="shared" si="5"/>
        <v>6.182811552007051E-2</v>
      </c>
      <c r="I52">
        <f t="shared" si="9"/>
        <v>2.3874202664812515E-2</v>
      </c>
      <c r="J52">
        <f t="shared" si="6"/>
        <v>2.0547939645044005E-3</v>
      </c>
      <c r="K52">
        <f>carboncycle!U152</f>
        <v>278.19651564576901</v>
      </c>
      <c r="L52">
        <f t="shared" si="7"/>
        <v>6.182811552007051E-2</v>
      </c>
      <c r="M52">
        <f t="shared" si="10"/>
        <v>2.3874202664812515E-2</v>
      </c>
      <c r="N52">
        <f t="shared" si="8"/>
        <v>2.0547939645044005E-3</v>
      </c>
      <c r="O52" s="16">
        <f t="shared" si="3"/>
        <v>0</v>
      </c>
    </row>
    <row r="53" spans="1:15">
      <c r="A53">
        <v>1897</v>
      </c>
      <c r="B53">
        <v>-0.25980017</v>
      </c>
      <c r="C53">
        <f t="shared" si="4"/>
        <v>7.4091246900000018E-2</v>
      </c>
      <c r="G53">
        <f>carboncycle!L153</f>
        <v>278.3279751201917</v>
      </c>
      <c r="H53">
        <f t="shared" si="5"/>
        <v>6.435561687144549E-2</v>
      </c>
      <c r="I53">
        <f t="shared" si="9"/>
        <v>2.4994829973876524E-2</v>
      </c>
      <c r="J53">
        <f t="shared" si="6"/>
        <v>2.1787282059221504E-3</v>
      </c>
      <c r="K53">
        <f>carboncycle!U153</f>
        <v>278.3279751201917</v>
      </c>
      <c r="L53">
        <f t="shared" si="7"/>
        <v>6.435561687144549E-2</v>
      </c>
      <c r="M53">
        <f t="shared" si="10"/>
        <v>2.4994829973876524E-2</v>
      </c>
      <c r="N53">
        <f t="shared" si="8"/>
        <v>2.1787282059221504E-3</v>
      </c>
      <c r="O53" s="16">
        <f t="shared" si="3"/>
        <v>0</v>
      </c>
    </row>
    <row r="54" spans="1:15">
      <c r="A54">
        <v>1898</v>
      </c>
      <c r="B54">
        <v>-0.48579212999999999</v>
      </c>
      <c r="C54">
        <f t="shared" si="4"/>
        <v>-0.15190071309999997</v>
      </c>
      <c r="G54">
        <f>carboncycle!L154</f>
        <v>278.46678063337981</v>
      </c>
      <c r="H54">
        <f t="shared" si="5"/>
        <v>6.7023061215223945E-2</v>
      </c>
      <c r="I54">
        <f t="shared" si="9"/>
        <v>2.6157868780979782E-2</v>
      </c>
      <c r="J54">
        <f t="shared" si="6"/>
        <v>2.3083236639641312E-3</v>
      </c>
      <c r="K54">
        <f>carboncycle!U154</f>
        <v>278.46678063337981</v>
      </c>
      <c r="L54">
        <f t="shared" si="7"/>
        <v>6.7023061215223945E-2</v>
      </c>
      <c r="M54">
        <f t="shared" si="10"/>
        <v>2.6157868780979782E-2</v>
      </c>
      <c r="N54">
        <f t="shared" si="8"/>
        <v>2.3083236639641312E-3</v>
      </c>
      <c r="O54" s="16">
        <f t="shared" si="3"/>
        <v>0</v>
      </c>
    </row>
    <row r="55" spans="1:15">
      <c r="A55">
        <v>1899</v>
      </c>
      <c r="B55">
        <v>-0.35543364</v>
      </c>
      <c r="C55">
        <f t="shared" si="4"/>
        <v>-2.154222309999998E-2</v>
      </c>
      <c r="G55">
        <f>carboncycle!L155</f>
        <v>278.61455941588378</v>
      </c>
      <c r="H55">
        <f t="shared" si="5"/>
        <v>6.986148515120312E-2</v>
      </c>
      <c r="I55">
        <f t="shared" si="9"/>
        <v>2.7366991004341847E-2</v>
      </c>
      <c r="J55">
        <f t="shared" si="6"/>
        <v>2.4437890802287802E-3</v>
      </c>
      <c r="K55">
        <f>carboncycle!U155</f>
        <v>278.61455941588378</v>
      </c>
      <c r="L55">
        <f t="shared" si="7"/>
        <v>6.986148515120312E-2</v>
      </c>
      <c r="M55">
        <f t="shared" si="10"/>
        <v>2.7366991004341847E-2</v>
      </c>
      <c r="N55">
        <f t="shared" si="8"/>
        <v>2.4437890802287802E-3</v>
      </c>
      <c r="O55" s="16">
        <f t="shared" si="3"/>
        <v>0</v>
      </c>
    </row>
    <row r="56" spans="1:15">
      <c r="A56">
        <v>1900</v>
      </c>
      <c r="B56">
        <v>-0.23447904</v>
      </c>
      <c r="C56">
        <f t="shared" si="4"/>
        <v>9.9412376900000016E-2</v>
      </c>
      <c r="G56">
        <f>carboncycle!L156</f>
        <v>278.77899037401664</v>
      </c>
      <c r="H56">
        <f t="shared" si="5"/>
        <v>7.3017982573396104E-2</v>
      </c>
      <c r="I56">
        <f t="shared" si="9"/>
        <v>2.8630075343825643E-2</v>
      </c>
      <c r="J56">
        <f t="shared" si="6"/>
        <v>2.5853528671577423E-3</v>
      </c>
      <c r="K56">
        <f>carboncycle!U156</f>
        <v>278.77899037401664</v>
      </c>
      <c r="L56">
        <f t="shared" si="7"/>
        <v>7.3017982573396104E-2</v>
      </c>
      <c r="M56">
        <f t="shared" si="10"/>
        <v>2.8630075343825643E-2</v>
      </c>
      <c r="N56">
        <f t="shared" si="8"/>
        <v>2.5853528671577423E-3</v>
      </c>
      <c r="O56" s="16">
        <f t="shared" si="3"/>
        <v>0</v>
      </c>
    </row>
    <row r="57" spans="1:15">
      <c r="A57">
        <v>1901</v>
      </c>
      <c r="B57">
        <v>-0.29342857</v>
      </c>
      <c r="C57">
        <f t="shared" si="4"/>
        <v>4.0462846900000016E-2</v>
      </c>
      <c r="G57">
        <f>carboncycle!L157</f>
        <v>278.95232990231432</v>
      </c>
      <c r="H57">
        <f t="shared" si="5"/>
        <v>7.634347810336678E-2</v>
      </c>
      <c r="I57">
        <f t="shared" si="9"/>
        <v>2.9950357724836119E-2</v>
      </c>
      <c r="J57">
        <f t="shared" si="6"/>
        <v>2.7332868908252158E-3</v>
      </c>
      <c r="K57">
        <f>carboncycle!U157</f>
        <v>278.95232990231432</v>
      </c>
      <c r="L57">
        <f t="shared" si="7"/>
        <v>7.634347810336678E-2</v>
      </c>
      <c r="M57">
        <f t="shared" si="10"/>
        <v>2.9950357724836119E-2</v>
      </c>
      <c r="N57">
        <f t="shared" si="8"/>
        <v>2.7332868908252158E-3</v>
      </c>
      <c r="O57" s="16">
        <f t="shared" si="3"/>
        <v>0</v>
      </c>
    </row>
    <row r="58" spans="1:15">
      <c r="A58">
        <v>1902</v>
      </c>
      <c r="B58">
        <v>-0.43898427000000001</v>
      </c>
      <c r="C58">
        <f t="shared" si="4"/>
        <v>-0.10509285309999999</v>
      </c>
      <c r="G58">
        <f>carboncycle!L158</f>
        <v>279.13023678143645</v>
      </c>
      <c r="H58">
        <f t="shared" si="5"/>
        <v>7.975444949851522E-2</v>
      </c>
      <c r="I58">
        <f t="shared" si="9"/>
        <v>3.1328512793396213E-2</v>
      </c>
      <c r="J58">
        <f t="shared" si="6"/>
        <v>2.8878798531623978E-3</v>
      </c>
      <c r="K58">
        <f>carboncycle!U158</f>
        <v>279.13023678143645</v>
      </c>
      <c r="L58">
        <f t="shared" si="7"/>
        <v>7.975444949851522E-2</v>
      </c>
      <c r="M58">
        <f t="shared" si="10"/>
        <v>3.1328512793396213E-2</v>
      </c>
      <c r="N58">
        <f t="shared" si="8"/>
        <v>2.8878798531623978E-3</v>
      </c>
      <c r="O58" s="16">
        <f t="shared" si="3"/>
        <v>0</v>
      </c>
    </row>
    <row r="59" spans="1:15">
      <c r="A59">
        <v>1903</v>
      </c>
      <c r="B59">
        <v>-0.53332639999999998</v>
      </c>
      <c r="C59">
        <f t="shared" si="4"/>
        <v>-0.19943498309999996</v>
      </c>
      <c r="G59">
        <f>carboncycle!L159</f>
        <v>279.31095881633962</v>
      </c>
      <c r="H59">
        <f t="shared" si="5"/>
        <v>8.3217170114782857E-2</v>
      </c>
      <c r="I59">
        <f t="shared" si="9"/>
        <v>3.2764203104741207E-2</v>
      </c>
      <c r="J59">
        <f t="shared" si="6"/>
        <v>3.049422648262926E-3</v>
      </c>
      <c r="K59">
        <f>carboncycle!U159</f>
        <v>279.31095881633962</v>
      </c>
      <c r="L59">
        <f t="shared" si="7"/>
        <v>8.3217170114782857E-2</v>
      </c>
      <c r="M59">
        <f t="shared" si="10"/>
        <v>3.2764203104741207E-2</v>
      </c>
      <c r="N59">
        <f t="shared" si="8"/>
        <v>3.049422648262926E-3</v>
      </c>
      <c r="O59" s="16">
        <f t="shared" si="3"/>
        <v>0</v>
      </c>
    </row>
    <row r="60" spans="1:15">
      <c r="A60">
        <v>1904</v>
      </c>
      <c r="B60">
        <v>-0.59756140000000002</v>
      </c>
      <c r="C60">
        <f t="shared" si="4"/>
        <v>-0.2636699831</v>
      </c>
      <c r="G60">
        <f>carboncycle!L160</f>
        <v>279.51203206643555</v>
      </c>
      <c r="H60">
        <f t="shared" si="5"/>
        <v>8.7067197590347326E-2</v>
      </c>
      <c r="I60">
        <f t="shared" si="9"/>
        <v>3.4266973946178593E-2</v>
      </c>
      <c r="J60">
        <f t="shared" si="6"/>
        <v>3.2182026012557226E-3</v>
      </c>
      <c r="K60">
        <f>carboncycle!U160</f>
        <v>279.51203206643555</v>
      </c>
      <c r="L60">
        <f t="shared" si="7"/>
        <v>8.7067197590347326E-2</v>
      </c>
      <c r="M60">
        <f t="shared" si="10"/>
        <v>3.4266973946178593E-2</v>
      </c>
      <c r="N60">
        <f t="shared" si="8"/>
        <v>3.2182026012557226E-3</v>
      </c>
      <c r="O60" s="16">
        <f t="shared" si="3"/>
        <v>0</v>
      </c>
    </row>
    <row r="61" spans="1:15">
      <c r="A61">
        <v>1905</v>
      </c>
      <c r="B61">
        <v>-0.40775131999999997</v>
      </c>
      <c r="C61">
        <f t="shared" si="4"/>
        <v>-7.3859903099999957E-2</v>
      </c>
      <c r="G61">
        <f>carboncycle!L161</f>
        <v>279.71187595463942</v>
      </c>
      <c r="H61">
        <f t="shared" si="5"/>
        <v>9.0890942720225007E-2</v>
      </c>
      <c r="I61">
        <f t="shared" si="9"/>
        <v>3.5833893392951316E-2</v>
      </c>
      <c r="J61">
        <f t="shared" si="6"/>
        <v>3.3945596224948843E-3</v>
      </c>
      <c r="K61">
        <f>carboncycle!U161</f>
        <v>279.71187595463942</v>
      </c>
      <c r="L61">
        <f t="shared" si="7"/>
        <v>9.0890942720225007E-2</v>
      </c>
      <c r="M61">
        <f t="shared" si="10"/>
        <v>3.5833893392951316E-2</v>
      </c>
      <c r="N61">
        <f t="shared" si="8"/>
        <v>3.3945596224948843E-3</v>
      </c>
      <c r="O61" s="16">
        <f t="shared" si="3"/>
        <v>0</v>
      </c>
    </row>
    <row r="62" spans="1:15">
      <c r="A62">
        <v>1906</v>
      </c>
      <c r="B62">
        <v>-0.31913930000000001</v>
      </c>
      <c r="C62">
        <f t="shared" si="4"/>
        <v>1.4752116900000001E-2</v>
      </c>
      <c r="G62">
        <f>carboncycle!L162</f>
        <v>279.92603869132455</v>
      </c>
      <c r="H62">
        <f t="shared" si="5"/>
        <v>9.4985628470460007E-2</v>
      </c>
      <c r="I62">
        <f t="shared" si="9"/>
        <v>3.747087067667898E-2</v>
      </c>
      <c r="J62">
        <f t="shared" si="6"/>
        <v>3.5788150383110769E-3</v>
      </c>
      <c r="K62">
        <f>carboncycle!U162</f>
        <v>279.92603869132455</v>
      </c>
      <c r="L62">
        <f t="shared" si="7"/>
        <v>9.4985628470460007E-2</v>
      </c>
      <c r="M62">
        <f t="shared" si="10"/>
        <v>3.747087067667898E-2</v>
      </c>
      <c r="N62">
        <f t="shared" si="8"/>
        <v>3.5788150383110769E-3</v>
      </c>
      <c r="O62" s="16">
        <f t="shared" si="3"/>
        <v>0</v>
      </c>
    </row>
    <row r="63" spans="1:15">
      <c r="A63">
        <v>1907</v>
      </c>
      <c r="B63">
        <v>-0.50415770000000004</v>
      </c>
      <c r="C63">
        <f t="shared" si="4"/>
        <v>-0.17026628310000003</v>
      </c>
      <c r="G63">
        <f>carboncycle!L163</f>
        <v>280.1563269502202</v>
      </c>
      <c r="H63">
        <f t="shared" si="5"/>
        <v>9.9385132293830836E-2</v>
      </c>
      <c r="I63">
        <f t="shared" si="9"/>
        <v>3.918461892109458E-2</v>
      </c>
      <c r="J63">
        <f t="shared" si="6"/>
        <v>3.7713219143370065E-3</v>
      </c>
      <c r="K63">
        <f>carboncycle!U163</f>
        <v>280.1563269502202</v>
      </c>
      <c r="L63">
        <f t="shared" si="7"/>
        <v>9.9385132293830836E-2</v>
      </c>
      <c r="M63">
        <f t="shared" si="10"/>
        <v>3.918461892109458E-2</v>
      </c>
      <c r="N63">
        <f t="shared" si="8"/>
        <v>3.7713219143370065E-3</v>
      </c>
      <c r="O63" s="16">
        <f t="shared" si="3"/>
        <v>0</v>
      </c>
    </row>
    <row r="64" spans="1:15">
      <c r="A64">
        <v>1908</v>
      </c>
      <c r="B64">
        <v>-0.51387070000000001</v>
      </c>
      <c r="C64">
        <f t="shared" si="4"/>
        <v>-0.1799792831</v>
      </c>
      <c r="G64">
        <f>carboncycle!L164</f>
        <v>280.41768683821363</v>
      </c>
      <c r="H64">
        <f t="shared" si="5"/>
        <v>0.10437385980416397</v>
      </c>
      <c r="I64">
        <f t="shared" si="9"/>
        <v>4.0989997424390717E-2</v>
      </c>
      <c r="J64">
        <f t="shared" si="6"/>
        <v>3.9724694413353894E-3</v>
      </c>
      <c r="K64">
        <f>carboncycle!U164</f>
        <v>280.41768683821363</v>
      </c>
      <c r="L64">
        <f t="shared" si="7"/>
        <v>0.10437385980416397</v>
      </c>
      <c r="M64">
        <f t="shared" si="10"/>
        <v>4.0989997424390717E-2</v>
      </c>
      <c r="N64">
        <f t="shared" si="8"/>
        <v>3.9724694413353894E-3</v>
      </c>
      <c r="O64" s="16">
        <f t="shared" si="3"/>
        <v>0</v>
      </c>
    </row>
    <row r="65" spans="1:15">
      <c r="A65">
        <v>1909</v>
      </c>
      <c r="B65">
        <v>-0.53576489999999999</v>
      </c>
      <c r="C65">
        <f t="shared" si="4"/>
        <v>-0.20187348309999997</v>
      </c>
      <c r="G65">
        <f>carboncycle!L165</f>
        <v>280.65667420452883</v>
      </c>
      <c r="H65">
        <f t="shared" si="5"/>
        <v>0.10893148202284685</v>
      </c>
      <c r="I65">
        <f t="shared" si="9"/>
        <v>4.2871368274712301E-2</v>
      </c>
      <c r="J65">
        <f t="shared" si="6"/>
        <v>4.1827290002791435E-3</v>
      </c>
      <c r="K65">
        <f>carboncycle!U165</f>
        <v>280.65667420452883</v>
      </c>
      <c r="L65">
        <f t="shared" si="7"/>
        <v>0.10893148202284685</v>
      </c>
      <c r="M65">
        <f t="shared" si="10"/>
        <v>4.2871368274712301E-2</v>
      </c>
      <c r="N65">
        <f t="shared" si="8"/>
        <v>4.1827290002791435E-3</v>
      </c>
      <c r="O65" s="16">
        <f t="shared" si="3"/>
        <v>0</v>
      </c>
    </row>
    <row r="66" spans="1:15">
      <c r="A66">
        <v>1910</v>
      </c>
      <c r="B66">
        <v>-0.53102419999999995</v>
      </c>
      <c r="C66">
        <f t="shared" si="4"/>
        <v>-0.19713278309999993</v>
      </c>
      <c r="G66">
        <f>carboncycle!L166</f>
        <v>280.90773006382392</v>
      </c>
      <c r="H66">
        <f t="shared" si="5"/>
        <v>0.11371507915437259</v>
      </c>
      <c r="I66">
        <f t="shared" si="9"/>
        <v>4.4832938889018327E-2</v>
      </c>
      <c r="J66">
        <f t="shared" si="6"/>
        <v>4.4024804713579235E-3</v>
      </c>
      <c r="K66">
        <f>carboncycle!U166</f>
        <v>280.90773006382392</v>
      </c>
      <c r="L66">
        <f t="shared" si="7"/>
        <v>0.11371507915437259</v>
      </c>
      <c r="M66">
        <f t="shared" si="10"/>
        <v>4.4832938889018327E-2</v>
      </c>
      <c r="N66">
        <f t="shared" si="8"/>
        <v>4.4024804713579235E-3</v>
      </c>
      <c r="O66" s="16">
        <f t="shared" si="3"/>
        <v>0</v>
      </c>
    </row>
    <row r="67" spans="1:15">
      <c r="A67">
        <v>1911</v>
      </c>
      <c r="B67">
        <v>-0.53920509999999999</v>
      </c>
      <c r="C67">
        <f t="shared" si="4"/>
        <v>-0.20531368309999998</v>
      </c>
      <c r="G67">
        <f>carboncycle!L167</f>
        <v>281.16989392203794</v>
      </c>
      <c r="H67">
        <f t="shared" si="5"/>
        <v>0.11870576614599419</v>
      </c>
      <c r="I67">
        <f t="shared" si="9"/>
        <v>4.6878225278025966E-2</v>
      </c>
      <c r="J67">
        <f t="shared" si="6"/>
        <v>4.6321254751702347E-3</v>
      </c>
      <c r="K67">
        <f>carboncycle!U167</f>
        <v>281.16989392203794</v>
      </c>
      <c r="L67">
        <f t="shared" si="7"/>
        <v>0.11870576614599419</v>
      </c>
      <c r="M67">
        <f t="shared" si="10"/>
        <v>4.6878225278025966E-2</v>
      </c>
      <c r="N67">
        <f t="shared" si="8"/>
        <v>4.6321254751702347E-3</v>
      </c>
      <c r="O67" s="16">
        <f t="shared" si="3"/>
        <v>0</v>
      </c>
    </row>
    <row r="68" spans="1:15">
      <c r="A68">
        <v>1912</v>
      </c>
      <c r="B68">
        <v>-0.47567302</v>
      </c>
      <c r="C68">
        <f t="shared" si="4"/>
        <v>-0.14178160309999999</v>
      </c>
      <c r="G68">
        <f>carboncycle!L168</f>
        <v>281.43485297940884</v>
      </c>
      <c r="H68">
        <f t="shared" si="5"/>
        <v>0.12374493820965522</v>
      </c>
      <c r="I68">
        <f t="shared" si="9"/>
        <v>4.9005965557766346E-2</v>
      </c>
      <c r="J68">
        <f t="shared" si="6"/>
        <v>4.872083322050455E-3</v>
      </c>
      <c r="K68">
        <f>carboncycle!U168</f>
        <v>281.43485297940884</v>
      </c>
      <c r="L68">
        <f t="shared" si="7"/>
        <v>0.12374493820965522</v>
      </c>
      <c r="M68">
        <f t="shared" si="10"/>
        <v>4.9005965557766346E-2</v>
      </c>
      <c r="N68">
        <f t="shared" si="8"/>
        <v>4.872083322050455E-3</v>
      </c>
      <c r="O68" s="16">
        <f t="shared" si="3"/>
        <v>0</v>
      </c>
    </row>
    <row r="69" spans="1:15">
      <c r="A69">
        <v>1913</v>
      </c>
      <c r="B69">
        <v>-0.46715254000000001</v>
      </c>
      <c r="C69">
        <f t="shared" si="4"/>
        <v>-0.13326112309999999</v>
      </c>
      <c r="G69">
        <f>carboncycle!L169</f>
        <v>281.71502369663347</v>
      </c>
      <c r="H69">
        <f t="shared" si="5"/>
        <v>0.12906825806782743</v>
      </c>
      <c r="I69">
        <f t="shared" si="9"/>
        <v>5.12218738923522E-2</v>
      </c>
      <c r="J69">
        <f t="shared" si="6"/>
        <v>5.1227637731493213E-3</v>
      </c>
      <c r="K69">
        <f>carboncycle!U169</f>
        <v>281.71502369663347</v>
      </c>
      <c r="L69">
        <f t="shared" si="7"/>
        <v>0.12906825806782743</v>
      </c>
      <c r="M69">
        <f t="shared" si="10"/>
        <v>5.12218738923522E-2</v>
      </c>
      <c r="N69">
        <f t="shared" si="8"/>
        <v>5.1227637731493213E-3</v>
      </c>
      <c r="O69" s="16">
        <f t="shared" si="3"/>
        <v>0</v>
      </c>
    </row>
    <row r="70" spans="1:15">
      <c r="A70">
        <v>1914</v>
      </c>
      <c r="B70">
        <v>-0.2625924</v>
      </c>
      <c r="C70">
        <f t="shared" si="4"/>
        <v>7.1299016900000012E-2</v>
      </c>
      <c r="G70">
        <f>carboncycle!L170</f>
        <v>282.01967829108679</v>
      </c>
      <c r="H70">
        <f t="shared" si="5"/>
        <v>0.13485077325893641</v>
      </c>
      <c r="I70">
        <f t="shared" si="9"/>
        <v>5.3536627533307124E-2</v>
      </c>
      <c r="J70">
        <f t="shared" si="6"/>
        <v>5.3846067186263937E-3</v>
      </c>
      <c r="K70">
        <f>carboncycle!U170</f>
        <v>282.01967829108679</v>
      </c>
      <c r="L70">
        <f t="shared" si="7"/>
        <v>0.13485077325893641</v>
      </c>
      <c r="M70">
        <f t="shared" si="10"/>
        <v>5.3536627533307124E-2</v>
      </c>
      <c r="N70">
        <f t="shared" si="8"/>
        <v>5.3846067186263937E-3</v>
      </c>
      <c r="O70" s="16">
        <f t="shared" ref="O70:O133" si="11">M70-I70</f>
        <v>0</v>
      </c>
    </row>
    <row r="71" spans="1:15">
      <c r="A71">
        <v>1915</v>
      </c>
      <c r="B71">
        <v>-0.19184391000000001</v>
      </c>
      <c r="C71">
        <f t="shared" ref="C71:C134" si="12">B71-C$4</f>
        <v>0.14204750690000001</v>
      </c>
      <c r="G71">
        <f>carboncycle!L171</f>
        <v>282.27409334305258</v>
      </c>
      <c r="H71">
        <f t="shared" ref="H71:H134" si="13">H$3*LN(G71/G$3)</f>
        <v>0.1396749293586953</v>
      </c>
      <c r="I71">
        <f t="shared" si="9"/>
        <v>5.5918861583819202E-2</v>
      </c>
      <c r="J71">
        <f t="shared" ref="J71:J134" si="14">J70+J$3*(I70-J70)</f>
        <v>5.6581101968537807E-3</v>
      </c>
      <c r="K71">
        <f>carboncycle!U171</f>
        <v>282.27409334305258</v>
      </c>
      <c r="L71">
        <f t="shared" ref="L71:L134" si="15">L$3*LN(K71/K$3)</f>
        <v>0.1396749293586953</v>
      </c>
      <c r="M71">
        <f t="shared" si="10"/>
        <v>5.5918861583819202E-2</v>
      </c>
      <c r="N71">
        <f t="shared" ref="N71:N134" si="16">N70+N$3*(M70-N70)</f>
        <v>5.6581101968537807E-3</v>
      </c>
      <c r="O71" s="16">
        <f t="shared" si="11"/>
        <v>0</v>
      </c>
    </row>
    <row r="72" spans="1:15">
      <c r="A72">
        <v>1916</v>
      </c>
      <c r="B72">
        <v>-0.42020996999999999</v>
      </c>
      <c r="C72">
        <f t="shared" si="12"/>
        <v>-8.6318553099999973E-2</v>
      </c>
      <c r="G72">
        <f>carboncycle!L172</f>
        <v>282.51984749413043</v>
      </c>
      <c r="H72">
        <f t="shared" si="13"/>
        <v>0.1443307328161258</v>
      </c>
      <c r="I72">
        <f t="shared" ref="I72:I135" si="17">I71+I$3*(I$4*H72-I71)+I$5*(J71-I71)</f>
        <v>5.8361484989191074E-2</v>
      </c>
      <c r="J72">
        <f t="shared" si="14"/>
        <v>5.9435912647317441E-3</v>
      </c>
      <c r="K72">
        <f>carboncycle!U172</f>
        <v>282.51984749413043</v>
      </c>
      <c r="L72">
        <f t="shared" si="15"/>
        <v>0.1443307328161258</v>
      </c>
      <c r="M72">
        <f t="shared" ref="M72:M135" si="18">M71+M$3*(M$4*L72-M71)+M$5*(N71-M71)</f>
        <v>5.8361484989191074E-2</v>
      </c>
      <c r="N72">
        <f t="shared" si="16"/>
        <v>5.9435912647317441E-3</v>
      </c>
      <c r="O72" s="16">
        <f t="shared" si="11"/>
        <v>0</v>
      </c>
    </row>
    <row r="73" spans="1:15">
      <c r="A73">
        <v>1917</v>
      </c>
      <c r="B73">
        <v>-0.54301953000000003</v>
      </c>
      <c r="C73">
        <f t="shared" si="12"/>
        <v>-0.20912811310000001</v>
      </c>
      <c r="G73">
        <f>carboncycle!L173</f>
        <v>282.79243384820057</v>
      </c>
      <c r="H73">
        <f t="shared" si="13"/>
        <v>0.14949013640748537</v>
      </c>
      <c r="I73">
        <f t="shared" si="17"/>
        <v>6.0877406442914832E-2</v>
      </c>
      <c r="J73">
        <f t="shared" si="14"/>
        <v>6.2413249010866735E-3</v>
      </c>
      <c r="K73">
        <f>carboncycle!U173</f>
        <v>282.79243384820057</v>
      </c>
      <c r="L73">
        <f t="shared" si="15"/>
        <v>0.14949013640748537</v>
      </c>
      <c r="M73">
        <f t="shared" si="18"/>
        <v>6.0877406442914832E-2</v>
      </c>
      <c r="N73">
        <f t="shared" si="16"/>
        <v>6.2413249010866735E-3</v>
      </c>
      <c r="O73" s="16">
        <f t="shared" si="11"/>
        <v>0</v>
      </c>
    </row>
    <row r="74" spans="1:15">
      <c r="A74">
        <v>1918</v>
      </c>
      <c r="B74">
        <v>-0.42458433000000001</v>
      </c>
      <c r="C74">
        <f t="shared" si="12"/>
        <v>-9.0692913099999994E-2</v>
      </c>
      <c r="G74">
        <f>carboncycle!L174</f>
        <v>283.08582201038428</v>
      </c>
      <c r="H74">
        <f t="shared" si="13"/>
        <v>0.15503771414907191</v>
      </c>
      <c r="I74">
        <f t="shared" si="17"/>
        <v>6.3475716018011441E-2</v>
      </c>
      <c r="J74">
        <f t="shared" si="14"/>
        <v>6.5516578442442576E-3</v>
      </c>
      <c r="K74">
        <f>carboncycle!U174</f>
        <v>283.08582201038428</v>
      </c>
      <c r="L74">
        <f t="shared" si="15"/>
        <v>0.15503771414907191</v>
      </c>
      <c r="M74">
        <f t="shared" si="18"/>
        <v>6.3475716018011441E-2</v>
      </c>
      <c r="N74">
        <f t="shared" si="16"/>
        <v>6.5516578442442576E-3</v>
      </c>
      <c r="O74" s="16">
        <f t="shared" si="11"/>
        <v>0</v>
      </c>
    </row>
    <row r="75" spans="1:15">
      <c r="A75">
        <v>1919</v>
      </c>
      <c r="B75">
        <v>-0.32551822000000002</v>
      </c>
      <c r="C75">
        <f t="shared" si="12"/>
        <v>8.3731968999999906E-3</v>
      </c>
      <c r="G75">
        <f>carboncycle!L175</f>
        <v>283.36473673587744</v>
      </c>
      <c r="H75">
        <f t="shared" si="13"/>
        <v>0.16030629012253247</v>
      </c>
      <c r="I75">
        <f t="shared" si="17"/>
        <v>6.6145583507941169E-2</v>
      </c>
      <c r="J75">
        <f t="shared" si="14"/>
        <v>6.8749864946712549E-3</v>
      </c>
      <c r="K75">
        <f>carboncycle!U175</f>
        <v>283.36473673587744</v>
      </c>
      <c r="L75">
        <f t="shared" si="15"/>
        <v>0.16030629012253247</v>
      </c>
      <c r="M75">
        <f t="shared" si="18"/>
        <v>6.6145583507941169E-2</v>
      </c>
      <c r="N75">
        <f t="shared" si="16"/>
        <v>6.8749864946712549E-3</v>
      </c>
      <c r="O75" s="16">
        <f t="shared" si="11"/>
        <v>0</v>
      </c>
    </row>
    <row r="76" spans="1:15">
      <c r="A76">
        <v>1920</v>
      </c>
      <c r="B76">
        <v>-0.29858079999999998</v>
      </c>
      <c r="C76">
        <f t="shared" si="12"/>
        <v>3.5310616900000036E-2</v>
      </c>
      <c r="G76">
        <f>carboncycle!L176</f>
        <v>283.57834066581739</v>
      </c>
      <c r="H76">
        <f t="shared" si="13"/>
        <v>0.16433766866758526</v>
      </c>
      <c r="I76">
        <f t="shared" si="17"/>
        <v>6.8848356260846663E-2</v>
      </c>
      <c r="J76">
        <f t="shared" si="14"/>
        <v>7.2116434857066279E-3</v>
      </c>
      <c r="K76">
        <f>carboncycle!U176</f>
        <v>283.57834066581739</v>
      </c>
      <c r="L76">
        <f t="shared" si="15"/>
        <v>0.16433766866758526</v>
      </c>
      <c r="M76">
        <f t="shared" si="18"/>
        <v>6.8848356260846663E-2</v>
      </c>
      <c r="N76">
        <f t="shared" si="16"/>
        <v>7.2116434857066279E-3</v>
      </c>
      <c r="O76" s="16">
        <f t="shared" si="11"/>
        <v>0</v>
      </c>
    </row>
    <row r="77" spans="1:15">
      <c r="A77">
        <v>1921</v>
      </c>
      <c r="B77">
        <v>-0.24067702999999999</v>
      </c>
      <c r="C77">
        <f t="shared" si="12"/>
        <v>9.3214386900000029E-2</v>
      </c>
      <c r="G77">
        <f>carboncycle!L177</f>
        <v>283.85075497057267</v>
      </c>
      <c r="H77">
        <f t="shared" si="13"/>
        <v>0.16947458058704029</v>
      </c>
      <c r="I77">
        <f t="shared" si="17"/>
        <v>7.1615563487529135E-2</v>
      </c>
      <c r="J77">
        <f t="shared" si="14"/>
        <v>7.5617400142694233E-3</v>
      </c>
      <c r="K77">
        <f>carboncycle!U177</f>
        <v>283.85075497057267</v>
      </c>
      <c r="L77">
        <f t="shared" si="15"/>
        <v>0.16947458058704029</v>
      </c>
      <c r="M77">
        <f t="shared" si="18"/>
        <v>7.1615563487529135E-2</v>
      </c>
      <c r="N77">
        <f t="shared" si="16"/>
        <v>7.5617400142694233E-3</v>
      </c>
      <c r="O77" s="16">
        <f t="shared" si="11"/>
        <v>0</v>
      </c>
    </row>
    <row r="78" spans="1:15">
      <c r="A78">
        <v>1922</v>
      </c>
      <c r="B78">
        <v>-0.33922812000000002</v>
      </c>
      <c r="C78">
        <f t="shared" si="12"/>
        <v>-5.3367031000000065E-3</v>
      </c>
      <c r="G78">
        <f>carboncycle!L178</f>
        <v>284.05807303274543</v>
      </c>
      <c r="H78">
        <f t="shared" si="13"/>
        <v>0.17338067123822554</v>
      </c>
      <c r="I78">
        <f t="shared" si="17"/>
        <v>7.4408978278973359E-2</v>
      </c>
      <c r="J78">
        <f t="shared" si="14"/>
        <v>7.9255657315975385E-3</v>
      </c>
      <c r="K78">
        <f>carboncycle!U178</f>
        <v>284.05807303274543</v>
      </c>
      <c r="L78">
        <f t="shared" si="15"/>
        <v>0.17338067123822554</v>
      </c>
      <c r="M78">
        <f t="shared" si="18"/>
        <v>7.4408978278973359E-2</v>
      </c>
      <c r="N78">
        <f t="shared" si="16"/>
        <v>7.9255657315975385E-3</v>
      </c>
      <c r="O78" s="16">
        <f t="shared" si="11"/>
        <v>0</v>
      </c>
    </row>
    <row r="79" spans="1:15">
      <c r="A79">
        <v>1923</v>
      </c>
      <c r="B79">
        <v>-0.31793054999999998</v>
      </c>
      <c r="C79">
        <f t="shared" si="12"/>
        <v>1.5960866900000037E-2</v>
      </c>
      <c r="G79">
        <f>carboncycle!L179</f>
        <v>284.28467057452542</v>
      </c>
      <c r="H79">
        <f t="shared" si="13"/>
        <v>0.17764674809552605</v>
      </c>
      <c r="I79">
        <f t="shared" si="17"/>
        <v>7.7238425583046846E-2</v>
      </c>
      <c r="J79">
        <f t="shared" si="14"/>
        <v>8.3031915148666334E-3</v>
      </c>
      <c r="K79">
        <f>carboncycle!U179</f>
        <v>284.28467057452542</v>
      </c>
      <c r="L79">
        <f t="shared" si="15"/>
        <v>0.17764674809552605</v>
      </c>
      <c r="M79">
        <f t="shared" si="18"/>
        <v>7.7238425583046846E-2</v>
      </c>
      <c r="N79">
        <f t="shared" si="16"/>
        <v>8.3031915148666334E-3</v>
      </c>
      <c r="O79" s="16">
        <f t="shared" si="11"/>
        <v>0</v>
      </c>
    </row>
    <row r="80" spans="1:15">
      <c r="A80">
        <v>1924</v>
      </c>
      <c r="B80">
        <v>-0.31206220000000001</v>
      </c>
      <c r="C80">
        <f t="shared" si="12"/>
        <v>2.1829216900000004E-2</v>
      </c>
      <c r="G80">
        <f>carboncycle!L180</f>
        <v>284.56774992684393</v>
      </c>
      <c r="H80">
        <f t="shared" si="13"/>
        <v>0.18297141440733752</v>
      </c>
      <c r="I80">
        <f t="shared" si="17"/>
        <v>8.0133954235709098E-2</v>
      </c>
      <c r="J80">
        <f t="shared" si="14"/>
        <v>8.6947436443738976E-3</v>
      </c>
      <c r="K80">
        <f>carboncycle!U180</f>
        <v>284.56774992684393</v>
      </c>
      <c r="L80">
        <f t="shared" si="15"/>
        <v>0.18297141440733752</v>
      </c>
      <c r="M80">
        <f t="shared" si="18"/>
        <v>8.0133954235709098E-2</v>
      </c>
      <c r="N80">
        <f t="shared" si="16"/>
        <v>8.6947436443738976E-3</v>
      </c>
      <c r="O80" s="16">
        <f t="shared" si="11"/>
        <v>0</v>
      </c>
    </row>
    <row r="81" spans="1:15">
      <c r="A81">
        <v>1925</v>
      </c>
      <c r="B81">
        <v>-0.28242525000000002</v>
      </c>
      <c r="C81">
        <f t="shared" si="12"/>
        <v>5.1466166899999999E-2</v>
      </c>
      <c r="G81">
        <f>carboncycle!L181</f>
        <v>284.84188260624722</v>
      </c>
      <c r="H81">
        <f t="shared" si="13"/>
        <v>0.18812274963007458</v>
      </c>
      <c r="I81">
        <f t="shared" si="17"/>
        <v>8.3088389618400732E-2</v>
      </c>
      <c r="J81">
        <f t="shared" si="14"/>
        <v>9.100518360532682E-3</v>
      </c>
      <c r="K81">
        <f>carboncycle!U181</f>
        <v>284.84188260624722</v>
      </c>
      <c r="L81">
        <f t="shared" si="15"/>
        <v>0.18812274963007458</v>
      </c>
      <c r="M81">
        <f t="shared" si="18"/>
        <v>8.3088389618400732E-2</v>
      </c>
      <c r="N81">
        <f t="shared" si="16"/>
        <v>9.100518360532682E-3</v>
      </c>
      <c r="O81" s="16">
        <f t="shared" si="11"/>
        <v>0</v>
      </c>
    </row>
    <row r="82" spans="1:15">
      <c r="A82">
        <v>1926</v>
      </c>
      <c r="B82">
        <v>-0.12283547</v>
      </c>
      <c r="C82">
        <f t="shared" si="12"/>
        <v>0.21105594690000001</v>
      </c>
      <c r="G82">
        <f>carboncycle!L182</f>
        <v>285.11715389581775</v>
      </c>
      <c r="H82">
        <f t="shared" si="13"/>
        <v>0.19329049474644777</v>
      </c>
      <c r="I82">
        <f t="shared" si="17"/>
        <v>8.610037659936258E-2</v>
      </c>
      <c r="J82">
        <f t="shared" si="14"/>
        <v>9.5207694692773723E-3</v>
      </c>
      <c r="K82">
        <f>carboncycle!U182</f>
        <v>285.11715389581775</v>
      </c>
      <c r="L82">
        <f t="shared" si="15"/>
        <v>0.19329049474644777</v>
      </c>
      <c r="M82">
        <f t="shared" si="18"/>
        <v>8.610037659936258E-2</v>
      </c>
      <c r="N82">
        <f t="shared" si="16"/>
        <v>9.5207694692773723E-3</v>
      </c>
      <c r="O82" s="16">
        <f t="shared" si="11"/>
        <v>0</v>
      </c>
    </row>
    <row r="83" spans="1:15">
      <c r="A83">
        <v>1927</v>
      </c>
      <c r="B83">
        <v>-0.22940508000000001</v>
      </c>
      <c r="C83">
        <f t="shared" si="12"/>
        <v>0.1044863369</v>
      </c>
      <c r="G83">
        <f>carboncycle!L183</f>
        <v>285.39193708333994</v>
      </c>
      <c r="H83">
        <f t="shared" si="13"/>
        <v>0.1984441029541594</v>
      </c>
      <c r="I83">
        <f t="shared" si="17"/>
        <v>8.9167708166425025E-2</v>
      </c>
      <c r="J83">
        <f t="shared" si="14"/>
        <v>9.955741637776256E-3</v>
      </c>
      <c r="K83">
        <f>carboncycle!U183</f>
        <v>285.39193708333994</v>
      </c>
      <c r="L83">
        <f t="shared" si="15"/>
        <v>0.1984441029541594</v>
      </c>
      <c r="M83">
        <f t="shared" si="18"/>
        <v>8.9167708166425025E-2</v>
      </c>
      <c r="N83">
        <f t="shared" si="16"/>
        <v>9.955741637776256E-3</v>
      </c>
      <c r="O83" s="16">
        <f t="shared" si="11"/>
        <v>0</v>
      </c>
    </row>
    <row r="84" spans="1:15">
      <c r="A84">
        <v>1928</v>
      </c>
      <c r="B84">
        <v>-0.20676154999999999</v>
      </c>
      <c r="C84">
        <f t="shared" si="12"/>
        <v>0.12712986690000003</v>
      </c>
      <c r="G84">
        <f>carboncycle!L184</f>
        <v>285.69983132344504</v>
      </c>
      <c r="H84">
        <f t="shared" si="13"/>
        <v>0.20421282327297943</v>
      </c>
      <c r="I84">
        <f t="shared" si="17"/>
        <v>9.2306759438297498E-2</v>
      </c>
      <c r="J84">
        <f t="shared" si="14"/>
        <v>1.0405665607658982E-2</v>
      </c>
      <c r="K84">
        <f>carboncycle!U184</f>
        <v>285.69983132344504</v>
      </c>
      <c r="L84">
        <f t="shared" si="15"/>
        <v>0.20421282327297943</v>
      </c>
      <c r="M84">
        <f t="shared" si="18"/>
        <v>9.2306759438297498E-2</v>
      </c>
      <c r="N84">
        <f t="shared" si="16"/>
        <v>1.0405665607658982E-2</v>
      </c>
      <c r="O84" s="16">
        <f t="shared" si="11"/>
        <v>0</v>
      </c>
    </row>
    <row r="85" spans="1:15">
      <c r="A85">
        <v>1929</v>
      </c>
      <c r="B85">
        <v>-0.39275663999999999</v>
      </c>
      <c r="C85">
        <f t="shared" si="12"/>
        <v>-5.8865223099999975E-2</v>
      </c>
      <c r="G85">
        <f>carboncycle!L185</f>
        <v>286.00338371617079</v>
      </c>
      <c r="H85">
        <f t="shared" si="13"/>
        <v>0.20989411178412948</v>
      </c>
      <c r="I85">
        <f t="shared" si="17"/>
        <v>9.5512703889939085E-2</v>
      </c>
      <c r="J85">
        <f t="shared" si="14"/>
        <v>1.0870863820617008E-2</v>
      </c>
      <c r="K85">
        <f>carboncycle!U185</f>
        <v>286.00338371617079</v>
      </c>
      <c r="L85">
        <f t="shared" si="15"/>
        <v>0.20989411178412948</v>
      </c>
      <c r="M85">
        <f t="shared" si="18"/>
        <v>9.5512703889939085E-2</v>
      </c>
      <c r="N85">
        <f t="shared" si="16"/>
        <v>1.0870863820617008E-2</v>
      </c>
      <c r="O85" s="16">
        <f t="shared" si="11"/>
        <v>0</v>
      </c>
    </row>
    <row r="86" spans="1:15">
      <c r="A86">
        <v>1930</v>
      </c>
      <c r="B86">
        <v>-0.1768054</v>
      </c>
      <c r="C86">
        <f t="shared" si="12"/>
        <v>0.15708601690000001</v>
      </c>
      <c r="G86">
        <f>carboncycle!L186</f>
        <v>286.3395491918323</v>
      </c>
      <c r="H86">
        <f t="shared" si="13"/>
        <v>0.21617875477767559</v>
      </c>
      <c r="I86">
        <f t="shared" si="17"/>
        <v>9.8801194033327683E-2</v>
      </c>
      <c r="J86">
        <f t="shared" si="14"/>
        <v>1.1351629472210757E-2</v>
      </c>
      <c r="K86">
        <f>carboncycle!U186</f>
        <v>286.3395491918323</v>
      </c>
      <c r="L86">
        <f t="shared" si="15"/>
        <v>0.21617875477767559</v>
      </c>
      <c r="M86">
        <f t="shared" si="18"/>
        <v>9.8801194033327683E-2</v>
      </c>
      <c r="N86">
        <f t="shared" si="16"/>
        <v>1.1351629472210757E-2</v>
      </c>
      <c r="O86" s="16">
        <f t="shared" si="11"/>
        <v>0</v>
      </c>
    </row>
    <row r="87" spans="1:15">
      <c r="A87">
        <v>1931</v>
      </c>
      <c r="B87">
        <v>-0.10339768000000001</v>
      </c>
      <c r="C87">
        <f t="shared" si="12"/>
        <v>0.23049373690000002</v>
      </c>
      <c r="G87">
        <f>carboncycle!L187</f>
        <v>286.62599031076252</v>
      </c>
      <c r="H87">
        <f t="shared" si="13"/>
        <v>0.22152797740378574</v>
      </c>
      <c r="I87">
        <f t="shared" si="17"/>
        <v>0.10214210971757685</v>
      </c>
      <c r="J87">
        <f t="shared" si="14"/>
        <v>1.1848342998917901E-2</v>
      </c>
      <c r="K87">
        <f>carboncycle!U187</f>
        <v>286.62599031076252</v>
      </c>
      <c r="L87">
        <f t="shared" si="15"/>
        <v>0.22152797740378574</v>
      </c>
      <c r="M87">
        <f t="shared" si="18"/>
        <v>0.10214210971757685</v>
      </c>
      <c r="N87">
        <f t="shared" si="16"/>
        <v>1.1848342998917901E-2</v>
      </c>
      <c r="O87" s="16">
        <f t="shared" si="11"/>
        <v>0</v>
      </c>
    </row>
    <row r="88" spans="1:15">
      <c r="A88">
        <v>1932</v>
      </c>
      <c r="B88">
        <v>-0.14546165999999999</v>
      </c>
      <c r="C88">
        <f t="shared" si="12"/>
        <v>0.18842975690000002</v>
      </c>
      <c r="G88">
        <f>carboncycle!L188</f>
        <v>286.85640469937374</v>
      </c>
      <c r="H88">
        <f t="shared" si="13"/>
        <v>0.22582703542588944</v>
      </c>
      <c r="I88">
        <f t="shared" si="17"/>
        <v>0.10550295209251202</v>
      </c>
      <c r="J88">
        <f t="shared" si="14"/>
        <v>1.2361211593879883E-2</v>
      </c>
      <c r="K88">
        <f>carboncycle!U188</f>
        <v>286.85640469937374</v>
      </c>
      <c r="L88">
        <f t="shared" si="15"/>
        <v>0.22582703542588944</v>
      </c>
      <c r="M88">
        <f t="shared" si="18"/>
        <v>0.10550295209251202</v>
      </c>
      <c r="N88">
        <f t="shared" si="16"/>
        <v>1.2361211593879883E-2</v>
      </c>
      <c r="O88" s="16">
        <f t="shared" si="11"/>
        <v>0</v>
      </c>
    </row>
    <row r="89" spans="1:15">
      <c r="A89">
        <v>1933</v>
      </c>
      <c r="B89">
        <v>-0.32234442000000002</v>
      </c>
      <c r="C89">
        <f t="shared" si="12"/>
        <v>1.1546996899999995E-2</v>
      </c>
      <c r="G89">
        <f>carboncycle!L189</f>
        <v>287.04325876279489</v>
      </c>
      <c r="H89">
        <f t="shared" si="13"/>
        <v>0.22931081260253522</v>
      </c>
      <c r="I89">
        <f t="shared" si="17"/>
        <v>0.10885920407479248</v>
      </c>
      <c r="J89">
        <f t="shared" si="14"/>
        <v>1.2890256679912114E-2</v>
      </c>
      <c r="K89">
        <f>carboncycle!U189</f>
        <v>287.04325876279489</v>
      </c>
      <c r="L89">
        <f t="shared" si="15"/>
        <v>0.22931081260253522</v>
      </c>
      <c r="M89">
        <f t="shared" si="18"/>
        <v>0.10885920407479248</v>
      </c>
      <c r="N89">
        <f t="shared" si="16"/>
        <v>1.2890256679912114E-2</v>
      </c>
      <c r="O89" s="16">
        <f t="shared" si="11"/>
        <v>0</v>
      </c>
    </row>
    <row r="90" spans="1:15">
      <c r="A90">
        <v>1934</v>
      </c>
      <c r="B90">
        <v>-0.17433684999999999</v>
      </c>
      <c r="C90">
        <f t="shared" si="12"/>
        <v>0.15955456690000003</v>
      </c>
      <c r="G90">
        <f>carboncycle!L190</f>
        <v>287.25352066893055</v>
      </c>
      <c r="H90">
        <f t="shared" si="13"/>
        <v>0.23322830365725103</v>
      </c>
      <c r="I90">
        <f t="shared" si="17"/>
        <v>0.11222389287601003</v>
      </c>
      <c r="J90">
        <f t="shared" si="14"/>
        <v>1.3435360301115034E-2</v>
      </c>
      <c r="K90">
        <f>carboncycle!U190</f>
        <v>287.25352066893055</v>
      </c>
      <c r="L90">
        <f t="shared" si="15"/>
        <v>0.23322830365725103</v>
      </c>
      <c r="M90">
        <f t="shared" si="18"/>
        <v>0.11222389287601003</v>
      </c>
      <c r="N90">
        <f t="shared" si="16"/>
        <v>1.3435360301115034E-2</v>
      </c>
      <c r="O90" s="16">
        <f t="shared" si="11"/>
        <v>0</v>
      </c>
    </row>
    <row r="91" spans="1:15">
      <c r="A91">
        <v>1935</v>
      </c>
      <c r="B91">
        <v>-0.20605921999999999</v>
      </c>
      <c r="C91">
        <f t="shared" si="12"/>
        <v>0.12783219690000003</v>
      </c>
      <c r="G91">
        <f>carboncycle!L191</f>
        <v>287.50068678885862</v>
      </c>
      <c r="H91">
        <f t="shared" si="13"/>
        <v>0.23782970998354333</v>
      </c>
      <c r="I91">
        <f t="shared" si="17"/>
        <v>0.1156169741493546</v>
      </c>
      <c r="J91">
        <f t="shared" si="14"/>
        <v>1.3996479166140437E-2</v>
      </c>
      <c r="K91">
        <f>carboncycle!U191</f>
        <v>287.50068678885862</v>
      </c>
      <c r="L91">
        <f t="shared" si="15"/>
        <v>0.23782970998354333</v>
      </c>
      <c r="M91">
        <f t="shared" si="18"/>
        <v>0.1156169741493546</v>
      </c>
      <c r="N91">
        <f t="shared" si="16"/>
        <v>1.3996479166140437E-2</v>
      </c>
      <c r="O91" s="16">
        <f t="shared" si="11"/>
        <v>0</v>
      </c>
    </row>
    <row r="92" spans="1:15">
      <c r="A92">
        <v>1936</v>
      </c>
      <c r="B92">
        <v>-0.16952092999999999</v>
      </c>
      <c r="C92">
        <f t="shared" si="12"/>
        <v>0.16437048690000003</v>
      </c>
      <c r="G92">
        <f>carboncycle!L192</f>
        <v>287.76998612133667</v>
      </c>
      <c r="H92">
        <f t="shared" si="13"/>
        <v>0.24283866177561847</v>
      </c>
      <c r="I92">
        <f t="shared" si="17"/>
        <v>0.11904961647345401</v>
      </c>
      <c r="J92">
        <f t="shared" si="14"/>
        <v>1.4573683577645094E-2</v>
      </c>
      <c r="K92">
        <f>carboncycle!U192</f>
        <v>287.76998612133667</v>
      </c>
      <c r="L92">
        <f t="shared" si="15"/>
        <v>0.24283866177561847</v>
      </c>
      <c r="M92">
        <f t="shared" si="18"/>
        <v>0.11904961647345401</v>
      </c>
      <c r="N92">
        <f t="shared" si="16"/>
        <v>1.4573683577645094E-2</v>
      </c>
      <c r="O92" s="16">
        <f t="shared" si="11"/>
        <v>0</v>
      </c>
    </row>
    <row r="93" spans="1:15">
      <c r="A93">
        <v>1937</v>
      </c>
      <c r="B93">
        <v>-1.9198929999999999E-2</v>
      </c>
      <c r="C93">
        <f t="shared" si="12"/>
        <v>0.31469248690000001</v>
      </c>
      <c r="G93">
        <f>carboncycle!L193</f>
        <v>288.08334642406845</v>
      </c>
      <c r="H93">
        <f t="shared" si="13"/>
        <v>0.24866124780697024</v>
      </c>
      <c r="I93">
        <f t="shared" si="17"/>
        <v>0.12254456453151981</v>
      </c>
      <c r="J93">
        <f t="shared" si="14"/>
        <v>1.5167106876493289E-2</v>
      </c>
      <c r="K93">
        <f>carboncycle!U193</f>
        <v>288.08334642406845</v>
      </c>
      <c r="L93">
        <f t="shared" si="15"/>
        <v>0.24866124780697024</v>
      </c>
      <c r="M93">
        <f t="shared" si="18"/>
        <v>0.12254456453151981</v>
      </c>
      <c r="N93">
        <f t="shared" si="16"/>
        <v>1.5167106876493289E-2</v>
      </c>
      <c r="O93" s="16">
        <f t="shared" si="11"/>
        <v>0</v>
      </c>
    </row>
    <row r="94" spans="1:15">
      <c r="A94">
        <v>1938</v>
      </c>
      <c r="B94">
        <v>-1.2200732000000001E-2</v>
      </c>
      <c r="C94">
        <f t="shared" si="12"/>
        <v>0.32169068490000002</v>
      </c>
      <c r="G94">
        <f>carboncycle!L194</f>
        <v>288.42735816366667</v>
      </c>
      <c r="H94">
        <f t="shared" si="13"/>
        <v>0.25504608337254531</v>
      </c>
      <c r="I94">
        <f t="shared" si="17"/>
        <v>0.12611642011793292</v>
      </c>
      <c r="J94">
        <f t="shared" si="14"/>
        <v>1.577701083597384E-2</v>
      </c>
      <c r="K94">
        <f>carboncycle!U194</f>
        <v>288.42735816366667</v>
      </c>
      <c r="L94">
        <f t="shared" si="15"/>
        <v>0.25504608337254531</v>
      </c>
      <c r="M94">
        <f t="shared" si="18"/>
        <v>0.12611642011793292</v>
      </c>
      <c r="N94">
        <f t="shared" si="16"/>
        <v>1.577701083597384E-2</v>
      </c>
      <c r="O94" s="16">
        <f t="shared" si="11"/>
        <v>0</v>
      </c>
    </row>
    <row r="95" spans="1:15">
      <c r="A95">
        <v>1939</v>
      </c>
      <c r="B95">
        <v>-4.0797167000000002E-2</v>
      </c>
      <c r="C95">
        <f t="shared" si="12"/>
        <v>0.29309424989999999</v>
      </c>
      <c r="G95">
        <f>carboncycle!L195</f>
        <v>288.73254627004951</v>
      </c>
      <c r="H95">
        <f t="shared" si="13"/>
        <v>0.26070398340607281</v>
      </c>
      <c r="I95">
        <f t="shared" si="17"/>
        <v>0.12974138774579511</v>
      </c>
      <c r="J95">
        <f t="shared" si="14"/>
        <v>1.6403738680695369E-2</v>
      </c>
      <c r="K95">
        <f>carboncycle!U195</f>
        <v>288.73254627004951</v>
      </c>
      <c r="L95">
        <f t="shared" si="15"/>
        <v>0.26070398340607281</v>
      </c>
      <c r="M95">
        <f t="shared" si="18"/>
        <v>0.12974138774579511</v>
      </c>
      <c r="N95">
        <f t="shared" si="16"/>
        <v>1.6403738680695369E-2</v>
      </c>
      <c r="O95" s="16">
        <f t="shared" si="11"/>
        <v>0</v>
      </c>
    </row>
    <row r="96" spans="1:15">
      <c r="A96">
        <v>1940</v>
      </c>
      <c r="B96">
        <v>7.5935840000000004E-2</v>
      </c>
      <c r="C96">
        <f t="shared" si="12"/>
        <v>0.40982725689999999</v>
      </c>
      <c r="G96">
        <f>carboncycle!L196</f>
        <v>289.05708165529205</v>
      </c>
      <c r="H96">
        <f t="shared" si="13"/>
        <v>0.26671400646541016</v>
      </c>
      <c r="I96">
        <f t="shared" si="17"/>
        <v>0.1334281966195113</v>
      </c>
      <c r="J96">
        <f t="shared" si="14"/>
        <v>1.7047496527385134E-2</v>
      </c>
      <c r="K96">
        <f>carboncycle!U196</f>
        <v>289.05708165529205</v>
      </c>
      <c r="L96">
        <f t="shared" si="15"/>
        <v>0.26671400646541016</v>
      </c>
      <c r="M96">
        <f t="shared" si="18"/>
        <v>0.1334281966195113</v>
      </c>
      <c r="N96">
        <f t="shared" si="16"/>
        <v>1.7047496527385134E-2</v>
      </c>
      <c r="O96" s="16">
        <f t="shared" si="11"/>
        <v>0</v>
      </c>
    </row>
    <row r="97" spans="1:15">
      <c r="A97">
        <v>1941</v>
      </c>
      <c r="B97">
        <v>3.8129336999999999E-2</v>
      </c>
      <c r="C97">
        <f t="shared" si="12"/>
        <v>0.3720207539</v>
      </c>
      <c r="G97">
        <f>carboncycle!L197</f>
        <v>289.42674120904542</v>
      </c>
      <c r="H97">
        <f t="shared" si="13"/>
        <v>0.27355146260022906</v>
      </c>
      <c r="I97">
        <f t="shared" si="17"/>
        <v>0.13719926944435365</v>
      </c>
      <c r="J97">
        <f t="shared" si="14"/>
        <v>1.7708538903908409E-2</v>
      </c>
      <c r="K97">
        <f>carboncycle!U197</f>
        <v>289.42674120904542</v>
      </c>
      <c r="L97">
        <f t="shared" si="15"/>
        <v>0.27355146260022906</v>
      </c>
      <c r="M97">
        <f t="shared" si="18"/>
        <v>0.13719926944435365</v>
      </c>
      <c r="N97">
        <f t="shared" si="16"/>
        <v>1.7708538903908409E-2</v>
      </c>
      <c r="O97" s="16">
        <f t="shared" si="11"/>
        <v>0</v>
      </c>
    </row>
    <row r="98" spans="1:15">
      <c r="A98">
        <v>1942</v>
      </c>
      <c r="B98">
        <v>1.4060908999999999E-3</v>
      </c>
      <c r="C98">
        <f t="shared" si="12"/>
        <v>0.33529750780000001</v>
      </c>
      <c r="G98">
        <f>carboncycle!L198</f>
        <v>289.80544566670903</v>
      </c>
      <c r="H98">
        <f t="shared" si="13"/>
        <v>0.28054716892696563</v>
      </c>
      <c r="I98">
        <f t="shared" si="17"/>
        <v>0.14105660922623808</v>
      </c>
      <c r="J98">
        <f t="shared" si="14"/>
        <v>1.8387246253378137E-2</v>
      </c>
      <c r="K98">
        <f>carboncycle!U198</f>
        <v>289.80544566670903</v>
      </c>
      <c r="L98">
        <f t="shared" si="15"/>
        <v>0.28054716892696563</v>
      </c>
      <c r="M98">
        <f t="shared" si="18"/>
        <v>0.14105660922623808</v>
      </c>
      <c r="N98">
        <f t="shared" si="16"/>
        <v>1.8387246253378137E-2</v>
      </c>
      <c r="O98" s="16">
        <f t="shared" si="11"/>
        <v>0</v>
      </c>
    </row>
    <row r="99" spans="1:15">
      <c r="A99">
        <v>1943</v>
      </c>
      <c r="B99">
        <v>6.4140745000000002E-3</v>
      </c>
      <c r="C99">
        <f t="shared" si="12"/>
        <v>0.34030549139999999</v>
      </c>
      <c r="G99">
        <f>carboncycle!L199</f>
        <v>290.18082678020602</v>
      </c>
      <c r="H99">
        <f t="shared" si="13"/>
        <v>0.28747246813847915</v>
      </c>
      <c r="I99">
        <f t="shared" si="17"/>
        <v>0.14499543042698584</v>
      </c>
      <c r="J99">
        <f t="shared" si="14"/>
        <v>1.9084008235063982E-2</v>
      </c>
      <c r="K99">
        <f>carboncycle!U199</f>
        <v>290.18082678020602</v>
      </c>
      <c r="L99">
        <f t="shared" si="15"/>
        <v>0.28747246813847915</v>
      </c>
      <c r="M99">
        <f t="shared" si="18"/>
        <v>0.14499543042698584</v>
      </c>
      <c r="N99">
        <f t="shared" si="16"/>
        <v>1.9084008235063982E-2</v>
      </c>
      <c r="O99" s="16">
        <f t="shared" si="11"/>
        <v>0</v>
      </c>
    </row>
    <row r="100" spans="1:15">
      <c r="A100">
        <v>1944</v>
      </c>
      <c r="B100">
        <v>0.14410513999999999</v>
      </c>
      <c r="C100">
        <f t="shared" si="12"/>
        <v>0.47799655689999998</v>
      </c>
      <c r="G100">
        <f>carboncycle!L200</f>
        <v>290.5730107039663</v>
      </c>
      <c r="H100">
        <f t="shared" si="13"/>
        <v>0.29469819503217703</v>
      </c>
      <c r="I100">
        <f t="shared" si="17"/>
        <v>0.1490220152429946</v>
      </c>
      <c r="J100">
        <f t="shared" si="14"/>
        <v>1.9799185113114098E-2</v>
      </c>
      <c r="K100">
        <f>carboncycle!U200</f>
        <v>290.5730107039663</v>
      </c>
      <c r="L100">
        <f t="shared" si="15"/>
        <v>0.29469819503217703</v>
      </c>
      <c r="M100">
        <f t="shared" si="18"/>
        <v>0.1490220152429946</v>
      </c>
      <c r="N100">
        <f t="shared" si="16"/>
        <v>1.9799185113114098E-2</v>
      </c>
      <c r="O100" s="16">
        <f t="shared" si="11"/>
        <v>0</v>
      </c>
    </row>
    <row r="101" spans="1:15">
      <c r="A101">
        <v>1945</v>
      </c>
      <c r="B101">
        <v>4.3088365000000003E-2</v>
      </c>
      <c r="C101">
        <f t="shared" si="12"/>
        <v>0.37697978190000003</v>
      </c>
      <c r="G101">
        <f>carboncycle!L201</f>
        <v>290.9546790874428</v>
      </c>
      <c r="H101">
        <f t="shared" si="13"/>
        <v>0.30172082243457093</v>
      </c>
      <c r="I101">
        <f t="shared" si="17"/>
        <v>0.15312763154869058</v>
      </c>
      <c r="J101">
        <f t="shared" si="14"/>
        <v>2.0533170788251821E-2</v>
      </c>
      <c r="K101">
        <f>carboncycle!U201</f>
        <v>290.9546790874428</v>
      </c>
      <c r="L101">
        <f t="shared" si="15"/>
        <v>0.30172082243457093</v>
      </c>
      <c r="M101">
        <f t="shared" si="18"/>
        <v>0.15312763154869058</v>
      </c>
      <c r="N101">
        <f t="shared" si="16"/>
        <v>2.0533170788251821E-2</v>
      </c>
      <c r="O101" s="16">
        <f t="shared" si="11"/>
        <v>0</v>
      </c>
    </row>
    <row r="102" spans="1:15">
      <c r="A102">
        <v>1946</v>
      </c>
      <c r="B102">
        <v>-0.1188128</v>
      </c>
      <c r="C102">
        <f t="shared" si="12"/>
        <v>0.21507861690000002</v>
      </c>
      <c r="G102">
        <f>carboncycle!L202</f>
        <v>291.2260251318898</v>
      </c>
      <c r="H102">
        <f t="shared" si="13"/>
        <v>0.30670793874533481</v>
      </c>
      <c r="I102">
        <f t="shared" si="17"/>
        <v>0.15724994302937331</v>
      </c>
      <c r="J102">
        <f t="shared" si="14"/>
        <v>2.1286307325371113E-2</v>
      </c>
      <c r="K102">
        <f>carboncycle!U202</f>
        <v>291.2260251318898</v>
      </c>
      <c r="L102">
        <f t="shared" si="15"/>
        <v>0.30670793874533481</v>
      </c>
      <c r="M102">
        <f t="shared" si="18"/>
        <v>0.15724994302937331</v>
      </c>
      <c r="N102">
        <f t="shared" si="16"/>
        <v>2.1286307325371113E-2</v>
      </c>
      <c r="O102" s="16">
        <f t="shared" si="11"/>
        <v>0</v>
      </c>
    </row>
    <row r="103" spans="1:15">
      <c r="A103">
        <v>1947</v>
      </c>
      <c r="B103">
        <v>-9.1205544999999999E-2</v>
      </c>
      <c r="C103">
        <f t="shared" si="12"/>
        <v>0.24268587190000002</v>
      </c>
      <c r="G103">
        <f>carboncycle!L203</f>
        <v>291.53503995286815</v>
      </c>
      <c r="H103">
        <f t="shared" si="13"/>
        <v>0.3123817201498732</v>
      </c>
      <c r="I103">
        <f t="shared" si="17"/>
        <v>0.16140873667708008</v>
      </c>
      <c r="J103">
        <f t="shared" si="14"/>
        <v>2.2058580776169845E-2</v>
      </c>
      <c r="K103">
        <f>carboncycle!U203</f>
        <v>291.53503995286815</v>
      </c>
      <c r="L103">
        <f t="shared" si="15"/>
        <v>0.3123817201498732</v>
      </c>
      <c r="M103">
        <f t="shared" si="18"/>
        <v>0.16140873667708008</v>
      </c>
      <c r="N103">
        <f t="shared" si="16"/>
        <v>2.2058580776169845E-2</v>
      </c>
      <c r="O103" s="16">
        <f t="shared" si="11"/>
        <v>0</v>
      </c>
    </row>
    <row r="104" spans="1:15">
      <c r="A104">
        <v>1948</v>
      </c>
      <c r="B104">
        <v>-0.12466127</v>
      </c>
      <c r="C104">
        <f t="shared" si="12"/>
        <v>0.20923014690000002</v>
      </c>
      <c r="G104">
        <f>carboncycle!L204</f>
        <v>291.9139452257117</v>
      </c>
      <c r="H104">
        <f t="shared" si="13"/>
        <v>0.31933054874051797</v>
      </c>
      <c r="I104">
        <f t="shared" si="17"/>
        <v>0.16564045236154279</v>
      </c>
      <c r="J104">
        <f t="shared" si="14"/>
        <v>2.2850089661687015E-2</v>
      </c>
      <c r="K104">
        <f>carboncycle!U204</f>
        <v>291.9139452257117</v>
      </c>
      <c r="L104">
        <f t="shared" si="15"/>
        <v>0.31933054874051797</v>
      </c>
      <c r="M104">
        <f t="shared" si="18"/>
        <v>0.16564045236154279</v>
      </c>
      <c r="N104">
        <f t="shared" si="16"/>
        <v>2.2850089661687015E-2</v>
      </c>
      <c r="O104" s="16">
        <f t="shared" si="11"/>
        <v>0</v>
      </c>
    </row>
    <row r="105" spans="1:15">
      <c r="A105">
        <v>1949</v>
      </c>
      <c r="B105">
        <v>-0.14380224</v>
      </c>
      <c r="C105">
        <f t="shared" si="12"/>
        <v>0.19008917690000002</v>
      </c>
      <c r="G105">
        <f>carboncycle!L205</f>
        <v>292.32218703515588</v>
      </c>
      <c r="H105">
        <f t="shared" si="13"/>
        <v>0.32680729971635664</v>
      </c>
      <c r="I105">
        <f t="shared" si="17"/>
        <v>0.16995835437989892</v>
      </c>
      <c r="J105">
        <f t="shared" si="14"/>
        <v>2.3661138921822197E-2</v>
      </c>
      <c r="K105">
        <f>carboncycle!U205</f>
        <v>292.32218703515588</v>
      </c>
      <c r="L105">
        <f t="shared" si="15"/>
        <v>0.32680729971635664</v>
      </c>
      <c r="M105">
        <f t="shared" si="18"/>
        <v>0.16995835437989892</v>
      </c>
      <c r="N105">
        <f t="shared" si="16"/>
        <v>2.3661138921822197E-2</v>
      </c>
      <c r="O105" s="16">
        <f t="shared" si="11"/>
        <v>0</v>
      </c>
    </row>
    <row r="106" spans="1:15">
      <c r="A106">
        <v>1950</v>
      </c>
      <c r="B106">
        <v>-0.22662178999999999</v>
      </c>
      <c r="C106">
        <f t="shared" si="12"/>
        <v>0.10726962690000003</v>
      </c>
      <c r="G106">
        <f>carboncycle!L206</f>
        <v>292.69913708981255</v>
      </c>
      <c r="H106">
        <f t="shared" si="13"/>
        <v>0.3337016913849582</v>
      </c>
      <c r="I106">
        <f t="shared" si="17"/>
        <v>0.17434261610197593</v>
      </c>
      <c r="J106">
        <f t="shared" si="14"/>
        <v>2.4492107105624071E-2</v>
      </c>
      <c r="K106">
        <f>carboncycle!U206</f>
        <v>292.69913708981255</v>
      </c>
      <c r="L106">
        <f t="shared" si="15"/>
        <v>0.3337016913849582</v>
      </c>
      <c r="M106">
        <f t="shared" si="18"/>
        <v>0.17434261610197593</v>
      </c>
      <c r="N106">
        <f t="shared" si="16"/>
        <v>2.4492107105624071E-2</v>
      </c>
      <c r="O106" s="16">
        <f t="shared" si="11"/>
        <v>0</v>
      </c>
    </row>
    <row r="107" spans="1:15">
      <c r="A107">
        <v>1951</v>
      </c>
      <c r="B107">
        <v>-6.1153970000000002E-2</v>
      </c>
      <c r="C107">
        <f t="shared" si="12"/>
        <v>0.27273744690000001</v>
      </c>
      <c r="G107">
        <f>carboncycle!L207</f>
        <v>293.17002172932069</v>
      </c>
      <c r="H107">
        <f t="shared" si="13"/>
        <v>0.34230167766488251</v>
      </c>
      <c r="I107">
        <f t="shared" si="17"/>
        <v>0.17884136111347468</v>
      </c>
      <c r="J107">
        <f t="shared" si="14"/>
        <v>2.5343257996723351E-2</v>
      </c>
      <c r="K107">
        <f>carboncycle!U207</f>
        <v>293.17002172932069</v>
      </c>
      <c r="L107">
        <f t="shared" si="15"/>
        <v>0.34230167766488251</v>
      </c>
      <c r="M107">
        <f t="shared" si="18"/>
        <v>0.17884136111347468</v>
      </c>
      <c r="N107">
        <f t="shared" si="16"/>
        <v>2.5343257996723351E-2</v>
      </c>
      <c r="O107" s="16">
        <f t="shared" si="11"/>
        <v>0</v>
      </c>
    </row>
    <row r="108" spans="1:15">
      <c r="A108">
        <v>1952</v>
      </c>
      <c r="B108">
        <v>1.5354565000000001E-2</v>
      </c>
      <c r="C108">
        <f t="shared" si="12"/>
        <v>0.3492459819</v>
      </c>
      <c r="G108">
        <f>carboncycle!L208</f>
        <v>293.69478442929693</v>
      </c>
      <c r="H108">
        <f t="shared" si="13"/>
        <v>0.35186940489493213</v>
      </c>
      <c r="I108">
        <f t="shared" si="17"/>
        <v>0.18347942600191769</v>
      </c>
      <c r="J108">
        <f t="shared" si="14"/>
        <v>2.6215127222426499E-2</v>
      </c>
      <c r="K108">
        <f>carboncycle!U208</f>
        <v>293.69478442929693</v>
      </c>
      <c r="L108">
        <f t="shared" si="15"/>
        <v>0.35186940489493213</v>
      </c>
      <c r="M108">
        <f t="shared" si="18"/>
        <v>0.18347942600191769</v>
      </c>
      <c r="N108">
        <f t="shared" si="16"/>
        <v>2.6215127222426499E-2</v>
      </c>
      <c r="O108" s="16">
        <f t="shared" si="11"/>
        <v>0</v>
      </c>
    </row>
    <row r="109" spans="1:15">
      <c r="A109">
        <v>1953</v>
      </c>
      <c r="B109">
        <v>7.7630740000000004E-2</v>
      </c>
      <c r="C109">
        <f t="shared" si="12"/>
        <v>0.41152215690000005</v>
      </c>
      <c r="G109">
        <f>carboncycle!L209</f>
        <v>294.22045251891308</v>
      </c>
      <c r="H109">
        <f t="shared" si="13"/>
        <v>0.3614365154310934</v>
      </c>
      <c r="I109">
        <f t="shared" si="17"/>
        <v>0.18825235076080757</v>
      </c>
      <c r="J109">
        <f t="shared" si="14"/>
        <v>2.7108388439494008E-2</v>
      </c>
      <c r="K109">
        <f>carboncycle!U209</f>
        <v>294.22045251891308</v>
      </c>
      <c r="L109">
        <f t="shared" si="15"/>
        <v>0.3614365154310934</v>
      </c>
      <c r="M109">
        <f t="shared" si="18"/>
        <v>0.18825235076080757</v>
      </c>
      <c r="N109">
        <f t="shared" si="16"/>
        <v>2.7108388439494008E-2</v>
      </c>
      <c r="O109" s="16">
        <f t="shared" si="11"/>
        <v>0</v>
      </c>
    </row>
    <row r="110" spans="1:15">
      <c r="A110">
        <v>1954</v>
      </c>
      <c r="B110">
        <v>-0.11675020999999999</v>
      </c>
      <c r="C110">
        <f t="shared" si="12"/>
        <v>0.21714120690000002</v>
      </c>
      <c r="G110">
        <f>carboncycle!L210</f>
        <v>294.75702892844942</v>
      </c>
      <c r="H110">
        <f t="shared" si="13"/>
        <v>0.37118454375355259</v>
      </c>
      <c r="I110">
        <f t="shared" si="17"/>
        <v>0.19316116675736356</v>
      </c>
      <c r="J110">
        <f t="shared" si="14"/>
        <v>2.8023686145479069E-2</v>
      </c>
      <c r="K110">
        <f>carboncycle!U210</f>
        <v>294.75702892844942</v>
      </c>
      <c r="L110">
        <f t="shared" si="15"/>
        <v>0.37118454375355259</v>
      </c>
      <c r="M110">
        <f t="shared" si="18"/>
        <v>0.19316116675736356</v>
      </c>
      <c r="N110">
        <f t="shared" si="16"/>
        <v>2.8023686145479069E-2</v>
      </c>
      <c r="O110" s="16">
        <f t="shared" si="11"/>
        <v>0</v>
      </c>
    </row>
    <row r="111" spans="1:15">
      <c r="A111">
        <v>1955</v>
      </c>
      <c r="B111">
        <v>-0.19730992999999999</v>
      </c>
      <c r="C111">
        <f t="shared" si="12"/>
        <v>0.13658148690000002</v>
      </c>
      <c r="D111">
        <v>-0.13300000000000001</v>
      </c>
      <c r="E111">
        <v>-3.4000000000000002E-2</v>
      </c>
      <c r="F111">
        <v>-1.2999999999999999E-2</v>
      </c>
      <c r="G111">
        <f>carboncycle!L211</f>
        <v>295.29463880968268</v>
      </c>
      <c r="H111">
        <f t="shared" si="13"/>
        <v>0.38093356682306151</v>
      </c>
      <c r="I111">
        <f t="shared" si="17"/>
        <v>0.19820158418545988</v>
      </c>
      <c r="J111">
        <f t="shared" si="14"/>
        <v>2.8961667035354573E-2</v>
      </c>
      <c r="K111">
        <f>carboncycle!U211</f>
        <v>295.29463880968268</v>
      </c>
      <c r="L111">
        <f t="shared" si="15"/>
        <v>0.38093356682306151</v>
      </c>
      <c r="M111">
        <f t="shared" si="18"/>
        <v>0.19820158418545988</v>
      </c>
      <c r="N111">
        <f t="shared" si="16"/>
        <v>2.8961667035354573E-2</v>
      </c>
      <c r="O111" s="16">
        <f t="shared" si="11"/>
        <v>0</v>
      </c>
    </row>
    <row r="112" spans="1:15">
      <c r="A112">
        <v>1956</v>
      </c>
      <c r="B112">
        <v>-0.2631656</v>
      </c>
      <c r="C112">
        <f t="shared" si="12"/>
        <v>7.0725816900000016E-2</v>
      </c>
      <c r="D112">
        <v>-0.123</v>
      </c>
      <c r="E112">
        <v>-2.8000000000000001E-2</v>
      </c>
      <c r="F112">
        <v>-1.0999999999999999E-2</v>
      </c>
      <c r="G112">
        <f>carboncycle!L212</f>
        <v>295.90641118542766</v>
      </c>
      <c r="H112">
        <f t="shared" si="13"/>
        <v>0.39200588605694109</v>
      </c>
      <c r="I112">
        <f t="shared" si="17"/>
        <v>0.20340835115695327</v>
      </c>
      <c r="J112">
        <f t="shared" si="14"/>
        <v>2.992294976476717E-2</v>
      </c>
      <c r="K112">
        <f>carboncycle!U212</f>
        <v>295.90641118542766</v>
      </c>
      <c r="L112">
        <f t="shared" si="15"/>
        <v>0.39200588605694109</v>
      </c>
      <c r="M112">
        <f t="shared" si="18"/>
        <v>0.20340835115695327</v>
      </c>
      <c r="N112">
        <f t="shared" si="16"/>
        <v>2.992294976476717E-2</v>
      </c>
      <c r="O112" s="16">
        <f t="shared" si="11"/>
        <v>0</v>
      </c>
    </row>
    <row r="113" spans="1:15">
      <c r="A113">
        <v>1957</v>
      </c>
      <c r="B113">
        <v>-3.5334926000000003E-2</v>
      </c>
      <c r="C113">
        <f t="shared" si="12"/>
        <v>0.29855649090000003</v>
      </c>
      <c r="D113">
        <v>-0.09</v>
      </c>
      <c r="E113">
        <v>-4.9000000000000002E-2</v>
      </c>
      <c r="F113">
        <v>-2.4E-2</v>
      </c>
      <c r="G113">
        <f>carboncycle!L213</f>
        <v>296.56798333456965</v>
      </c>
      <c r="H113">
        <f t="shared" si="13"/>
        <v>0.40395378625883893</v>
      </c>
      <c r="I113">
        <f t="shared" si="17"/>
        <v>0.20880190611047458</v>
      </c>
      <c r="J113">
        <f t="shared" si="14"/>
        <v>3.0908346844674788E-2</v>
      </c>
      <c r="K113">
        <f>carboncycle!U213</f>
        <v>296.56798333456965</v>
      </c>
      <c r="L113">
        <f t="shared" si="15"/>
        <v>0.40395378625883893</v>
      </c>
      <c r="M113">
        <f t="shared" si="18"/>
        <v>0.20880190611047458</v>
      </c>
      <c r="N113">
        <f t="shared" si="16"/>
        <v>3.0908346844674788E-2</v>
      </c>
      <c r="O113" s="16">
        <f t="shared" si="11"/>
        <v>0</v>
      </c>
    </row>
    <row r="114" spans="1:15">
      <c r="A114">
        <v>1958</v>
      </c>
      <c r="B114">
        <v>-1.7632552999999999E-2</v>
      </c>
      <c r="C114">
        <f t="shared" si="12"/>
        <v>0.31625886390000002</v>
      </c>
      <c r="D114">
        <v>-2.7E-2</v>
      </c>
      <c r="E114">
        <v>-1.6E-2</v>
      </c>
      <c r="F114">
        <v>-0.01</v>
      </c>
      <c r="G114">
        <f>carboncycle!L214</f>
        <v>297.25860425044135</v>
      </c>
      <c r="H114">
        <f t="shared" si="13"/>
        <v>0.41639790258168025</v>
      </c>
      <c r="I114">
        <f t="shared" si="17"/>
        <v>0.21439086150272479</v>
      </c>
      <c r="J114">
        <f t="shared" si="14"/>
        <v>3.1918782261304533E-2</v>
      </c>
      <c r="K114">
        <f>carboncycle!U214</f>
        <v>297.25860425044135</v>
      </c>
      <c r="L114">
        <f t="shared" si="15"/>
        <v>0.41639790258168025</v>
      </c>
      <c r="M114">
        <f t="shared" si="18"/>
        <v>0.21439086150272479</v>
      </c>
      <c r="N114">
        <f t="shared" si="16"/>
        <v>3.1918782261304533E-2</v>
      </c>
      <c r="O114" s="16">
        <f t="shared" si="11"/>
        <v>0</v>
      </c>
    </row>
    <row r="115" spans="1:15">
      <c r="A115">
        <v>1959</v>
      </c>
      <c r="B115">
        <v>-4.8004825000000001E-2</v>
      </c>
      <c r="C115">
        <f t="shared" si="12"/>
        <v>0.28588659189999999</v>
      </c>
      <c r="D115">
        <v>-7.0999999999999994E-2</v>
      </c>
      <c r="E115">
        <v>-2.3E-2</v>
      </c>
      <c r="F115">
        <v>-1.2999999999999999E-2</v>
      </c>
      <c r="G115">
        <f>carboncycle!L215</f>
        <v>297.96269024586809</v>
      </c>
      <c r="H115">
        <f t="shared" si="13"/>
        <v>0.4290549155860453</v>
      </c>
      <c r="I115">
        <f t="shared" si="17"/>
        <v>0.22017521954962055</v>
      </c>
      <c r="J115">
        <f t="shared" si="14"/>
        <v>3.2955223671395799E-2</v>
      </c>
      <c r="K115">
        <f>carboncycle!U215</f>
        <v>297.96269024586809</v>
      </c>
      <c r="L115">
        <f t="shared" si="15"/>
        <v>0.4290549155860453</v>
      </c>
      <c r="M115">
        <f t="shared" si="18"/>
        <v>0.22017521954962055</v>
      </c>
      <c r="N115">
        <f t="shared" si="16"/>
        <v>3.2955223671395799E-2</v>
      </c>
      <c r="O115" s="16">
        <f t="shared" si="11"/>
        <v>0</v>
      </c>
    </row>
    <row r="116" spans="1:15">
      <c r="A116">
        <v>1960</v>
      </c>
      <c r="B116">
        <v>-0.11548702399999999</v>
      </c>
      <c r="C116">
        <f t="shared" si="12"/>
        <v>0.21840439290000002</v>
      </c>
      <c r="D116">
        <v>-4.7E-2</v>
      </c>
      <c r="E116">
        <v>-1.4999999999999999E-2</v>
      </c>
      <c r="F116">
        <v>-1.0999999999999999E-2</v>
      </c>
      <c r="G116">
        <f>carboncycle!L216</f>
        <v>298.71097489646547</v>
      </c>
      <c r="H116">
        <f t="shared" si="13"/>
        <v>0.44247372460449386</v>
      </c>
      <c r="I116">
        <f t="shared" si="17"/>
        <v>0.22617113381987539</v>
      </c>
      <c r="J116">
        <f t="shared" si="14"/>
        <v>3.4018633247984112E-2</v>
      </c>
      <c r="K116">
        <f>carboncycle!U216</f>
        <v>298.71097489646547</v>
      </c>
      <c r="L116">
        <f t="shared" si="15"/>
        <v>0.44247372460449386</v>
      </c>
      <c r="M116">
        <f t="shared" si="18"/>
        <v>0.22617113381987539</v>
      </c>
      <c r="N116">
        <f t="shared" si="16"/>
        <v>3.4018633247984112E-2</v>
      </c>
      <c r="O116" s="16">
        <f t="shared" si="11"/>
        <v>0</v>
      </c>
    </row>
    <row r="117" spans="1:15">
      <c r="A117">
        <v>1961</v>
      </c>
      <c r="B117">
        <v>-1.9997388000000001E-2</v>
      </c>
      <c r="C117">
        <f t="shared" si="12"/>
        <v>0.31389402890000001</v>
      </c>
      <c r="D117">
        <v>-5.5E-2</v>
      </c>
      <c r="E117">
        <v>-2.1999999999999999E-2</v>
      </c>
      <c r="F117">
        <v>-1.2999999999999999E-2</v>
      </c>
      <c r="G117">
        <f>carboncycle!L217</f>
        <v>299.49783757631923</v>
      </c>
      <c r="H117">
        <f t="shared" si="13"/>
        <v>0.4565481336646986</v>
      </c>
      <c r="I117">
        <f t="shared" si="17"/>
        <v>0.23239110879129998</v>
      </c>
      <c r="J117">
        <f t="shared" si="14"/>
        <v>3.5110059451232453E-2</v>
      </c>
      <c r="K117">
        <f>carboncycle!U217</f>
        <v>299.49783757631923</v>
      </c>
      <c r="L117">
        <f t="shared" si="15"/>
        <v>0.4565481336646986</v>
      </c>
      <c r="M117">
        <f t="shared" si="18"/>
        <v>0.23239110879129998</v>
      </c>
      <c r="N117">
        <f t="shared" si="16"/>
        <v>3.5110059451232453E-2</v>
      </c>
      <c r="O117" s="16">
        <f t="shared" si="11"/>
        <v>0</v>
      </c>
    </row>
    <row r="118" spans="1:15">
      <c r="A118">
        <v>1962</v>
      </c>
      <c r="B118">
        <v>-6.4054440000000004E-2</v>
      </c>
      <c r="C118">
        <f t="shared" si="12"/>
        <v>0.26983697690000003</v>
      </c>
      <c r="D118">
        <v>-7.0000000000000007E-2</v>
      </c>
      <c r="E118">
        <v>-1.0999999999999999E-2</v>
      </c>
      <c r="F118">
        <v>-8.0000000000000002E-3</v>
      </c>
      <c r="G118">
        <f>carboncycle!L218</f>
        <v>300.27359972053625</v>
      </c>
      <c r="H118">
        <f t="shared" si="13"/>
        <v>0.47038783835191411</v>
      </c>
      <c r="I118">
        <f t="shared" si="17"/>
        <v>0.23882105855511165</v>
      </c>
      <c r="J118">
        <f t="shared" si="14"/>
        <v>3.6230615811484033E-2</v>
      </c>
      <c r="K118">
        <f>carboncycle!U218</f>
        <v>300.27359972053625</v>
      </c>
      <c r="L118">
        <f t="shared" si="15"/>
        <v>0.47038783835191411</v>
      </c>
      <c r="M118">
        <f t="shared" si="18"/>
        <v>0.23882105855511165</v>
      </c>
      <c r="N118">
        <f t="shared" si="16"/>
        <v>3.6230615811484033E-2</v>
      </c>
      <c r="O118" s="16">
        <f t="shared" si="11"/>
        <v>0</v>
      </c>
    </row>
    <row r="119" spans="1:15">
      <c r="A119">
        <v>1963</v>
      </c>
      <c r="B119">
        <v>-3.6805890000000001E-2</v>
      </c>
      <c r="C119">
        <f t="shared" si="12"/>
        <v>0.29708552690000001</v>
      </c>
      <c r="D119">
        <v>-1.9E-2</v>
      </c>
      <c r="E119">
        <v>-2.4E-2</v>
      </c>
      <c r="F119">
        <v>-1.4999999999999999E-2</v>
      </c>
      <c r="G119">
        <f>carboncycle!L219</f>
        <v>301.08498582896891</v>
      </c>
      <c r="H119">
        <f t="shared" si="13"/>
        <v>0.48482487614808284</v>
      </c>
      <c r="I119">
        <f t="shared" si="17"/>
        <v>0.24547184194708355</v>
      </c>
      <c r="J119">
        <f t="shared" si="14"/>
        <v>3.738132952626784E-2</v>
      </c>
      <c r="K119">
        <f>carboncycle!U219</f>
        <v>301.08498582896891</v>
      </c>
      <c r="L119">
        <f t="shared" si="15"/>
        <v>0.48482487614808284</v>
      </c>
      <c r="M119">
        <f t="shared" si="18"/>
        <v>0.24547184194708355</v>
      </c>
      <c r="N119">
        <f t="shared" si="16"/>
        <v>3.738132952626784E-2</v>
      </c>
      <c r="O119" s="16">
        <f t="shared" si="11"/>
        <v>0</v>
      </c>
    </row>
    <row r="120" spans="1:15">
      <c r="A120">
        <v>1964</v>
      </c>
      <c r="B120">
        <v>-0.30586675000000002</v>
      </c>
      <c r="C120">
        <f t="shared" si="12"/>
        <v>2.8024666899999995E-2</v>
      </c>
      <c r="D120">
        <v>-0.14299999999999999</v>
      </c>
      <c r="E120">
        <v>-3.3000000000000002E-2</v>
      </c>
      <c r="F120">
        <v>-1.4999999999999999E-2</v>
      </c>
      <c r="G120">
        <f>carboncycle!L220</f>
        <v>301.95004347737819</v>
      </c>
      <c r="H120">
        <f t="shared" si="13"/>
        <v>0.50017410585657951</v>
      </c>
      <c r="I120">
        <f t="shared" si="17"/>
        <v>0.25236322791935434</v>
      </c>
      <c r="J120">
        <f t="shared" si="14"/>
        <v>3.8563283636818074E-2</v>
      </c>
      <c r="K120">
        <f>carboncycle!U220</f>
        <v>301.95004347737819</v>
      </c>
      <c r="L120">
        <f t="shared" si="15"/>
        <v>0.50017410585657951</v>
      </c>
      <c r="M120">
        <f t="shared" si="18"/>
        <v>0.25236322791935434</v>
      </c>
      <c r="N120">
        <f t="shared" si="16"/>
        <v>3.8563283636818074E-2</v>
      </c>
      <c r="O120" s="16">
        <f t="shared" si="11"/>
        <v>0</v>
      </c>
    </row>
    <row r="121" spans="1:15">
      <c r="A121">
        <v>1965</v>
      </c>
      <c r="B121">
        <v>-0.20438790000000001</v>
      </c>
      <c r="C121">
        <f t="shared" si="12"/>
        <v>0.1295035169</v>
      </c>
      <c r="D121">
        <v>-0.115</v>
      </c>
      <c r="E121">
        <v>-3.2000000000000001E-2</v>
      </c>
      <c r="F121">
        <v>-1.4E-2</v>
      </c>
      <c r="G121">
        <f>carboncycle!L221</f>
        <v>302.87377651516817</v>
      </c>
      <c r="H121">
        <f t="shared" si="13"/>
        <v>0.51651597412078054</v>
      </c>
      <c r="I121">
        <f t="shared" si="17"/>
        <v>0.25951670754195333</v>
      </c>
      <c r="J121">
        <f t="shared" si="14"/>
        <v>3.977766732034288E-2</v>
      </c>
      <c r="K121">
        <f>carboncycle!U221</f>
        <v>302.87377651516817</v>
      </c>
      <c r="L121">
        <f t="shared" si="15"/>
        <v>0.51651597412078054</v>
      </c>
      <c r="M121">
        <f t="shared" si="18"/>
        <v>0.25951670754195333</v>
      </c>
      <c r="N121">
        <f t="shared" si="16"/>
        <v>3.977766732034288E-2</v>
      </c>
      <c r="O121" s="16">
        <f t="shared" si="11"/>
        <v>0</v>
      </c>
    </row>
    <row r="122" spans="1:15">
      <c r="A122">
        <v>1966</v>
      </c>
      <c r="B122">
        <v>-0.14888457999999999</v>
      </c>
      <c r="C122">
        <f t="shared" si="12"/>
        <v>0.18500683690000003</v>
      </c>
      <c r="D122">
        <v>-9.4E-2</v>
      </c>
      <c r="E122">
        <v>-4.2000000000000003E-2</v>
      </c>
      <c r="F122">
        <v>-1.7000000000000001E-2</v>
      </c>
      <c r="G122">
        <f>carboncycle!L222</f>
        <v>303.84155571014884</v>
      </c>
      <c r="H122">
        <f t="shared" si="13"/>
        <v>0.53358369207491796</v>
      </c>
      <c r="I122">
        <f t="shared" si="17"/>
        <v>0.2669452250635283</v>
      </c>
      <c r="J122">
        <f t="shared" si="14"/>
        <v>4.1025785068801626E-2</v>
      </c>
      <c r="K122">
        <f>carboncycle!U222</f>
        <v>303.84155571014884</v>
      </c>
      <c r="L122">
        <f t="shared" si="15"/>
        <v>0.53358369207491796</v>
      </c>
      <c r="M122">
        <f t="shared" si="18"/>
        <v>0.2669452250635283</v>
      </c>
      <c r="N122">
        <f t="shared" si="16"/>
        <v>4.1025785068801626E-2</v>
      </c>
      <c r="O122" s="16">
        <f t="shared" si="11"/>
        <v>0</v>
      </c>
    </row>
    <row r="123" spans="1:15">
      <c r="A123">
        <v>1967</v>
      </c>
      <c r="B123">
        <v>-0.11751631</v>
      </c>
      <c r="C123">
        <f t="shared" si="12"/>
        <v>0.2163751069</v>
      </c>
      <c r="D123">
        <v>-0.16200000000000001</v>
      </c>
      <c r="E123">
        <v>-4.5999999999999999E-2</v>
      </c>
      <c r="F123">
        <v>-2.1000000000000001E-2</v>
      </c>
      <c r="G123">
        <f>carboncycle!L223</f>
        <v>304.86339645633899</v>
      </c>
      <c r="H123">
        <f t="shared" si="13"/>
        <v>0.55154593505651406</v>
      </c>
      <c r="I123">
        <f t="shared" si="17"/>
        <v>0.27466626855522391</v>
      </c>
      <c r="J123">
        <f t="shared" si="14"/>
        <v>4.2309007487971673E-2</v>
      </c>
      <c r="K123">
        <f>carboncycle!U223</f>
        <v>304.86339645633899</v>
      </c>
      <c r="L123">
        <f t="shared" si="15"/>
        <v>0.55154593505651406</v>
      </c>
      <c r="M123">
        <f t="shared" si="18"/>
        <v>0.27466626855522391</v>
      </c>
      <c r="N123">
        <f t="shared" si="16"/>
        <v>4.2309007487971673E-2</v>
      </c>
      <c r="O123" s="16">
        <f t="shared" si="11"/>
        <v>0</v>
      </c>
    </row>
    <row r="124" spans="1:15">
      <c r="A124">
        <v>1968</v>
      </c>
      <c r="B124">
        <v>-0.16863230000000001</v>
      </c>
      <c r="C124">
        <f t="shared" si="12"/>
        <v>0.1652591169</v>
      </c>
      <c r="D124">
        <v>-0.13700000000000001</v>
      </c>
      <c r="E124">
        <v>-6.0999999999999999E-2</v>
      </c>
      <c r="F124">
        <v>-2.8000000000000001E-2</v>
      </c>
      <c r="G124">
        <f>carboncycle!L224</f>
        <v>305.91306899560601</v>
      </c>
      <c r="H124">
        <f t="shared" si="13"/>
        <v>0.56993483486363039</v>
      </c>
      <c r="I124">
        <f t="shared" si="17"/>
        <v>0.28268299845818584</v>
      </c>
      <c r="J124">
        <f t="shared" si="14"/>
        <v>4.3628796730833669E-2</v>
      </c>
      <c r="K124">
        <f>carboncycle!U224</f>
        <v>305.91306899560601</v>
      </c>
      <c r="L124">
        <f t="shared" si="15"/>
        <v>0.56993483486363039</v>
      </c>
      <c r="M124">
        <f t="shared" si="18"/>
        <v>0.28268299845818584</v>
      </c>
      <c r="N124">
        <f t="shared" si="16"/>
        <v>4.3628796730833669E-2</v>
      </c>
      <c r="O124" s="16">
        <f t="shared" si="11"/>
        <v>0</v>
      </c>
    </row>
    <row r="125" spans="1:15">
      <c r="A125">
        <v>1969</v>
      </c>
      <c r="B125">
        <v>-3.1366712999999997E-2</v>
      </c>
      <c r="C125">
        <f t="shared" si="12"/>
        <v>0.30252470390000002</v>
      </c>
      <c r="D125">
        <v>-6.9000000000000006E-2</v>
      </c>
      <c r="E125">
        <v>-4.7E-2</v>
      </c>
      <c r="F125">
        <v>-2.1999999999999999E-2</v>
      </c>
      <c r="G125">
        <f>carboncycle!L225</f>
        <v>307.02283284658216</v>
      </c>
      <c r="H125">
        <f t="shared" si="13"/>
        <v>0.58930796367739735</v>
      </c>
      <c r="I125">
        <f t="shared" si="17"/>
        <v>0.29101488114419993</v>
      </c>
      <c r="J125">
        <f t="shared" si="14"/>
        <v>4.4986624596645028E-2</v>
      </c>
      <c r="K125">
        <f>carboncycle!U225</f>
        <v>307.02283284658216</v>
      </c>
      <c r="L125">
        <f t="shared" si="15"/>
        <v>0.58930796367739735</v>
      </c>
      <c r="M125">
        <f t="shared" si="18"/>
        <v>0.29101488114419993</v>
      </c>
      <c r="N125">
        <f t="shared" si="16"/>
        <v>4.4986624596645028E-2</v>
      </c>
      <c r="O125" s="16">
        <f t="shared" si="11"/>
        <v>0</v>
      </c>
    </row>
    <row r="126" spans="1:15">
      <c r="A126">
        <v>1970</v>
      </c>
      <c r="B126">
        <v>-8.5106570000000006E-2</v>
      </c>
      <c r="C126">
        <f t="shared" si="12"/>
        <v>0.24878484690000002</v>
      </c>
      <c r="D126">
        <v>-0.14299999999999999</v>
      </c>
      <c r="E126">
        <v>-5.6000000000000001E-2</v>
      </c>
      <c r="F126">
        <v>-2.5000000000000001E-2</v>
      </c>
      <c r="G126">
        <f>carboncycle!L226</f>
        <v>308.21014746015669</v>
      </c>
      <c r="H126">
        <f t="shared" si="13"/>
        <v>0.60995751034300372</v>
      </c>
      <c r="I126">
        <f t="shared" si="17"/>
        <v>0.29968934573485972</v>
      </c>
      <c r="J126">
        <f t="shared" si="14"/>
        <v>4.6384065093835136E-2</v>
      </c>
      <c r="K126">
        <f>carboncycle!U226</f>
        <v>308.21014746015669</v>
      </c>
      <c r="L126">
        <f t="shared" si="15"/>
        <v>0.60995751034300372</v>
      </c>
      <c r="M126">
        <f t="shared" si="18"/>
        <v>0.29968934573485972</v>
      </c>
      <c r="N126">
        <f t="shared" si="16"/>
        <v>4.6384065093835136E-2</v>
      </c>
      <c r="O126" s="16">
        <f t="shared" si="11"/>
        <v>0</v>
      </c>
    </row>
    <row r="127" spans="1:15">
      <c r="A127">
        <v>1971</v>
      </c>
      <c r="B127">
        <v>-0.20593274</v>
      </c>
      <c r="C127">
        <f t="shared" si="12"/>
        <v>0.12795867690000001</v>
      </c>
      <c r="D127">
        <v>-0.25900000000000001</v>
      </c>
      <c r="E127">
        <v>-0.04</v>
      </c>
      <c r="F127">
        <v>-1.6E-2</v>
      </c>
      <c r="G127">
        <f>carboncycle!L227</f>
        <v>309.50016780010583</v>
      </c>
      <c r="H127">
        <f t="shared" si="13"/>
        <v>0.63230332093335151</v>
      </c>
      <c r="I127">
        <f t="shared" si="17"/>
        <v>0.30874527691211306</v>
      </c>
      <c r="J127">
        <f t="shared" si="14"/>
        <v>4.7822839087876157E-2</v>
      </c>
      <c r="K127">
        <f>carboncycle!U227</f>
        <v>309.50016780010583</v>
      </c>
      <c r="L127">
        <f t="shared" si="15"/>
        <v>0.63230332093335151</v>
      </c>
      <c r="M127">
        <f t="shared" si="18"/>
        <v>0.30874527691211306</v>
      </c>
      <c r="N127">
        <f t="shared" si="16"/>
        <v>4.7822839087876157E-2</v>
      </c>
      <c r="O127" s="16">
        <f t="shared" si="11"/>
        <v>0</v>
      </c>
    </row>
    <row r="128" spans="1:15">
      <c r="A128">
        <v>1972</v>
      </c>
      <c r="B128">
        <v>-9.3827099999999997E-2</v>
      </c>
      <c r="C128">
        <f t="shared" si="12"/>
        <v>0.24006431690000002</v>
      </c>
      <c r="D128">
        <v>-0.13400000000000001</v>
      </c>
      <c r="E128">
        <v>-5.5E-2</v>
      </c>
      <c r="F128">
        <v>-2.5000000000000001E-2</v>
      </c>
      <c r="G128">
        <f>carboncycle!L228</f>
        <v>310.83388349146423</v>
      </c>
      <c r="H128">
        <f t="shared" si="13"/>
        <v>0.65530831293187208</v>
      </c>
      <c r="I128">
        <f t="shared" si="17"/>
        <v>0.31818978686165267</v>
      </c>
      <c r="J128">
        <f t="shared" si="14"/>
        <v>4.9304878534717822E-2</v>
      </c>
      <c r="K128">
        <f>carboncycle!U228</f>
        <v>310.83388349146423</v>
      </c>
      <c r="L128">
        <f t="shared" si="15"/>
        <v>0.65530831293187208</v>
      </c>
      <c r="M128">
        <f t="shared" si="18"/>
        <v>0.31818978686165267</v>
      </c>
      <c r="N128">
        <f t="shared" si="16"/>
        <v>4.9304878534717822E-2</v>
      </c>
      <c r="O128" s="16">
        <f t="shared" si="11"/>
        <v>0</v>
      </c>
    </row>
    <row r="129" spans="1:15">
      <c r="A129">
        <v>1973</v>
      </c>
      <c r="B129">
        <v>4.9933360000000003E-2</v>
      </c>
      <c r="C129">
        <f t="shared" si="12"/>
        <v>0.3838247769</v>
      </c>
      <c r="D129">
        <v>-0.09</v>
      </c>
      <c r="E129">
        <v>-3.6999999999999998E-2</v>
      </c>
      <c r="F129">
        <v>-1.6E-2</v>
      </c>
      <c r="G129">
        <f>carboncycle!L229</f>
        <v>312.2178328595374</v>
      </c>
      <c r="H129">
        <f t="shared" si="13"/>
        <v>0.67907565391512381</v>
      </c>
      <c r="I129">
        <f t="shared" si="17"/>
        <v>0.32803280184267269</v>
      </c>
      <c r="J129">
        <f t="shared" si="14"/>
        <v>5.083214481401481E-2</v>
      </c>
      <c r="K129">
        <f>carboncycle!U229</f>
        <v>312.2178328595374</v>
      </c>
      <c r="L129">
        <f t="shared" si="15"/>
        <v>0.67907565391512381</v>
      </c>
      <c r="M129">
        <f t="shared" si="18"/>
        <v>0.32803280184267269</v>
      </c>
      <c r="N129">
        <f t="shared" si="16"/>
        <v>5.083214481401481E-2</v>
      </c>
      <c r="O129" s="16">
        <f t="shared" si="11"/>
        <v>0</v>
      </c>
    </row>
    <row r="130" spans="1:15">
      <c r="A130">
        <v>1974</v>
      </c>
      <c r="B130">
        <v>-0.17253734000000001</v>
      </c>
      <c r="C130">
        <f t="shared" si="12"/>
        <v>0.1613540769</v>
      </c>
      <c r="D130">
        <v>-0.14299999999999999</v>
      </c>
      <c r="E130">
        <v>-2.9000000000000001E-2</v>
      </c>
      <c r="F130">
        <v>-1.2E-2</v>
      </c>
      <c r="G130">
        <f>carboncycle!L230</f>
        <v>313.68503640675294</v>
      </c>
      <c r="H130">
        <f t="shared" si="13"/>
        <v>0.70415799093832032</v>
      </c>
      <c r="I130">
        <f t="shared" si="17"/>
        <v>0.3383001897343027</v>
      </c>
      <c r="J130">
        <f t="shared" si="14"/>
        <v>5.2406644545937589E-2</v>
      </c>
      <c r="K130">
        <f>carboncycle!U230</f>
        <v>313.68503640675294</v>
      </c>
      <c r="L130">
        <f t="shared" si="15"/>
        <v>0.70415799093832032</v>
      </c>
      <c r="M130">
        <f t="shared" si="18"/>
        <v>0.3383001897343027</v>
      </c>
      <c r="N130">
        <f t="shared" si="16"/>
        <v>5.2406644545937589E-2</v>
      </c>
      <c r="O130" s="16">
        <f t="shared" si="11"/>
        <v>0</v>
      </c>
    </row>
    <row r="131" spans="1:15">
      <c r="A131">
        <v>1975</v>
      </c>
      <c r="B131">
        <v>-0.11075424</v>
      </c>
      <c r="C131">
        <f t="shared" si="12"/>
        <v>0.22313717690000001</v>
      </c>
      <c r="D131">
        <v>-0.156</v>
      </c>
      <c r="E131">
        <v>-1.6E-2</v>
      </c>
      <c r="F131">
        <v>-5.0000000000000001E-3</v>
      </c>
      <c r="G131">
        <f>carboncycle!L231</f>
        <v>315.12465207114838</v>
      </c>
      <c r="H131">
        <f t="shared" si="13"/>
        <v>0.72865493302505169</v>
      </c>
      <c r="I131">
        <f t="shared" si="17"/>
        <v>0.34896108560374145</v>
      </c>
      <c r="J131">
        <f t="shared" si="14"/>
        <v>5.40305198826075E-2</v>
      </c>
      <c r="K131">
        <f>carboncycle!U231</f>
        <v>315.12465207114838</v>
      </c>
      <c r="L131">
        <f t="shared" si="15"/>
        <v>0.72865493302505169</v>
      </c>
      <c r="M131">
        <f t="shared" si="18"/>
        <v>0.34896108560374145</v>
      </c>
      <c r="N131">
        <f t="shared" si="16"/>
        <v>5.40305198826075E-2</v>
      </c>
      <c r="O131" s="16">
        <f t="shared" si="11"/>
        <v>0</v>
      </c>
    </row>
    <row r="132" spans="1:15">
      <c r="A132">
        <v>1976</v>
      </c>
      <c r="B132">
        <v>-0.21586166000000001</v>
      </c>
      <c r="C132">
        <f t="shared" si="12"/>
        <v>0.1180297569</v>
      </c>
      <c r="D132">
        <v>-0.13900000000000001</v>
      </c>
      <c r="E132">
        <v>-2.7E-2</v>
      </c>
      <c r="F132">
        <v>-8.9999999999999993E-3</v>
      </c>
      <c r="G132">
        <f>carboncycle!L232</f>
        <v>316.52467421250219</v>
      </c>
      <c r="H132">
        <f t="shared" si="13"/>
        <v>0.75237103754730339</v>
      </c>
      <c r="I132">
        <f t="shared" si="17"/>
        <v>0.35997990987374023</v>
      </c>
      <c r="J132">
        <f t="shared" si="14"/>
        <v>5.5705725495903538E-2</v>
      </c>
      <c r="K132">
        <f>carboncycle!U232</f>
        <v>316.52467421250219</v>
      </c>
      <c r="L132">
        <f t="shared" si="15"/>
        <v>0.75237103754730339</v>
      </c>
      <c r="M132">
        <f t="shared" si="18"/>
        <v>0.35997990987374023</v>
      </c>
      <c r="N132">
        <f t="shared" si="16"/>
        <v>5.5705725495903538E-2</v>
      </c>
      <c r="O132" s="16">
        <f t="shared" si="11"/>
        <v>0</v>
      </c>
    </row>
    <row r="133" spans="1:15">
      <c r="A133">
        <v>1977</v>
      </c>
      <c r="B133">
        <v>0.10308852</v>
      </c>
      <c r="C133">
        <f t="shared" si="12"/>
        <v>0.43697993690000003</v>
      </c>
      <c r="D133">
        <v>2.7E-2</v>
      </c>
      <c r="E133">
        <v>0</v>
      </c>
      <c r="F133">
        <v>1E-3</v>
      </c>
      <c r="G133">
        <f>carboncycle!L233</f>
        <v>318.02752121879541</v>
      </c>
      <c r="H133">
        <f t="shared" si="13"/>
        <v>0.77771251953881215</v>
      </c>
      <c r="I133">
        <f t="shared" si="17"/>
        <v>0.3713930426551918</v>
      </c>
      <c r="J133">
        <f t="shared" si="14"/>
        <v>5.7434002863169652E-2</v>
      </c>
      <c r="K133">
        <f>carboncycle!U233</f>
        <v>318.02752121879541</v>
      </c>
      <c r="L133">
        <f t="shared" si="15"/>
        <v>0.77771251953881215</v>
      </c>
      <c r="M133">
        <f t="shared" si="18"/>
        <v>0.3713930426551918</v>
      </c>
      <c r="N133">
        <f t="shared" si="16"/>
        <v>5.7434002863169652E-2</v>
      </c>
      <c r="O133" s="16">
        <f t="shared" si="11"/>
        <v>0</v>
      </c>
    </row>
    <row r="134" spans="1:15">
      <c r="A134">
        <v>1978</v>
      </c>
      <c r="B134">
        <v>5.2557723000000002E-3</v>
      </c>
      <c r="C134">
        <f t="shared" si="12"/>
        <v>0.33914718920000003</v>
      </c>
      <c r="D134">
        <v>0.02</v>
      </c>
      <c r="E134">
        <v>1E-3</v>
      </c>
      <c r="F134">
        <v>2E-3</v>
      </c>
      <c r="G134">
        <f>carboncycle!L234</f>
        <v>319.5780774360698</v>
      </c>
      <c r="H134">
        <f t="shared" si="13"/>
        <v>0.80373328263351618</v>
      </c>
      <c r="I134">
        <f t="shared" si="17"/>
        <v>0.38320785040977656</v>
      </c>
      <c r="J134">
        <f t="shared" si="14"/>
        <v>5.9217290209188339E-2</v>
      </c>
      <c r="K134">
        <f>carboncycle!U234</f>
        <v>319.5780774360698</v>
      </c>
      <c r="L134">
        <f t="shared" si="15"/>
        <v>0.80373328263351618</v>
      </c>
      <c r="M134">
        <f t="shared" si="18"/>
        <v>0.38320785040977656</v>
      </c>
      <c r="N134">
        <f t="shared" si="16"/>
        <v>5.9217290209188339E-2</v>
      </c>
      <c r="O134" s="16">
        <f t="shared" ref="O134:O177" si="19">M134-I134</f>
        <v>0</v>
      </c>
    </row>
    <row r="135" spans="1:15">
      <c r="A135">
        <v>1979</v>
      </c>
      <c r="B135">
        <v>9.0858129999999995E-2</v>
      </c>
      <c r="C135">
        <f t="shared" ref="C135:C177" si="20">B135-C$4</f>
        <v>0.4247495469</v>
      </c>
      <c r="D135">
        <v>3.2000000000000001E-2</v>
      </c>
      <c r="E135">
        <v>-0.01</v>
      </c>
      <c r="F135">
        <v>-4.0000000000000001E-3</v>
      </c>
      <c r="G135">
        <f>carboncycle!L235</f>
        <v>321.12802027624508</v>
      </c>
      <c r="H135">
        <f t="shared" ref="H135:H198" si="21">H$3*LN(G135/G$3)</f>
        <v>0.82961788214101762</v>
      </c>
      <c r="I135">
        <f t="shared" si="17"/>
        <v>0.39540748701285749</v>
      </c>
      <c r="J135">
        <f t="shared" ref="J135:J198" si="22">J134+J$3*(I134-J134)</f>
        <v>6.105755659112768E-2</v>
      </c>
      <c r="K135">
        <f>carboncycle!U235</f>
        <v>321.12802027624508</v>
      </c>
      <c r="L135">
        <f t="shared" ref="L135:L198" si="23">L$3*LN(K135/K$3)</f>
        <v>0.82961788214101762</v>
      </c>
      <c r="M135">
        <f t="shared" si="18"/>
        <v>0.39540748701285749</v>
      </c>
      <c r="N135">
        <f t="shared" ref="N135:N198" si="24">N134+N$3*(M134-N134)</f>
        <v>6.105755659112768E-2</v>
      </c>
      <c r="O135" s="16">
        <f t="shared" si="19"/>
        <v>0</v>
      </c>
    </row>
    <row r="136" spans="1:15">
      <c r="A136">
        <v>1980</v>
      </c>
      <c r="B136">
        <v>0.19607206999999999</v>
      </c>
      <c r="C136">
        <f t="shared" si="20"/>
        <v>0.52996348690000006</v>
      </c>
      <c r="D136">
        <v>7.5999999999999998E-2</v>
      </c>
      <c r="E136">
        <v>1.2E-2</v>
      </c>
      <c r="F136">
        <v>6.0000000000000001E-3</v>
      </c>
      <c r="G136">
        <f>carboncycle!L236</f>
        <v>322.78311465500713</v>
      </c>
      <c r="H136">
        <f t="shared" si="21"/>
        <v>0.85712097673509802</v>
      </c>
      <c r="I136">
        <f t="shared" ref="I136:I199" si="25">I135+I$3*(I$4*H136-I135)+I$5*(J135-I135)</f>
        <v>0.40802728466103888</v>
      </c>
      <c r="J136">
        <f t="shared" si="22"/>
        <v>6.2956664195923107E-2</v>
      </c>
      <c r="K136">
        <f>carboncycle!U236</f>
        <v>322.78311465500713</v>
      </c>
      <c r="L136">
        <f t="shared" si="23"/>
        <v>0.85712097673509802</v>
      </c>
      <c r="M136">
        <f t="shared" ref="M136:M199" si="26">M135+M$3*(M$4*L136-M135)+M$5*(N135-M135)</f>
        <v>0.40802728466103888</v>
      </c>
      <c r="N136">
        <f t="shared" si="24"/>
        <v>6.2956664195923107E-2</v>
      </c>
      <c r="O136" s="16">
        <f t="shared" si="19"/>
        <v>0</v>
      </c>
    </row>
    <row r="137" spans="1:15">
      <c r="A137">
        <v>1981</v>
      </c>
      <c r="B137">
        <v>0.25001203999999999</v>
      </c>
      <c r="C137">
        <f t="shared" si="20"/>
        <v>0.58390345690000001</v>
      </c>
      <c r="D137">
        <v>2.7E-2</v>
      </c>
      <c r="E137">
        <v>1E-3</v>
      </c>
      <c r="F137">
        <v>-1E-3</v>
      </c>
      <c r="G137">
        <f>carboncycle!L237</f>
        <v>324.38134318563186</v>
      </c>
      <c r="H137">
        <f t="shared" si="21"/>
        <v>0.88354560471989507</v>
      </c>
      <c r="I137">
        <f t="shared" si="25"/>
        <v>0.42102210071858376</v>
      </c>
      <c r="J137">
        <f t="shared" si="22"/>
        <v>6.4916665320164962E-2</v>
      </c>
      <c r="K137">
        <f>carboncycle!U237</f>
        <v>324.38134318563186</v>
      </c>
      <c r="L137">
        <f t="shared" si="23"/>
        <v>0.88354560471989507</v>
      </c>
      <c r="M137">
        <f t="shared" si="26"/>
        <v>0.42102210071858376</v>
      </c>
      <c r="N137">
        <f t="shared" si="24"/>
        <v>6.4916665320164962E-2</v>
      </c>
      <c r="O137" s="16">
        <f t="shared" si="19"/>
        <v>0</v>
      </c>
    </row>
    <row r="138" spans="1:15">
      <c r="A138">
        <v>1982</v>
      </c>
      <c r="B138">
        <v>3.4263328000000003E-2</v>
      </c>
      <c r="C138">
        <f t="shared" si="20"/>
        <v>0.3681547449</v>
      </c>
      <c r="D138">
        <v>-2E-3</v>
      </c>
      <c r="E138">
        <v>-2.4E-2</v>
      </c>
      <c r="F138">
        <v>-1.2E-2</v>
      </c>
      <c r="G138">
        <f>carboncycle!L238</f>
        <v>325.87632581499628</v>
      </c>
      <c r="H138">
        <f t="shared" si="21"/>
        <v>0.90814561034951224</v>
      </c>
      <c r="I138">
        <f t="shared" si="25"/>
        <v>0.43432635048900214</v>
      </c>
      <c r="J138">
        <f t="shared" si="22"/>
        <v>6.6939344193227987E-2</v>
      </c>
      <c r="K138">
        <f>carboncycle!U238</f>
        <v>325.87632581499628</v>
      </c>
      <c r="L138">
        <f t="shared" si="23"/>
        <v>0.90814561034951224</v>
      </c>
      <c r="M138">
        <f t="shared" si="26"/>
        <v>0.43432635048900214</v>
      </c>
      <c r="N138">
        <f t="shared" si="24"/>
        <v>6.6939344193227987E-2</v>
      </c>
      <c r="O138" s="16">
        <f t="shared" si="19"/>
        <v>0</v>
      </c>
    </row>
    <row r="139" spans="1:15">
      <c r="A139">
        <v>1983</v>
      </c>
      <c r="B139">
        <v>0.22383860999999999</v>
      </c>
      <c r="C139">
        <f t="shared" si="20"/>
        <v>0.55773002690000006</v>
      </c>
      <c r="D139">
        <v>6.4000000000000001E-2</v>
      </c>
      <c r="E139">
        <v>-2.9000000000000001E-2</v>
      </c>
      <c r="F139">
        <v>-0.01</v>
      </c>
      <c r="G139">
        <f>carboncycle!L239</f>
        <v>327.3337538345445</v>
      </c>
      <c r="H139">
        <f t="shared" si="21"/>
        <v>0.93201925555544629</v>
      </c>
      <c r="I139">
        <f t="shared" si="25"/>
        <v>0.44790892762148837</v>
      </c>
      <c r="J139">
        <f t="shared" si="22"/>
        <v>6.9026102388987987E-2</v>
      </c>
      <c r="K139">
        <f>carboncycle!U239</f>
        <v>327.3337538345445</v>
      </c>
      <c r="L139">
        <f t="shared" si="23"/>
        <v>0.93201925555544629</v>
      </c>
      <c r="M139">
        <f t="shared" si="26"/>
        <v>0.44790892762148837</v>
      </c>
      <c r="N139">
        <f t="shared" si="24"/>
        <v>6.9026102388987987E-2</v>
      </c>
      <c r="O139" s="16">
        <f t="shared" si="19"/>
        <v>0</v>
      </c>
    </row>
    <row r="140" spans="1:15">
      <c r="A140">
        <v>1984</v>
      </c>
      <c r="B140">
        <v>4.8004709999999999E-2</v>
      </c>
      <c r="C140">
        <f t="shared" si="20"/>
        <v>0.38189612690000002</v>
      </c>
      <c r="D140">
        <v>-3.5999999999999997E-2</v>
      </c>
      <c r="E140">
        <v>-5.0000000000000001E-3</v>
      </c>
      <c r="F140">
        <v>-2E-3</v>
      </c>
      <c r="G140">
        <f>carboncycle!L240</f>
        <v>328.76510865971892</v>
      </c>
      <c r="H140">
        <f t="shared" si="21"/>
        <v>0.95536256828266342</v>
      </c>
      <c r="I140">
        <f t="shared" si="25"/>
        <v>0.46174552759071869</v>
      </c>
      <c r="J140">
        <f t="shared" si="22"/>
        <v>7.1178156836308584E-2</v>
      </c>
      <c r="K140">
        <f>carboncycle!U240</f>
        <v>328.76510865971892</v>
      </c>
      <c r="L140">
        <f t="shared" si="23"/>
        <v>0.95536256828266342</v>
      </c>
      <c r="M140">
        <f t="shared" si="26"/>
        <v>0.46174552759071869</v>
      </c>
      <c r="N140">
        <f t="shared" si="24"/>
        <v>7.1178156836308584E-2</v>
      </c>
      <c r="O140" s="16">
        <f t="shared" si="19"/>
        <v>0</v>
      </c>
    </row>
    <row r="141" spans="1:15">
      <c r="A141">
        <v>1985</v>
      </c>
      <c r="B141">
        <v>4.9729780000000001E-2</v>
      </c>
      <c r="C141">
        <f t="shared" si="20"/>
        <v>0.38362119690000002</v>
      </c>
      <c r="D141">
        <v>-4.2000000000000003E-2</v>
      </c>
      <c r="E141">
        <v>1E-3</v>
      </c>
      <c r="F141">
        <v>3.0000000000000001E-3</v>
      </c>
      <c r="G141">
        <f>carboncycle!L241</f>
        <v>330.26788783446779</v>
      </c>
      <c r="H141">
        <f t="shared" si="21"/>
        <v>0.97976159704940036</v>
      </c>
      <c r="I141">
        <f t="shared" si="25"/>
        <v>0.47585930544043098</v>
      </c>
      <c r="J141">
        <f t="shared" si="22"/>
        <v>7.3396579502193637E-2</v>
      </c>
      <c r="K141">
        <f>carboncycle!U241</f>
        <v>330.26788783446779</v>
      </c>
      <c r="L141">
        <f t="shared" si="23"/>
        <v>0.97976159704940036</v>
      </c>
      <c r="M141">
        <f t="shared" si="26"/>
        <v>0.47585930544043098</v>
      </c>
      <c r="N141">
        <f t="shared" si="24"/>
        <v>7.3396579502193637E-2</v>
      </c>
      <c r="O141" s="16">
        <f t="shared" si="19"/>
        <v>0</v>
      </c>
    </row>
    <row r="142" spans="1:15">
      <c r="A142">
        <v>1986</v>
      </c>
      <c r="B142">
        <v>9.5686969999999996E-2</v>
      </c>
      <c r="C142">
        <f t="shared" si="20"/>
        <v>0.4295783869</v>
      </c>
      <c r="D142">
        <v>-1.0999999999999999E-2</v>
      </c>
      <c r="E142">
        <v>-1.0999999999999999E-2</v>
      </c>
      <c r="F142">
        <v>-3.0000000000000001E-3</v>
      </c>
      <c r="G142">
        <f>carboncycle!L242</f>
        <v>331.82311969899791</v>
      </c>
      <c r="H142">
        <f t="shared" si="21"/>
        <v>1.0048956214775397</v>
      </c>
      <c r="I142">
        <f t="shared" si="25"/>
        <v>0.49026322741083628</v>
      </c>
      <c r="J142">
        <f t="shared" si="22"/>
        <v>7.568256778552282E-2</v>
      </c>
      <c r="K142">
        <f>carboncycle!U242</f>
        <v>331.82311969899791</v>
      </c>
      <c r="L142">
        <f t="shared" si="23"/>
        <v>1.0048956214775397</v>
      </c>
      <c r="M142">
        <f t="shared" si="26"/>
        <v>0.49026322741083628</v>
      </c>
      <c r="N142">
        <f t="shared" si="24"/>
        <v>7.568256778552282E-2</v>
      </c>
      <c r="O142" s="16">
        <f t="shared" si="19"/>
        <v>0</v>
      </c>
    </row>
    <row r="143" spans="1:15">
      <c r="A143">
        <v>1987</v>
      </c>
      <c r="B143">
        <v>0.2430264</v>
      </c>
      <c r="C143">
        <f t="shared" si="20"/>
        <v>0.57691781689999999</v>
      </c>
      <c r="D143">
        <v>0.13200000000000001</v>
      </c>
      <c r="E143">
        <v>-8.9999999999999993E-3</v>
      </c>
      <c r="F143">
        <v>-4.0000000000000001E-3</v>
      </c>
      <c r="G143">
        <f>carboncycle!L243</f>
        <v>333.43299346979262</v>
      </c>
      <c r="H143">
        <f t="shared" si="21"/>
        <v>1.0307889317853733</v>
      </c>
      <c r="I143">
        <f t="shared" si="25"/>
        <v>0.50497055537878766</v>
      </c>
      <c r="J143">
        <f t="shared" si="22"/>
        <v>7.80373859321946E-2</v>
      </c>
      <c r="K143">
        <f>carboncycle!U243</f>
        <v>333.43299346979262</v>
      </c>
      <c r="L143">
        <f t="shared" si="23"/>
        <v>1.0307889317853733</v>
      </c>
      <c r="M143">
        <f t="shared" si="26"/>
        <v>0.50497055537878766</v>
      </c>
      <c r="N143">
        <f t="shared" si="24"/>
        <v>7.80373859321946E-2</v>
      </c>
      <c r="O143" s="16">
        <f t="shared" si="19"/>
        <v>0</v>
      </c>
    </row>
    <row r="144" spans="1:15">
      <c r="A144">
        <v>1988</v>
      </c>
      <c r="B144">
        <v>0.28215172999999999</v>
      </c>
      <c r="C144">
        <f t="shared" si="20"/>
        <v>0.61604314690000006</v>
      </c>
      <c r="D144">
        <v>5.8000000000000003E-2</v>
      </c>
      <c r="E144">
        <v>1.2E-2</v>
      </c>
      <c r="F144">
        <v>4.0000000000000001E-3</v>
      </c>
      <c r="G144">
        <f>carboncycle!L244</f>
        <v>335.08513007162856</v>
      </c>
      <c r="H144">
        <f t="shared" si="21"/>
        <v>1.0572323399842118</v>
      </c>
      <c r="I144">
        <f t="shared" si="25"/>
        <v>0.51998797051557488</v>
      </c>
      <c r="J144">
        <f t="shared" si="22"/>
        <v>8.0462366334651245E-2</v>
      </c>
      <c r="K144">
        <f>carboncycle!U244</f>
        <v>335.08513007162856</v>
      </c>
      <c r="L144">
        <f t="shared" si="23"/>
        <v>1.0572323399842118</v>
      </c>
      <c r="M144">
        <f t="shared" si="26"/>
        <v>0.51998797051557488</v>
      </c>
      <c r="N144">
        <f t="shared" si="24"/>
        <v>8.0462366334651245E-2</v>
      </c>
      <c r="O144" s="16">
        <f t="shared" si="19"/>
        <v>0</v>
      </c>
    </row>
    <row r="145" spans="1:15">
      <c r="A145">
        <v>1989</v>
      </c>
      <c r="B145">
        <v>0.17925026999999999</v>
      </c>
      <c r="C145">
        <f t="shared" si="20"/>
        <v>0.51314168690000006</v>
      </c>
      <c r="D145">
        <v>4.2000000000000003E-2</v>
      </c>
      <c r="E145">
        <v>0.01</v>
      </c>
      <c r="F145">
        <v>3.0000000000000001E-3</v>
      </c>
      <c r="G145">
        <f>carboncycle!L245</f>
        <v>336.8100679671719</v>
      </c>
      <c r="H145">
        <f t="shared" si="21"/>
        <v>1.0847022133890509</v>
      </c>
      <c r="I145">
        <f t="shared" si="25"/>
        <v>0.53533595444580029</v>
      </c>
      <c r="J145">
        <f t="shared" si="22"/>
        <v>8.2958871766398892E-2</v>
      </c>
      <c r="K145">
        <f>carboncycle!U245</f>
        <v>336.8100679671719</v>
      </c>
      <c r="L145">
        <f t="shared" si="23"/>
        <v>1.0847022133890509</v>
      </c>
      <c r="M145">
        <f t="shared" si="26"/>
        <v>0.53533595444580029</v>
      </c>
      <c r="N145">
        <f t="shared" si="24"/>
        <v>8.2958871766398892E-2</v>
      </c>
      <c r="O145" s="16">
        <f t="shared" si="19"/>
        <v>0</v>
      </c>
    </row>
    <row r="146" spans="1:15">
      <c r="A146">
        <v>1990</v>
      </c>
      <c r="B146">
        <v>0.36056247000000002</v>
      </c>
      <c r="C146">
        <f t="shared" si="20"/>
        <v>0.69445388690000009</v>
      </c>
      <c r="D146">
        <v>0.13300000000000001</v>
      </c>
      <c r="E146">
        <v>2E-3</v>
      </c>
      <c r="F146">
        <v>1E-3</v>
      </c>
      <c r="G146">
        <f>carboncycle!L246</f>
        <v>338.56155218651242</v>
      </c>
      <c r="H146">
        <f t="shared" si="21"/>
        <v>1.1124512668020434</v>
      </c>
      <c r="I146">
        <f t="shared" si="25"/>
        <v>0.55101234413696776</v>
      </c>
      <c r="J146">
        <f t="shared" si="22"/>
        <v>8.5528373596017893E-2</v>
      </c>
      <c r="K146">
        <f>carboncycle!U246</f>
        <v>338.56155218651242</v>
      </c>
      <c r="L146">
        <f t="shared" si="23"/>
        <v>1.1124512668020434</v>
      </c>
      <c r="M146">
        <f t="shared" si="26"/>
        <v>0.55101234413696776</v>
      </c>
      <c r="N146">
        <f t="shared" si="24"/>
        <v>8.5528373596017893E-2</v>
      </c>
      <c r="O146" s="16">
        <f t="shared" si="19"/>
        <v>0</v>
      </c>
    </row>
    <row r="147" spans="1:15">
      <c r="A147">
        <v>1991</v>
      </c>
      <c r="B147">
        <v>0.33889654000000002</v>
      </c>
      <c r="C147">
        <f t="shared" si="20"/>
        <v>0.67278795690000004</v>
      </c>
      <c r="D147">
        <v>0.14000000000000001</v>
      </c>
      <c r="E147">
        <v>2.8000000000000001E-2</v>
      </c>
      <c r="F147">
        <v>8.0000000000000002E-3</v>
      </c>
      <c r="G147">
        <f>carboncycle!L247</f>
        <v>340.31340318166463</v>
      </c>
      <c r="H147">
        <f t="shared" si="21"/>
        <v>1.1400629014747341</v>
      </c>
      <c r="I147">
        <f t="shared" si="25"/>
        <v>0.56700280570613737</v>
      </c>
      <c r="J147">
        <f t="shared" si="22"/>
        <v>8.8172322548690493E-2</v>
      </c>
      <c r="K147">
        <f>carboncycle!U247</f>
        <v>340.31340318166463</v>
      </c>
      <c r="L147">
        <f t="shared" si="23"/>
        <v>1.1400629014747341</v>
      </c>
      <c r="M147">
        <f t="shared" si="26"/>
        <v>0.56700280570613737</v>
      </c>
      <c r="N147">
        <f t="shared" si="24"/>
        <v>8.8172322548690493E-2</v>
      </c>
      <c r="O147" s="16">
        <f t="shared" si="19"/>
        <v>0</v>
      </c>
    </row>
    <row r="148" spans="1:15">
      <c r="A148">
        <v>1992</v>
      </c>
      <c r="B148">
        <v>0.124896795</v>
      </c>
      <c r="C148">
        <f t="shared" si="20"/>
        <v>0.45878821190000002</v>
      </c>
      <c r="D148">
        <v>0.13500000000000001</v>
      </c>
      <c r="E148">
        <v>6.0000000000000001E-3</v>
      </c>
      <c r="F148">
        <v>0</v>
      </c>
      <c r="G148">
        <f>carboncycle!L248</f>
        <v>342.07918263701623</v>
      </c>
      <c r="H148">
        <f t="shared" si="21"/>
        <v>1.1677506031512332</v>
      </c>
      <c r="I148">
        <f t="shared" si="25"/>
        <v>0.58329976777321135</v>
      </c>
      <c r="J148">
        <f t="shared" si="22"/>
        <v>9.0892079693024791E-2</v>
      </c>
      <c r="K148">
        <f>carboncycle!U248</f>
        <v>342.07918263701623</v>
      </c>
      <c r="L148">
        <f t="shared" si="23"/>
        <v>1.1677506031512332</v>
      </c>
      <c r="M148">
        <f t="shared" si="26"/>
        <v>0.58329976777321135</v>
      </c>
      <c r="N148">
        <f t="shared" si="24"/>
        <v>9.0892079693024791E-2</v>
      </c>
      <c r="O148" s="16">
        <f t="shared" si="19"/>
        <v>0</v>
      </c>
    </row>
    <row r="149" spans="1:15">
      <c r="A149">
        <v>1993</v>
      </c>
      <c r="B149">
        <v>0.16565846000000001</v>
      </c>
      <c r="C149">
        <f t="shared" si="20"/>
        <v>0.49954987690000002</v>
      </c>
      <c r="D149">
        <v>0.128</v>
      </c>
      <c r="E149">
        <v>7.0000000000000001E-3</v>
      </c>
      <c r="F149">
        <v>4.0000000000000001E-3</v>
      </c>
      <c r="G149">
        <f>carboncycle!L249</f>
        <v>343.78944575568528</v>
      </c>
      <c r="H149">
        <f t="shared" si="21"/>
        <v>1.19443188370727</v>
      </c>
      <c r="I149">
        <f t="shared" si="25"/>
        <v>0.59986408045298067</v>
      </c>
      <c r="J149">
        <f t="shared" si="22"/>
        <v>9.3688955361320256E-2</v>
      </c>
      <c r="K149">
        <f>carboncycle!U249</f>
        <v>343.78944575568528</v>
      </c>
      <c r="L149">
        <f t="shared" si="23"/>
        <v>1.19443188370727</v>
      </c>
      <c r="M149">
        <f t="shared" si="26"/>
        <v>0.59986408045298067</v>
      </c>
      <c r="N149">
        <f t="shared" si="24"/>
        <v>9.3688955361320256E-2</v>
      </c>
      <c r="O149" s="16">
        <f t="shared" si="19"/>
        <v>0</v>
      </c>
    </row>
    <row r="150" spans="1:15">
      <c r="A150">
        <v>1994</v>
      </c>
      <c r="B150">
        <v>0.23354976999999999</v>
      </c>
      <c r="C150">
        <f t="shared" si="20"/>
        <v>0.56744118690000001</v>
      </c>
      <c r="D150">
        <v>7.8E-2</v>
      </c>
      <c r="E150">
        <v>1.6E-2</v>
      </c>
      <c r="F150">
        <v>7.0000000000000001E-3</v>
      </c>
      <c r="G150">
        <f>carboncycle!L250</f>
        <v>345.47441714684123</v>
      </c>
      <c r="H150">
        <f t="shared" si="21"/>
        <v>1.2205891084949083</v>
      </c>
      <c r="I150">
        <f t="shared" si="25"/>
        <v>0.61667208207388147</v>
      </c>
      <c r="J150">
        <f t="shared" si="22"/>
        <v>9.6564030071840889E-2</v>
      </c>
      <c r="K150">
        <f>carboncycle!U250</f>
        <v>345.47441714684123</v>
      </c>
      <c r="L150">
        <f t="shared" si="23"/>
        <v>1.2205891084949083</v>
      </c>
      <c r="M150">
        <f t="shared" si="26"/>
        <v>0.61667208207388147</v>
      </c>
      <c r="N150">
        <f t="shared" si="24"/>
        <v>9.6564030071840889E-2</v>
      </c>
      <c r="O150" s="16">
        <f t="shared" si="19"/>
        <v>0</v>
      </c>
    </row>
    <row r="151" spans="1:15">
      <c r="A151">
        <v>1995</v>
      </c>
      <c r="B151">
        <v>0.37686616000000001</v>
      </c>
      <c r="C151">
        <f t="shared" si="20"/>
        <v>0.71075757690000008</v>
      </c>
      <c r="D151">
        <v>0.115</v>
      </c>
      <c r="E151">
        <v>2.3E-2</v>
      </c>
      <c r="F151">
        <v>0.01</v>
      </c>
      <c r="G151">
        <f>carboncycle!L251</f>
        <v>347.19112436073488</v>
      </c>
      <c r="H151">
        <f t="shared" si="21"/>
        <v>1.2471081190391364</v>
      </c>
      <c r="I151">
        <f t="shared" si="25"/>
        <v>0.63372695376407395</v>
      </c>
      <c r="J151">
        <f t="shared" si="22"/>
        <v>9.9518243807212484E-2</v>
      </c>
      <c r="K151">
        <f>carboncycle!U251</f>
        <v>347.19112436073488</v>
      </c>
      <c r="L151">
        <f t="shared" si="23"/>
        <v>1.2471081190391364</v>
      </c>
      <c r="M151">
        <f t="shared" si="26"/>
        <v>0.63372695376407395</v>
      </c>
      <c r="N151">
        <f t="shared" si="24"/>
        <v>9.9518243807212484E-2</v>
      </c>
      <c r="O151" s="16">
        <f t="shared" si="19"/>
        <v>0</v>
      </c>
    </row>
    <row r="152" spans="1:15">
      <c r="A152">
        <v>1996</v>
      </c>
      <c r="B152">
        <v>0.27668939999999997</v>
      </c>
      <c r="C152">
        <f t="shared" si="20"/>
        <v>0.61058081689999999</v>
      </c>
      <c r="D152">
        <v>9.2999999999999999E-2</v>
      </c>
      <c r="E152">
        <v>4.3999999999999997E-2</v>
      </c>
      <c r="F152">
        <v>1.9E-2</v>
      </c>
      <c r="G152">
        <f>carboncycle!L252</f>
        <v>348.94979598741145</v>
      </c>
      <c r="H152">
        <f t="shared" si="21"/>
        <v>1.2741397528491138</v>
      </c>
      <c r="I152">
        <f t="shared" si="25"/>
        <v>0.65103621512377652</v>
      </c>
      <c r="J152">
        <f t="shared" si="22"/>
        <v>0.10255254927976745</v>
      </c>
      <c r="K152">
        <f>carboncycle!U252</f>
        <v>348.94979598741145</v>
      </c>
      <c r="L152">
        <f t="shared" si="23"/>
        <v>1.2741397528491138</v>
      </c>
      <c r="M152">
        <f t="shared" si="26"/>
        <v>0.65103621512377652</v>
      </c>
      <c r="N152">
        <f t="shared" si="24"/>
        <v>0.10255254927976745</v>
      </c>
      <c r="O152" s="16">
        <f t="shared" si="19"/>
        <v>0</v>
      </c>
    </row>
    <row r="153" spans="1:15">
      <c r="A153">
        <v>1997</v>
      </c>
      <c r="B153">
        <v>0.42230849999999998</v>
      </c>
      <c r="C153">
        <f t="shared" si="20"/>
        <v>0.75619991689999999</v>
      </c>
      <c r="D153">
        <v>0.13800000000000001</v>
      </c>
      <c r="E153">
        <v>1.9E-2</v>
      </c>
      <c r="F153">
        <v>8.9999999999999993E-3</v>
      </c>
      <c r="G153">
        <f>carboncycle!L253</f>
        <v>350.74371546597212</v>
      </c>
      <c r="H153">
        <f t="shared" si="21"/>
        <v>1.3015731650006379</v>
      </c>
      <c r="I153">
        <f t="shared" si="25"/>
        <v>0.6686038846053074</v>
      </c>
      <c r="J153">
        <f t="shared" si="22"/>
        <v>0.10566793650176143</v>
      </c>
      <c r="K153">
        <f>carboncycle!U253</f>
        <v>350.74371546597212</v>
      </c>
      <c r="L153">
        <f t="shared" si="23"/>
        <v>1.3015731650006379</v>
      </c>
      <c r="M153">
        <f t="shared" si="26"/>
        <v>0.6686038846053074</v>
      </c>
      <c r="N153">
        <f t="shared" si="24"/>
        <v>0.10566793650176143</v>
      </c>
      <c r="O153" s="16">
        <f t="shared" si="19"/>
        <v>0</v>
      </c>
    </row>
    <row r="154" spans="1:15">
      <c r="A154">
        <v>1998</v>
      </c>
      <c r="B154">
        <v>0.57731646000000003</v>
      </c>
      <c r="C154">
        <f t="shared" si="20"/>
        <v>0.91120787690000005</v>
      </c>
      <c r="D154">
        <v>0.215</v>
      </c>
      <c r="E154">
        <v>0.03</v>
      </c>
      <c r="F154">
        <v>1.2E-2</v>
      </c>
      <c r="G154">
        <f>carboncycle!L254</f>
        <v>352.56470309445297</v>
      </c>
      <c r="H154">
        <f t="shared" si="21"/>
        <v>1.3292773850143107</v>
      </c>
      <c r="I154">
        <f t="shared" si="25"/>
        <v>0.68643000332128101</v>
      </c>
      <c r="J154">
        <f t="shared" si="22"/>
        <v>0.10886541268698957</v>
      </c>
      <c r="K154">
        <f>carboncycle!U254</f>
        <v>352.56470309445297</v>
      </c>
      <c r="L154">
        <f t="shared" si="23"/>
        <v>1.3292773850143107</v>
      </c>
      <c r="M154">
        <f t="shared" si="26"/>
        <v>0.68643000332128101</v>
      </c>
      <c r="N154">
        <f t="shared" si="24"/>
        <v>0.10886541268698957</v>
      </c>
      <c r="O154" s="16">
        <f t="shared" si="19"/>
        <v>0</v>
      </c>
    </row>
    <row r="155" spans="1:15">
      <c r="A155">
        <v>1999</v>
      </c>
      <c r="B155">
        <v>0.32448496999999998</v>
      </c>
      <c r="C155">
        <f t="shared" si="20"/>
        <v>0.6583763869</v>
      </c>
      <c r="D155">
        <v>4.2999999999999997E-2</v>
      </c>
      <c r="E155">
        <v>4.1000000000000002E-2</v>
      </c>
      <c r="F155">
        <v>1.4999999999999999E-2</v>
      </c>
      <c r="G155">
        <f>carboncycle!L255</f>
        <v>354.34754466009747</v>
      </c>
      <c r="H155">
        <f t="shared" si="21"/>
        <v>1.3562629765903571</v>
      </c>
      <c r="I155">
        <f t="shared" si="25"/>
        <v>0.70448551705773521</v>
      </c>
      <c r="J155">
        <f t="shared" si="22"/>
        <v>0.11214597956179234</v>
      </c>
      <c r="K155">
        <f>carboncycle!U255</f>
        <v>354.34754466009747</v>
      </c>
      <c r="L155">
        <f t="shared" si="23"/>
        <v>1.3562629765903571</v>
      </c>
      <c r="M155">
        <f t="shared" si="26"/>
        <v>0.70448551705773521</v>
      </c>
      <c r="N155">
        <f t="shared" si="24"/>
        <v>0.11214597956179234</v>
      </c>
      <c r="O155" s="16">
        <f t="shared" si="19"/>
        <v>0</v>
      </c>
    </row>
    <row r="156" spans="1:15">
      <c r="A156">
        <v>2000</v>
      </c>
      <c r="B156">
        <v>0.33108480000000001</v>
      </c>
      <c r="C156">
        <f t="shared" si="20"/>
        <v>0.66497621689999997</v>
      </c>
      <c r="D156">
        <v>7.4999999999999997E-2</v>
      </c>
      <c r="E156">
        <v>4.2999999999999997E-2</v>
      </c>
      <c r="F156">
        <v>1.7999999999999999E-2</v>
      </c>
      <c r="G156">
        <f>carboncycle!L256</f>
        <v>356.08206037649791</v>
      </c>
      <c r="H156">
        <f t="shared" si="21"/>
        <v>1.3823871061466175</v>
      </c>
      <c r="I156">
        <f t="shared" si="25"/>
        <v>0.72273813616516913</v>
      </c>
      <c r="J156">
        <f t="shared" si="22"/>
        <v>0.1155104681347693</v>
      </c>
      <c r="K156">
        <f>carboncycle!U256</f>
        <v>356.08206037649791</v>
      </c>
      <c r="L156">
        <f t="shared" si="23"/>
        <v>1.3823871061466175</v>
      </c>
      <c r="M156">
        <f t="shared" si="26"/>
        <v>0.72273813616516913</v>
      </c>
      <c r="N156">
        <f t="shared" si="24"/>
        <v>0.1155104681347693</v>
      </c>
      <c r="O156" s="16">
        <f t="shared" si="19"/>
        <v>0</v>
      </c>
    </row>
    <row r="157" spans="1:15">
      <c r="A157">
        <v>2001</v>
      </c>
      <c r="B157">
        <v>0.48928033999999998</v>
      </c>
      <c r="C157">
        <f t="shared" si="20"/>
        <v>0.8231717569</v>
      </c>
      <c r="D157">
        <v>0.14000000000000001</v>
      </c>
      <c r="E157">
        <v>3.4000000000000002E-2</v>
      </c>
      <c r="F157">
        <v>1.2999999999999999E-2</v>
      </c>
      <c r="G157">
        <f>carboncycle!L257</f>
        <v>357.87475509017264</v>
      </c>
      <c r="H157">
        <f t="shared" si="21"/>
        <v>1.4092541005267196</v>
      </c>
      <c r="I157">
        <f t="shared" si="25"/>
        <v>0.74120382866846546</v>
      </c>
      <c r="J157">
        <f t="shared" si="22"/>
        <v>0.11895952128918197</v>
      </c>
      <c r="K157">
        <f>carboncycle!U257</f>
        <v>357.87475509017264</v>
      </c>
      <c r="L157">
        <f t="shared" si="23"/>
        <v>1.4092541005267196</v>
      </c>
      <c r="M157">
        <f t="shared" si="26"/>
        <v>0.74120382866846546</v>
      </c>
      <c r="N157">
        <f t="shared" si="24"/>
        <v>0.11895952128918197</v>
      </c>
      <c r="O157" s="16">
        <f t="shared" si="19"/>
        <v>0</v>
      </c>
    </row>
    <row r="158" spans="1:15">
      <c r="A158">
        <v>2002</v>
      </c>
      <c r="B158">
        <v>0.54346649999999996</v>
      </c>
      <c r="C158">
        <f t="shared" si="20"/>
        <v>0.87735791689999998</v>
      </c>
      <c r="D158">
        <v>0.20599999999999999</v>
      </c>
      <c r="E158">
        <v>6.8000000000000005E-2</v>
      </c>
      <c r="F158">
        <v>2.7E-2</v>
      </c>
      <c r="G158">
        <f>carboncycle!L258</f>
        <v>359.72195426131492</v>
      </c>
      <c r="H158">
        <f t="shared" si="21"/>
        <v>1.4367975306034066</v>
      </c>
      <c r="I158">
        <f t="shared" si="25"/>
        <v>0.75989608689108645</v>
      </c>
      <c r="J158">
        <f t="shared" si="22"/>
        <v>0.1224938689550963</v>
      </c>
      <c r="K158">
        <f>carboncycle!U258</f>
        <v>359.72195426131492</v>
      </c>
      <c r="L158">
        <f t="shared" si="23"/>
        <v>1.4367975306034066</v>
      </c>
      <c r="M158">
        <f t="shared" si="26"/>
        <v>0.75989608689108645</v>
      </c>
      <c r="N158">
        <f t="shared" si="24"/>
        <v>0.1224938689550963</v>
      </c>
      <c r="O158" s="16">
        <f t="shared" si="19"/>
        <v>0</v>
      </c>
    </row>
    <row r="159" spans="1:15">
      <c r="A159">
        <v>2003</v>
      </c>
      <c r="B159">
        <v>0.54417020000000005</v>
      </c>
      <c r="C159">
        <f t="shared" si="20"/>
        <v>0.87806161690000006</v>
      </c>
      <c r="D159">
        <v>0.22700000000000001</v>
      </c>
      <c r="E159">
        <v>9.0999999999999998E-2</v>
      </c>
      <c r="F159">
        <v>4.1000000000000002E-2</v>
      </c>
      <c r="G159">
        <f>carboncycle!L259</f>
        <v>361.57371780769779</v>
      </c>
      <c r="H159">
        <f t="shared" si="21"/>
        <v>1.4642674215844711</v>
      </c>
      <c r="I159">
        <f t="shared" si="25"/>
        <v>0.77880590522953297</v>
      </c>
      <c r="J159">
        <f t="shared" si="22"/>
        <v>0.12611431355297273</v>
      </c>
      <c r="K159">
        <f>carboncycle!U259</f>
        <v>361.57371780769779</v>
      </c>
      <c r="L159">
        <f t="shared" si="23"/>
        <v>1.4642674215844711</v>
      </c>
      <c r="M159">
        <f t="shared" si="26"/>
        <v>0.77880590522953297</v>
      </c>
      <c r="N159">
        <f t="shared" si="24"/>
        <v>0.12611431355297273</v>
      </c>
      <c r="O159" s="16">
        <f t="shared" si="19"/>
        <v>0</v>
      </c>
    </row>
    <row r="160" spans="1:15">
      <c r="A160">
        <v>2004</v>
      </c>
      <c r="B160">
        <v>0.46737072000000002</v>
      </c>
      <c r="C160">
        <f t="shared" si="20"/>
        <v>0.80126213690000003</v>
      </c>
      <c r="D160">
        <v>0.25900000000000001</v>
      </c>
      <c r="E160">
        <v>0.105</v>
      </c>
      <c r="F160">
        <v>4.9000000000000002E-2</v>
      </c>
      <c r="G160">
        <f>carboncycle!L260</f>
        <v>363.59579605631433</v>
      </c>
      <c r="H160">
        <f t="shared" si="21"/>
        <v>1.4941036087418835</v>
      </c>
      <c r="I160">
        <f t="shared" si="25"/>
        <v>0.79799634169713995</v>
      </c>
      <c r="J160">
        <f t="shared" si="22"/>
        <v>0.12982160179369559</v>
      </c>
      <c r="K160">
        <f>carboncycle!U260</f>
        <v>363.59579605631433</v>
      </c>
      <c r="L160">
        <f t="shared" si="23"/>
        <v>1.4941036087418835</v>
      </c>
      <c r="M160">
        <f t="shared" si="26"/>
        <v>0.79799634169713995</v>
      </c>
      <c r="N160">
        <f t="shared" si="24"/>
        <v>0.12982160179369559</v>
      </c>
      <c r="O160" s="16">
        <f t="shared" si="19"/>
        <v>0</v>
      </c>
    </row>
    <row r="161" spans="1:15">
      <c r="A161">
        <v>2005</v>
      </c>
      <c r="B161">
        <v>0.60686255</v>
      </c>
      <c r="C161">
        <f t="shared" si="20"/>
        <v>0.94075396690000002</v>
      </c>
      <c r="D161">
        <v>0.247</v>
      </c>
      <c r="E161">
        <v>8.6999999999999994E-2</v>
      </c>
      <c r="F161">
        <v>3.9E-2</v>
      </c>
      <c r="G161">
        <f>carboncycle!L261</f>
        <v>365.76462802191975</v>
      </c>
      <c r="H161">
        <f t="shared" si="21"/>
        <v>1.5259213077370404</v>
      </c>
      <c r="I161">
        <f t="shared" si="25"/>
        <v>0.8175170628474826</v>
      </c>
      <c r="J161">
        <f t="shared" si="22"/>
        <v>0.13361683431634716</v>
      </c>
      <c r="K161">
        <f>carboncycle!U261</f>
        <v>365.76462802191975</v>
      </c>
      <c r="L161">
        <f t="shared" si="23"/>
        <v>1.5259213077370404</v>
      </c>
      <c r="M161">
        <f t="shared" si="26"/>
        <v>0.8175170628474826</v>
      </c>
      <c r="N161">
        <f t="shared" si="24"/>
        <v>0.13361683431634716</v>
      </c>
      <c r="O161" s="16">
        <f t="shared" si="19"/>
        <v>0</v>
      </c>
    </row>
    <row r="162" spans="1:15">
      <c r="A162">
        <v>2006</v>
      </c>
      <c r="B162">
        <v>0.57255270000000003</v>
      </c>
      <c r="C162">
        <f t="shared" si="20"/>
        <v>0.90644411690000004</v>
      </c>
      <c r="D162">
        <v>0.23699999999999999</v>
      </c>
      <c r="E162">
        <v>0.10199999999999999</v>
      </c>
      <c r="F162">
        <v>4.8000000000000001E-2</v>
      </c>
      <c r="G162">
        <f>carboncycle!L262</f>
        <v>368.03652007621258</v>
      </c>
      <c r="H162">
        <f t="shared" si="21"/>
        <v>1.5590492508005818</v>
      </c>
      <c r="I162">
        <f t="shared" si="25"/>
        <v>0.8373963619560848</v>
      </c>
      <c r="J162">
        <f t="shared" si="22"/>
        <v>0.137501387614404</v>
      </c>
      <c r="K162">
        <f>carboncycle!U262</f>
        <v>368.03652007621258</v>
      </c>
      <c r="L162">
        <f t="shared" si="23"/>
        <v>1.5590492508005818</v>
      </c>
      <c r="M162">
        <f t="shared" si="26"/>
        <v>0.8373963619560848</v>
      </c>
      <c r="N162">
        <f t="shared" si="24"/>
        <v>0.137501387614404</v>
      </c>
      <c r="O162" s="16">
        <f t="shared" si="19"/>
        <v>0</v>
      </c>
    </row>
    <row r="163" spans="1:15">
      <c r="A163">
        <v>2007</v>
      </c>
      <c r="B163">
        <v>0.59170129999999999</v>
      </c>
      <c r="C163">
        <f t="shared" si="20"/>
        <v>0.9255927169</v>
      </c>
      <c r="D163">
        <v>0.19</v>
      </c>
      <c r="E163">
        <v>9.6000000000000002E-2</v>
      </c>
      <c r="F163">
        <v>4.7E-2</v>
      </c>
      <c r="G163">
        <f>carboncycle!L263</f>
        <v>370.39056958277882</v>
      </c>
      <c r="H163">
        <f t="shared" si="21"/>
        <v>1.593160154100324</v>
      </c>
      <c r="I163">
        <f t="shared" si="25"/>
        <v>0.85765198323846703</v>
      </c>
      <c r="J163">
        <f t="shared" si="22"/>
        <v>0.14147679106866476</v>
      </c>
      <c r="K163">
        <f>carboncycle!U263</f>
        <v>370.39056958277882</v>
      </c>
      <c r="L163">
        <f t="shared" si="23"/>
        <v>1.593160154100324</v>
      </c>
      <c r="M163">
        <f t="shared" si="26"/>
        <v>0.85765198323846703</v>
      </c>
      <c r="N163">
        <f t="shared" si="24"/>
        <v>0.14147679106866476</v>
      </c>
      <c r="O163" s="16">
        <f t="shared" si="19"/>
        <v>0</v>
      </c>
    </row>
    <row r="164" spans="1:15">
      <c r="A164">
        <v>2008</v>
      </c>
      <c r="B164">
        <v>0.46564983999999998</v>
      </c>
      <c r="C164">
        <f t="shared" si="20"/>
        <v>0.7995412569</v>
      </c>
      <c r="D164">
        <v>0.14899999999999999</v>
      </c>
      <c r="E164">
        <v>0.10299999999999999</v>
      </c>
      <c r="F164">
        <v>0.05</v>
      </c>
      <c r="G164">
        <f>carboncycle!L264</f>
        <v>372.79263492279495</v>
      </c>
      <c r="H164">
        <f t="shared" si="21"/>
        <v>1.6277440743011036</v>
      </c>
      <c r="I164">
        <f t="shared" si="25"/>
        <v>0.87828609848605044</v>
      </c>
      <c r="J164">
        <f t="shared" si="22"/>
        <v>0.14554466616018924</v>
      </c>
      <c r="K164">
        <f>carboncycle!U264</f>
        <v>372.79263492279495</v>
      </c>
      <c r="L164">
        <f t="shared" si="23"/>
        <v>1.6277440743011036</v>
      </c>
      <c r="M164">
        <f t="shared" si="26"/>
        <v>0.87828609848605044</v>
      </c>
      <c r="N164">
        <f t="shared" si="24"/>
        <v>0.14554466616018924</v>
      </c>
      <c r="O164" s="16">
        <f t="shared" si="19"/>
        <v>0</v>
      </c>
    </row>
    <row r="165" spans="1:15">
      <c r="A165">
        <v>2009</v>
      </c>
      <c r="B165">
        <v>0.59678169999999997</v>
      </c>
      <c r="C165">
        <f t="shared" si="20"/>
        <v>0.93067311689999999</v>
      </c>
      <c r="D165">
        <v>0.255</v>
      </c>
      <c r="E165">
        <v>0.105</v>
      </c>
      <c r="F165">
        <v>5.0999999999999997E-2</v>
      </c>
      <c r="G165">
        <f>carboncycle!L265</f>
        <v>375.2498104521967</v>
      </c>
      <c r="H165">
        <f t="shared" si="21"/>
        <v>1.6628916423170492</v>
      </c>
      <c r="I165">
        <f t="shared" si="25"/>
        <v>0.89930348547702965</v>
      </c>
      <c r="J165">
        <f t="shared" si="22"/>
        <v>0.14970663749580013</v>
      </c>
      <c r="K165">
        <f>carboncycle!U265</f>
        <v>375.2498104521967</v>
      </c>
      <c r="L165">
        <f t="shared" si="23"/>
        <v>1.6628916423170492</v>
      </c>
      <c r="M165">
        <f t="shared" si="26"/>
        <v>0.89930348547702965</v>
      </c>
      <c r="N165">
        <f t="shared" si="24"/>
        <v>0.14970663749580013</v>
      </c>
      <c r="O165" s="16">
        <f t="shared" si="19"/>
        <v>0</v>
      </c>
    </row>
    <row r="166" spans="1:15">
      <c r="A166">
        <v>2010</v>
      </c>
      <c r="B166">
        <v>0.68037146000000004</v>
      </c>
      <c r="C166">
        <f t="shared" si="20"/>
        <v>1.0142628769000002</v>
      </c>
      <c r="D166">
        <v>0.26700000000000002</v>
      </c>
      <c r="E166">
        <v>0.11</v>
      </c>
      <c r="F166">
        <v>5.5E-2</v>
      </c>
      <c r="G166">
        <f>carboncycle!L266</f>
        <v>377.85624229669594</v>
      </c>
      <c r="H166">
        <f t="shared" si="21"/>
        <v>1.699923521140658</v>
      </c>
      <c r="I166">
        <f t="shared" si="25"/>
        <v>0.92074761988611786</v>
      </c>
      <c r="J166">
        <f t="shared" si="22"/>
        <v>0.15396434759233352</v>
      </c>
      <c r="K166">
        <f>carboncycle!U266</f>
        <v>377.85624229669594</v>
      </c>
      <c r="L166">
        <f t="shared" si="23"/>
        <v>1.699923521140658</v>
      </c>
      <c r="M166">
        <f t="shared" si="26"/>
        <v>0.92074761988611786</v>
      </c>
      <c r="N166">
        <f t="shared" si="24"/>
        <v>0.15396434759233352</v>
      </c>
      <c r="O166" s="16">
        <f t="shared" si="19"/>
        <v>0</v>
      </c>
    </row>
    <row r="167" spans="1:15">
      <c r="A167">
        <v>2011</v>
      </c>
      <c r="B167">
        <v>0.53769772999999998</v>
      </c>
      <c r="C167">
        <f t="shared" si="20"/>
        <v>0.8715891469</v>
      </c>
      <c r="D167">
        <v>0.19700000000000001</v>
      </c>
      <c r="E167">
        <v>0.115</v>
      </c>
      <c r="F167">
        <v>5.8000000000000003E-2</v>
      </c>
      <c r="G167">
        <f>carboncycle!L267</f>
        <v>380.57658216083803</v>
      </c>
      <c r="H167">
        <f t="shared" si="21"/>
        <v>1.7383023470993209</v>
      </c>
      <c r="I167">
        <f t="shared" si="25"/>
        <v>0.94264475068551623</v>
      </c>
      <c r="J167">
        <f t="shared" si="22"/>
        <v>0.1583196765789622</v>
      </c>
      <c r="K167">
        <f>carboncycle!U267</f>
        <v>380.57658216083803</v>
      </c>
      <c r="L167">
        <f t="shared" si="23"/>
        <v>1.7383023470993209</v>
      </c>
      <c r="M167">
        <f t="shared" si="26"/>
        <v>0.94264475068551623</v>
      </c>
      <c r="N167">
        <f t="shared" si="24"/>
        <v>0.1583196765789622</v>
      </c>
      <c r="O167" s="16">
        <f t="shared" si="19"/>
        <v>0</v>
      </c>
    </row>
    <row r="168" spans="1:15">
      <c r="A168">
        <v>2012</v>
      </c>
      <c r="B168">
        <v>0.57760710000000004</v>
      </c>
      <c r="C168">
        <f t="shared" si="20"/>
        <v>0.91149851690000006</v>
      </c>
      <c r="D168">
        <v>0.215</v>
      </c>
      <c r="E168">
        <v>0.11600000000000001</v>
      </c>
      <c r="F168">
        <v>6.0999999999999999E-2</v>
      </c>
      <c r="G168">
        <f>carboncycle!L268</f>
        <v>383.39404452369945</v>
      </c>
      <c r="H168">
        <f t="shared" si="21"/>
        <v>1.7777632673284514</v>
      </c>
      <c r="I168">
        <f t="shared" si="25"/>
        <v>0.96501248515152571</v>
      </c>
      <c r="J168">
        <f t="shared" si="22"/>
        <v>0.16277464299988742</v>
      </c>
      <c r="K168">
        <f>carboncycle!U268</f>
        <v>383.39404452369945</v>
      </c>
      <c r="L168">
        <f t="shared" si="23"/>
        <v>1.7777632673284514</v>
      </c>
      <c r="M168">
        <f t="shared" si="26"/>
        <v>0.96501248515152571</v>
      </c>
      <c r="N168">
        <f t="shared" si="24"/>
        <v>0.16277464299988742</v>
      </c>
      <c r="O168" s="16">
        <f t="shared" si="19"/>
        <v>0</v>
      </c>
    </row>
    <row r="169" spans="1:15">
      <c r="A169">
        <v>2013</v>
      </c>
      <c r="B169">
        <v>0.6235754</v>
      </c>
      <c r="C169">
        <f t="shared" si="20"/>
        <v>0.95746681690000002</v>
      </c>
      <c r="D169">
        <v>0.26100000000000001</v>
      </c>
      <c r="E169">
        <v>0.13300000000000001</v>
      </c>
      <c r="F169">
        <v>7.0999999999999994E-2</v>
      </c>
      <c r="G169">
        <f>carboncycle!L269</f>
        <v>386.33716076958956</v>
      </c>
      <c r="H169">
        <f t="shared" si="21"/>
        <v>1.8186755976066509</v>
      </c>
      <c r="I169">
        <f t="shared" si="25"/>
        <v>0.98787872712363278</v>
      </c>
      <c r="J169">
        <f t="shared" si="22"/>
        <v>0.16733135394330872</v>
      </c>
      <c r="K169">
        <f>carboncycle!U269</f>
        <v>386.33716076958956</v>
      </c>
      <c r="L169">
        <f t="shared" si="23"/>
        <v>1.8186755976066509</v>
      </c>
      <c r="M169">
        <f t="shared" si="26"/>
        <v>0.98787872712363278</v>
      </c>
      <c r="N169">
        <f t="shared" si="24"/>
        <v>0.16733135394330872</v>
      </c>
      <c r="O169" s="16">
        <f t="shared" si="19"/>
        <v>0</v>
      </c>
    </row>
    <row r="170" spans="1:15">
      <c r="A170">
        <v>2014</v>
      </c>
      <c r="B170">
        <v>0.67287165000000004</v>
      </c>
      <c r="C170">
        <f t="shared" si="20"/>
        <v>1.0067630669000001</v>
      </c>
      <c r="D170">
        <v>0.29899999999999999</v>
      </c>
      <c r="E170">
        <v>0.14000000000000001</v>
      </c>
      <c r="F170">
        <v>7.5999999999999998E-2</v>
      </c>
      <c r="G170">
        <f>carboncycle!L270</f>
        <v>389.26584673068675</v>
      </c>
      <c r="H170">
        <f t="shared" si="21"/>
        <v>1.859079113862725</v>
      </c>
      <c r="I170">
        <f t="shared" si="25"/>
        <v>1.0112128214076337</v>
      </c>
      <c r="J170">
        <f t="shared" si="22"/>
        <v>0.17199206302297296</v>
      </c>
      <c r="K170">
        <f>carboncycle!U270</f>
        <v>389.26584673068675</v>
      </c>
      <c r="L170">
        <f t="shared" si="23"/>
        <v>1.859079113862725</v>
      </c>
      <c r="M170">
        <f t="shared" si="26"/>
        <v>1.0112128214076337</v>
      </c>
      <c r="N170">
        <f t="shared" si="24"/>
        <v>0.17199206302297296</v>
      </c>
      <c r="O170" s="16">
        <f t="shared" si="19"/>
        <v>0</v>
      </c>
    </row>
    <row r="171" spans="1:15">
      <c r="A171">
        <v>2015</v>
      </c>
      <c r="B171">
        <v>0.82511436999999999</v>
      </c>
      <c r="C171">
        <f t="shared" si="20"/>
        <v>1.1590057868999999</v>
      </c>
      <c r="D171">
        <v>0.436</v>
      </c>
      <c r="E171">
        <v>0.16</v>
      </c>
      <c r="F171">
        <v>8.5000000000000006E-2</v>
      </c>
      <c r="G171">
        <f>carboncycle!L271</f>
        <v>392.09072808516078</v>
      </c>
      <c r="H171">
        <f t="shared" si="21"/>
        <v>1.897763580291657</v>
      </c>
      <c r="I171">
        <f t="shared" si="25"/>
        <v>1.0349495448672401</v>
      </c>
      <c r="J171">
        <f t="shared" si="22"/>
        <v>0.17675883693059782</v>
      </c>
      <c r="K171">
        <f>carboncycle!U271</f>
        <v>392.09072808516078</v>
      </c>
      <c r="L171">
        <f t="shared" si="23"/>
        <v>1.897763580291657</v>
      </c>
      <c r="M171">
        <f t="shared" si="26"/>
        <v>1.0349495448672401</v>
      </c>
      <c r="N171">
        <f t="shared" si="24"/>
        <v>0.17675883693059782</v>
      </c>
      <c r="O171" s="16">
        <f t="shared" si="19"/>
        <v>0</v>
      </c>
    </row>
    <row r="172" spans="1:15">
      <c r="A172">
        <v>2016</v>
      </c>
      <c r="B172">
        <v>0.93292713000000005</v>
      </c>
      <c r="C172">
        <f t="shared" si="20"/>
        <v>1.2668185469000002</v>
      </c>
      <c r="D172">
        <v>0.44400000000000001</v>
      </c>
      <c r="E172">
        <v>0.14799999999999999</v>
      </c>
      <c r="F172">
        <v>7.9000000000000001E-2</v>
      </c>
      <c r="G172">
        <f>carboncycle!L272</f>
        <v>395.16506635776108</v>
      </c>
      <c r="H172">
        <f t="shared" si="21"/>
        <v>1.9395487115915524</v>
      </c>
      <c r="I172">
        <f t="shared" si="25"/>
        <v>1.0591675986301115</v>
      </c>
      <c r="J172">
        <f t="shared" si="22"/>
        <v>0.18163336015167794</v>
      </c>
      <c r="K172">
        <f>carboncycle!U272</f>
        <v>395.16506635776108</v>
      </c>
      <c r="L172">
        <f t="shared" si="23"/>
        <v>1.9395487115915524</v>
      </c>
      <c r="M172">
        <f t="shared" si="26"/>
        <v>1.0591675986301115</v>
      </c>
      <c r="N172">
        <f t="shared" si="24"/>
        <v>0.18163336015167794</v>
      </c>
      <c r="O172" s="16">
        <f t="shared" si="19"/>
        <v>0</v>
      </c>
    </row>
    <row r="173" spans="1:15">
      <c r="A173">
        <v>2017</v>
      </c>
      <c r="B173">
        <v>0.84517425000000002</v>
      </c>
      <c r="C173">
        <f t="shared" si="20"/>
        <v>1.1790656669000001</v>
      </c>
      <c r="D173">
        <v>0.40500000000000003</v>
      </c>
      <c r="E173">
        <v>0.16800000000000001</v>
      </c>
      <c r="F173">
        <v>8.8999999999999996E-2</v>
      </c>
      <c r="G173">
        <f>carboncycle!L273</f>
        <v>398.34301315200088</v>
      </c>
      <c r="H173">
        <f t="shared" si="21"/>
        <v>1.9824017251658488</v>
      </c>
      <c r="I173">
        <f t="shared" si="25"/>
        <v>1.0838833122779092</v>
      </c>
      <c r="J173">
        <f t="shared" si="22"/>
        <v>0.18661775462623545</v>
      </c>
      <c r="K173">
        <f>carboncycle!U273</f>
        <v>398.34301315200088</v>
      </c>
      <c r="L173">
        <f t="shared" si="23"/>
        <v>1.9824017251658488</v>
      </c>
      <c r="M173">
        <f t="shared" si="26"/>
        <v>1.0838833122779092</v>
      </c>
      <c r="N173">
        <f t="shared" si="24"/>
        <v>0.18661775462623545</v>
      </c>
      <c r="O173" s="16">
        <f t="shared" si="19"/>
        <v>0</v>
      </c>
    </row>
    <row r="174" spans="1:15">
      <c r="A174">
        <v>2018</v>
      </c>
      <c r="B174">
        <v>0.76265400000000005</v>
      </c>
      <c r="C174">
        <f t="shared" si="20"/>
        <v>1.0965454169000002</v>
      </c>
      <c r="D174">
        <v>0.38300000000000001</v>
      </c>
      <c r="E174">
        <v>0.17699999999999999</v>
      </c>
      <c r="F174">
        <v>9.0999999999999998E-2</v>
      </c>
      <c r="G174">
        <f>carboncycle!L274</f>
        <v>401.53383121249766</v>
      </c>
      <c r="H174">
        <f t="shared" si="21"/>
        <v>2.025085714071436</v>
      </c>
      <c r="I174">
        <f t="shared" si="25"/>
        <v>1.1090761124662472</v>
      </c>
      <c r="J174">
        <f t="shared" si="22"/>
        <v>0.19171422299369695</v>
      </c>
      <c r="K174">
        <f>carboncycle!U274</f>
        <v>401.53383121249766</v>
      </c>
      <c r="L174">
        <f t="shared" si="23"/>
        <v>2.025085714071436</v>
      </c>
      <c r="M174">
        <f t="shared" si="26"/>
        <v>1.1090761124662472</v>
      </c>
      <c r="N174">
        <f t="shared" si="24"/>
        <v>0.19171422299369695</v>
      </c>
      <c r="O174" s="16">
        <f t="shared" si="19"/>
        <v>0</v>
      </c>
    </row>
    <row r="175" spans="1:15">
      <c r="A175">
        <v>2019</v>
      </c>
      <c r="B175">
        <v>0.89107259999999999</v>
      </c>
      <c r="C175">
        <f t="shared" si="20"/>
        <v>1.2249640169</v>
      </c>
      <c r="D175">
        <v>0.45600000000000002</v>
      </c>
      <c r="E175">
        <v>0.187</v>
      </c>
      <c r="F175">
        <v>9.6000000000000002E-2</v>
      </c>
      <c r="G175">
        <f>carboncycle!L275</f>
        <v>404.77089308142513</v>
      </c>
      <c r="H175">
        <f t="shared" si="21"/>
        <v>2.0680431060389921</v>
      </c>
      <c r="I175">
        <f t="shared" si="25"/>
        <v>1.1347391333457979</v>
      </c>
      <c r="J175">
        <f t="shared" si="22"/>
        <v>0.19692483852590104</v>
      </c>
      <c r="K175">
        <f>carboncycle!U275</f>
        <v>404.77089308142513</v>
      </c>
      <c r="L175">
        <f t="shared" si="23"/>
        <v>2.0680431060389921</v>
      </c>
      <c r="M175">
        <f t="shared" si="26"/>
        <v>1.1347391333457979</v>
      </c>
      <c r="N175">
        <f t="shared" si="24"/>
        <v>0.19692483852590104</v>
      </c>
      <c r="O175" s="16">
        <f t="shared" si="19"/>
        <v>0</v>
      </c>
    </row>
    <row r="176" spans="1:15">
      <c r="A176">
        <v>2020</v>
      </c>
      <c r="B176">
        <v>0.9227938</v>
      </c>
      <c r="C176">
        <f t="shared" si="20"/>
        <v>1.2566852169</v>
      </c>
      <c r="D176">
        <v>0.436</v>
      </c>
      <c r="E176">
        <v>0.185</v>
      </c>
      <c r="F176">
        <v>9.7000000000000003E-2</v>
      </c>
      <c r="G176">
        <f>carboncycle!L276</f>
        <v>407.96009088259655</v>
      </c>
      <c r="H176">
        <f t="shared" si="21"/>
        <v>2.1100306668662783</v>
      </c>
      <c r="I176">
        <f t="shared" si="25"/>
        <v>1.1608291846693219</v>
      </c>
      <c r="J176">
        <f t="shared" si="22"/>
        <v>0.20225162372047806</v>
      </c>
      <c r="K176">
        <f>carboncycle!U276</f>
        <v>407.96009088259655</v>
      </c>
      <c r="L176">
        <f t="shared" si="23"/>
        <v>2.1100306668662783</v>
      </c>
      <c r="M176">
        <f t="shared" si="26"/>
        <v>1.1608291846693219</v>
      </c>
      <c r="N176">
        <f t="shared" si="24"/>
        <v>0.20225162372047806</v>
      </c>
      <c r="O176" s="16">
        <f t="shared" si="19"/>
        <v>0</v>
      </c>
    </row>
    <row r="177" spans="1:18">
      <c r="A177">
        <v>2021</v>
      </c>
      <c r="B177">
        <v>0.76185590000000003</v>
      </c>
      <c r="C177">
        <f t="shared" si="20"/>
        <v>1.0957473169</v>
      </c>
      <c r="D177">
        <v>0.36599999999999999</v>
      </c>
      <c r="E177">
        <v>0.19700000000000001</v>
      </c>
      <c r="F177">
        <v>0.10299999999999999</v>
      </c>
      <c r="G177" s="3">
        <f>carboncycle!L277</f>
        <v>411.08190409238125</v>
      </c>
      <c r="H177" s="3">
        <f t="shared" si="21"/>
        <v>2.1508143669829578</v>
      </c>
      <c r="I177" s="3">
        <f t="shared" si="25"/>
        <v>1.18729763222777</v>
      </c>
      <c r="J177" s="3">
        <f t="shared" si="22"/>
        <v>0.2076963442666675</v>
      </c>
      <c r="K177">
        <f>carboncycle!U277</f>
        <v>411.08237357594936</v>
      </c>
      <c r="L177" s="3">
        <f t="shared" si="23"/>
        <v>2.1508204770443111</v>
      </c>
      <c r="M177" s="3">
        <f t="shared" si="26"/>
        <v>1.1872978119375335</v>
      </c>
      <c r="N177" s="3">
        <f t="shared" si="24"/>
        <v>0.2076963442666675</v>
      </c>
      <c r="O177" s="16">
        <f t="shared" si="19"/>
        <v>1.797097635147793E-7</v>
      </c>
    </row>
    <row r="178" spans="1:18">
      <c r="A178">
        <f>1+A177</f>
        <v>2022</v>
      </c>
      <c r="G178" s="3">
        <f>carboncycle!L278</f>
        <v>413.79239857082052</v>
      </c>
      <c r="H178" s="3">
        <f t="shared" si="21"/>
        <v>2.1859741424905805</v>
      </c>
      <c r="I178" s="3">
        <f t="shared" si="25"/>
        <v>1.2139674554174786</v>
      </c>
      <c r="J178" s="3">
        <f t="shared" si="22"/>
        <v>0.21326047958228656</v>
      </c>
      <c r="K178">
        <f>carboncycle!U278</f>
        <v>413.79284060176371</v>
      </c>
      <c r="L178" s="3">
        <f t="shared" si="23"/>
        <v>2.1859798575889995</v>
      </c>
      <c r="M178" s="3">
        <f t="shared" si="26"/>
        <v>1.2139677972934866</v>
      </c>
      <c r="N178" s="3">
        <f t="shared" si="24"/>
        <v>0.21326048060303801</v>
      </c>
      <c r="O178" s="16">
        <f t="shared" ref="O178:O198" si="27">M178-I178</f>
        <v>3.4187600794766126E-7</v>
      </c>
    </row>
    <row r="179" spans="1:18">
      <c r="A179">
        <f t="shared" ref="A179:A242" si="28">1+A178</f>
        <v>2023</v>
      </c>
      <c r="G179" s="3">
        <f>carboncycle!L279</f>
        <v>416.73122018427989</v>
      </c>
      <c r="H179" s="3">
        <f t="shared" si="21"/>
        <v>2.2238364281601473</v>
      </c>
      <c r="I179" s="3">
        <f t="shared" si="25"/>
        <v>1.240912380662629</v>
      </c>
      <c r="J179" s="3">
        <f t="shared" si="22"/>
        <v>0.21894449520503045</v>
      </c>
      <c r="K179">
        <f>carboncycle!U279</f>
        <v>416.73164244186967</v>
      </c>
      <c r="L179" s="3">
        <f t="shared" si="23"/>
        <v>2.2238418491049945</v>
      </c>
      <c r="M179" s="3">
        <f t="shared" si="26"/>
        <v>1.2409128707124959</v>
      </c>
      <c r="N179" s="3">
        <f t="shared" si="24"/>
        <v>0.21894449816183975</v>
      </c>
      <c r="O179" s="16">
        <f t="shared" si="27"/>
        <v>4.9004986690803776E-7</v>
      </c>
    </row>
    <row r="180" spans="1:18">
      <c r="A180">
        <f t="shared" si="28"/>
        <v>2024</v>
      </c>
      <c r="G180" s="3">
        <f>carboncycle!L280</f>
        <v>419.769552139589</v>
      </c>
      <c r="H180" s="3">
        <f t="shared" si="21"/>
        <v>2.2627010604061173</v>
      </c>
      <c r="I180" s="3">
        <f t="shared" si="25"/>
        <v>1.2681537009364257</v>
      </c>
      <c r="J180" s="3">
        <f t="shared" si="22"/>
        <v>0.22474927279442961</v>
      </c>
      <c r="K180">
        <f>carboncycle!U280</f>
        <v>419.76995942093532</v>
      </c>
      <c r="L180" s="3">
        <f t="shared" si="23"/>
        <v>2.2627062512403135</v>
      </c>
      <c r="M180" s="3">
        <f t="shared" si="26"/>
        <v>1.2681543275196276</v>
      </c>
      <c r="N180" s="3">
        <f t="shared" si="24"/>
        <v>0.22474927851792748</v>
      </c>
      <c r="O180" s="16">
        <f t="shared" si="27"/>
        <v>6.2658320199027173E-7</v>
      </c>
    </row>
    <row r="181" spans="1:18">
      <c r="A181">
        <f t="shared" si="28"/>
        <v>2025</v>
      </c>
      <c r="G181" s="3">
        <f>carboncycle!L281</f>
        <v>422.9018136630749</v>
      </c>
      <c r="H181" s="3">
        <f t="shared" si="21"/>
        <v>2.3024738045831303</v>
      </c>
      <c r="I181" s="3">
        <f t="shared" si="25"/>
        <v>1.2957092418372209</v>
      </c>
      <c r="J181" s="3">
        <f t="shared" si="22"/>
        <v>0.23067580994627615</v>
      </c>
      <c r="K181">
        <f>carboncycle!U281</f>
        <v>422.9022090096696</v>
      </c>
      <c r="L181" s="3">
        <f t="shared" si="23"/>
        <v>2.3024788059882431</v>
      </c>
      <c r="M181" s="3">
        <f t="shared" si="26"/>
        <v>1.2957099948997985</v>
      </c>
      <c r="N181" s="3">
        <f t="shared" si="24"/>
        <v>0.23067581919625713</v>
      </c>
      <c r="O181" s="16">
        <f t="shared" si="27"/>
        <v>7.5306257762974838E-7</v>
      </c>
    </row>
    <row r="182" spans="1:18">
      <c r="A182">
        <f t="shared" si="28"/>
        <v>2026</v>
      </c>
      <c r="G182" s="3">
        <f>carboncycle!L282</f>
        <v>426.12338001338702</v>
      </c>
      <c r="H182" s="3">
        <f t="shared" si="21"/>
        <v>2.3430743964615397</v>
      </c>
      <c r="I182" s="3">
        <f t="shared" si="25"/>
        <v>1.3235938876974733</v>
      </c>
      <c r="J182" s="3">
        <f t="shared" si="22"/>
        <v>0.23672519983941673</v>
      </c>
      <c r="K182">
        <f>carboncycle!U282</f>
        <v>426.12376539480954</v>
      </c>
      <c r="L182" s="3">
        <f t="shared" si="23"/>
        <v>2.343079234942071</v>
      </c>
      <c r="M182" s="3">
        <f t="shared" si="26"/>
        <v>1.3235947583022074</v>
      </c>
      <c r="N182" s="3">
        <f t="shared" si="24"/>
        <v>0.23672521331425325</v>
      </c>
      <c r="O182" s="16">
        <f t="shared" si="27"/>
        <v>8.70604734082292E-7</v>
      </c>
    </row>
    <row r="183" spans="1:18">
      <c r="A183">
        <f t="shared" si="28"/>
        <v>2027</v>
      </c>
      <c r="B183" s="15"/>
      <c r="G183" s="3">
        <f>carboncycle!L283</f>
        <v>429.43069070177108</v>
      </c>
      <c r="H183" s="3">
        <f t="shared" si="21"/>
        <v>2.3844375339350874</v>
      </c>
      <c r="I183" s="3">
        <f t="shared" si="25"/>
        <v>1.3518201193596395</v>
      </c>
      <c r="J183" s="3">
        <f t="shared" si="22"/>
        <v>0.24289861398645049</v>
      </c>
      <c r="K183">
        <f>carboncycle!U283</f>
        <v>429.43106743077487</v>
      </c>
      <c r="L183" s="3">
        <f t="shared" si="23"/>
        <v>2.3844422273567036</v>
      </c>
      <c r="M183" s="3">
        <f t="shared" si="26"/>
        <v>1.3518210993946811</v>
      </c>
      <c r="N183" s="3">
        <f t="shared" si="24"/>
        <v>0.24289863232978484</v>
      </c>
      <c r="O183" s="16">
        <f t="shared" si="27"/>
        <v>9.8003504156451982E-7</v>
      </c>
      <c r="R183" s="15"/>
    </row>
    <row r="184" spans="1:18">
      <c r="A184">
        <f t="shared" si="28"/>
        <v>2028</v>
      </c>
      <c r="B184" s="15"/>
      <c r="G184" s="3">
        <f>carboncycle!L284</f>
        <v>432.82081823143517</v>
      </c>
      <c r="H184" s="3">
        <f t="shared" si="21"/>
        <v>2.426507105408954</v>
      </c>
      <c r="I184" s="3">
        <f t="shared" si="25"/>
        <v>1.3803983643336597</v>
      </c>
      <c r="J184" s="3">
        <f t="shared" si="22"/>
        <v>0.2491972881369702</v>
      </c>
      <c r="K184">
        <f>carboncycle!U284</f>
        <v>432.82118721608629</v>
      </c>
      <c r="L184" s="3">
        <f t="shared" si="23"/>
        <v>2.4265116663426221</v>
      </c>
      <c r="M184" s="3">
        <f t="shared" si="26"/>
        <v>1.3803994463291773</v>
      </c>
      <c r="N184" s="3">
        <f t="shared" si="24"/>
        <v>0.24919731194271344</v>
      </c>
      <c r="O184" s="16">
        <f t="shared" si="27"/>
        <v>1.081995517626666E-6</v>
      </c>
      <c r="R184" s="15"/>
    </row>
    <row r="185" spans="1:18">
      <c r="A185">
        <f t="shared" si="28"/>
        <v>2029</v>
      </c>
      <c r="B185" s="15"/>
      <c r="G185" s="3">
        <f>carboncycle!L285</f>
        <v>436.29121104027422</v>
      </c>
      <c r="H185" s="3">
        <f t="shared" si="21"/>
        <v>2.4692327830664409</v>
      </c>
      <c r="I185" s="3">
        <f t="shared" si="25"/>
        <v>1.4093372351030202</v>
      </c>
      <c r="J185" s="3">
        <f t="shared" si="22"/>
        <v>0.2556225102497674</v>
      </c>
      <c r="K185">
        <f>carboncycle!U285</f>
        <v>436.29157293723517</v>
      </c>
      <c r="L185" s="3">
        <f t="shared" si="23"/>
        <v>2.4692372208086857</v>
      </c>
      <c r="M185" s="3">
        <f t="shared" si="26"/>
        <v>1.4093384121133512</v>
      </c>
      <c r="N185" s="3">
        <f t="shared" si="24"/>
        <v>0.25562254006602858</v>
      </c>
      <c r="O185" s="16">
        <f t="shared" si="27"/>
        <v>1.1770103309771685E-6</v>
      </c>
      <c r="R185" s="15"/>
    </row>
    <row r="186" spans="1:18">
      <c r="A186">
        <f t="shared" si="28"/>
        <v>2030</v>
      </c>
      <c r="B186" s="15"/>
      <c r="G186" s="3">
        <f>carboncycle!L286</f>
        <v>439.83953840273398</v>
      </c>
      <c r="H186" s="3">
        <f t="shared" si="21"/>
        <v>2.5125679934666927</v>
      </c>
      <c r="I186" s="3">
        <f t="shared" si="25"/>
        <v>1.4386436997937255</v>
      </c>
      <c r="J186" s="3">
        <f t="shared" si="22"/>
        <v>0.26217560988693389</v>
      </c>
      <c r="K186">
        <f>carboncycle!U286</f>
        <v>439.83989371056902</v>
      </c>
      <c r="L186" s="3">
        <f t="shared" si="23"/>
        <v>2.5125723152613104</v>
      </c>
      <c r="M186" s="3">
        <f t="shared" si="26"/>
        <v>1.4386449653193749</v>
      </c>
      <c r="N186" s="3">
        <f t="shared" si="24"/>
        <v>0.26217564621925737</v>
      </c>
      <c r="O186" s="16">
        <f t="shared" si="27"/>
        <v>1.2655256493854239E-6</v>
      </c>
      <c r="R186" s="15"/>
    </row>
    <row r="187" spans="1:18">
      <c r="A187">
        <f t="shared" si="28"/>
        <v>2031</v>
      </c>
      <c r="B187" s="15"/>
      <c r="G187" s="3">
        <f>carboncycle!L287</f>
        <v>443.4635971716408</v>
      </c>
      <c r="H187" s="3">
        <f t="shared" si="21"/>
        <v>2.5564687166189386</v>
      </c>
      <c r="I187" s="3">
        <f t="shared" si="25"/>
        <v>1.4683232118145799</v>
      </c>
      <c r="J187" s="3">
        <f t="shared" si="22"/>
        <v>0.26885794863760448</v>
      </c>
      <c r="K187">
        <f>carboncycle!U287</f>
        <v>443.46394628772356</v>
      </c>
      <c r="L187" s="3">
        <f t="shared" si="23"/>
        <v>2.5564729283971301</v>
      </c>
      <c r="M187" s="3">
        <f t="shared" si="26"/>
        <v>1.4683245597485868</v>
      </c>
      <c r="N187" s="3">
        <f t="shared" si="24"/>
        <v>0.26885799195174603</v>
      </c>
      <c r="O187" s="16">
        <f t="shared" si="27"/>
        <v>1.3479340068567325E-6</v>
      </c>
      <c r="R187" s="15"/>
    </row>
    <row r="188" spans="1:18">
      <c r="A188">
        <f t="shared" si="28"/>
        <v>2032</v>
      </c>
      <c r="B188" s="15"/>
      <c r="G188" s="3">
        <f>carboncycle!L288</f>
        <v>446.99806559604514</v>
      </c>
      <c r="H188" s="3">
        <f t="shared" si="21"/>
        <v>2.5989399563542408</v>
      </c>
      <c r="I188" s="3">
        <f t="shared" si="25"/>
        <v>1.4983223777335439</v>
      </c>
      <c r="J188" s="3">
        <f t="shared" si="22"/>
        <v>0.2756709113324497</v>
      </c>
      <c r="K188">
        <f>carboncycle!U288</f>
        <v>446.99840885137212</v>
      </c>
      <c r="L188" s="3">
        <f t="shared" si="23"/>
        <v>2.5989440646836401</v>
      </c>
      <c r="M188" s="3">
        <f t="shared" si="26"/>
        <v>1.4983238023669596</v>
      </c>
      <c r="N188" s="3">
        <f t="shared" si="24"/>
        <v>0.27567096205683211</v>
      </c>
      <c r="O188" s="16">
        <f t="shared" si="27"/>
        <v>1.4246334156808871E-6</v>
      </c>
      <c r="R188" s="15"/>
    </row>
    <row r="189" spans="1:18">
      <c r="A189">
        <f t="shared" si="28"/>
        <v>2033</v>
      </c>
      <c r="B189" s="15"/>
      <c r="G189" s="3">
        <f>carboncycle!L289</f>
        <v>450.60719262889268</v>
      </c>
      <c r="H189" s="3">
        <f t="shared" si="21"/>
        <v>2.6419631750933972</v>
      </c>
      <c r="I189" s="3">
        <f t="shared" si="25"/>
        <v>1.528647854233951</v>
      </c>
      <c r="J189" s="3">
        <f t="shared" si="22"/>
        <v>0.28261557166160789</v>
      </c>
      <c r="K189">
        <f>carboncycle!U289</f>
        <v>450.60753030947859</v>
      </c>
      <c r="L189" s="3">
        <f t="shared" si="23"/>
        <v>2.6419671843291299</v>
      </c>
      <c r="M189" s="3">
        <f t="shared" si="26"/>
        <v>1.5286493501773633</v>
      </c>
      <c r="N189" s="3">
        <f t="shared" si="24"/>
        <v>0.28261563018979363</v>
      </c>
      <c r="O189" s="16">
        <f t="shared" si="27"/>
        <v>1.4959434122552295E-6</v>
      </c>
      <c r="R189" s="15"/>
    </row>
    <row r="190" spans="1:18">
      <c r="A190">
        <f t="shared" si="28"/>
        <v>2034</v>
      </c>
      <c r="B190" s="15"/>
      <c r="G190" s="3">
        <f>carboncycle!L290</f>
        <v>454.28927480879315</v>
      </c>
      <c r="H190" s="3">
        <f t="shared" si="21"/>
        <v>2.6855024065830784</v>
      </c>
      <c r="I190" s="3">
        <f t="shared" si="25"/>
        <v>1.5593050285423475</v>
      </c>
      <c r="J190" s="3">
        <f t="shared" si="22"/>
        <v>0.28969303502661881</v>
      </c>
      <c r="K190">
        <f>carboncycle!U290</f>
        <v>454.28960716891243</v>
      </c>
      <c r="L190" s="3">
        <f t="shared" si="23"/>
        <v>2.6855063206662106</v>
      </c>
      <c r="M190" s="3">
        <f t="shared" si="26"/>
        <v>1.5593065907029064</v>
      </c>
      <c r="N190" s="3">
        <f t="shared" si="24"/>
        <v>0.28969310171932305</v>
      </c>
      <c r="O190" s="16">
        <f t="shared" si="27"/>
        <v>1.5621605589100085E-6</v>
      </c>
      <c r="R190" s="15"/>
    </row>
    <row r="191" spans="1:18">
      <c r="A191">
        <f t="shared" si="28"/>
        <v>2035</v>
      </c>
      <c r="B191" s="15"/>
      <c r="G191" s="3">
        <f>carboncycle!L291</f>
        <v>458.04071622877757</v>
      </c>
      <c r="H191" s="3">
        <f t="shared" si="21"/>
        <v>2.7295003566910268</v>
      </c>
      <c r="I191" s="3">
        <f t="shared" si="25"/>
        <v>1.5902974332314022</v>
      </c>
      <c r="J191" s="3">
        <f t="shared" si="22"/>
        <v>0.29690443114978815</v>
      </c>
      <c r="K191">
        <f>carboncycle!U291</f>
        <v>458.04104349924489</v>
      </c>
      <c r="L191" s="3">
        <f t="shared" si="23"/>
        <v>2.7295041792690475</v>
      </c>
      <c r="M191" s="3">
        <f t="shared" si="26"/>
        <v>1.5902990567941624</v>
      </c>
      <c r="N191" s="3">
        <f t="shared" si="24"/>
        <v>0.29690450633674981</v>
      </c>
      <c r="O191" s="16">
        <f t="shared" si="27"/>
        <v>1.6235627602334546E-6</v>
      </c>
      <c r="R191" s="15"/>
    </row>
    <row r="192" spans="1:18">
      <c r="A192">
        <f t="shared" si="28"/>
        <v>2036</v>
      </c>
      <c r="B192" s="15"/>
      <c r="G192" s="3">
        <f>carboncycle!L292</f>
        <v>461.85852398832191</v>
      </c>
      <c r="H192" s="3">
        <f t="shared" si="21"/>
        <v>2.7739082394106851</v>
      </c>
      <c r="I192" s="3">
        <f t="shared" si="25"/>
        <v>1.6216270578077607</v>
      </c>
      <c r="J192" s="3">
        <f t="shared" si="22"/>
        <v>0.30425090340161171</v>
      </c>
      <c r="K192">
        <f>carboncycle!U292</f>
        <v>461.8588463817498</v>
      </c>
      <c r="L192" s="3">
        <f t="shared" si="23"/>
        <v>2.7739119738967837</v>
      </c>
      <c r="M192" s="3">
        <f t="shared" si="26"/>
        <v>1.6216287382193966</v>
      </c>
      <c r="N192" s="3">
        <f t="shared" si="24"/>
        <v>0.30425098738334794</v>
      </c>
      <c r="O192" s="16">
        <f t="shared" si="27"/>
        <v>1.6804116358404286E-6</v>
      </c>
      <c r="R192" s="15"/>
    </row>
    <row r="193" spans="1:18">
      <c r="A193">
        <f t="shared" si="28"/>
        <v>2037</v>
      </c>
      <c r="B193" s="15"/>
      <c r="G193" s="3">
        <f>carboncycle!L293</f>
        <v>465.74006382238906</v>
      </c>
      <c r="H193" s="3">
        <f t="shared" si="21"/>
        <v>2.8186826916199204</v>
      </c>
      <c r="I193" s="3">
        <f t="shared" si="25"/>
        <v>1.6532945592015316</v>
      </c>
      <c r="J193" s="3">
        <f t="shared" si="22"/>
        <v>0.31173359995863864</v>
      </c>
      <c r="K193">
        <f>carboncycle!U293</f>
        <v>465.74038153659831</v>
      </c>
      <c r="L193" s="3">
        <f t="shared" si="23"/>
        <v>2.8186863412317358</v>
      </c>
      <c r="M193" s="3">
        <f t="shared" si="26"/>
        <v>1.6532962921557413</v>
      </c>
      <c r="N193" s="3">
        <f t="shared" si="24"/>
        <v>0.31173369300809667</v>
      </c>
      <c r="O193" s="16">
        <f t="shared" si="27"/>
        <v>1.7329542096877759E-6</v>
      </c>
      <c r="R193" s="15"/>
    </row>
    <row r="194" spans="1:18">
      <c r="A194">
        <f t="shared" si="28"/>
        <v>2038</v>
      </c>
      <c r="B194" s="15"/>
      <c r="G194" s="3">
        <f>carboncycle!L294</f>
        <v>469.68291953822632</v>
      </c>
      <c r="H194" s="3">
        <f t="shared" si="21"/>
        <v>2.8637840059583928</v>
      </c>
      <c r="I194" s="3">
        <f t="shared" si="25"/>
        <v>1.6852994132737757</v>
      </c>
      <c r="J194" s="3">
        <f t="shared" si="22"/>
        <v>0.31935366620713829</v>
      </c>
      <c r="K194">
        <f>carboncycle!U294</f>
        <v>469.68323275852379</v>
      </c>
      <c r="L194" s="3">
        <f t="shared" si="23"/>
        <v>2.8637875737441543</v>
      </c>
      <c r="M194" s="3">
        <f t="shared" si="26"/>
        <v>1.6853011946979484</v>
      </c>
      <c r="N194" s="3">
        <f t="shared" si="24"/>
        <v>0.3193537685712553</v>
      </c>
      <c r="O194" s="16">
        <f t="shared" si="27"/>
        <v>1.7814241726199498E-6</v>
      </c>
      <c r="R194" s="15"/>
    </row>
    <row r="195" spans="1:18">
      <c r="A195">
        <f t="shared" si="28"/>
        <v>2039</v>
      </c>
      <c r="B195" s="15"/>
      <c r="G195" s="3">
        <f>carboncycle!L295</f>
        <v>473.68480820199466</v>
      </c>
      <c r="H195" s="3">
        <f t="shared" si="21"/>
        <v>2.9091750706570862</v>
      </c>
      <c r="I195" s="3">
        <f t="shared" si="25"/>
        <v>1.7176400300893762</v>
      </c>
      <c r="J195" s="3">
        <f t="shared" si="22"/>
        <v>0.32711223805047679</v>
      </c>
      <c r="K195">
        <f>carboncycle!U295</f>
        <v>473.68511710275209</v>
      </c>
      <c r="L195" s="3">
        <f t="shared" si="23"/>
        <v>2.9091785595139901</v>
      </c>
      <c r="M195" s="3">
        <f t="shared" si="26"/>
        <v>1.7176418561322506</v>
      </c>
      <c r="N195" s="3">
        <f t="shared" si="24"/>
        <v>0.32711234995165495</v>
      </c>
      <c r="O195" s="16">
        <f t="shared" si="27"/>
        <v>1.8260428744643065E-6</v>
      </c>
      <c r="R195" s="15"/>
    </row>
    <row r="196" spans="1:18">
      <c r="A196">
        <f t="shared" si="28"/>
        <v>2040</v>
      </c>
      <c r="B196" s="15"/>
      <c r="G196" s="3">
        <f>carboncycle!L296</f>
        <v>477.74352914960286</v>
      </c>
      <c r="H196" s="3">
        <f t="shared" si="21"/>
        <v>2.9548207339982464</v>
      </c>
      <c r="I196" s="3">
        <f t="shared" si="25"/>
        <v>1.750313846646244</v>
      </c>
      <c r="J196" s="3">
        <f t="shared" si="22"/>
        <v>0.33501043590925772</v>
      </c>
      <c r="K196">
        <f>carboncycle!U296</f>
        <v>477.74383389540048</v>
      </c>
      <c r="L196" s="3">
        <f t="shared" si="23"/>
        <v>2.9548241466860126</v>
      </c>
      <c r="M196" s="3">
        <f t="shared" si="26"/>
        <v>1.7503157136663845</v>
      </c>
      <c r="N196" s="3">
        <f t="shared" si="24"/>
        <v>0.33501055754676073</v>
      </c>
      <c r="O196" s="16">
        <f t="shared" si="27"/>
        <v>1.8670201404891174E-6</v>
      </c>
      <c r="R196" s="15"/>
    </row>
    <row r="197" spans="1:18">
      <c r="A197">
        <f t="shared" si="28"/>
        <v>2041</v>
      </c>
      <c r="B197" s="15"/>
      <c r="G197" s="3">
        <f>carboncycle!L297</f>
        <v>481.856933493165</v>
      </c>
      <c r="H197" s="3">
        <f t="shared" si="21"/>
        <v>3.0006874230750027</v>
      </c>
      <c r="I197" s="3">
        <f t="shared" si="25"/>
        <v>1.7833174052889558</v>
      </c>
      <c r="J197" s="3">
        <f t="shared" si="22"/>
        <v>0.34304935928224378</v>
      </c>
      <c r="K197">
        <f>carboncycle!U297</f>
        <v>481.85723423966056</v>
      </c>
      <c r="L197" s="3">
        <f t="shared" si="23"/>
        <v>3.0006907622263923</v>
      </c>
      <c r="M197" s="3">
        <f t="shared" si="26"/>
        <v>1.7833193098439266</v>
      </c>
      <c r="N197" s="3">
        <f t="shared" si="24"/>
        <v>0.34304949083352021</v>
      </c>
      <c r="O197" s="16">
        <f t="shared" si="27"/>
        <v>1.9045549708440745E-6</v>
      </c>
      <c r="R197" s="15"/>
    </row>
    <row r="198" spans="1:18">
      <c r="A198">
        <f t="shared" si="28"/>
        <v>2042</v>
      </c>
      <c r="B198" s="15"/>
      <c r="G198" s="3">
        <f>carboncycle!L298</f>
        <v>485.53840958697475</v>
      </c>
      <c r="H198" s="3">
        <f t="shared" si="21"/>
        <v>3.0414070571395762</v>
      </c>
      <c r="I198" s="3">
        <f t="shared" si="25"/>
        <v>1.816489483957537</v>
      </c>
      <c r="J198" s="3">
        <f t="shared" si="22"/>
        <v>0.35123008178356191</v>
      </c>
      <c r="K198">
        <f>carboncycle!U298</f>
        <v>485.53870648159676</v>
      </c>
      <c r="L198" s="3">
        <f t="shared" si="23"/>
        <v>3.0414103285300791</v>
      </c>
      <c r="M198" s="3">
        <f t="shared" si="26"/>
        <v>1.8164914228896127</v>
      </c>
      <c r="N198" s="3">
        <f t="shared" si="24"/>
        <v>0.35123022340549931</v>
      </c>
      <c r="O198" s="16">
        <f t="shared" si="27"/>
        <v>1.9389320757845496E-6</v>
      </c>
      <c r="R198" s="15"/>
    </row>
    <row r="199" spans="1:18">
      <c r="A199">
        <f t="shared" si="28"/>
        <v>2043</v>
      </c>
      <c r="B199" s="15"/>
      <c r="G199" s="3">
        <f>carboncycle!L299</f>
        <v>489.27789412248546</v>
      </c>
      <c r="H199" s="3">
        <f t="shared" ref="H199:H262" si="29">H$3*LN(G199/G$3)</f>
        <v>3.0824534375177564</v>
      </c>
      <c r="I199" s="3">
        <f t="shared" si="25"/>
        <v>1.8498351816358471</v>
      </c>
      <c r="J199" s="3">
        <f t="shared" ref="J199:J262" si="30">J198+J$3*(I198-J198)</f>
        <v>0.35955275518791008</v>
      </c>
      <c r="K199">
        <f>carboncycle!U299</f>
        <v>489.27818730500871</v>
      </c>
      <c r="L199" s="3">
        <f t="shared" ref="L199:L262" si="31">L$3*LN(K199/K$3)</f>
        <v>3.0824566433156235</v>
      </c>
      <c r="M199" s="3">
        <f t="shared" si="26"/>
        <v>1.849837151956375</v>
      </c>
      <c r="N199" s="3">
        <f t="shared" ref="N199:N262" si="32">N198+N$3*(M198-N198)</f>
        <v>0.35955290701856907</v>
      </c>
      <c r="O199" s="16">
        <f t="shared" ref="O199:O262" si="33">M199-I199</f>
        <v>1.9703205278442937E-6</v>
      </c>
      <c r="R199" s="15"/>
    </row>
    <row r="200" spans="1:18">
      <c r="A200">
        <f t="shared" si="28"/>
        <v>2044</v>
      </c>
      <c r="B200" s="15"/>
      <c r="G200" s="3">
        <f>carboncycle!L300</f>
        <v>493.07831151743778</v>
      </c>
      <c r="H200" s="3">
        <f t="shared" si="29"/>
        <v>3.1238484719916335</v>
      </c>
      <c r="I200" s="3">
        <f t="shared" ref="I200:I263" si="34">I199+I$3*(I$4*H200-I199)+I$5*(J199-I199)</f>
        <v>1.8833600746173336</v>
      </c>
      <c r="J200" s="3">
        <f t="shared" si="30"/>
        <v>0.36801755937013436</v>
      </c>
      <c r="K200">
        <f>carboncycle!U300</f>
        <v>493.07860112048064</v>
      </c>
      <c r="L200" s="3">
        <f t="shared" si="31"/>
        <v>3.1238516142426467</v>
      </c>
      <c r="M200" s="3">
        <f t="shared" ref="M200:M263" si="35">M199+M$3*(M$4*L200-M199)+M$5*(N199-M199)</f>
        <v>1.8833620734974161</v>
      </c>
      <c r="N200" s="3">
        <f t="shared" si="32"/>
        <v>0.36801772152981582</v>
      </c>
      <c r="O200" s="16">
        <f t="shared" si="33"/>
        <v>1.9988800825654351E-6</v>
      </c>
      <c r="R200" s="15"/>
    </row>
    <row r="201" spans="1:18">
      <c r="A201">
        <f t="shared" si="28"/>
        <v>2045</v>
      </c>
      <c r="B201" s="15"/>
      <c r="G201" s="3">
        <f>carboncycle!L301</f>
        <v>496.93296077620028</v>
      </c>
      <c r="H201" s="3">
        <f t="shared" si="29"/>
        <v>3.1655095688333659</v>
      </c>
      <c r="I201" s="3">
        <f t="shared" si="34"/>
        <v>1.9170671274202253</v>
      </c>
      <c r="J201" s="3">
        <f t="shared" si="30"/>
        <v>0.37662470485673843</v>
      </c>
      <c r="K201">
        <f>carboncycle!U301</f>
        <v>496.93324692566489</v>
      </c>
      <c r="L201" s="3">
        <f t="shared" si="31"/>
        <v>3.1655126495289845</v>
      </c>
      <c r="M201" s="3">
        <f t="shared" si="35"/>
        <v>1.9170691521837231</v>
      </c>
      <c r="N201" s="3">
        <f t="shared" si="32"/>
        <v>0.37662487744899181</v>
      </c>
      <c r="O201" s="16">
        <f t="shared" si="33"/>
        <v>2.0247634977543782E-6</v>
      </c>
      <c r="R201" s="15"/>
    </row>
    <row r="202" spans="1:18">
      <c r="A202">
        <f t="shared" si="28"/>
        <v>2046</v>
      </c>
      <c r="B202" s="15"/>
      <c r="G202" s="3">
        <f>carboncycle!L302</f>
        <v>500.83696883320135</v>
      </c>
      <c r="H202" s="3">
        <f t="shared" si="29"/>
        <v>3.207376033381979</v>
      </c>
      <c r="I202" s="3">
        <f t="shared" si="34"/>
        <v>1.9509574231889102</v>
      </c>
      <c r="J202" s="3">
        <f t="shared" si="30"/>
        <v>0.38537441781689902</v>
      </c>
      <c r="K202">
        <f>carboncycle!U302</f>
        <v>500.83725164867167</v>
      </c>
      <c r="L202" s="3">
        <f t="shared" si="31"/>
        <v>3.2073790544495786</v>
      </c>
      <c r="M202" s="3">
        <f t="shared" si="35"/>
        <v>1.9509594713053948</v>
      </c>
      <c r="N202" s="3">
        <f t="shared" si="32"/>
        <v>0.38537460092948511</v>
      </c>
      <c r="O202" s="16">
        <f t="shared" si="33"/>
        <v>2.0481164846319899E-6</v>
      </c>
      <c r="R202" s="15"/>
    </row>
    <row r="203" spans="1:18">
      <c r="A203">
        <f t="shared" si="28"/>
        <v>2047</v>
      </c>
      <c r="B203" s="15"/>
      <c r="G203" s="3">
        <f>carboncycle!L303</f>
        <v>504.78656320386847</v>
      </c>
      <c r="H203" s="3">
        <f t="shared" si="29"/>
        <v>3.2494005840378812</v>
      </c>
      <c r="I203" s="3">
        <f t="shared" si="34"/>
        <v>1.9850306203634507</v>
      </c>
      <c r="J203" s="3">
        <f t="shared" si="30"/>
        <v>0.39426692928741203</v>
      </c>
      <c r="K203">
        <f>carboncycle!U303</f>
        <v>504.78684279897561</v>
      </c>
      <c r="L203" s="3">
        <f t="shared" si="31"/>
        <v>3.2494035473366658</v>
      </c>
      <c r="M203" s="3">
        <f t="shared" si="35"/>
        <v>1.9850326894412784</v>
      </c>
      <c r="N203" s="3">
        <f t="shared" si="32"/>
        <v>0.39426712299322025</v>
      </c>
      <c r="O203" s="16">
        <f t="shared" si="33"/>
        <v>2.0690778277376864E-6</v>
      </c>
      <c r="R203" s="15"/>
    </row>
    <row r="204" spans="1:18">
      <c r="A204">
        <f t="shared" si="28"/>
        <v>2048</v>
      </c>
      <c r="B204" s="15"/>
      <c r="G204" s="3">
        <f>carboncycle!L304</f>
        <v>508.7786488411831</v>
      </c>
      <c r="H204" s="3">
        <f t="shared" si="29"/>
        <v>3.291544431019664</v>
      </c>
      <c r="I204" s="3">
        <f t="shared" si="34"/>
        <v>2.0192852494645006</v>
      </c>
      <c r="J204" s="3">
        <f t="shared" si="30"/>
        <v>0.40330246705272393</v>
      </c>
      <c r="K204">
        <f>carboncycle!U304</f>
        <v>508.77892532394304</v>
      </c>
      <c r="L204" s="3">
        <f t="shared" si="31"/>
        <v>3.2915473383397083</v>
      </c>
      <c r="M204" s="3">
        <f t="shared" si="35"/>
        <v>2.019287337244092</v>
      </c>
      <c r="N204" s="3">
        <f t="shared" si="32"/>
        <v>0.40330267141064524</v>
      </c>
      <c r="O204" s="16">
        <f t="shared" si="33"/>
        <v>2.0877795914309161E-6</v>
      </c>
      <c r="R204" s="15"/>
    </row>
    <row r="205" spans="1:18">
      <c r="A205">
        <f t="shared" si="28"/>
        <v>2049</v>
      </c>
      <c r="B205" s="15"/>
      <c r="G205" s="3">
        <f>carboncycle!L305</f>
        <v>512.81055145620712</v>
      </c>
      <c r="H205" s="3">
        <f t="shared" si="29"/>
        <v>3.3337743038160634</v>
      </c>
      <c r="I205" s="3">
        <f t="shared" si="34"/>
        <v>2.0537189126014352</v>
      </c>
      <c r="J205" s="3">
        <f t="shared" si="30"/>
        <v>0.41248124925682284</v>
      </c>
      <c r="K205">
        <f>carboncycle!U305</f>
        <v>512.81082492933615</v>
      </c>
      <c r="L205" s="3">
        <f t="shared" si="31"/>
        <v>3.3337771568791408</v>
      </c>
      <c r="M205" s="3">
        <f t="shared" si="35"/>
        <v>2.0537210169488063</v>
      </c>
      <c r="N205" s="3">
        <f t="shared" si="32"/>
        <v>0.4124814643125792</v>
      </c>
      <c r="O205" s="16">
        <f t="shared" si="33"/>
        <v>2.1043473710236071E-6</v>
      </c>
      <c r="R205" s="15"/>
    </row>
    <row r="206" spans="1:18">
      <c r="A206">
        <f t="shared" si="28"/>
        <v>2050</v>
      </c>
      <c r="B206" s="15"/>
      <c r="G206" s="3">
        <f>carboncycle!L306</f>
        <v>516.87986184904264</v>
      </c>
      <c r="H206" s="3">
        <f t="shared" si="29"/>
        <v>3.3760606525302168</v>
      </c>
      <c r="I206" s="3">
        <f t="shared" si="34"/>
        <v>2.0883284234513075</v>
      </c>
      <c r="J206" s="3">
        <f t="shared" si="30"/>
        <v>0.42180347918462024</v>
      </c>
      <c r="K206">
        <f>carboncycle!U306</f>
        <v>516.88013241025192</v>
      </c>
      <c r="L206" s="3">
        <f t="shared" si="31"/>
        <v>3.376063452991596</v>
      </c>
      <c r="M206" s="3">
        <f t="shared" si="35"/>
        <v>2.0883305423518768</v>
      </c>
      <c r="N206" s="3">
        <f t="shared" si="32"/>
        <v>0.42180370497155295</v>
      </c>
      <c r="O206" s="16">
        <f t="shared" si="33"/>
        <v>2.1189005692257012E-6</v>
      </c>
      <c r="R206" s="15"/>
    </row>
    <row r="207" spans="1:18">
      <c r="A207">
        <f t="shared" si="28"/>
        <v>2051</v>
      </c>
      <c r="B207" s="15"/>
      <c r="G207" s="3">
        <f>carboncycle!L307</f>
        <v>520.98434150778849</v>
      </c>
      <c r="H207" s="3">
        <f t="shared" si="29"/>
        <v>3.4183765558696506</v>
      </c>
      <c r="I207" s="3">
        <f t="shared" si="34"/>
        <v>2.1231099104644762</v>
      </c>
      <c r="J207" s="3">
        <f t="shared" si="30"/>
        <v>0.43126934086805502</v>
      </c>
      <c r="K207">
        <f>carboncycle!U307</f>
        <v>520.98460925006134</v>
      </c>
      <c r="L207" s="3">
        <f t="shared" si="31"/>
        <v>3.418379305320407</v>
      </c>
      <c r="M207" s="3">
        <f t="shared" si="35"/>
        <v>2.1231120420171452</v>
      </c>
      <c r="N207" s="3">
        <f t="shared" si="32"/>
        <v>0.43126957740787319</v>
      </c>
      <c r="O207" s="16">
        <f t="shared" si="33"/>
        <v>2.1315526690379727E-6</v>
      </c>
      <c r="R207" s="15"/>
    </row>
    <row r="208" spans="1:18">
      <c r="A208">
        <f t="shared" si="28"/>
        <v>2052</v>
      </c>
      <c r="B208" s="15"/>
      <c r="G208" s="3">
        <f>carboncycle!L308</f>
        <v>525.12186537112416</v>
      </c>
      <c r="H208" s="3">
        <f t="shared" si="29"/>
        <v>3.4606970544004243</v>
      </c>
      <c r="I208" s="3">
        <f t="shared" si="34"/>
        <v>2.1580588970236803</v>
      </c>
      <c r="J208" s="3">
        <f t="shared" si="30"/>
        <v>0.44087899530336266</v>
      </c>
      <c r="K208">
        <f>carboncycle!U308</f>
        <v>525.12213038297591</v>
      </c>
      <c r="L208" s="3">
        <f t="shared" si="31"/>
        <v>3.4606997543699789</v>
      </c>
      <c r="M208" s="3">
        <f t="shared" si="35"/>
        <v>2.1580610394351925</v>
      </c>
      <c r="N208" s="3">
        <f t="shared" si="32"/>
        <v>0.44087924260685385</v>
      </c>
      <c r="O208" s="16">
        <f t="shared" si="33"/>
        <v>2.142411512195963E-6</v>
      </c>
      <c r="R208" s="15"/>
    </row>
    <row r="209" spans="1:18">
      <c r="A209">
        <f t="shared" si="28"/>
        <v>2053</v>
      </c>
      <c r="B209" s="15"/>
      <c r="G209" s="3">
        <f>carboncycle!L309</f>
        <v>529.29038713480929</v>
      </c>
      <c r="H209" s="3">
        <f t="shared" si="29"/>
        <v>3.502998739668</v>
      </c>
      <c r="I209" s="3">
        <f t="shared" si="34"/>
        <v>2.1931703668467351</v>
      </c>
      <c r="J209" s="3">
        <f t="shared" si="30"/>
        <v>0.45063257714513405</v>
      </c>
      <c r="K209">
        <f>carboncycle!U309</f>
        <v>529.29064950053237</v>
      </c>
      <c r="L209" s="3">
        <f t="shared" si="31"/>
        <v>3.5030013916267446</v>
      </c>
      <c r="M209" s="3">
        <f t="shared" si="35"/>
        <v>2.1931725184263033</v>
      </c>
      <c r="N209" s="3">
        <f t="shared" si="32"/>
        <v>0.45063283521283881</v>
      </c>
      <c r="O209" s="16">
        <f t="shared" si="33"/>
        <v>2.1515795682880423E-6</v>
      </c>
      <c r="R209" s="15"/>
    </row>
    <row r="210" spans="1:18">
      <c r="A210">
        <f t="shared" si="28"/>
        <v>2054</v>
      </c>
      <c r="B210" s="15"/>
      <c r="G210" s="3">
        <f>carboncycle!L310</f>
        <v>533.48791823499778</v>
      </c>
      <c r="H210" s="3">
        <f t="shared" si="29"/>
        <v>3.5452594972371085</v>
      </c>
      <c r="I210" s="3">
        <f t="shared" si="34"/>
        <v>2.2284388196501119</v>
      </c>
      <c r="J210" s="3">
        <f t="shared" si="30"/>
        <v>0.46053019179063914</v>
      </c>
      <c r="K210">
        <f>carboncycle!U310</f>
        <v>533.48817803489328</v>
      </c>
      <c r="L210" s="3">
        <f t="shared" si="31"/>
        <v>3.5452621025990205</v>
      </c>
      <c r="M210" s="3">
        <f t="shared" si="35"/>
        <v>2.2284409788043029</v>
      </c>
      <c r="N210" s="3">
        <f t="shared" si="32"/>
        <v>0.46053046061349129</v>
      </c>
      <c r="O210" s="16">
        <f t="shared" si="33"/>
        <v>2.159154190994883E-6</v>
      </c>
      <c r="R210" s="15"/>
    </row>
    <row r="211" spans="1:18">
      <c r="A211">
        <f t="shared" si="28"/>
        <v>2055</v>
      </c>
      <c r="B211" s="15"/>
      <c r="G211" s="3">
        <f>carboncycle!L311</f>
        <v>537.71251513030063</v>
      </c>
      <c r="H211" s="3">
        <f t="shared" si="29"/>
        <v>3.5874583423181772</v>
      </c>
      <c r="I211" s="3">
        <f t="shared" si="34"/>
        <v>2.2638583201206379</v>
      </c>
      <c r="J211" s="3">
        <f t="shared" si="30"/>
        <v>0.47057191279688093</v>
      </c>
      <c r="K211">
        <f>carboncycle!U311</f>
        <v>537.71277244089492</v>
      </c>
      <c r="L211" s="3">
        <f t="shared" si="31"/>
        <v>3.5874609024433575</v>
      </c>
      <c r="M211" s="3">
        <f t="shared" si="35"/>
        <v>2.263860485348506</v>
      </c>
      <c r="N211" s="3">
        <f t="shared" si="32"/>
        <v>0.47057219235681508</v>
      </c>
      <c r="O211" s="16">
        <f t="shared" si="33"/>
        <v>2.1652278681116854E-6</v>
      </c>
      <c r="R211" s="15"/>
    </row>
    <row r="212" spans="1:18">
      <c r="A212">
        <f t="shared" si="28"/>
        <v>2056</v>
      </c>
      <c r="B212" s="15"/>
      <c r="G212" s="3">
        <f>carboncycle!L312</f>
        <v>541.96227162065554</v>
      </c>
      <c r="H212" s="3">
        <f t="shared" si="29"/>
        <v>3.6295753110991371</v>
      </c>
      <c r="I212" s="3">
        <f t="shared" si="34"/>
        <v>2.2994225420568921</v>
      </c>
      <c r="J212" s="3">
        <f t="shared" si="30"/>
        <v>0.48075777959047988</v>
      </c>
      <c r="K212">
        <f>carboncycle!U312</f>
        <v>541.96252651490613</v>
      </c>
      <c r="L212" s="3">
        <f t="shared" si="31"/>
        <v>3.6295778272962811</v>
      </c>
      <c r="M212" s="3">
        <f t="shared" si="35"/>
        <v>2.2994247119453508</v>
      </c>
      <c r="N212" s="3">
        <f t="shared" si="32"/>
        <v>0.48075806986100789</v>
      </c>
      <c r="O212" s="16">
        <f t="shared" si="33"/>
        <v>2.1698884586918155E-6</v>
      </c>
      <c r="R212" s="15"/>
    </row>
    <row r="213" spans="1:18">
      <c r="A213">
        <f t="shared" si="28"/>
        <v>2057</v>
      </c>
      <c r="B213" s="15"/>
      <c r="G213" s="3">
        <f>carboncycle!L313</f>
        <v>546.23531422448843</v>
      </c>
      <c r="H213" s="3">
        <f t="shared" si="29"/>
        <v>3.6715913856180906</v>
      </c>
      <c r="I213" s="3">
        <f t="shared" si="34"/>
        <v>2.3351248088282599</v>
      </c>
      <c r="J213" s="3">
        <f t="shared" si="30"/>
        <v>0.49108779544128911</v>
      </c>
      <c r="K213">
        <f>carboncycle!U313</f>
        <v>546.2355667719778</v>
      </c>
      <c r="L213" s="3">
        <f t="shared" si="31"/>
        <v>3.671593859146844</v>
      </c>
      <c r="M213" s="3">
        <f t="shared" si="35"/>
        <v>2.3351269820476803</v>
      </c>
      <c r="N213" s="3">
        <f t="shared" si="32"/>
        <v>0.49108809638804696</v>
      </c>
      <c r="O213" s="16">
        <f t="shared" si="33"/>
        <v>2.1732194204204802E-6</v>
      </c>
      <c r="R213" s="15"/>
    </row>
    <row r="214" spans="1:18">
      <c r="A214">
        <f t="shared" si="28"/>
        <v>2058</v>
      </c>
      <c r="B214" s="15"/>
      <c r="G214" s="3">
        <f>carboncycle!L314</f>
        <v>550.52979941402691</v>
      </c>
      <c r="H214" s="3">
        <f t="shared" si="29"/>
        <v>3.7134884388676226</v>
      </c>
      <c r="I214" s="3">
        <f t="shared" si="34"/>
        <v>2.3709581308700987</v>
      </c>
      <c r="J214" s="3">
        <f t="shared" si="30"/>
        <v>0.50156192567732716</v>
      </c>
      <c r="K214">
        <f>carboncycle!U314</f>
        <v>550.53004968114419</v>
      </c>
      <c r="L214" s="3">
        <f t="shared" si="31"/>
        <v>3.7134908709408267</v>
      </c>
      <c r="M214" s="3">
        <f t="shared" si="35"/>
        <v>2.370960306170121</v>
      </c>
      <c r="N214" s="3">
        <f t="shared" si="32"/>
        <v>0.50156223725859372</v>
      </c>
      <c r="O214" s="16">
        <f t="shared" si="33"/>
        <v>2.1753000223334595E-6</v>
      </c>
      <c r="R214" s="15"/>
    </row>
    <row r="215" spans="1:18">
      <c r="A215">
        <f t="shared" si="28"/>
        <v>2059</v>
      </c>
      <c r="B215" s="15"/>
      <c r="G215" s="3">
        <f>carboncycle!L315</f>
        <v>554.84391198067715</v>
      </c>
      <c r="H215" s="3">
        <f t="shared" si="29"/>
        <v>3.755249192148109</v>
      </c>
      <c r="I215" s="3">
        <f t="shared" si="34"/>
        <v>2.4069152406748078</v>
      </c>
      <c r="J215" s="3">
        <f t="shared" si="30"/>
        <v>0.51218009612282211</v>
      </c>
      <c r="K215">
        <f>carboncycle!U315</f>
        <v>554.84416003079173</v>
      </c>
      <c r="L215" s="3">
        <f t="shared" si="31"/>
        <v>3.7552515839339566</v>
      </c>
      <c r="M215" s="3">
        <f t="shared" si="35"/>
        <v>2.4069174168803604</v>
      </c>
      <c r="N215" s="3">
        <f t="shared" si="32"/>
        <v>0.51218041829001115</v>
      </c>
      <c r="O215" s="16">
        <f t="shared" si="33"/>
        <v>2.1762055526508561E-6</v>
      </c>
      <c r="R215" s="15"/>
    </row>
    <row r="216" spans="1:18">
      <c r="A216">
        <f t="shared" si="28"/>
        <v>2060</v>
      </c>
      <c r="B216" s="15"/>
      <c r="G216" s="3">
        <f>carboncycle!L316</f>
        <v>559.17586408864861</v>
      </c>
      <c r="H216" s="3">
        <f t="shared" si="29"/>
        <v>3.7968571798899888</v>
      </c>
      <c r="I216" s="3">
        <f t="shared" si="34"/>
        <v>2.4429886255827165</v>
      </c>
      <c r="J216" s="3">
        <f t="shared" si="30"/>
        <v>0.52294219174387735</v>
      </c>
      <c r="K216">
        <f>carboncycle!U316</f>
        <v>559.17610998227156</v>
      </c>
      <c r="L216" s="3">
        <f t="shared" si="31"/>
        <v>3.7968595325140524</v>
      </c>
      <c r="M216" s="3">
        <f t="shared" si="35"/>
        <v>2.4429908015902289</v>
      </c>
      <c r="N216" s="3">
        <f t="shared" si="32"/>
        <v>0.52294252444200429</v>
      </c>
      <c r="O216" s="16">
        <f t="shared" si="33"/>
        <v>2.1760075123999911E-6</v>
      </c>
      <c r="R216" s="15"/>
    </row>
    <row r="217" spans="1:18">
      <c r="A217">
        <f t="shared" si="28"/>
        <v>2061</v>
      </c>
      <c r="B217" s="15"/>
      <c r="G217" s="3">
        <f>carboncycle!L317</f>
        <v>563.5238947485874</v>
      </c>
      <c r="H217" s="3">
        <f t="shared" si="29"/>
        <v>3.8382967190891564</v>
      </c>
      <c r="I217" s="3">
        <f t="shared" si="34"/>
        <v>2.4791705585825627</v>
      </c>
      <c r="J217" s="3">
        <f t="shared" si="30"/>
        <v>0.53384805548808201</v>
      </c>
      <c r="K217">
        <f>carboncycle!U317</f>
        <v>563.5241385435254</v>
      </c>
      <c r="L217" s="3">
        <f t="shared" si="31"/>
        <v>3.8382990336363276</v>
      </c>
      <c r="M217" s="3">
        <f t="shared" si="35"/>
        <v>2.4791727333563633</v>
      </c>
      <c r="N217" s="3">
        <f t="shared" si="32"/>
        <v>0.53384839865620615</v>
      </c>
      <c r="O217" s="16">
        <f t="shared" si="33"/>
        <v>2.1747738006006045E-6</v>
      </c>
      <c r="R217" s="15"/>
    </row>
    <row r="218" spans="1:18">
      <c r="A218">
        <f t="shared" si="28"/>
        <v>2062</v>
      </c>
      <c r="B218" s="15"/>
      <c r="G218" s="3">
        <f>carboncycle!L318</f>
        <v>567.8862695482394</v>
      </c>
      <c r="H218" s="3">
        <f t="shared" si="29"/>
        <v>3.8795528816548286</v>
      </c>
      <c r="I218" s="3">
        <f t="shared" si="34"/>
        <v>2.5154531272743026</v>
      </c>
      <c r="J218" s="3">
        <f t="shared" si="30"/>
        <v>0.54489748730565868</v>
      </c>
      <c r="K218">
        <f>carboncycle!U318</f>
        <v>567.88651129973937</v>
      </c>
      <c r="L218" s="3">
        <f t="shared" si="31"/>
        <v>3.8795551591711526</v>
      </c>
      <c r="M218" s="3">
        <f t="shared" si="35"/>
        <v>2.5154552998431923</v>
      </c>
      <c r="N218" s="3">
        <f t="shared" si="32"/>
        <v>0.54489784087730309</v>
      </c>
      <c r="O218" s="16">
        <f t="shared" si="33"/>
        <v>2.1725688896800932E-6</v>
      </c>
      <c r="R218" s="15"/>
    </row>
    <row r="219" spans="1:18">
      <c r="A219">
        <f t="shared" si="28"/>
        <v>2063</v>
      </c>
      <c r="B219" s="15"/>
      <c r="G219" s="3">
        <f>carboncycle!L319</f>
        <v>572.26128054095784</v>
      </c>
      <c r="H219" s="3">
        <f t="shared" si="29"/>
        <v>3.9206114686616322</v>
      </c>
      <c r="I219" s="3">
        <f t="shared" si="34"/>
        <v>2.5518282611121994</v>
      </c>
      <c r="J219" s="3">
        <f t="shared" si="30"/>
        <v>0.55609024334068058</v>
      </c>
      <c r="K219">
        <f>carboncycle!U319</f>
        <v>572.26152030184426</v>
      </c>
      <c r="L219" s="3">
        <f t="shared" si="31"/>
        <v>3.9206137101560632</v>
      </c>
      <c r="M219" s="3">
        <f t="shared" si="35"/>
        <v>2.5518304305661945</v>
      </c>
      <c r="N219" s="3">
        <f t="shared" si="32"/>
        <v>0.55609060724422932</v>
      </c>
      <c r="O219" s="16">
        <f t="shared" si="33"/>
        <v>2.1694539951155889E-6</v>
      </c>
      <c r="R219" s="15"/>
    </row>
    <row r="220" spans="1:18">
      <c r="A220">
        <f t="shared" si="28"/>
        <v>2064</v>
      </c>
      <c r="B220" s="15"/>
      <c r="G220" s="3">
        <f>carboncycle!L320</f>
        <v>576.64724623155121</v>
      </c>
      <c r="H220" s="3">
        <f t="shared" si="29"/>
        <v>3.9614589859119573</v>
      </c>
      <c r="I220" s="3">
        <f t="shared" si="34"/>
        <v>2.5882877570247071</v>
      </c>
      <c r="J220" s="3">
        <f t="shared" si="30"/>
        <v>0.56742603528162283</v>
      </c>
      <c r="K220">
        <f>carboncycle!U320</f>
        <v>576.64748405235366</v>
      </c>
      <c r="L220" s="3">
        <f t="shared" si="31"/>
        <v>3.9614611923579939</v>
      </c>
      <c r="M220" s="3">
        <f t="shared" si="35"/>
        <v>2.5882899225119393</v>
      </c>
      <c r="N220" s="3">
        <f t="shared" si="32"/>
        <v>0.56742640944069811</v>
      </c>
      <c r="O220" s="16">
        <f t="shared" si="33"/>
        <v>2.1654872321974494E-6</v>
      </c>
      <c r="R220" s="15"/>
    </row>
    <row r="221" spans="1:18">
      <c r="A221">
        <f t="shared" si="28"/>
        <v>2065</v>
      </c>
      <c r="B221" s="15"/>
      <c r="G221" s="3">
        <f>carboncycle!L321</f>
        <v>581.04251162239234</v>
      </c>
      <c r="H221" s="3">
        <f t="shared" si="29"/>
        <v>4.0020826204616107</v>
      </c>
      <c r="I221" s="3">
        <f t="shared" si="34"/>
        <v>2.6248233034941859</v>
      </c>
      <c r="J221" s="3">
        <f t="shared" si="30"/>
        <v>0.57890452986112351</v>
      </c>
      <c r="K221">
        <f>carboncycle!U321</f>
        <v>581.04274755146866</v>
      </c>
      <c r="L221" s="3">
        <f t="shared" si="31"/>
        <v>4.002084792798879</v>
      </c>
      <c r="M221" s="3">
        <f t="shared" si="35"/>
        <v>2.6248254642179543</v>
      </c>
      <c r="N221" s="3">
        <f t="shared" si="32"/>
        <v>0.57890491419494272</v>
      </c>
      <c r="O221" s="16">
        <f t="shared" si="33"/>
        <v>2.1607237683518576E-6</v>
      </c>
      <c r="R221" s="15"/>
    </row>
    <row r="222" spans="1:18">
      <c r="A222">
        <f t="shared" si="28"/>
        <v>2066</v>
      </c>
      <c r="B222" s="15"/>
      <c r="G222" s="3">
        <f>carboncycle!L322</f>
        <v>585.44544829691563</v>
      </c>
      <c r="H222" s="3">
        <f t="shared" si="29"/>
        <v>4.042470217908563</v>
      </c>
      <c r="I222" s="3">
        <f t="shared" si="34"/>
        <v>2.6614265031707909</v>
      </c>
      <c r="J222" s="3">
        <f t="shared" si="30"/>
        <v>0.59052534849535931</v>
      </c>
      <c r="K222">
        <f>carboncycle!U322</f>
        <v>585.44568238056581</v>
      </c>
      <c r="L222" s="3">
        <f t="shared" si="31"/>
        <v>4.0424723570442955</v>
      </c>
      <c r="M222" s="3">
        <f t="shared" si="35"/>
        <v>2.661428658386757</v>
      </c>
      <c r="N222" s="3">
        <f t="shared" si="32"/>
        <v>0.59052574291907345</v>
      </c>
      <c r="O222" s="16">
        <f t="shared" si="33"/>
        <v>2.155215966137547E-6</v>
      </c>
      <c r="R222" s="15"/>
    </row>
    <row r="223" spans="1:18">
      <c r="A223">
        <f t="shared" si="28"/>
        <v>2067</v>
      </c>
      <c r="B223" s="15"/>
      <c r="G223" s="3">
        <f>carboncycle!L323</f>
        <v>589.85445452621843</v>
      </c>
      <c r="H223" s="3">
        <f t="shared" si="29"/>
        <v>4.0826102603309833</v>
      </c>
      <c r="I223" s="3">
        <f t="shared" si="34"/>
        <v>2.6980888940890053</v>
      </c>
      <c r="J223" s="3">
        <f t="shared" si="30"/>
        <v>0.6022880670539158</v>
      </c>
      <c r="K223">
        <f>carboncycle!U323</f>
        <v>589.85468680879353</v>
      </c>
      <c r="L223" s="3">
        <f t="shared" si="31"/>
        <v>4.0826123671414392</v>
      </c>
      <c r="M223" s="3">
        <f t="shared" si="35"/>
        <v>2.6980910431025249</v>
      </c>
      <c r="N223" s="3">
        <f t="shared" si="32"/>
        <v>0.60228847147892994</v>
      </c>
      <c r="O223" s="16">
        <f t="shared" si="33"/>
        <v>2.1490135195811888E-6</v>
      </c>
      <c r="R223" s="15"/>
    </row>
    <row r="224" spans="1:18">
      <c r="A224">
        <f t="shared" si="28"/>
        <v>2068</v>
      </c>
      <c r="B224" s="15"/>
      <c r="G224" s="3">
        <f>carboncycle!L324</f>
        <v>594.26795538969441</v>
      </c>
      <c r="H224" s="3">
        <f t="shared" si="29"/>
        <v>4.1224918448112202</v>
      </c>
      <c r="I224" s="3">
        <f t="shared" si="34"/>
        <v>2.7348019695510977</v>
      </c>
      <c r="J224" s="3">
        <f t="shared" si="30"/>
        <v>0.61419221575147509</v>
      </c>
      <c r="K224">
        <f>carboncycle!U324</f>
        <v>594.26818591369897</v>
      </c>
      <c r="L224" s="3">
        <f t="shared" si="31"/>
        <v>4.1224939201430191</v>
      </c>
      <c r="M224" s="3">
        <f t="shared" si="35"/>
        <v>2.7348041117146842</v>
      </c>
      <c r="N224" s="3">
        <f t="shared" si="32"/>
        <v>0.61419263008575198</v>
      </c>
      <c r="O224" s="16">
        <f t="shared" si="33"/>
        <v>2.1421635865159772E-6</v>
      </c>
      <c r="R224" s="15"/>
    </row>
    <row r="225" spans="1:18">
      <c r="A225">
        <f t="shared" si="28"/>
        <v>2069</v>
      </c>
      <c r="B225" s="15"/>
      <c r="G225" s="3">
        <f>carboncycle!L325</f>
        <v>598.68440290377794</v>
      </c>
      <c r="H225" s="3">
        <f t="shared" si="29"/>
        <v>4.1621046625113083</v>
      </c>
      <c r="I225" s="3">
        <f t="shared" si="34"/>
        <v>2.771557196738593</v>
      </c>
      <c r="J225" s="3">
        <f t="shared" si="30"/>
        <v>0.62623727915305694</v>
      </c>
      <c r="K225">
        <f>carboncycle!U325</f>
        <v>598.6846317099662</v>
      </c>
      <c r="L225" s="3">
        <f t="shared" si="31"/>
        <v>4.162106707182704</v>
      </c>
      <c r="M225" s="3">
        <f t="shared" si="35"/>
        <v>2.7715593314495002</v>
      </c>
      <c r="N225" s="3">
        <f t="shared" si="32"/>
        <v>0.62623770330140427</v>
      </c>
      <c r="O225" s="16">
        <f t="shared" si="33"/>
        <v>2.1347109071534476E-6</v>
      </c>
      <c r="R225" s="15"/>
    </row>
    <row r="226" spans="1:18">
      <c r="A226">
        <f t="shared" si="28"/>
        <v>2070</v>
      </c>
      <c r="B226" s="15"/>
      <c r="G226" s="3">
        <f>carboncycle!L326</f>
        <v>603.10227615478993</v>
      </c>
      <c r="H226" s="3">
        <f t="shared" si="29"/>
        <v>4.2014389782817316</v>
      </c>
      <c r="I226" s="3">
        <f t="shared" si="34"/>
        <v>2.8083460341102229</v>
      </c>
      <c r="J226" s="3">
        <f t="shared" si="30"/>
        <v>0.63842269628494275</v>
      </c>
      <c r="K226">
        <f>carboncycle!U326</f>
        <v>603.10250328225766</v>
      </c>
      <c r="L226" s="3">
        <f t="shared" si="31"/>
        <v>4.2014409930838159</v>
      </c>
      <c r="M226" s="3">
        <f t="shared" si="35"/>
        <v>2.8083481608081491</v>
      </c>
      <c r="N226" s="3">
        <f t="shared" si="32"/>
        <v>0.63842313014928542</v>
      </c>
      <c r="O226" s="16">
        <f t="shared" si="33"/>
        <v>2.1266979262080099E-6</v>
      </c>
      <c r="R226" s="15"/>
    </row>
    <row r="227" spans="1:18">
      <c r="A227">
        <f t="shared" si="28"/>
        <v>2071</v>
      </c>
      <c r="B227" s="15"/>
      <c r="G227" s="3">
        <f>carboncycle!L327</f>
        <v>607.5200814330409</v>
      </c>
      <c r="H227" s="3">
        <f t="shared" si="29"/>
        <v>4.2404856107938143</v>
      </c>
      <c r="I227" s="3">
        <f t="shared" si="34"/>
        <v>2.8451599476425651</v>
      </c>
      <c r="J227" s="3">
        <f t="shared" si="30"/>
        <v>0.65074786084379033</v>
      </c>
      <c r="K227">
        <f>carboncycle!U327</f>
        <v>607.520306919311</v>
      </c>
      <c r="L227" s="3">
        <f t="shared" si="31"/>
        <v>4.2404875964916666</v>
      </c>
      <c r="M227" s="3">
        <f t="shared" si="35"/>
        <v>2.8451620658074654</v>
      </c>
      <c r="N227" s="3">
        <f t="shared" si="32"/>
        <v>0.65074830432342778</v>
      </c>
      <c r="O227" s="16">
        <f t="shared" si="33"/>
        <v>2.118164900366537E-6</v>
      </c>
      <c r="R227" s="15"/>
    </row>
    <row r="228" spans="1:18">
      <c r="A228">
        <f t="shared" si="28"/>
        <v>2072</v>
      </c>
      <c r="B228" s="15"/>
      <c r="G228" s="3">
        <f>carboncycle!L328</f>
        <v>611.93635236605132</v>
      </c>
      <c r="H228" s="3">
        <f t="shared" si="29"/>
        <v>4.2792359131902735</v>
      </c>
      <c r="I228" s="3">
        <f t="shared" si="34"/>
        <v>2.8819904259675009</v>
      </c>
      <c r="J228" s="3">
        <f t="shared" si="30"/>
        <v>0.66321212149680742</v>
      </c>
      <c r="K228">
        <f>carboncycle!U328</f>
        <v>611.93657624715536</v>
      </c>
      <c r="L228" s="3">
        <f t="shared" si="31"/>
        <v>4.2792378705240424</v>
      </c>
      <c r="M228" s="3">
        <f t="shared" si="35"/>
        <v>2.881992535117508</v>
      </c>
      <c r="N228" s="3">
        <f t="shared" si="32"/>
        <v>0.66321257448865711</v>
      </c>
      <c r="O228" s="16">
        <f t="shared" si="33"/>
        <v>2.1091500070902214E-6</v>
      </c>
      <c r="R228" s="15"/>
    </row>
    <row r="229" spans="1:18">
      <c r="A229">
        <f t="shared" si="28"/>
        <v>2073</v>
      </c>
      <c r="B229" s="15"/>
      <c r="G229" s="3">
        <f>carboncycle!L329</f>
        <v>616.34965004919741</v>
      </c>
      <c r="H229" s="3">
        <f t="shared" si="29"/>
        <v>4.3176817542502341</v>
      </c>
      <c r="I229" s="3">
        <f t="shared" si="34"/>
        <v>2.9188289944586767</v>
      </c>
      <c r="J229" s="3">
        <f t="shared" si="30"/>
        <v>0.67581478226620095</v>
      </c>
      <c r="K229">
        <f>carboncycle!U329</f>
        <v>616.34987235975245</v>
      </c>
      <c r="L229" s="3">
        <f t="shared" si="31"/>
        <v>4.3176836839361759</v>
      </c>
      <c r="M229" s="3">
        <f t="shared" si="35"/>
        <v>2.9188310941481213</v>
      </c>
      <c r="N229" s="3">
        <f t="shared" si="32"/>
        <v>0.67581524466502896</v>
      </c>
      <c r="O229" s="16">
        <f t="shared" si="33"/>
        <v>2.099689444534647E-6</v>
      </c>
      <c r="R229" s="15"/>
    </row>
    <row r="230" spans="1:18">
      <c r="A230">
        <f t="shared" si="28"/>
        <v>2074</v>
      </c>
      <c r="B230" s="15"/>
      <c r="G230" s="3">
        <f>carboncycle!L330</f>
        <v>620.75856317236048</v>
      </c>
      <c r="H230" s="3">
        <f t="shared" si="29"/>
        <v>4.3558155000652512</v>
      </c>
      <c r="I230" s="3">
        <f t="shared" si="34"/>
        <v>2.9556672283172865</v>
      </c>
      <c r="J230" s="3">
        <f t="shared" si="30"/>
        <v>0.68855510299145417</v>
      </c>
      <c r="K230">
        <f>carboncycle!U330</f>
        <v>620.75878394564165</v>
      </c>
      <c r="L230" s="3">
        <f t="shared" si="31"/>
        <v>4.3558174027967063</v>
      </c>
      <c r="M230" s="3">
        <f t="shared" si="35"/>
        <v>2.955669318134813</v>
      </c>
      <c r="N230" s="3">
        <f t="shared" si="32"/>
        <v>0.68855557469009288</v>
      </c>
      <c r="O230" s="16">
        <f t="shared" si="33"/>
        <v>2.0898175265848806E-6</v>
      </c>
      <c r="R230" s="15"/>
    </row>
    <row r="231" spans="1:18">
      <c r="A231">
        <f t="shared" si="28"/>
        <v>2075</v>
      </c>
      <c r="B231" s="15"/>
      <c r="G231" s="3">
        <f>carboncycle!L331</f>
        <v>625.16170814134534</v>
      </c>
      <c r="H231" s="3">
        <f t="shared" si="29"/>
        <v>4.3936299962224554</v>
      </c>
      <c r="I231" s="3">
        <f t="shared" si="34"/>
        <v>2.9924967647056651</v>
      </c>
      <c r="J231" s="3">
        <f t="shared" si="30"/>
        <v>0.70143229986330491</v>
      </c>
      <c r="K231">
        <f>carboncycle!U331</f>
        <v>625.16192740935423</v>
      </c>
      <c r="L231" s="3">
        <f t="shared" si="31"/>
        <v>4.3936318726707837</v>
      </c>
      <c r="M231" s="3">
        <f t="shared" si="35"/>
        <v>2.9924988442724403</v>
      </c>
      <c r="N231" s="3">
        <f t="shared" si="32"/>
        <v>0.70143278075285886</v>
      </c>
      <c r="O231" s="16">
        <f t="shared" si="33"/>
        <v>2.0795667752260272E-6</v>
      </c>
      <c r="R231" s="15"/>
    </row>
    <row r="232" spans="1:18">
      <c r="A232">
        <f t="shared" si="28"/>
        <v>2076</v>
      </c>
      <c r="B232" s="15"/>
      <c r="G232" s="3">
        <f>carboncycle!L332</f>
        <v>629.55772919295509</v>
      </c>
      <c r="H232" s="3">
        <f t="shared" si="29"/>
        <v>4.4311185504901376</v>
      </c>
      <c r="I232" s="3">
        <f t="shared" si="34"/>
        <v>3.0293093139754026</v>
      </c>
      <c r="J232" s="3">
        <f t="shared" si="30"/>
        <v>0.71444554602360955</v>
      </c>
      <c r="K232">
        <f>carboncycle!U332</f>
        <v>629.55794698648447</v>
      </c>
      <c r="L232" s="3">
        <f t="shared" si="31"/>
        <v>4.431120401305602</v>
      </c>
      <c r="M232" s="3">
        <f t="shared" si="35"/>
        <v>3.0293113829434084</v>
      </c>
      <c r="N232" s="3">
        <f t="shared" si="32"/>
        <v>0.71444603599365009</v>
      </c>
      <c r="O232" s="16">
        <f t="shared" si="33"/>
        <v>2.0689680058083582E-6</v>
      </c>
      <c r="R232" s="15"/>
    </row>
    <row r="233" spans="1:18">
      <c r="A233">
        <f t="shared" si="28"/>
        <v>2077</v>
      </c>
      <c r="B233" s="15"/>
      <c r="G233" s="3">
        <f>carboncycle!L333</f>
        <v>633.94529850270635</v>
      </c>
      <c r="H233" s="3">
        <f t="shared" si="29"/>
        <v>4.4682749160001425</v>
      </c>
      <c r="I233" s="3">
        <f t="shared" si="34"/>
        <v>3.0660966700349404</v>
      </c>
      <c r="J233" s="3">
        <f t="shared" si="30"/>
        <v>0.72759397222557576</v>
      </c>
      <c r="K233">
        <f>carboncycle!U333</f>
        <v>633.94551485140141</v>
      </c>
      <c r="L233" s="3">
        <f t="shared" si="31"/>
        <v>4.4682767418127538</v>
      </c>
      <c r="M233" s="3">
        <f t="shared" si="35"/>
        <v>3.0660987280853522</v>
      </c>
      <c r="N233" s="3">
        <f t="shared" si="32"/>
        <v>0.72759447116432474</v>
      </c>
      <c r="O233" s="16">
        <f t="shared" si="33"/>
        <v>2.0580504118683507E-6</v>
      </c>
      <c r="R233" s="15"/>
    </row>
    <row r="234" spans="1:18">
      <c r="A234">
        <f t="shared" si="28"/>
        <v>2078</v>
      </c>
      <c r="B234" s="15"/>
      <c r="G234" s="3">
        <f>carboncycle!L334</f>
        <v>638.32311628424077</v>
      </c>
      <c r="H234" s="3">
        <f t="shared" si="29"/>
        <v>4.5050932749205179</v>
      </c>
      <c r="I234" s="3">
        <f t="shared" si="34"/>
        <v>3.1028507198998971</v>
      </c>
      <c r="J234" s="3">
        <f t="shared" si="30"/>
        <v>0.74087666754913295</v>
      </c>
      <c r="K234">
        <f>carboncycle!U334</f>
        <v>638.32333121665647</v>
      </c>
      <c r="L234" s="3">
        <f t="shared" si="31"/>
        <v>4.5050950763408357</v>
      </c>
      <c r="M234" s="3">
        <f t="shared" si="35"/>
        <v>3.1028527667415369</v>
      </c>
      <c r="N234" s="3">
        <f t="shared" si="32"/>
        <v>0.74087717534363617</v>
      </c>
      <c r="O234" s="16">
        <f t="shared" si="33"/>
        <v>2.0468416397356748E-6</v>
      </c>
      <c r="R234" s="15"/>
    </row>
    <row r="235" spans="1:18">
      <c r="A235">
        <f t="shared" si="28"/>
        <v>2079</v>
      </c>
      <c r="B235" s="15"/>
      <c r="G235" s="3">
        <f>carboncycle!L335</f>
        <v>642.6899108795576</v>
      </c>
      <c r="H235" s="3">
        <f t="shared" si="29"/>
        <v>4.5415682226110023</v>
      </c>
      <c r="I235" s="3">
        <f t="shared" si="34"/>
        <v>3.139563452467681</v>
      </c>
      <c r="J235" s="3">
        <f t="shared" si="30"/>
        <v>0.75429268016648532</v>
      </c>
      <c r="K235">
        <f>carboncycle!U335</f>
        <v>642.69012442321355</v>
      </c>
      <c r="L235" s="3">
        <f t="shared" si="31"/>
        <v>4.5415700002308927</v>
      </c>
      <c r="M235" s="3">
        <f t="shared" si="35"/>
        <v>3.139565487835549</v>
      </c>
      <c r="N235" s="3">
        <f t="shared" si="32"/>
        <v>0.75429319670277628</v>
      </c>
      <c r="O235" s="16">
        <f t="shared" si="33"/>
        <v>2.0353678680251619E-6</v>
      </c>
      <c r="R235" s="15"/>
    </row>
    <row r="236" spans="1:18">
      <c r="A236">
        <f t="shared" si="28"/>
        <v>2080</v>
      </c>
      <c r="B236" s="15"/>
      <c r="G236" s="3">
        <f>carboncycle!L336</f>
        <v>647.04443883925023</v>
      </c>
      <c r="H236" s="3">
        <f t="shared" si="29"/>
        <v>4.5776947522531124</v>
      </c>
      <c r="I236" s="3">
        <f t="shared" si="34"/>
        <v>3.1762269665563059</v>
      </c>
      <c r="J236" s="3">
        <f t="shared" si="30"/>
        <v>0.76784101815315609</v>
      </c>
      <c r="K236">
        <f>carboncycle!U336</f>
        <v>647.04465102068207</v>
      </c>
      <c r="L236" s="3">
        <f t="shared" si="31"/>
        <v>4.5776965066464834</v>
      </c>
      <c r="M236" s="3">
        <f t="shared" si="35"/>
        <v>3.1762289902101806</v>
      </c>
      <c r="N236" s="3">
        <f t="shared" si="32"/>
        <v>0.76784154331641041</v>
      </c>
      <c r="O236" s="16">
        <f t="shared" si="33"/>
        <v>2.0236538746942756E-6</v>
      </c>
      <c r="R236" s="15"/>
    </row>
    <row r="237" spans="1:18">
      <c r="A237">
        <f t="shared" si="28"/>
        <v>2081</v>
      </c>
      <c r="B237" s="15"/>
      <c r="G237" s="3">
        <f>carboncycle!L337</f>
        <v>651.38548499198828</v>
      </c>
      <c r="H237" s="3">
        <f t="shared" si="29"/>
        <v>4.6134682399459894</v>
      </c>
      <c r="I237" s="3">
        <f t="shared" si="34"/>
        <v>3.2128334782457091</v>
      </c>
      <c r="J237" s="3">
        <f t="shared" si="30"/>
        <v>0.781520650340086</v>
      </c>
      <c r="K237">
        <f>carboncycle!U337</f>
        <v>651.38569583679634</v>
      </c>
      <c r="L237" s="3">
        <f t="shared" si="31"/>
        <v>4.6134699716694714</v>
      </c>
      <c r="M237" s="3">
        <f t="shared" si="35"/>
        <v>3.2128354899688158</v>
      </c>
      <c r="N237" s="3">
        <f t="shared" si="32"/>
        <v>0.781521184014767</v>
      </c>
      <c r="O237" s="16">
        <f t="shared" si="33"/>
        <v>2.0117231067651176E-6</v>
      </c>
      <c r="R237" s="15"/>
    </row>
    <row r="238" spans="1:18">
      <c r="A238">
        <f t="shared" si="28"/>
        <v>2082</v>
      </c>
      <c r="B238" s="15"/>
      <c r="G238" s="3">
        <f>carboncycle!L338</f>
        <v>655.71186250254709</v>
      </c>
      <c r="H238" s="3">
        <f t="shared" si="29"/>
        <v>4.6488844302585637</v>
      </c>
      <c r="I238" s="3">
        <f t="shared" si="34"/>
        <v>3.2493753275583006</v>
      </c>
      <c r="J238" s="3">
        <f t="shared" si="30"/>
        <v>0.79533050720258991</v>
      </c>
      <c r="K238">
        <f>carboncycle!U338</f>
        <v>655.71207203544236</v>
      </c>
      <c r="L238" s="3">
        <f t="shared" si="31"/>
        <v>4.6488861398521735</v>
      </c>
      <c r="M238" s="3">
        <f t="shared" si="35"/>
        <v>3.2493773271560449</v>
      </c>
      <c r="N238" s="3">
        <f t="shared" si="32"/>
        <v>0.79533104927258602</v>
      </c>
      <c r="O238" s="16">
        <f t="shared" si="33"/>
        <v>1.9995977442732737E-6</v>
      </c>
      <c r="R238" s="15"/>
    </row>
    <row r="239" spans="1:18">
      <c r="A239">
        <f t="shared" si="28"/>
        <v>2083</v>
      </c>
      <c r="B239" s="15"/>
      <c r="G239" s="3">
        <f>carboncycle!L339</f>
        <v>660.02241291773998</v>
      </c>
      <c r="H239" s="3">
        <f t="shared" si="29"/>
        <v>4.6839394222281525</v>
      </c>
      <c r="I239" s="3">
        <f t="shared" si="34"/>
        <v>3.285844984513937</v>
      </c>
      <c r="J239" s="3">
        <f t="shared" si="30"/>
        <v>0.80926948178221036</v>
      </c>
      <c r="K239">
        <f>carboncycle!U339</f>
        <v>660.02262116258771</v>
      </c>
      <c r="L239" s="3">
        <f t="shared" si="31"/>
        <v>4.6839411102159207</v>
      </c>
      <c r="M239" s="3">
        <f t="shared" si="35"/>
        <v>3.2858469718126972</v>
      </c>
      <c r="N239" s="3">
        <f t="shared" si="32"/>
        <v>0.80927003213096405</v>
      </c>
      <c r="O239" s="16">
        <f t="shared" si="33"/>
        <v>1.9872987602198577E-6</v>
      </c>
      <c r="R239" s="15"/>
    </row>
    <row r="240" spans="1:18">
      <c r="A240">
        <f t="shared" si="28"/>
        <v>2084</v>
      </c>
      <c r="B240" s="15"/>
      <c r="G240" s="3">
        <f>carboncycle!L340</f>
        <v>664.31600619967207</v>
      </c>
      <c r="H240" s="3">
        <f t="shared" si="29"/>
        <v>4.7186296557953069</v>
      </c>
      <c r="I240" s="3">
        <f t="shared" si="34"/>
        <v>3.3222350545930257</v>
      </c>
      <c r="J240" s="3">
        <f t="shared" si="30"/>
        <v>0.82333643063772655</v>
      </c>
      <c r="K240">
        <f>carboncycle!U340</f>
        <v>664.31621317953261</v>
      </c>
      <c r="L240" s="3">
        <f t="shared" si="31"/>
        <v>4.7186313226858703</v>
      </c>
      <c r="M240" s="3">
        <f t="shared" si="35"/>
        <v>3.3222370294390062</v>
      </c>
      <c r="N240" s="3">
        <f t="shared" si="32"/>
        <v>0.82333698914835629</v>
      </c>
      <c r="O240" s="16">
        <f t="shared" si="33"/>
        <v>1.9748459805235541E-6</v>
      </c>
      <c r="R240" s="15"/>
    </row>
    <row r="241" spans="1:18">
      <c r="A241">
        <f t="shared" si="28"/>
        <v>2085</v>
      </c>
      <c r="B241" s="15"/>
      <c r="G241" s="3">
        <f>carboncycle!L341</f>
        <v>668.59154074578782</v>
      </c>
      <c r="H241" s="3">
        <f t="shared" si="29"/>
        <v>4.7529518986643966</v>
      </c>
      <c r="I241" s="3">
        <f t="shared" si="34"/>
        <v>3.3585382836400166</v>
      </c>
      <c r="J241" s="3">
        <f t="shared" si="30"/>
        <v>0.83753017482179259</v>
      </c>
      <c r="K241">
        <f>carboncycle!U341</f>
        <v>668.59174648295561</v>
      </c>
      <c r="L241" s="3">
        <f t="shared" si="31"/>
        <v>4.7529535449515707</v>
      </c>
      <c r="M241" s="3">
        <f t="shared" si="35"/>
        <v>3.3585402458981557</v>
      </c>
      <c r="N241" s="3">
        <f t="shared" si="32"/>
        <v>0.83753074137720718</v>
      </c>
      <c r="O241" s="16">
        <f t="shared" si="33"/>
        <v>1.9622581390876803E-6</v>
      </c>
      <c r="R241" s="15"/>
    </row>
    <row r="242" spans="1:18">
      <c r="A242">
        <f t="shared" si="28"/>
        <v>2086</v>
      </c>
      <c r="B242" s="15"/>
      <c r="G242" s="3">
        <f>carboncycle!L342</f>
        <v>672.84794339524615</v>
      </c>
      <c r="H242" s="3">
        <f t="shared" si="29"/>
        <v>4.786903233579304</v>
      </c>
      <c r="I242" s="3">
        <f t="shared" si="34"/>
        <v>3.3947475622381362</v>
      </c>
      <c r="J242" s="3">
        <f t="shared" si="30"/>
        <v>0.85184950087988009</v>
      </c>
      <c r="K242">
        <f>carboncycle!U342</f>
        <v>672.84814791128645</v>
      </c>
      <c r="L242" s="3">
        <f t="shared" si="31"/>
        <v>4.7869048597426289</v>
      </c>
      <c r="M242" s="3">
        <f t="shared" si="35"/>
        <v>3.3947495117910669</v>
      </c>
      <c r="N242" s="3">
        <f t="shared" si="32"/>
        <v>0.85185007536288615</v>
      </c>
      <c r="O242" s="16">
        <f t="shared" si="33"/>
        <v>1.9495529306468029E-6</v>
      </c>
      <c r="R242" s="15"/>
    </row>
    <row r="243" spans="1:18">
      <c r="A243">
        <f t="shared" ref="A243:A306" si="36">1+A242</f>
        <v>2087</v>
      </c>
      <c r="B243" s="15"/>
      <c r="G243" s="3">
        <f>carboncycle!L343</f>
        <v>677.08416942121471</v>
      </c>
      <c r="H243" s="3">
        <f t="shared" si="29"/>
        <v>4.8204810460034846</v>
      </c>
      <c r="I243" s="3">
        <f t="shared" si="34"/>
        <v>3.43085592958486</v>
      </c>
      <c r="J243" s="3">
        <f t="shared" si="30"/>
        <v>0.866293161868395</v>
      </c>
      <c r="K243">
        <f>carboncycle!U343</f>
        <v>677.08437273699838</v>
      </c>
      <c r="L243" s="3">
        <f t="shared" si="31"/>
        <v>4.8204826525087441</v>
      </c>
      <c r="M243" s="3">
        <f t="shared" si="35"/>
        <v>3.4308578663319205</v>
      </c>
      <c r="N243" s="3">
        <f t="shared" si="32"/>
        <v>0.86629374416179816</v>
      </c>
      <c r="O243" s="16">
        <f t="shared" si="33"/>
        <v>1.9367470605047288E-6</v>
      </c>
      <c r="R243" s="15"/>
    </row>
    <row r="244" spans="1:18">
      <c r="A244">
        <f t="shared" si="36"/>
        <v>2088</v>
      </c>
      <c r="B244" s="15"/>
      <c r="G244" s="3">
        <f>carboncycle!L344</f>
        <v>681.29920250873329</v>
      </c>
      <c r="H244" s="3">
        <f t="shared" si="29"/>
        <v>4.8536830121935886</v>
      </c>
      <c r="I244" s="3">
        <f t="shared" si="34"/>
        <v>3.4668565768963044</v>
      </c>
      <c r="J244" s="3">
        <f t="shared" si="30"/>
        <v>0.88085987838902458</v>
      </c>
      <c r="K244">
        <f>carboncycle!U344</f>
        <v>681.29940464446906</v>
      </c>
      <c r="L244" s="3">
        <f t="shared" si="31"/>
        <v>4.853684599493298</v>
      </c>
      <c r="M244" s="3">
        <f t="shared" si="35"/>
        <v>3.4668585007525969</v>
      </c>
      <c r="N244" s="3">
        <f t="shared" si="32"/>
        <v>0.8808604683757244</v>
      </c>
      <c r="O244" s="16">
        <f t="shared" si="33"/>
        <v>1.92385629249614E-6</v>
      </c>
      <c r="R244" s="15"/>
    </row>
    <row r="245" spans="1:18">
      <c r="A245">
        <f t="shared" si="36"/>
        <v>2089</v>
      </c>
      <c r="B245" s="15"/>
      <c r="G245" s="3">
        <f>carboncycle!L345</f>
        <v>685.49205471785194</v>
      </c>
      <c r="H245" s="3">
        <f t="shared" si="29"/>
        <v>4.8865070876558772</v>
      </c>
      <c r="I245" s="3">
        <f t="shared" si="34"/>
        <v>3.5027428503674551</v>
      </c>
      <c r="J245" s="3">
        <f t="shared" si="30"/>
        <v>0.8955483396365459</v>
      </c>
      <c r="K245">
        <f>carboncycle!U345</f>
        <v>685.4922556931183</v>
      </c>
      <c r="L245" s="3">
        <f t="shared" si="31"/>
        <v>4.8865086561897648</v>
      </c>
      <c r="M245" s="3">
        <f t="shared" si="35"/>
        <v>3.5027447612629516</v>
      </c>
      <c r="N245" s="3">
        <f t="shared" si="32"/>
        <v>0.89554893719962503</v>
      </c>
      <c r="O245" s="16">
        <f t="shared" si="33"/>
        <v>1.9108954965041391E-6</v>
      </c>
      <c r="R245" s="15"/>
    </row>
    <row r="246" spans="1:18">
      <c r="A246">
        <f t="shared" si="36"/>
        <v>2090</v>
      </c>
      <c r="B246" s="15"/>
      <c r="G246" s="3">
        <f>carboncycle!L346</f>
        <v>689.66176643181007</v>
      </c>
      <c r="H246" s="3">
        <f t="shared" si="29"/>
        <v>4.9189514959747145</v>
      </c>
      <c r="I246" s="3">
        <f t="shared" si="34"/>
        <v>3.5385082537139221</v>
      </c>
      <c r="J246" s="3">
        <f t="shared" si="30"/>
        <v>0.91035720445749746</v>
      </c>
      <c r="K246">
        <f>carboncycle!U346</f>
        <v>689.66196626558371</v>
      </c>
      <c r="L246" s="3">
        <f t="shared" si="31"/>
        <v>4.9189530461701674</v>
      </c>
      <c r="M246" s="3">
        <f t="shared" si="35"/>
        <v>3.538510151592611</v>
      </c>
      <c r="N246" s="3">
        <f t="shared" si="32"/>
        <v>0.91035780948030476</v>
      </c>
      <c r="O246" s="16">
        <f t="shared" si="33"/>
        <v>1.8978786888723675E-6</v>
      </c>
      <c r="R246" s="15"/>
    </row>
    <row r="247" spans="1:18">
      <c r="A247">
        <f t="shared" si="36"/>
        <v>2091</v>
      </c>
      <c r="B247" s="15"/>
      <c r="G247" s="3">
        <f>carboncycle!L347</f>
        <v>693.80740629007391</v>
      </c>
      <c r="H247" s="3">
        <f t="shared" si="29"/>
        <v>4.951014718002531</v>
      </c>
      <c r="I247" s="3">
        <f t="shared" si="34"/>
        <v>3.5741464503197342</v>
      </c>
      <c r="J247" s="3">
        <f t="shared" si="30"/>
        <v>0.92528510241727391</v>
      </c>
      <c r="K247">
        <f>carboncycle!U347</f>
        <v>693.80760500075826</v>
      </c>
      <c r="L247" s="3">
        <f t="shared" si="31"/>
        <v>4.951016250275031</v>
      </c>
      <c r="M247" s="3">
        <f t="shared" si="35"/>
        <v>3.5741483351388115</v>
      </c>
      <c r="N247" s="3">
        <f t="shared" si="32"/>
        <v>0.92528571478350263</v>
      </c>
      <c r="O247" s="16">
        <f t="shared" si="33"/>
        <v>1.8848190772580153E-6</v>
      </c>
      <c r="R247" s="15"/>
    </row>
    <row r="248" spans="1:18">
      <c r="A248">
        <f t="shared" si="36"/>
        <v>2092</v>
      </c>
      <c r="B248" s="15"/>
      <c r="G248" s="3">
        <f>carboncycle!L348</f>
        <v>697.92807110610806</v>
      </c>
      <c r="H248" s="3">
        <f t="shared" si="29"/>
        <v>4.9826954814007722</v>
      </c>
      <c r="I248" s="3">
        <f t="shared" si="34"/>
        <v>3.6096512650145538</v>
      </c>
      <c r="J248" s="3">
        <f t="shared" si="30"/>
        <v>0.94033063487335988</v>
      </c>
      <c r="K248">
        <f>carboncycle!U348</f>
        <v>697.92826871155899</v>
      </c>
      <c r="L248" s="3">
        <f t="shared" si="31"/>
        <v>4.9826969961543064</v>
      </c>
      <c r="M248" s="3">
        <f t="shared" si="35"/>
        <v>3.6096531367436504</v>
      </c>
      <c r="N248" s="3">
        <f t="shared" si="32"/>
        <v>0.94033125446712074</v>
      </c>
      <c r="O248" s="16">
        <f t="shared" si="33"/>
        <v>1.8717290966030475E-6</v>
      </c>
      <c r="R248" s="15"/>
    </row>
    <row r="249" spans="1:18">
      <c r="A249">
        <f t="shared" si="36"/>
        <v>2093</v>
      </c>
      <c r="B249" s="15"/>
      <c r="G249" s="3">
        <f>carboncycle!L349</f>
        <v>702.02288576980584</v>
      </c>
      <c r="H249" s="3">
        <f t="shared" si="29"/>
        <v>5.0139927505215072</v>
      </c>
      <c r="I249" s="3">
        <f t="shared" si="34"/>
        <v>3.6450166855025943</v>
      </c>
      <c r="J249" s="3">
        <f t="shared" si="30"/>
        <v>0.95549237605256188</v>
      </c>
      <c r="K249">
        <f>carboncycle!U349</f>
        <v>702.02308228735683</v>
      </c>
      <c r="L249" s="3">
        <f t="shared" si="31"/>
        <v>5.0139942481489665</v>
      </c>
      <c r="M249" s="3">
        <f t="shared" si="35"/>
        <v>3.6450185441230425</v>
      </c>
      <c r="N249" s="3">
        <f t="shared" si="32"/>
        <v>0.95549300275845139</v>
      </c>
      <c r="O249" s="16">
        <f t="shared" si="33"/>
        <v>1.8586204482140545E-6</v>
      </c>
      <c r="R249" s="15"/>
    </row>
    <row r="250" spans="1:18">
      <c r="A250">
        <f t="shared" si="36"/>
        <v>2094</v>
      </c>
      <c r="G250" s="3">
        <f>carboncycle!L350</f>
        <v>706.09100313455781</v>
      </c>
      <c r="H250" s="3">
        <f t="shared" si="29"/>
        <v>5.044905716619585</v>
      </c>
      <c r="I250" s="3">
        <f t="shared" si="34"/>
        <v>3.6802368634644802</v>
      </c>
      <c r="J250" s="3">
        <f t="shared" si="30"/>
        <v>0.97076887413023805</v>
      </c>
      <c r="K250">
        <f>carboncycle!U350</f>
        <v>706.09119858104327</v>
      </c>
      <c r="L250" s="3">
        <f t="shared" si="31"/>
        <v>5.0449071975031359</v>
      </c>
      <c r="M250" s="3">
        <f t="shared" si="35"/>
        <v>3.6802387089686173</v>
      </c>
      <c r="N250" s="3">
        <f t="shared" si="32"/>
        <v>0.97076950783340232</v>
      </c>
      <c r="O250" s="16">
        <f t="shared" si="33"/>
        <v>1.8455041370657455E-6</v>
      </c>
    </row>
    <row r="251" spans="1:18">
      <c r="A251">
        <f t="shared" si="36"/>
        <v>2095</v>
      </c>
      <c r="G251" s="3">
        <f>carboncycle!L351</f>
        <v>710.13160388898541</v>
      </c>
      <c r="H251" s="3">
        <f t="shared" si="29"/>
        <v>5.0754337883853822</v>
      </c>
      <c r="I251" s="3">
        <f t="shared" si="34"/>
        <v>3.7153061153522828</v>
      </c>
      <c r="J251" s="3">
        <f t="shared" si="30"/>
        <v>0.98615865230965649</v>
      </c>
      <c r="K251">
        <f>carboncycle!U351</f>
        <v>710.13179828076318</v>
      </c>
      <c r="L251" s="3">
        <f t="shared" si="31"/>
        <v>5.0754352528968383</v>
      </c>
      <c r="M251" s="3">
        <f t="shared" si="35"/>
        <v>3.7153079477427871</v>
      </c>
      <c r="N251" s="3">
        <f t="shared" si="32"/>
        <v>0.98615929289585036</v>
      </c>
      <c r="O251" s="16">
        <f t="shared" si="33"/>
        <v>1.832390504219461E-6</v>
      </c>
    </row>
    <row r="252" spans="1:18">
      <c r="A252">
        <f t="shared" si="36"/>
        <v>2096</v>
      </c>
      <c r="G252" s="3">
        <f>carboncycle!L352</f>
        <v>714.14389641341313</v>
      </c>
      <c r="H252" s="3">
        <f t="shared" si="29"/>
        <v>5.1055765827884567</v>
      </c>
      <c r="I252" s="3">
        <f t="shared" si="34"/>
        <v>3.7502189228969933</v>
      </c>
      <c r="J252" s="3">
        <f t="shared" si="30"/>
        <v>1.0016602098997387</v>
      </c>
      <c r="K252">
        <f>carboncycle!U352</f>
        <v>714.14408976638526</v>
      </c>
      <c r="L252" s="3">
        <f t="shared" si="31"/>
        <v>5.1055780312896148</v>
      </c>
      <c r="M252" s="3">
        <f t="shared" si="35"/>
        <v>3.7502207421862526</v>
      </c>
      <c r="N252" s="3">
        <f t="shared" si="32"/>
        <v>1.0016608572553809</v>
      </c>
      <c r="O252" s="16">
        <f t="shared" si="33"/>
        <v>1.8192892592416854E-6</v>
      </c>
    </row>
    <row r="253" spans="1:18">
      <c r="A253">
        <f t="shared" si="36"/>
        <v>2097</v>
      </c>
      <c r="G253" s="3">
        <f>carboncycle!L353</f>
        <v>718.12711662119909</v>
      </c>
      <c r="H253" s="3">
        <f t="shared" si="29"/>
        <v>5.1353339162225886</v>
      </c>
      <c r="I253" s="3">
        <f t="shared" si="34"/>
        <v>3.7849699333467686</v>
      </c>
      <c r="J253" s="3">
        <f t="shared" si="30"/>
        <v>1.0172720233895631</v>
      </c>
      <c r="K253">
        <f>carboncycle!U353</f>
        <v>718.12730895083189</v>
      </c>
      <c r="L253" s="3">
        <f t="shared" si="31"/>
        <v>5.1353353490655689</v>
      </c>
      <c r="M253" s="3">
        <f t="shared" si="35"/>
        <v>3.7849717395562803</v>
      </c>
      <c r="N253" s="3">
        <f t="shared" si="32"/>
        <v>1.0172726774017882</v>
      </c>
      <c r="O253" s="16">
        <f t="shared" si="33"/>
        <v>1.8062095117343802E-6</v>
      </c>
    </row>
    <row r="254" spans="1:18">
      <c r="A254">
        <f t="shared" si="36"/>
        <v>2098</v>
      </c>
      <c r="G254" s="3">
        <f>carboncycle!L354</f>
        <v>722.08052778508795</v>
      </c>
      <c r="H254" s="3">
        <f t="shared" si="29"/>
        <v>5.1647057959430027</v>
      </c>
      <c r="I254" s="3">
        <f t="shared" si="34"/>
        <v>3.8195539594534029</v>
      </c>
      <c r="J254" s="3">
        <f t="shared" si="30"/>
        <v>1.0329925475181201</v>
      </c>
      <c r="K254">
        <f>carboncycle!U354</f>
        <v>722.08071910643093</v>
      </c>
      <c r="L254" s="3">
        <f t="shared" si="31"/>
        <v>5.1647072134705647</v>
      </c>
      <c r="M254" s="3">
        <f t="shared" si="35"/>
        <v>3.819555752613204</v>
      </c>
      <c r="N254" s="3">
        <f t="shared" si="32"/>
        <v>1.0329932080748256</v>
      </c>
      <c r="O254" s="16">
        <f t="shared" si="33"/>
        <v>1.7931598010889616E-6</v>
      </c>
    </row>
    <row r="255" spans="1:18">
      <c r="A255">
        <f t="shared" si="36"/>
        <v>2099</v>
      </c>
      <c r="G255" s="3">
        <f>carboncycle!L355</f>
        <v>726.00342034878724</v>
      </c>
      <c r="H255" s="3">
        <f t="shared" si="29"/>
        <v>5.1936924117867322</v>
      </c>
      <c r="I255" s="3">
        <f t="shared" si="34"/>
        <v>3.8539659792236161</v>
      </c>
      <c r="J255" s="3">
        <f t="shared" si="30"/>
        <v>1.0488202163379126</v>
      </c>
      <c r="K255">
        <f>carboncycle!U355</f>
        <v>726.00361067649101</v>
      </c>
      <c r="L255" s="3">
        <f t="shared" si="31"/>
        <v>5.1936938143325788</v>
      </c>
      <c r="M255" s="3">
        <f t="shared" si="35"/>
        <v>3.853967759371741</v>
      </c>
      <c r="N255" s="3">
        <f t="shared" si="32"/>
        <v>1.0488208833278037</v>
      </c>
      <c r="O255" s="16">
        <f t="shared" si="33"/>
        <v>1.7801481249080098E-6</v>
      </c>
    </row>
    <row r="256" spans="1:18">
      <c r="A256">
        <f t="shared" si="36"/>
        <v>2100</v>
      </c>
      <c r="G256" s="3">
        <f>carboncycle!L356</f>
        <v>729.89511172401149</v>
      </c>
      <c r="H256" s="3">
        <f t="shared" si="29"/>
        <v>5.2222941281673849</v>
      </c>
      <c r="I256" s="3">
        <f t="shared" si="34"/>
        <v>3.8882011354509456</v>
      </c>
      <c r="J256" s="3">
        <f t="shared" si="30"/>
        <v>1.0647534442711033</v>
      </c>
      <c r="K256">
        <f>carboncycle!U356</f>
        <v>729.89530107234464</v>
      </c>
      <c r="L256" s="3">
        <f t="shared" si="31"/>
        <v>5.2222955160564597</v>
      </c>
      <c r="M256" s="3">
        <f t="shared" si="35"/>
        <v>3.8882029026329095</v>
      </c>
      <c r="N256" s="3">
        <f t="shared" si="32"/>
        <v>1.0647541175837332</v>
      </c>
      <c r="O256" s="16">
        <f t="shared" si="33"/>
        <v>1.7671819638742647E-6</v>
      </c>
    </row>
    <row r="257" spans="1:15">
      <c r="A257">
        <f t="shared" si="36"/>
        <v>2101</v>
      </c>
      <c r="G257" s="3">
        <f>carboncycle!L357</f>
        <v>733.75494607326959</v>
      </c>
      <c r="H257" s="3">
        <f t="shared" si="29"/>
        <v>5.2505114763358041</v>
      </c>
      <c r="I257" s="3">
        <f t="shared" si="34"/>
        <v>3.9222547350432388</v>
      </c>
      <c r="J257" s="3">
        <f t="shared" si="30"/>
        <v>1.0807906271570049</v>
      </c>
      <c r="K257">
        <f>carboncycle!U357</f>
        <v>733.75513445613456</v>
      </c>
      <c r="L257" s="3">
        <f t="shared" si="31"/>
        <v>5.2505128498845668</v>
      </c>
      <c r="M257" s="3">
        <f t="shared" si="35"/>
        <v>3.9222564893115486</v>
      </c>
      <c r="N257" s="3">
        <f t="shared" si="32"/>
        <v>1.0807913066828125</v>
      </c>
      <c r="O257" s="16">
        <f t="shared" si="33"/>
        <v>1.7542683097282463E-6</v>
      </c>
    </row>
    <row r="258" spans="1:15">
      <c r="A258">
        <f t="shared" si="36"/>
        <v>2102</v>
      </c>
      <c r="G258" s="3">
        <f>carboncycle!L358</f>
        <v>737.58229407870886</v>
      </c>
      <c r="H258" s="3">
        <f t="shared" si="29"/>
        <v>5.2783451468983422</v>
      </c>
      <c r="I258" s="3">
        <f t="shared" si="34"/>
        <v>3.956122248160002</v>
      </c>
      <c r="J258" s="3">
        <f t="shared" si="30"/>
        <v>1.0969301432897987</v>
      </c>
      <c r="K258">
        <f>carboncycle!U358</f>
        <v>737.58248150965721</v>
      </c>
      <c r="L258" s="3">
        <f t="shared" si="31"/>
        <v>5.2783465064150423</v>
      </c>
      <c r="M258" s="3">
        <f t="shared" si="35"/>
        <v>3.9561239895736908</v>
      </c>
      <c r="N258" s="3">
        <f t="shared" si="32"/>
        <v>1.0969308289201438</v>
      </c>
      <c r="O258" s="16">
        <f t="shared" si="33"/>
        <v>1.7414136888049825E-6</v>
      </c>
    </row>
    <row r="259" spans="1:15">
      <c r="A259">
        <f t="shared" si="36"/>
        <v>2103</v>
      </c>
      <c r="G259" s="3">
        <f>carboncycle!L359</f>
        <v>741.37655269735706</v>
      </c>
      <c r="H259" s="3">
        <f t="shared" si="29"/>
        <v>5.3057959825847583</v>
      </c>
      <c r="I259" s="3">
        <f t="shared" si="34"/>
        <v>3.9897993071731483</v>
      </c>
      <c r="J259" s="3">
        <f t="shared" si="30"/>
        <v>1.1131703544454614</v>
      </c>
      <c r="K259">
        <f>carboncycle!U359</f>
        <v>741.37673918960456</v>
      </c>
      <c r="L259" s="3">
        <f t="shared" si="31"/>
        <v>5.3057973283696978</v>
      </c>
      <c r="M259" s="3">
        <f t="shared" si="35"/>
        <v>3.9898010357973335</v>
      </c>
      <c r="N259" s="3">
        <f t="shared" si="32"/>
        <v>1.113171046072656</v>
      </c>
      <c r="O259" s="16">
        <f t="shared" si="33"/>
        <v>1.7286241851266482E-6</v>
      </c>
    </row>
    <row r="260" spans="1:15">
      <c r="A260">
        <f t="shared" si="36"/>
        <v>2104</v>
      </c>
      <c r="G260" s="3">
        <f>carboncycle!L360</f>
        <v>745.13714490313669</v>
      </c>
      <c r="H260" s="3">
        <f t="shared" si="29"/>
        <v>5.3328649712579583</v>
      </c>
      <c r="I260" s="3">
        <f t="shared" si="34"/>
        <v>4.0232817054639991</v>
      </c>
      <c r="J260" s="3">
        <f t="shared" si="30"/>
        <v>1.1295096068969548</v>
      </c>
      <c r="K260">
        <f>carboncycle!U360</f>
        <v>745.137330469576</v>
      </c>
      <c r="L260" s="3">
        <f t="shared" si="31"/>
        <v>5.3328663036037334</v>
      </c>
      <c r="M260" s="3">
        <f t="shared" si="35"/>
        <v>4.0232834213694604</v>
      </c>
      <c r="N260" s="3">
        <f t="shared" si="32"/>
        <v>1.1295103044142922</v>
      </c>
      <c r="O260" s="16">
        <f t="shared" si="33"/>
        <v>1.7159054612747582E-6</v>
      </c>
    </row>
    <row r="261" spans="1:15">
      <c r="A261">
        <f t="shared" si="36"/>
        <v>2105</v>
      </c>
      <c r="G261" s="3">
        <f>carboncycle!L361</f>
        <v>748.8635194160463</v>
      </c>
      <c r="H261" s="3">
        <f t="shared" si="29"/>
        <v>5.3595532391580374</v>
      </c>
      <c r="I261" s="3">
        <f t="shared" si="34"/>
        <v>4.0565653960687458</v>
      </c>
      <c r="J261" s="3">
        <f t="shared" si="30"/>
        <v>1.1459462324168157</v>
      </c>
      <c r="K261">
        <f>carboncycle!U361</f>
        <v>748.86370406926062</v>
      </c>
      <c r="L261" s="3">
        <f t="shared" si="31"/>
        <v>5.3595545583497834</v>
      </c>
      <c r="M261" s="3">
        <f t="shared" si="35"/>
        <v>4.0565670993315281</v>
      </c>
      <c r="N261" s="3">
        <f t="shared" si="32"/>
        <v>1.1459469357185976</v>
      </c>
      <c r="O261" s="16">
        <f t="shared" si="33"/>
        <v>1.7032627823709845E-6</v>
      </c>
    </row>
    <row r="262" spans="1:15">
      <c r="A262">
        <f t="shared" si="36"/>
        <v>2106</v>
      </c>
      <c r="G262" s="3">
        <f>carboncycle!L362</f>
        <v>752.55515041893398</v>
      </c>
      <c r="H262" s="3">
        <f t="shared" si="29"/>
        <v>5.3858620443733418</v>
      </c>
      <c r="I262" s="3">
        <f t="shared" si="34"/>
        <v>4.0896464901839531</v>
      </c>
      <c r="J262" s="3">
        <f t="shared" si="30"/>
        <v>1.1624785492663587</v>
      </c>
      <c r="K262">
        <f>carboncycle!U362</f>
        <v>752.55533417120887</v>
      </c>
      <c r="L262" s="3">
        <f t="shared" si="31"/>
        <v>5.3858633506889664</v>
      </c>
      <c r="M262" s="3">
        <f t="shared" si="35"/>
        <v>4.0896481808849874</v>
      </c>
      <c r="N262" s="3">
        <f t="shared" si="32"/>
        <v>1.1624792582479191</v>
      </c>
      <c r="O262" s="16">
        <f t="shared" si="33"/>
        <v>1.6907010342848139E-6</v>
      </c>
    </row>
    <row r="263" spans="1:15">
      <c r="A263">
        <f t="shared" si="36"/>
        <v>2107</v>
      </c>
      <c r="G263" s="3">
        <f>carboncycle!L363</f>
        <v>756.21153726230693</v>
      </c>
      <c r="H263" s="3">
        <f t="shared" ref="H263:H326" si="37">H$3*LN(G263/G$3)</f>
        <v>5.4117927705315152</v>
      </c>
      <c r="I263" s="3">
        <f t="shared" si="34"/>
        <v>4.1225212555430923</v>
      </c>
      <c r="J263" s="3">
        <f t="shared" ref="J263:J326" si="38">J262+J$3*(I262-J262)</f>
        <v>1.1791048631707706</v>
      </c>
      <c r="K263">
        <f>carboncycle!U363</f>
        <v>756.2117201256425</v>
      </c>
      <c r="L263" s="3">
        <f t="shared" ref="L263:L326" si="39">L$3*LN(K263/K$3)</f>
        <v>5.41179406424191</v>
      </c>
      <c r="M263" s="3">
        <f t="shared" si="35"/>
        <v>4.1225229337678355</v>
      </c>
      <c r="N263" s="3">
        <f t="shared" ref="N263:N326" si="40">N262+N$3*(M262-N262)</f>
        <v>1.1791055777284976</v>
      </c>
      <c r="O263" s="16">
        <f t="shared" ref="O263:O326" si="41">M263-I263</f>
        <v>1.6782247431734731E-6</v>
      </c>
    </row>
    <row r="264" spans="1:15">
      <c r="A264">
        <f t="shared" si="36"/>
        <v>2108</v>
      </c>
      <c r="G264" s="3">
        <f>carboncycle!L364</f>
        <v>759.8322041576389</v>
      </c>
      <c r="H264" s="3">
        <f t="shared" si="37"/>
        <v>5.437346920703626</v>
      </c>
      <c r="I264" s="3">
        <f t="shared" ref="I264:I327" si="42">I263+I$3*(I$4*H264-I263)+I$5*(J263-I263)</f>
        <v>4.155186114674521</v>
      </c>
      <c r="J264" s="3">
        <f t="shared" si="38"/>
        <v>1.1958234682794453</v>
      </c>
      <c r="K264">
        <f>carboncycle!U364</f>
        <v>759.83238614376035</v>
      </c>
      <c r="L264" s="3">
        <f t="shared" si="39"/>
        <v>5.4373482020728918</v>
      </c>
      <c r="M264" s="3">
        <f t="shared" ref="M264:M327" si="43">M263+M$3*(M$4*L264-M263)+M$5*(N263-M263)</f>
        <v>4.1551877805126143</v>
      </c>
      <c r="N264" s="3">
        <f t="shared" si="40"/>
        <v>1.195824188310801</v>
      </c>
      <c r="O264" s="16">
        <f t="shared" si="41"/>
        <v>1.6658380932454975E-6</v>
      </c>
    </row>
    <row r="265" spans="1:15">
      <c r="A265">
        <f t="shared" si="36"/>
        <v>2109</v>
      </c>
      <c r="G265" s="3">
        <f>carboncycle!L365</f>
        <v>763.41669985965927</v>
      </c>
      <c r="H265" s="3">
        <f t="shared" si="37"/>
        <v>5.462526111514852</v>
      </c>
      <c r="I265" s="3">
        <f t="shared" si="42"/>
        <v>4.187637643050782</v>
      </c>
      <c r="J265" s="3">
        <f t="shared" si="38"/>
        <v>1.2126326481109693</v>
      </c>
      <c r="K265">
        <f>carboncycle!U365</f>
        <v>763.41688098002737</v>
      </c>
      <c r="L265" s="3">
        <f t="shared" si="39"/>
        <v>5.4625273808004913</v>
      </c>
      <c r="M265" s="3">
        <f t="shared" si="43"/>
        <v>4.1876392965957283</v>
      </c>
      <c r="N265" s="3">
        <f t="shared" si="40"/>
        <v>1.2126333735145072</v>
      </c>
      <c r="O265" s="16">
        <f t="shared" si="41"/>
        <v>1.6535449463006557E-6</v>
      </c>
    </row>
    <row r="266" spans="1:15">
      <c r="A266">
        <f t="shared" si="36"/>
        <v>2110</v>
      </c>
      <c r="G266" s="3">
        <f>carboncycle!L366</f>
        <v>766.9645973381165</v>
      </c>
      <c r="H266" s="3">
        <f t="shared" si="37"/>
        <v>5.487332067455239</v>
      </c>
      <c r="I266" s="3">
        <f t="shared" si="42"/>
        <v>4.2198725671385828</v>
      </c>
      <c r="J266" s="3">
        <f t="shared" si="38"/>
        <v>1.2295306764822274</v>
      </c>
      <c r="K266">
        <f>carboncycle!U366</f>
        <v>766.9647776039385</v>
      </c>
      <c r="L266" s="3">
        <f t="shared" si="39"/>
        <v>5.48733332490837</v>
      </c>
      <c r="M266" s="3">
        <f t="shared" si="43"/>
        <v>4.2198742084874379</v>
      </c>
      <c r="N266" s="3">
        <f t="shared" si="40"/>
        <v>1.2295314071576084</v>
      </c>
      <c r="O266" s="16">
        <f t="shared" si="41"/>
        <v>1.6413488550526267E-6</v>
      </c>
    </row>
    <row r="267" spans="1:15">
      <c r="A267">
        <f t="shared" si="36"/>
        <v>2111</v>
      </c>
      <c r="G267" s="3">
        <f>carboncycle!L367</f>
        <v>770.47549343952937</v>
      </c>
      <c r="H267" s="3">
        <f t="shared" si="37"/>
        <v>5.5117666153844214</v>
      </c>
      <c r="I267" s="3">
        <f t="shared" si="42"/>
        <v>4.2518877623583142</v>
      </c>
      <c r="J267" s="3">
        <f t="shared" si="38"/>
        <v>1.2465158184211556</v>
      </c>
      <c r="K267">
        <f>carboncycle!U367</f>
        <v>770.47567286176729</v>
      </c>
      <c r="L267" s="3">
        <f t="shared" si="39"/>
        <v>5.5117678612499548</v>
      </c>
      <c r="M267" s="3">
        <f t="shared" si="43"/>
        <v>4.251889391611396</v>
      </c>
      <c r="N267" s="3">
        <f t="shared" si="40"/>
        <v>1.2465165542691619</v>
      </c>
      <c r="O267" s="16">
        <f t="shared" si="41"/>
        <v>1.629253081780746E-6</v>
      </c>
    </row>
    <row r="268" spans="1:15">
      <c r="A268">
        <f t="shared" si="36"/>
        <v>2112</v>
      </c>
      <c r="G268" s="3">
        <f>carboncycle!L368</f>
        <v>773.94900853944091</v>
      </c>
      <c r="H268" s="3">
        <f t="shared" si="37"/>
        <v>5.5358316792242581</v>
      </c>
      <c r="I268" s="3">
        <f t="shared" si="42"/>
        <v>4.2836802509615</v>
      </c>
      <c r="J268" s="3">
        <f t="shared" si="38"/>
        <v>1.2635863310627187</v>
      </c>
      <c r="K268">
        <f>carboncycle!U368</f>
        <v>773.94918712882088</v>
      </c>
      <c r="L268" s="3">
        <f t="shared" si="39"/>
        <v>5.5358329137410829</v>
      </c>
      <c r="M268" s="3">
        <f t="shared" si="43"/>
        <v>4.2836818682221107</v>
      </c>
      <c r="N268" s="3">
        <f t="shared" si="40"/>
        <v>1.2635870719852658</v>
      </c>
      <c r="O268" s="16">
        <f t="shared" si="41"/>
        <v>1.6172606107645038E-6</v>
      </c>
    </row>
    <row r="269" spans="1:15">
      <c r="A269">
        <f t="shared" si="36"/>
        <v>2113</v>
      </c>
      <c r="G269" s="3">
        <f>carboncycle!L369</f>
        <v>777.38478618570673</v>
      </c>
      <c r="H269" s="3">
        <f t="shared" si="37"/>
        <v>5.5595292748336069</v>
      </c>
      <c r="I269" s="3">
        <f t="shared" si="42"/>
        <v>4.315247199834114</v>
      </c>
      <c r="J269" s="3">
        <f t="shared" si="38"/>
        <v>1.2807404645277438</v>
      </c>
      <c r="K269">
        <f>carboncycle!U369</f>
        <v>777.3849639527283</v>
      </c>
      <c r="L269" s="3">
        <f t="shared" si="39"/>
        <v>5.5595304982347775</v>
      </c>
      <c r="M269" s="3">
        <f t="shared" si="43"/>
        <v>4.3152488052082809</v>
      </c>
      <c r="N269" s="3">
        <f t="shared" si="40"/>
        <v>1.280741210427891</v>
      </c>
      <c r="O269" s="16">
        <f t="shared" si="41"/>
        <v>1.6053741669352917E-6</v>
      </c>
    </row>
    <row r="270" spans="1:15">
      <c r="A270">
        <f t="shared" si="36"/>
        <v>2114</v>
      </c>
      <c r="G270" s="3">
        <f>carboncycle!L370</f>
        <v>780.78249273335405</v>
      </c>
      <c r="H270" s="3">
        <f t="shared" si="37"/>
        <v>5.5828615050596797</v>
      </c>
      <c r="I270" s="3">
        <f t="shared" si="42"/>
        <v>4.3465859182332878</v>
      </c>
      <c r="J270" s="3">
        <f t="shared" si="38"/>
        <v>1.297976462784284</v>
      </c>
      <c r="K270">
        <f>carboncycle!U370</f>
        <v>780.78266968829712</v>
      </c>
      <c r="L270" s="3">
        <f t="shared" si="39"/>
        <v>5.5828627175725725</v>
      </c>
      <c r="M270" s="3">
        <f t="shared" si="43"/>
        <v>4.3465875118295143</v>
      </c>
      <c r="N270" s="3">
        <f t="shared" si="40"/>
        <v>1.2979772135662437</v>
      </c>
      <c r="O270" s="16">
        <f t="shared" si="41"/>
        <v>1.5935962265345438E-6</v>
      </c>
    </row>
    <row r="271" spans="1:15">
      <c r="A271">
        <f t="shared" si="36"/>
        <v>2115</v>
      </c>
      <c r="G271" s="3">
        <f>carboncycle!L371</f>
        <v>784.14181697154891</v>
      </c>
      <c r="H271" s="3">
        <f t="shared" si="37"/>
        <v>5.6058305549604901</v>
      </c>
      <c r="I271" s="3">
        <f t="shared" si="42"/>
        <v>4.3776938554644893</v>
      </c>
      <c r="J271" s="3">
        <f t="shared" si="38"/>
        <v>1.3152925644912343</v>
      </c>
      <c r="K271">
        <f>carboncycle!U371</f>
        <v>784.1419931244825</v>
      </c>
      <c r="L271" s="3">
        <f t="shared" si="39"/>
        <v>5.6058317568069773</v>
      </c>
      <c r="M271" s="3">
        <f t="shared" si="43"/>
        <v>4.377695437393518</v>
      </c>
      <c r="N271" s="3">
        <f t="shared" si="40"/>
        <v>1.3152933200603791</v>
      </c>
      <c r="O271" s="16">
        <f t="shared" si="41"/>
        <v>1.5819290286600562E-6</v>
      </c>
    </row>
    <row r="272" spans="1:15">
      <c r="A272">
        <f t="shared" si="36"/>
        <v>2116</v>
      </c>
      <c r="G272" s="3">
        <f>carboncycle!L372</f>
        <v>787.46246974321946</v>
      </c>
      <c r="H272" s="3">
        <f t="shared" si="37"/>
        <v>5.628438687193202</v>
      </c>
      <c r="I272" s="3">
        <f t="shared" si="42"/>
        <v>4.4085685985059051</v>
      </c>
      <c r="J272" s="3">
        <f t="shared" si="38"/>
        <v>1.3326870038239624</v>
      </c>
      <c r="K272">
        <f>carboncycle!U372</f>
        <v>787.46264510400829</v>
      </c>
      <c r="L272" s="3">
        <f t="shared" si="39"/>
        <v>5.62843987858981</v>
      </c>
      <c r="M272" s="3">
        <f t="shared" si="43"/>
        <v>4.4085701688804964</v>
      </c>
      <c r="N272" s="3">
        <f t="shared" si="40"/>
        <v>1.3326877640868313</v>
      </c>
      <c r="O272" s="16">
        <f t="shared" si="41"/>
        <v>1.5703745912531986E-6</v>
      </c>
    </row>
    <row r="273" spans="1:15">
      <c r="A273">
        <f t="shared" si="36"/>
        <v>2117</v>
      </c>
      <c r="G273" s="3">
        <f>carboncycle!L373</f>
        <v>790.74418355787839</v>
      </c>
      <c r="H273" s="3">
        <f t="shared" si="37"/>
        <v>5.6506882375632994</v>
      </c>
      <c r="I273" s="3">
        <f t="shared" si="42"/>
        <v>4.4392078695863502</v>
      </c>
      <c r="J273" s="3">
        <f t="shared" si="38"/>
        <v>1.3501580112817559</v>
      </c>
      <c r="K273">
        <f>carboncycle!U373</f>
        <v>790.74435813619027</v>
      </c>
      <c r="L273" s="3">
        <f t="shared" si="39"/>
        <v>5.6506894187213597</v>
      </c>
      <c r="M273" s="3">
        <f t="shared" si="43"/>
        <v>4.4392094285210728</v>
      </c>
      <c r="N273" s="3">
        <f t="shared" si="40"/>
        <v>1.3501587761460594</v>
      </c>
      <c r="O273" s="16">
        <f t="shared" si="41"/>
        <v>1.5589347226452333E-6</v>
      </c>
    </row>
    <row r="274" spans="1:15">
      <c r="A274">
        <f t="shared" si="36"/>
        <v>2118</v>
      </c>
      <c r="G274" s="3">
        <f>carboncycle!L374</f>
        <v>793.98671219819175</v>
      </c>
      <c r="H274" s="3">
        <f t="shared" si="37"/>
        <v>5.6725816107296545</v>
      </c>
      <c r="I274" s="3">
        <f t="shared" si="42"/>
        <v>4.4696095237226956</v>
      </c>
      <c r="J274" s="3">
        <f t="shared" si="38"/>
        <v>1.367703814476926</v>
      </c>
      <c r="K274">
        <f>carboncycle!U374</f>
        <v>793.98688600350397</v>
      </c>
      <c r="L274" s="3">
        <f t="shared" si="39"/>
        <v>5.6725827818554482</v>
      </c>
      <c r="M274" s="3">
        <f t="shared" si="43"/>
        <v>4.4696110713337243</v>
      </c>
      <c r="N274" s="3">
        <f t="shared" si="40"/>
        <v>1.3677045838515494</v>
      </c>
      <c r="O274" s="16">
        <f t="shared" si="41"/>
        <v>1.5476110286627431E-6</v>
      </c>
    </row>
    <row r="275" spans="1:15">
      <c r="A275">
        <f t="shared" si="36"/>
        <v>2119</v>
      </c>
      <c r="G275" s="3">
        <f>carboncycle!L375</f>
        <v>797.18983032083804</v>
      </c>
      <c r="H275" s="3">
        <f t="shared" si="37"/>
        <v>5.6941212760607529</v>
      </c>
      <c r="I275" s="3">
        <f t="shared" si="42"/>
        <v>4.499771546222461</v>
      </c>
      <c r="J275" s="3">
        <f t="shared" si="38"/>
        <v>1.385322638905442</v>
      </c>
      <c r="K275">
        <f>carboncycle!U375</f>
        <v>797.19000336244426</v>
      </c>
      <c r="L275" s="3">
        <f t="shared" si="39"/>
        <v>5.6941224373556638</v>
      </c>
      <c r="M275" s="3">
        <f t="shared" si="43"/>
        <v>4.4997730826273905</v>
      </c>
      <c r="N275" s="3">
        <f t="shared" si="40"/>
        <v>1.3853234127004481</v>
      </c>
      <c r="O275" s="16">
        <f t="shared" si="41"/>
        <v>1.5364049295030213E-6</v>
      </c>
    </row>
    <row r="276" spans="1:15">
      <c r="A276">
        <f t="shared" si="36"/>
        <v>2120</v>
      </c>
      <c r="G276" s="3">
        <f>carboncycle!L376</f>
        <v>800.3533330521999</v>
      </c>
      <c r="H276" s="3">
        <f t="shared" si="37"/>
        <v>5.7153097636375003</v>
      </c>
      <c r="I276" s="3">
        <f t="shared" si="42"/>
        <v>4.5296920501568865</v>
      </c>
      <c r="J276" s="3">
        <f t="shared" si="38"/>
        <v>1.4030127086990027</v>
      </c>
      <c r="K276">
        <f>carboncycle!U376</f>
        <v>800.35350533921564</v>
      </c>
      <c r="L276" s="3">
        <f t="shared" si="39"/>
        <v>5.7153109152981445</v>
      </c>
      <c r="M276" s="3">
        <f t="shared" si="43"/>
        <v>4.5296935754745524</v>
      </c>
      <c r="N276" s="3">
        <f t="shared" si="40"/>
        <v>1.4030134868256332</v>
      </c>
      <c r="O276" s="16">
        <f t="shared" si="41"/>
        <v>1.5253176659513201E-6</v>
      </c>
    </row>
    <row r="277" spans="1:15">
      <c r="A277">
        <f t="shared" si="36"/>
        <v>2121</v>
      </c>
      <c r="G277" s="3">
        <f>carboncycle!L377</f>
        <v>803.47703557942452</v>
      </c>
      <c r="H277" s="3">
        <f t="shared" si="37"/>
        <v>5.7361496603981319</v>
      </c>
      <c r="I277" s="3">
        <f t="shared" si="42"/>
        <v>4.5593692738095122</v>
      </c>
      <c r="J277" s="3">
        <f t="shared" si="38"/>
        <v>1.4207722473584836</v>
      </c>
      <c r="K277">
        <f>carboncycle!U377</f>
        <v>803.47720712079285</v>
      </c>
      <c r="L277" s="3">
        <f t="shared" si="39"/>
        <v>5.7361508026164936</v>
      </c>
      <c r="M277" s="3">
        <f t="shared" si="43"/>
        <v>4.5593707881598231</v>
      </c>
      <c r="N277" s="3">
        <f t="shared" si="40"/>
        <v>1.420773029729159</v>
      </c>
      <c r="O277" s="16">
        <f t="shared" si="41"/>
        <v>1.5143503109271705E-6</v>
      </c>
    </row>
    <row r="278" spans="1:15">
      <c r="A278">
        <f t="shared" si="36"/>
        <v>2122</v>
      </c>
      <c r="G278" s="3">
        <f>carboncycle!L378</f>
        <v>806.56077273738583</v>
      </c>
      <c r="H278" s="3">
        <f t="shared" si="37"/>
        <v>5.7566436064209343</v>
      </c>
      <c r="I278" s="3">
        <f t="shared" si="42"/>
        <v>4.5888015781049845</v>
      </c>
      <c r="J278" s="3">
        <f t="shared" si="38"/>
        <v>1.4385994784687255</v>
      </c>
      <c r="K278">
        <f>carboncycle!U378</f>
        <v>806.56094354188326</v>
      </c>
      <c r="L278" s="3">
        <f t="shared" si="39"/>
        <v>5.7566447393844937</v>
      </c>
      <c r="M278" s="3">
        <f t="shared" si="43"/>
        <v>4.5888030816087602</v>
      </c>
      <c r="N278" s="3">
        <f t="shared" si="40"/>
        <v>1.4386002649970451</v>
      </c>
      <c r="O278" s="16">
        <f t="shared" si="41"/>
        <v>1.5035037757016312E-6</v>
      </c>
    </row>
    <row r="279" spans="1:15">
      <c r="A279">
        <f t="shared" si="36"/>
        <v>2123</v>
      </c>
      <c r="G279" s="3">
        <f>carboncycle!L379</f>
        <v>809.60439859207224</v>
      </c>
      <c r="H279" s="3">
        <f t="shared" si="37"/>
        <v>5.776794291340595</v>
      </c>
      <c r="I279" s="3">
        <f t="shared" si="42"/>
        <v>4.6179874440225257</v>
      </c>
      <c r="J279" s="3">
        <f t="shared" si="38"/>
        <v>1.4564926263946594</v>
      </c>
      <c r="K279">
        <f>carboncycle!U379</f>
        <v>809.60456866831396</v>
      </c>
      <c r="L279" s="3">
        <f t="shared" si="39"/>
        <v>5.776795415232459</v>
      </c>
      <c r="M279" s="3">
        <f t="shared" si="43"/>
        <v>4.6179889368013507</v>
      </c>
      <c r="N279" s="3">
        <f t="shared" si="40"/>
        <v>1.4564934169953996</v>
      </c>
      <c r="O279" s="16">
        <f t="shared" si="41"/>
        <v>1.4927788249963214E-6</v>
      </c>
    </row>
    <row r="280" spans="1:15">
      <c r="A280">
        <f t="shared" si="36"/>
        <v>2124</v>
      </c>
      <c r="G280" s="3">
        <f>carboncycle!L380</f>
        <v>812.60778602092046</v>
      </c>
      <c r="H280" s="3">
        <f t="shared" si="37"/>
        <v>5.796604450894173</v>
      </c>
      <c r="I280" s="3">
        <f t="shared" si="42"/>
        <v>4.6469254699982612</v>
      </c>
      <c r="J280" s="3">
        <f t="shared" si="38"/>
        <v>1.4744499169587857</v>
      </c>
      <c r="K280">
        <f>carboncycle!U380</f>
        <v>812.60795537736453</v>
      </c>
      <c r="L280" s="3">
        <f t="shared" si="39"/>
        <v>5.7966055658931888</v>
      </c>
      <c r="M280" s="3">
        <f t="shared" si="43"/>
        <v>4.6469269521743417</v>
      </c>
      <c r="N280" s="3">
        <f t="shared" si="40"/>
        <v>1.4744507115478973</v>
      </c>
      <c r="O280" s="16">
        <f t="shared" si="41"/>
        <v>1.482176080536135E-6</v>
      </c>
    </row>
    <row r="281" spans="1:15">
      <c r="A281">
        <f t="shared" si="36"/>
        <v>2125</v>
      </c>
      <c r="G281" s="3">
        <f>carboncycle!L381</f>
        <v>815.57082629059914</v>
      </c>
      <c r="H281" s="3">
        <f t="shared" si="37"/>
        <v>5.8160768635927198</v>
      </c>
      <c r="I281" s="3">
        <f t="shared" si="42"/>
        <v>4.6756143693203214</v>
      </c>
      <c r="J281" s="3">
        <f t="shared" si="38"/>
        <v>1.4924695781000499</v>
      </c>
      <c r="K281">
        <f>carboncycle!U381</f>
        <v>815.57099493555245</v>
      </c>
      <c r="L281" s="3">
        <f t="shared" si="39"/>
        <v>5.8160779698735947</v>
      </c>
      <c r="M281" s="3">
        <f t="shared" si="43"/>
        <v>4.6756158410163522</v>
      </c>
      <c r="N281" s="3">
        <f t="shared" si="40"/>
        <v>1.4924703765946554</v>
      </c>
      <c r="O281" s="16">
        <f t="shared" si="41"/>
        <v>1.4716960308192029E-6</v>
      </c>
    </row>
    <row r="282" spans="1:15">
      <c r="A282">
        <f t="shared" si="36"/>
        <v>2126</v>
      </c>
      <c r="G282" s="3">
        <f>carboncycle!L382</f>
        <v>818.49342863274751</v>
      </c>
      <c r="H282" s="3">
        <f t="shared" si="37"/>
        <v>5.8352143475148122</v>
      </c>
      <c r="I282" s="3">
        <f t="shared" si="42"/>
        <v>4.7040529675204059</v>
      </c>
      <c r="J282" s="3">
        <f t="shared" si="38"/>
        <v>1.5105498405141811</v>
      </c>
      <c r="K282">
        <f>carboncycle!U382</f>
        <v>818.49359657436923</v>
      </c>
      <c r="L282" s="3">
        <f t="shared" si="39"/>
        <v>5.8352154452482248</v>
      </c>
      <c r="M282" s="3">
        <f t="shared" si="43"/>
        <v>4.7040544288594415</v>
      </c>
      <c r="N282" s="3">
        <f t="shared" si="40"/>
        <v>1.5105506428325706</v>
      </c>
      <c r="O282" s="16">
        <f t="shared" si="41"/>
        <v>1.4613390355577849E-6</v>
      </c>
    </row>
    <row r="283" spans="1:15">
      <c r="A283">
        <f t="shared" si="36"/>
        <v>2127</v>
      </c>
      <c r="G283" s="3">
        <f>carboncycle!L383</f>
        <v>821.37551981815182</v>
      </c>
      <c r="H283" s="3">
        <f t="shared" si="37"/>
        <v>5.8540197572182811</v>
      </c>
      <c r="I283" s="3">
        <f t="shared" si="42"/>
        <v>4.7322401997652648</v>
      </c>
      <c r="J283" s="3">
        <f t="shared" si="38"/>
        <v>1.5286889382755764</v>
      </c>
      <c r="K283">
        <f>carboncycle!U383</f>
        <v>821.37568706445836</v>
      </c>
      <c r="L283" s="3">
        <f t="shared" si="39"/>
        <v>5.8540208465709913</v>
      </c>
      <c r="M283" s="3">
        <f t="shared" si="43"/>
        <v>4.7322416508706056</v>
      </c>
      <c r="N283" s="3">
        <f t="shared" si="40"/>
        <v>1.5286897443372032</v>
      </c>
      <c r="O283" s="16">
        <f t="shared" si="41"/>
        <v>1.4511053407773034E-6</v>
      </c>
    </row>
    <row r="284" spans="1:15">
      <c r="A284">
        <f t="shared" si="36"/>
        <v>2128</v>
      </c>
      <c r="G284" s="3">
        <f>carboncycle!L384</f>
        <v>824.21704372984027</v>
      </c>
      <c r="H284" s="3">
        <f t="shared" si="37"/>
        <v>5.8724959807665877</v>
      </c>
      <c r="I284" s="3">
        <f t="shared" si="42"/>
        <v>4.7601751082513442</v>
      </c>
      <c r="J284" s="3">
        <f t="shared" si="38"/>
        <v>1.5468851094408378</v>
      </c>
      <c r="K284">
        <f>carboncycle!U384</f>
        <v>824.21721028870934</v>
      </c>
      <c r="L284" s="3">
        <f t="shared" si="39"/>
        <v>5.8724970619015471</v>
      </c>
      <c r="M284" s="3">
        <f t="shared" si="43"/>
        <v>4.7601765492464203</v>
      </c>
      <c r="N284" s="3">
        <f t="shared" si="40"/>
        <v>1.5468859191663129</v>
      </c>
      <c r="O284" s="16">
        <f t="shared" si="41"/>
        <v>1.4409950761518076E-6</v>
      </c>
    </row>
    <row r="285" spans="1:15">
      <c r="A285">
        <f t="shared" si="36"/>
        <v>2129</v>
      </c>
      <c r="G285" s="3">
        <f>carboncycle!L385</f>
        <v>827.01796093556243</v>
      </c>
      <c r="H285" s="3">
        <f t="shared" si="37"/>
        <v>5.8906459368664121</v>
      </c>
      <c r="I285" s="3">
        <f t="shared" si="42"/>
        <v>4.7878568396056149</v>
      </c>
      <c r="J285" s="3">
        <f t="shared" si="38"/>
        <v>1.5651365966340816</v>
      </c>
      <c r="K285">
        <f>carboncycle!U385</f>
        <v>827.01812681473666</v>
      </c>
      <c r="L285" s="3">
        <f t="shared" si="39"/>
        <v>5.8906470099428567</v>
      </c>
      <c r="M285" s="3">
        <f t="shared" si="43"/>
        <v>4.7878582706138841</v>
      </c>
      <c r="N285" s="3">
        <f t="shared" si="40"/>
        <v>1.5651374099451678</v>
      </c>
      <c r="O285" s="16">
        <f t="shared" si="41"/>
        <v>1.4310082692148285E-6</v>
      </c>
    </row>
    <row r="286" spans="1:15">
      <c r="A286">
        <f t="shared" si="36"/>
        <v>2130</v>
      </c>
      <c r="G286" s="3">
        <f>carboncycle!L386</f>
        <v>829.77824826010021</v>
      </c>
      <c r="H286" s="3">
        <f t="shared" si="37"/>
        <v>5.9084725721130251</v>
      </c>
      <c r="I286" s="3">
        <f t="shared" si="42"/>
        <v>4.8152846422954241</v>
      </c>
      <c r="J286" s="3">
        <f t="shared" si="38"/>
        <v>1.58344164761416</v>
      </c>
      <c r="K286">
        <f>carboncycle!U386</f>
        <v>829.77841346719151</v>
      </c>
      <c r="L286" s="3">
        <f t="shared" si="39"/>
        <v>5.9084736372865843</v>
      </c>
      <c r="M286" s="3">
        <f t="shared" si="43"/>
        <v>4.8152860634402721</v>
      </c>
      <c r="N286" s="3">
        <f t="shared" si="40"/>
        <v>1.5834424644337661</v>
      </c>
      <c r="O286" s="16">
        <f t="shared" si="41"/>
        <v>1.4211448480239142E-6</v>
      </c>
    </row>
    <row r="287" spans="1:15">
      <c r="A287">
        <f t="shared" si="36"/>
        <v>2131</v>
      </c>
      <c r="G287" s="3">
        <f>carboncycle!L387</f>
        <v>832.49789835785862</v>
      </c>
      <c r="H287" s="3">
        <f t="shared" si="37"/>
        <v>5.9259788583403035</v>
      </c>
      <c r="I287" s="3">
        <f t="shared" si="42"/>
        <v>4.8424578640500142</v>
      </c>
      <c r="J287" s="3">
        <f t="shared" si="38"/>
        <v>1.6017985158239496</v>
      </c>
      <c r="K287">
        <f>carboncycle!U387</f>
        <v>832.49806290035099</v>
      </c>
      <c r="L287" s="3">
        <f t="shared" si="39"/>
        <v>5.9259799157630892</v>
      </c>
      <c r="M287" s="3">
        <f t="shared" si="43"/>
        <v>4.8424592754546634</v>
      </c>
      <c r="N287" s="3">
        <f t="shared" si="40"/>
        <v>1.6017993360761231</v>
      </c>
      <c r="O287" s="16">
        <f t="shared" si="41"/>
        <v>1.4114046491542354E-6</v>
      </c>
    </row>
    <row r="288" spans="1:15">
      <c r="A288">
        <f t="shared" si="36"/>
        <v>2132</v>
      </c>
      <c r="G288" s="3">
        <f>carboncycle!L388</f>
        <v>835.17691928615295</v>
      </c>
      <c r="H288" s="3">
        <f t="shared" si="37"/>
        <v>5.9431677900721294</v>
      </c>
      <c r="I288" s="3">
        <f t="shared" si="42"/>
        <v>4.8693759492961766</v>
      </c>
      <c r="J288" s="3">
        <f t="shared" si="38"/>
        <v>1.6202054609218737</v>
      </c>
      <c r="K288">
        <f>carboncycle!U388</f>
        <v>835.17708317140693</v>
      </c>
      <c r="L288" s="3">
        <f t="shared" si="39"/>
        <v>5.9431688398928362</v>
      </c>
      <c r="M288" s="3">
        <f t="shared" si="43"/>
        <v>4.8693773510835978</v>
      </c>
      <c r="N288" s="3">
        <f t="shared" si="40"/>
        <v>1.6202062845317933</v>
      </c>
      <c r="O288" s="16">
        <f t="shared" si="41"/>
        <v>1.4017874212512993E-6</v>
      </c>
    </row>
    <row r="289" spans="1:15">
      <c r="A289">
        <f t="shared" si="36"/>
        <v>2133</v>
      </c>
      <c r="G289" s="3">
        <f>carboncycle!L389</f>
        <v>837.81533407961126</v>
      </c>
      <c r="H289" s="3">
        <f t="shared" si="37"/>
        <v>5.9600423820721744</v>
      </c>
      <c r="I289" s="3">
        <f t="shared" si="42"/>
        <v>4.89603843661033</v>
      </c>
      <c r="J289" s="3">
        <f t="shared" si="38"/>
        <v>1.6386607492958398</v>
      </c>
      <c r="K289">
        <f>carboncycle!U389</f>
        <v>837.81549731486621</v>
      </c>
      <c r="L289" s="3">
        <f t="shared" si="39"/>
        <v>5.960043424436158</v>
      </c>
      <c r="M289" s="3">
        <f t="shared" si="43"/>
        <v>4.8960398289031613</v>
      </c>
      <c r="N289" s="3">
        <f t="shared" si="40"/>
        <v>1.6386615761898076</v>
      </c>
      <c r="O289" s="16">
        <f t="shared" si="41"/>
        <v>1.3922928312481986E-6</v>
      </c>
    </row>
    <row r="290" spans="1:15">
      <c r="A290">
        <f t="shared" si="36"/>
        <v>2134</v>
      </c>
      <c r="G290" s="3">
        <f>carboncycle!L390</f>
        <v>840.41318032608365</v>
      </c>
      <c r="H290" s="3">
        <f t="shared" si="37"/>
        <v>5.976605666989049</v>
      </c>
      <c r="I290" s="3">
        <f t="shared" si="42"/>
        <v>4.9224449561891639</v>
      </c>
      <c r="J290" s="3">
        <f t="shared" si="38"/>
        <v>1.6571626545597862</v>
      </c>
      <c r="K290">
        <f>carboncycle!U390</f>
        <v>840.41334291846181</v>
      </c>
      <c r="L290" s="3">
        <f t="shared" si="39"/>
        <v>5.9766067020384268</v>
      </c>
      <c r="M290" s="3">
        <f t="shared" si="43"/>
        <v>4.9224463391096354</v>
      </c>
      <c r="N290" s="3">
        <f t="shared" si="40"/>
        <v>1.6571634846652195</v>
      </c>
      <c r="O290" s="16">
        <f t="shared" si="41"/>
        <v>1.3829204714710386E-6</v>
      </c>
    </row>
    <row r="291" spans="1:15">
      <c r="A291">
        <f t="shared" si="36"/>
        <v>2135</v>
      </c>
      <c r="G291" s="3">
        <f>carboncycle!L391</f>
        <v>842.97050974444676</v>
      </c>
      <c r="H291" s="3">
        <f t="shared" si="37"/>
        <v>5.9928606930939843</v>
      </c>
      <c r="I291" s="3">
        <f t="shared" si="42"/>
        <v>4.9485952273408236</v>
      </c>
      <c r="J291" s="3">
        <f t="shared" si="38"/>
        <v>1.6757094580330409</v>
      </c>
      <c r="K291">
        <f>carboncycle!U391</f>
        <v>842.97067170095579</v>
      </c>
      <c r="L291" s="3">
        <f t="shared" si="39"/>
        <v>5.9928617209677117</v>
      </c>
      <c r="M291" s="3">
        <f t="shared" si="43"/>
        <v>4.9485966010106859</v>
      </c>
      <c r="N291" s="3">
        <f t="shared" si="40"/>
        <v>1.6757102912784638</v>
      </c>
      <c r="O291" s="16">
        <f t="shared" si="41"/>
        <v>1.3736698623034727E-6</v>
      </c>
    </row>
    <row r="292" spans="1:15">
      <c r="A292">
        <f t="shared" si="36"/>
        <v>2136</v>
      </c>
      <c r="G292" s="3">
        <f>carboncycle!L392</f>
        <v>845.48738776466428</v>
      </c>
      <c r="H292" s="3">
        <f t="shared" si="37"/>
        <v>6.0088105221081793</v>
      </c>
      <c r="I292" s="3">
        <f t="shared" si="42"/>
        <v>4.9744890559984727</v>
      </c>
      <c r="J292" s="3">
        <f t="shared" si="38"/>
        <v>1.6942994492027093</v>
      </c>
      <c r="K292">
        <f>carboncycle!U392</f>
        <v>845.48754909220031</v>
      </c>
      <c r="L292" s="3">
        <f t="shared" si="39"/>
        <v>6.0088115429421363</v>
      </c>
      <c r="M292" s="3">
        <f t="shared" si="43"/>
        <v>4.9744904205389293</v>
      </c>
      <c r="N292" s="3">
        <f t="shared" si="40"/>
        <v>1.6943002855177429</v>
      </c>
      <c r="O292" s="16">
        <f t="shared" si="41"/>
        <v>1.3645404566275943E-6</v>
      </c>
    </row>
    <row r="293" spans="1:15">
      <c r="A293">
        <f t="shared" si="36"/>
        <v>2137</v>
      </c>
      <c r="G293" s="3">
        <f>carboncycle!L393</f>
        <v>847.96389311046107</v>
      </c>
      <c r="H293" s="3">
        <f t="shared" si="37"/>
        <v>6.0244582271171394</v>
      </c>
      <c r="I293" s="3">
        <f t="shared" si="42"/>
        <v>5.0001263322579268</v>
      </c>
      <c r="J293" s="3">
        <f t="shared" si="38"/>
        <v>1.7129309261693091</v>
      </c>
      <c r="K293">
        <f>carboncycle!U393</f>
        <v>847.96405381581144</v>
      </c>
      <c r="L293" s="3">
        <f t="shared" si="39"/>
        <v>6.0244592410442053</v>
      </c>
      <c r="M293" s="3">
        <f t="shared" si="43"/>
        <v>5.0001276877895728</v>
      </c>
      <c r="N293" s="3">
        <f t="shared" si="40"/>
        <v>1.7129317654846632</v>
      </c>
      <c r="O293" s="16">
        <f t="shared" si="41"/>
        <v>1.3555316460411859E-6</v>
      </c>
    </row>
    <row r="294" spans="1:15">
      <c r="A294">
        <f t="shared" si="36"/>
        <v>2138</v>
      </c>
      <c r="G294" s="3">
        <f>carboncycle!L394</f>
        <v>850.4001173849457</v>
      </c>
      <c r="H294" s="3">
        <f t="shared" si="37"/>
        <v>6.0398068905693263</v>
      </c>
      <c r="I294" s="3">
        <f t="shared" si="42"/>
        <v>5.0255070279409191</v>
      </c>
      <c r="J294" s="3">
        <f t="shared" si="38"/>
        <v>1.7316021960758925</v>
      </c>
      <c r="K294">
        <f>carboncycle!U394</f>
        <v>850.40027747479189</v>
      </c>
      <c r="L294" s="3">
        <f t="shared" si="39"/>
        <v>6.0398078977194647</v>
      </c>
      <c r="M294" s="3">
        <f t="shared" si="43"/>
        <v>5.0255083745836826</v>
      </c>
      <c r="N294" s="3">
        <f t="shared" si="40"/>
        <v>1.7316030383233552</v>
      </c>
      <c r="O294" s="16">
        <f t="shared" si="41"/>
        <v>1.3466427635222544E-6</v>
      </c>
    </row>
    <row r="295" spans="1:15">
      <c r="A295">
        <f t="shared" si="36"/>
        <v>2139</v>
      </c>
      <c r="G295" s="3">
        <f>carboncycle!L395</f>
        <v>852.79616465950176</v>
      </c>
      <c r="H295" s="3">
        <f t="shared" si="37"/>
        <v>6.0548596023565677</v>
      </c>
      <c r="I295" s="3">
        <f t="shared" si="42"/>
        <v>5.0506311941854385</v>
      </c>
      <c r="J295" s="3">
        <f t="shared" si="38"/>
        <v>1.7503115755208858</v>
      </c>
      <c r="K295">
        <f>carboncycle!U395</f>
        <v>852.79632414042146</v>
      </c>
      <c r="L295" s="3">
        <f t="shared" si="39"/>
        <v>6.0548606028568939</v>
      </c>
      <c r="M295" s="3">
        <f t="shared" si="43"/>
        <v>5.0506325320585308</v>
      </c>
      <c r="N295" s="3">
        <f t="shared" si="40"/>
        <v>1.7503124206333138</v>
      </c>
      <c r="O295" s="16">
        <f t="shared" si="41"/>
        <v>1.3378730923108151E-6</v>
      </c>
    </row>
    <row r="296" spans="1:15">
      <c r="A296">
        <f t="shared" si="36"/>
        <v>2140</v>
      </c>
      <c r="G296" s="3">
        <f>carboncycle!L396</f>
        <v>855.15215106625647</v>
      </c>
      <c r="H296" s="3">
        <f t="shared" si="37"/>
        <v>6.0696194579737179</v>
      </c>
      <c r="I296" s="3">
        <f t="shared" si="42"/>
        <v>5.0754989590644595</v>
      </c>
      <c r="J296" s="3">
        <f t="shared" si="38"/>
        <v>1.7690573909549006</v>
      </c>
      <c r="K296">
        <f>carboncycle!U396</f>
        <v>855.15230994472688</v>
      </c>
      <c r="L296" s="3">
        <f t="shared" si="39"/>
        <v>6.069620451948575</v>
      </c>
      <c r="M296" s="3">
        <f t="shared" si="43"/>
        <v>5.07550028828632</v>
      </c>
      <c r="N296" s="3">
        <f t="shared" si="40"/>
        <v>1.7690582388662091</v>
      </c>
      <c r="O296" s="16">
        <f t="shared" si="41"/>
        <v>1.3292218605798212E-6</v>
      </c>
    </row>
    <row r="297" spans="1:15">
      <c r="A297">
        <f t="shared" si="36"/>
        <v>2141</v>
      </c>
      <c r="G297" s="3">
        <f>carboncycle!L397</f>
        <v>857.46820439441512</v>
      </c>
      <c r="H297" s="3">
        <f t="shared" si="37"/>
        <v>6.0840895567551359</v>
      </c>
      <c r="I297" s="3">
        <f t="shared" si="42"/>
        <v>5.1001105252342613</v>
      </c>
      <c r="J297" s="3">
        <f t="shared" si="38"/>
        <v>1.7878379790617629</v>
      </c>
      <c r="K297">
        <f>carboncycle!U397</f>
        <v>857.46836267681419</v>
      </c>
      <c r="L297" s="3">
        <f t="shared" si="39"/>
        <v>6.0840905443261653</v>
      </c>
      <c r="M297" s="3">
        <f t="shared" si="43"/>
        <v>5.1001118459225125</v>
      </c>
      <c r="N297" s="3">
        <f t="shared" si="40"/>
        <v>1.7878388297069152</v>
      </c>
      <c r="O297" s="16">
        <f t="shared" si="41"/>
        <v>1.3206882512051266E-6</v>
      </c>
    </row>
    <row r="298" spans="1:15">
      <c r="A298">
        <f t="shared" si="36"/>
        <v>2142</v>
      </c>
      <c r="G298" s="3">
        <f>carboncycle!L398</f>
        <v>859.74446369073735</v>
      </c>
      <c r="H298" s="3">
        <f t="shared" si="37"/>
        <v>6.0982730001856327</v>
      </c>
      <c r="I298" s="3">
        <f t="shared" si="42"/>
        <v>5.1244661676134404</v>
      </c>
      <c r="J298" s="3">
        <f t="shared" si="38"/>
        <v>1.8066516871240226</v>
      </c>
      <c r="K298">
        <f>carboncycle!U398</f>
        <v>859.74462138334707</v>
      </c>
      <c r="L298" s="3">
        <f t="shared" si="39"/>
        <v>6.0982739814718414</v>
      </c>
      <c r="M298" s="3">
        <f t="shared" si="43"/>
        <v>5.1244674798848475</v>
      </c>
      <c r="N298" s="3">
        <f t="shared" si="40"/>
        <v>1.8066525404390199</v>
      </c>
      <c r="O298" s="16">
        <f t="shared" si="41"/>
        <v>1.3122714070945563E-6</v>
      </c>
    </row>
    <row r="299" spans="1:15">
      <c r="A299">
        <f t="shared" si="36"/>
        <v>2143</v>
      </c>
      <c r="G299" s="3">
        <f>carboncycle!L399</f>
        <v>861.98107886441551</v>
      </c>
      <c r="H299" s="3">
        <f t="shared" si="37"/>
        <v>6.1121728902835741</v>
      </c>
      <c r="I299" s="3">
        <f t="shared" si="42"/>
        <v>5.1485662310936124</v>
      </c>
      <c r="J299" s="3">
        <f t="shared" si="38"/>
        <v>1.8254968733732024</v>
      </c>
      <c r="K299">
        <f>carboncycle!U399</f>
        <v>861.98123597342374</v>
      </c>
      <c r="L299" s="3">
        <f t="shared" si="39"/>
        <v>6.1121738654014024</v>
      </c>
      <c r="M299" s="3">
        <f t="shared" si="43"/>
        <v>5.148567535064041</v>
      </c>
      <c r="N299" s="3">
        <f t="shared" si="40"/>
        <v>1.8254977292950723</v>
      </c>
      <c r="O299" s="16">
        <f t="shared" si="41"/>
        <v>1.3039704285233711E-6</v>
      </c>
    </row>
    <row r="300" spans="1:15">
      <c r="A300">
        <f t="shared" si="36"/>
        <v>2144</v>
      </c>
      <c r="G300" s="3">
        <f>carboncycle!L400</f>
        <v>864.17821029659751</v>
      </c>
      <c r="H300" s="3">
        <f t="shared" si="37"/>
        <v>6.1257923280539108</v>
      </c>
      <c r="I300" s="3">
        <f t="shared" si="42"/>
        <v>5.1724111282826986</v>
      </c>
      <c r="J300" s="3">
        <f t="shared" si="38"/>
        <v>1.8443719073250544</v>
      </c>
      <c r="K300">
        <f>carboncycle!U400</f>
        <v>864.17836682810014</v>
      </c>
      <c r="L300" s="3">
        <f t="shared" si="39"/>
        <v>6.1257932971172977</v>
      </c>
      <c r="M300" s="3">
        <f t="shared" si="43"/>
        <v>5.1724124240670788</v>
      </c>
      <c r="N300" s="3">
        <f t="shared" si="40"/>
        <v>1.8443727657918401</v>
      </c>
      <c r="O300" s="16">
        <f t="shared" si="41"/>
        <v>1.2957843802396951E-6</v>
      </c>
    </row>
    <row r="301" spans="1:15">
      <c r="A301">
        <f t="shared" si="36"/>
        <v>2145</v>
      </c>
      <c r="G301" s="3">
        <f>carboncycle!L401</f>
        <v>866.33602845478777</v>
      </c>
      <c r="H301" s="3">
        <f t="shared" si="37"/>
        <v>6.1391344120089784</v>
      </c>
      <c r="I301" s="3">
        <f t="shared" si="42"/>
        <v>5.1960013372816043</v>
      </c>
      <c r="J301" s="3">
        <f t="shared" si="38"/>
        <v>1.8632751701000938</v>
      </c>
      <c r="K301">
        <f>carboncycle!U401</f>
        <v>866.33618441479052</v>
      </c>
      <c r="L301" s="3">
        <f t="shared" si="39"/>
        <v>6.1391353751294204</v>
      </c>
      <c r="M301" s="3">
        <f t="shared" si="43"/>
        <v>5.1960026249939002</v>
      </c>
      <c r="N301" s="3">
        <f t="shared" si="40"/>
        <v>1.8632760310508434</v>
      </c>
      <c r="O301" s="16">
        <f t="shared" si="41"/>
        <v>1.2877122959054077E-6</v>
      </c>
    </row>
    <row r="302" spans="1:15">
      <c r="A302">
        <f t="shared" si="36"/>
        <v>2146</v>
      </c>
      <c r="G302" s="3">
        <f>carboncycle!L402</f>
        <v>868.45471351233527</v>
      </c>
      <c r="H302" s="3">
        <f t="shared" si="37"/>
        <v>6.1522022367549152</v>
      </c>
      <c r="I302" s="3">
        <f t="shared" si="42"/>
        <v>5.2193373994950178</v>
      </c>
      <c r="J302" s="3">
        <f t="shared" si="38"/>
        <v>1.8822050547296847</v>
      </c>
      <c r="K302">
        <f>carboncycle!U402</f>
        <v>868.45486890675625</v>
      </c>
      <c r="L302" s="3">
        <f t="shared" si="39"/>
        <v>6.1522031940415349</v>
      </c>
      <c r="M302" s="3">
        <f t="shared" si="43"/>
        <v>5.2193386792481924</v>
      </c>
      <c r="N302" s="3">
        <f t="shared" si="40"/>
        <v>1.8822059181044399</v>
      </c>
      <c r="O302" s="16">
        <f t="shared" si="41"/>
        <v>1.2797531745434299E-6</v>
      </c>
    </row>
    <row r="303" spans="1:15">
      <c r="A303">
        <f t="shared" si="36"/>
        <v>2147</v>
      </c>
      <c r="G303" s="3">
        <f>carboncycle!L403</f>
        <v>870.53445497321491</v>
      </c>
      <c r="H303" s="3">
        <f t="shared" si="37"/>
        <v>6.1649988916417007</v>
      </c>
      <c r="I303" s="3">
        <f t="shared" si="42"/>
        <v>5.2424199174769557</v>
      </c>
      <c r="J303" s="3">
        <f t="shared" si="38"/>
        <v>1.9011599664479517</v>
      </c>
      <c r="K303">
        <f>carboncycle!U403</f>
        <v>870.53460980788577</v>
      </c>
      <c r="L303" s="3">
        <f t="shared" si="39"/>
        <v>6.164999843201298</v>
      </c>
      <c r="M303" s="3">
        <f t="shared" si="43"/>
        <v>5.242421189382946</v>
      </c>
      <c r="N303" s="3">
        <f t="shared" si="40"/>
        <v>1.9011608321877365</v>
      </c>
      <c r="O303" s="16">
        <f t="shared" si="41"/>
        <v>1.2719059903076868E-6</v>
      </c>
    </row>
    <row r="304" spans="1:15">
      <c r="A304">
        <f t="shared" si="36"/>
        <v>2148</v>
      </c>
      <c r="G304" s="3">
        <f>carboncycle!L404</f>
        <v>872.5754513022822</v>
      </c>
      <c r="H304" s="3">
        <f t="shared" si="37"/>
        <v>6.177527459474752</v>
      </c>
      <c r="I304" s="3">
        <f t="shared" si="42"/>
        <v>5.2652495528116257</v>
      </c>
      <c r="J304" s="3">
        <f t="shared" si="38"/>
        <v>1.9201383229697964</v>
      </c>
      <c r="K304">
        <f>carboncycle!U404</f>
        <v>872.57560558295052</v>
      </c>
      <c r="L304" s="3">
        <f t="shared" si="39"/>
        <v>6.1775284054118647</v>
      </c>
      <c r="M304" s="3">
        <f t="shared" si="43"/>
        <v>5.2652508169813181</v>
      </c>
      <c r="N304" s="3">
        <f t="shared" si="40"/>
        <v>1.9201391910166052</v>
      </c>
      <c r="O304" s="16">
        <f t="shared" si="41"/>
        <v>1.2641696924831081E-6</v>
      </c>
    </row>
    <row r="305" spans="1:15">
      <c r="A305">
        <f t="shared" si="36"/>
        <v>2149</v>
      </c>
      <c r="G305" s="3">
        <f>carboncycle!L405</f>
        <v>874.57790956117606</v>
      </c>
      <c r="H305" s="3">
        <f t="shared" si="37"/>
        <v>6.1897910152861799</v>
      </c>
      <c r="I305" s="3">
        <f t="shared" si="42"/>
        <v>5.2878270240300917</v>
      </c>
      <c r="J305" s="3">
        <f t="shared" si="38"/>
        <v>1.9391385547552979</v>
      </c>
      <c r="K305">
        <f>carboncycle!U405</f>
        <v>874.57806329350672</v>
      </c>
      <c r="L305" s="3">
        <f t="shared" si="39"/>
        <v>6.1897919557031376</v>
      </c>
      <c r="M305" s="3">
        <f t="shared" si="43"/>
        <v>5.2878282805732955</v>
      </c>
      <c r="N305" s="3">
        <f t="shared" si="40"/>
        <v>1.9391394250520848</v>
      </c>
      <c r="O305" s="16">
        <f t="shared" si="41"/>
        <v>1.2565432037092705E-6</v>
      </c>
    </row>
    <row r="306" spans="1:15">
      <c r="A306">
        <f t="shared" si="36"/>
        <v>2150</v>
      </c>
      <c r="G306" s="3">
        <f>carboncycle!L406</f>
        <v>876.54204505002508</v>
      </c>
      <c r="H306" s="3">
        <f t="shared" si="37"/>
        <v>6.2017926251637796</v>
      </c>
      <c r="I306" s="3">
        <f t="shared" si="42"/>
        <v>5.3101531045631534</v>
      </c>
      <c r="J306" s="3">
        <f t="shared" si="38"/>
        <v>1.9581591052607787</v>
      </c>
      <c r="K306">
        <f>carboncycle!U406</f>
        <v>876.54219823960239</v>
      </c>
      <c r="L306" s="3">
        <f t="shared" si="39"/>
        <v>6.2017935601607626</v>
      </c>
      <c r="M306" s="3">
        <f t="shared" si="43"/>
        <v>5.3101543535885813</v>
      </c>
      <c r="N306" s="3">
        <f t="shared" si="40"/>
        <v>1.9581599777514453</v>
      </c>
      <c r="O306" s="16">
        <f t="shared" si="41"/>
        <v>1.2490254279740043E-6</v>
      </c>
    </row>
    <row r="307" spans="1:15">
      <c r="A307">
        <f t="shared" ref="A307:A370" si="44">1+A306</f>
        <v>2151</v>
      </c>
      <c r="G307" s="3">
        <f>carboncycle!L407</f>
        <v>878.46808095510278</v>
      </c>
      <c r="H307" s="3">
        <f t="shared" si="37"/>
        <v>6.2135353451359343</v>
      </c>
      <c r="I307" s="3">
        <f t="shared" si="42"/>
        <v>5.3322286207307954</v>
      </c>
      <c r="J307" s="3">
        <f t="shared" si="38"/>
        <v>1.9771984311768163</v>
      </c>
      <c r="K307">
        <f>carboncycle!U407</f>
        <v>878.46823360743178</v>
      </c>
      <c r="L307" s="3">
        <f t="shared" si="39"/>
        <v>6.2135362748110214</v>
      </c>
      <c r="M307" s="3">
        <f t="shared" si="43"/>
        <v>5.3322298623460469</v>
      </c>
      <c r="N307" s="3">
        <f t="shared" si="40"/>
        <v>1.9771993058062003</v>
      </c>
      <c r="O307" s="16">
        <f t="shared" si="41"/>
        <v>1.241615251501571E-6</v>
      </c>
    </row>
    <row r="308" spans="1:15">
      <c r="A308">
        <f t="shared" si="44"/>
        <v>2152</v>
      </c>
      <c r="G308" s="3">
        <f>carboncycle!L408</f>
        <v>880.35624800256096</v>
      </c>
      <c r="H308" s="3">
        <f t="shared" si="37"/>
        <v>6.2250222201106284</v>
      </c>
      <c r="I308" s="3">
        <f t="shared" si="42"/>
        <v>5.3540544497684985</v>
      </c>
      <c r="J308" s="3">
        <f t="shared" si="38"/>
        <v>1.9962550026534829</v>
      </c>
      <c r="K308">
        <f>carboncycle!U408</f>
        <v>880.35640012306919</v>
      </c>
      <c r="L308" s="3">
        <f t="shared" si="39"/>
        <v>6.2250231445598505</v>
      </c>
      <c r="M308" s="3">
        <f t="shared" si="43"/>
        <v>5.3540556840800422</v>
      </c>
      <c r="N308" s="3">
        <f t="shared" si="40"/>
        <v>1.9962558793673466</v>
      </c>
      <c r="O308" s="16">
        <f t="shared" si="41"/>
        <v>1.2343115436408425E-6</v>
      </c>
    </row>
    <row r="309" spans="1:15">
      <c r="A309">
        <f t="shared" si="44"/>
        <v>2153</v>
      </c>
      <c r="G309" s="3">
        <f>carboncycle!L409</f>
        <v>882.20678411835911</v>
      </c>
      <c r="H309" s="3">
        <f t="shared" si="37"/>
        <v>6.2362562828668233</v>
      </c>
      <c r="I309" s="3">
        <f t="shared" si="42"/>
        <v>5.3756315178906382</v>
      </c>
      <c r="J309" s="3">
        <f t="shared" si="38"/>
        <v>2.0153273035130961</v>
      </c>
      <c r="K309">
        <f>carboncycle!U409</f>
        <v>882.20693571239815</v>
      </c>
      <c r="L309" s="3">
        <f t="shared" si="39"/>
        <v>6.2362572021842144</v>
      </c>
      <c r="M309" s="3">
        <f t="shared" si="43"/>
        <v>5.3756327450037942</v>
      </c>
      <c r="N309" s="3">
        <f t="shared" si="40"/>
        <v>2.0153281822581146</v>
      </c>
      <c r="O309" s="16">
        <f t="shared" si="41"/>
        <v>1.227113155977122E-6</v>
      </c>
    </row>
    <row r="310" spans="1:15">
      <c r="A310">
        <f t="shared" si="44"/>
        <v>2154</v>
      </c>
      <c r="G310" s="3">
        <f>carboncycle!L410</f>
        <v>884.01993409449562</v>
      </c>
      <c r="H310" s="3">
        <f t="shared" si="37"/>
        <v>6.2472405530965105</v>
      </c>
      <c r="I310" s="3">
        <f t="shared" si="42"/>
        <v>5.3969607983911434</v>
      </c>
      <c r="J310" s="3">
        <f t="shared" si="38"/>
        <v>2.0344138314507605</v>
      </c>
      <c r="K310">
        <f>carboncycle!U410</f>
        <v>884.02008516734224</v>
      </c>
      <c r="L310" s="3">
        <f t="shared" si="39"/>
        <v>6.2472414673741516</v>
      </c>
      <c r="M310" s="3">
        <f t="shared" si="43"/>
        <v>5.3969620184100737</v>
      </c>
      <c r="N310" s="3">
        <f t="shared" si="40"/>
        <v>2.03441471217451</v>
      </c>
      <c r="O310" s="16">
        <f t="shared" si="41"/>
        <v>1.2200189303257503E-6</v>
      </c>
    </row>
    <row r="311" spans="1:15">
      <c r="A311">
        <f t="shared" si="44"/>
        <v>2155</v>
      </c>
      <c r="G311" s="3">
        <f>carboncycle!L411</f>
        <v>885.79594926163043</v>
      </c>
      <c r="H311" s="3">
        <f t="shared" si="37"/>
        <v>6.2579780364957536</v>
      </c>
      <c r="I311" s="3">
        <f t="shared" si="42"/>
        <v>5.4180433097815452</v>
      </c>
      <c r="J311" s="3">
        <f t="shared" si="38"/>
        <v>2.0535130982229819</v>
      </c>
      <c r="K311">
        <f>carboncycle!U411</f>
        <v>885.79609981848887</v>
      </c>
      <c r="L311" s="3">
        <f t="shared" si="39"/>
        <v>6.2579789458238286</v>
      </c>
      <c r="M311" s="3">
        <f t="shared" si="43"/>
        <v>5.4180445228092449</v>
      </c>
      <c r="N311" s="3">
        <f t="shared" si="40"/>
        <v>2.053513980873928</v>
      </c>
      <c r="O311" s="16">
        <f t="shared" si="41"/>
        <v>1.2130276996202838E-6</v>
      </c>
    </row>
    <row r="312" spans="1:15">
      <c r="A312">
        <f t="shared" si="44"/>
        <v>2156</v>
      </c>
      <c r="G312" s="3">
        <f>carboncycle!L412</f>
        <v>887.5350871681859</v>
      </c>
      <c r="H312" s="3">
        <f t="shared" si="37"/>
        <v>6.2684717239031738</v>
      </c>
      <c r="I312" s="3">
        <f t="shared" si="42"/>
        <v>5.438880113966488</v>
      </c>
      <c r="J312" s="3">
        <f t="shared" si="38"/>
        <v>2.0726236298246343</v>
      </c>
      <c r="K312">
        <f>carboncycle!U412</f>
        <v>887.53523721418821</v>
      </c>
      <c r="L312" s="3">
        <f t="shared" si="39"/>
        <v>6.2684726283700005</v>
      </c>
      <c r="M312" s="3">
        <f t="shared" si="43"/>
        <v>5.4388813201047705</v>
      </c>
      <c r="N312" s="3">
        <f t="shared" si="40"/>
        <v>2.0726245143521207</v>
      </c>
      <c r="O312" s="16">
        <f t="shared" si="41"/>
        <v>1.2061382825834244E-6</v>
      </c>
    </row>
    <row r="313" spans="1:15">
      <c r="A313">
        <f t="shared" si="44"/>
        <v>2157</v>
      </c>
      <c r="G313" s="3">
        <f>carboncycle!L413</f>
        <v>889.23761126598731</v>
      </c>
      <c r="H313" s="3">
        <f t="shared" si="37"/>
        <v>6.2787245904842317</v>
      </c>
      <c r="I313" s="3">
        <f t="shared" si="42"/>
        <v>5.4594723144567201</v>
      </c>
      <c r="J313" s="3">
        <f t="shared" si="38"/>
        <v>2.0917439666545601</v>
      </c>
      <c r="K313">
        <f>carboncycle!U413</f>
        <v>889.2377608061953</v>
      </c>
      <c r="L313" s="3">
        <f t="shared" si="39"/>
        <v>6.2787254901763223</v>
      </c>
      <c r="M313" s="3">
        <f t="shared" si="43"/>
        <v>5.4594735138062127</v>
      </c>
      <c r="N313" s="3">
        <f t="shared" si="40"/>
        <v>2.0917448530087959</v>
      </c>
      <c r="O313" s="16">
        <f t="shared" si="41"/>
        <v>1.1993494926088033E-6</v>
      </c>
    </row>
    <row r="314" spans="1:15">
      <c r="A314">
        <f t="shared" si="44"/>
        <v>2158</v>
      </c>
      <c r="G314" s="3">
        <f>carboncycle!L414</f>
        <v>890.90379060250837</v>
      </c>
      <c r="H314" s="3">
        <f t="shared" si="37"/>
        <v>6.2887395949598526</v>
      </c>
      <c r="I314" s="3">
        <f t="shared" si="42"/>
        <v>5.479821054619558</v>
      </c>
      <c r="J314" s="3">
        <f t="shared" si="38"/>
        <v>2.1108726636700763</v>
      </c>
      <c r="K314">
        <f>carboncycle!U414</f>
        <v>890.90393964191514</v>
      </c>
      <c r="L314" s="3">
        <f t="shared" si="39"/>
        <v>6.288740489961949</v>
      </c>
      <c r="M314" s="3">
        <f t="shared" si="43"/>
        <v>5.479822247279694</v>
      </c>
      <c r="N314" s="3">
        <f t="shared" si="40"/>
        <v>2.1108735518021251</v>
      </c>
      <c r="O314" s="16">
        <f t="shared" si="41"/>
        <v>1.1926601359846245E-6</v>
      </c>
    </row>
    <row r="315" spans="1:15">
      <c r="A315">
        <f t="shared" si="44"/>
        <v>2159</v>
      </c>
      <c r="G315" s="3">
        <f>carboncycle!L415</f>
        <v>892.5338995197643</v>
      </c>
      <c r="H315" s="3">
        <f t="shared" si="37"/>
        <v>6.2985196788778754</v>
      </c>
      <c r="I315" s="3">
        <f t="shared" si="42"/>
        <v>5.4999275159667604</v>
      </c>
      <c r="J315" s="3">
        <f t="shared" si="38"/>
        <v>2.1300082905306694</v>
      </c>
      <c r="K315">
        <f>carboncycle!U415</f>
        <v>892.53404806329479</v>
      </c>
      <c r="L315" s="3">
        <f t="shared" si="39"/>
        <v>6.2985205692729878</v>
      </c>
      <c r="M315" s="3">
        <f t="shared" si="43"/>
        <v>5.4999287020357741</v>
      </c>
      <c r="N315" s="3">
        <f t="shared" si="40"/>
        <v>2.1300091803924377</v>
      </c>
      <c r="O315" s="16">
        <f t="shared" si="41"/>
        <v>1.1860690136700214E-6</v>
      </c>
    </row>
    <row r="316" spans="1:15">
      <c r="A316">
        <f t="shared" si="44"/>
        <v>2160</v>
      </c>
      <c r="G316" s="3">
        <f>carboncycle!L416</f>
        <v>894.12821735989144</v>
      </c>
      <c r="H316" s="3">
        <f t="shared" si="37"/>
        <v>6.3080677659258688</v>
      </c>
      <c r="I316" s="3">
        <f t="shared" si="42"/>
        <v>5.5197929164797221</v>
      </c>
      <c r="J316" s="3">
        <f t="shared" si="38"/>
        <v>2.1491494317311464</v>
      </c>
      <c r="K316">
        <f>carboncycle!U416</f>
        <v>894.12836541240415</v>
      </c>
      <c r="L316" s="3">
        <f t="shared" si="39"/>
        <v>6.3080686517953248</v>
      </c>
      <c r="M316" s="3">
        <f t="shared" si="43"/>
        <v>5.5197940960546452</v>
      </c>
      <c r="N316" s="3">
        <f t="shared" si="40"/>
        <v>2.1491503232753719</v>
      </c>
      <c r="O316" s="16">
        <f t="shared" si="41"/>
        <v>1.1795749230714137E-6</v>
      </c>
    </row>
    <row r="317" spans="1:15">
      <c r="A317">
        <f t="shared" si="44"/>
        <v>2161</v>
      </c>
      <c r="G317" s="3">
        <f>carboncycle!L417</f>
        <v>895.68702817744042</v>
      </c>
      <c r="H317" s="3">
        <f t="shared" si="37"/>
        <v>6.3173867612839558</v>
      </c>
      <c r="I317" s="3">
        <f t="shared" si="42"/>
        <v>5.5394185089718428</v>
      </c>
      <c r="J317" s="3">
        <f t="shared" si="38"/>
        <v>2.1682946867245181</v>
      </c>
      <c r="K317">
        <f>carboncycle!U417</f>
        <v>895.68717574372874</v>
      </c>
      <c r="L317" s="3">
        <f t="shared" si="39"/>
        <v>6.3173876427074367</v>
      </c>
      <c r="M317" s="3">
        <f t="shared" si="43"/>
        <v>5.5394196821485018</v>
      </c>
      <c r="N317" s="3">
        <f t="shared" si="40"/>
        <v>2.1682955799047581</v>
      </c>
      <c r="O317" s="16">
        <f t="shared" si="41"/>
        <v>1.1731766589306858E-6</v>
      </c>
    </row>
    <row r="318" spans="1:15">
      <c r="A318">
        <f t="shared" si="44"/>
        <v>2162</v>
      </c>
      <c r="G318" s="3">
        <f>carboncycle!L418</f>
        <v>897.2106204584004</v>
      </c>
      <c r="H318" s="3">
        <f t="shared" si="37"/>
        <v>6.3264795510162299</v>
      </c>
      <c r="I318" s="3">
        <f t="shared" si="42"/>
        <v>5.5588055794879212</v>
      </c>
      <c r="J318" s="3">
        <f t="shared" si="38"/>
        <v>2.187442670034883</v>
      </c>
      <c r="K318">
        <f>carboncycle!U418</f>
        <v>897.2107675431937</v>
      </c>
      <c r="L318" s="3">
        <f t="shared" si="39"/>
        <v>6.3264804280718092</v>
      </c>
      <c r="M318" s="3">
        <f t="shared" si="43"/>
        <v>5.5588067463609345</v>
      </c>
      <c r="N318" s="3">
        <f t="shared" si="40"/>
        <v>2.1874435648055024</v>
      </c>
      <c r="O318" s="16">
        <f t="shared" si="41"/>
        <v>1.166873013325187E-6</v>
      </c>
    </row>
    <row r="319" spans="1:15">
      <c r="A319">
        <f t="shared" si="44"/>
        <v>2163</v>
      </c>
      <c r="G319" s="3">
        <f>carboncycle!L419</f>
        <v>898.69928684596277</v>
      </c>
      <c r="H319" s="3">
        <f t="shared" si="37"/>
        <v>6.33534900149946</v>
      </c>
      <c r="I319" s="3">
        <f t="shared" si="42"/>
        <v>5.577955445740356</v>
      </c>
      <c r="J319" s="3">
        <f t="shared" si="38"/>
        <v>2.2065920113605761</v>
      </c>
      <c r="K319">
        <f>carboncycle!U419</f>
        <v>898.6994334539271</v>
      </c>
      <c r="L319" s="3">
        <f t="shared" si="39"/>
        <v>6.3353498742636392</v>
      </c>
      <c r="M319" s="3">
        <f t="shared" si="43"/>
        <v>5.5779566064031352</v>
      </c>
      <c r="N319" s="3">
        <f t="shared" si="40"/>
        <v>2.2065929076767374</v>
      </c>
      <c r="O319" s="16">
        <f t="shared" si="41"/>
        <v>1.1606627792204449E-6</v>
      </c>
    </row>
    <row r="320" spans="1:15">
      <c r="A320">
        <f t="shared" si="44"/>
        <v>2164</v>
      </c>
      <c r="G320" s="3">
        <f>carboncycle!L420</f>
        <v>900.15332387302192</v>
      </c>
      <c r="H320" s="3">
        <f t="shared" si="37"/>
        <v>6.3439979588877691</v>
      </c>
      <c r="I320" s="3">
        <f t="shared" si="42"/>
        <v>5.5968694555819498</v>
      </c>
      <c r="J320" s="3">
        <f t="shared" si="38"/>
        <v>2.2257413556678531</v>
      </c>
      <c r="K320">
        <f>carboncycle!U420</f>
        <v>900.15347000876159</v>
      </c>
      <c r="L320" s="3">
        <f t="shared" si="39"/>
        <v>6.3439988274355192</v>
      </c>
      <c r="M320" s="3">
        <f t="shared" si="43"/>
        <v>5.5968706101267012</v>
      </c>
      <c r="N320" s="3">
        <f t="shared" si="40"/>
        <v>2.2257422534855036</v>
      </c>
      <c r="O320" s="16">
        <f t="shared" si="41"/>
        <v>1.154544751358344E-6</v>
      </c>
    </row>
    <row r="321" spans="1:15">
      <c r="A321">
        <f t="shared" si="44"/>
        <v>2165</v>
      </c>
      <c r="G321" s="3">
        <f>carboncycle!L421</f>
        <v>901.5730317014096</v>
      </c>
      <c r="H321" s="3">
        <f t="shared" si="37"/>
        <v>6.3524292486120633</v>
      </c>
      <c r="I321" s="3">
        <f t="shared" si="42"/>
        <v>5.6155489855150389</v>
      </c>
      <c r="J321" s="3">
        <f t="shared" si="38"/>
        <v>2.244889363275365</v>
      </c>
      <c r="K321">
        <f>carboncycle!U421</f>
        <v>901.57317736946777</v>
      </c>
      <c r="L321" s="3">
        <f t="shared" si="39"/>
        <v>6.3524301130168546</v>
      </c>
      <c r="M321" s="3">
        <f t="shared" si="43"/>
        <v>5.6155501340327625</v>
      </c>
      <c r="N321" s="3">
        <f t="shared" si="40"/>
        <v>2.2448902625512255</v>
      </c>
      <c r="O321" s="16">
        <f t="shared" si="41"/>
        <v>1.1485177235925903E-6</v>
      </c>
    </row>
    <row r="322" spans="1:15">
      <c r="A322">
        <f t="shared" si="44"/>
        <v>2166</v>
      </c>
      <c r="G322" s="3">
        <f>carboncycle!L422</f>
        <v>902.95871386783915</v>
      </c>
      <c r="H322" s="3">
        <f t="shared" si="37"/>
        <v>6.3606456749129228</v>
      </c>
      <c r="I322" s="3">
        <f t="shared" si="42"/>
        <v>5.6339954392366822</v>
      </c>
      <c r="J322" s="3">
        <f t="shared" si="38"/>
        <v>2.2640347099296863</v>
      </c>
      <c r="K322">
        <f>carboncycle!U422</f>
        <v>902.95885907269951</v>
      </c>
      <c r="L322" s="3">
        <f t="shared" si="39"/>
        <v>6.360646535246766</v>
      </c>
      <c r="M322" s="3">
        <f t="shared" si="43"/>
        <v>5.6339965818171756</v>
      </c>
      <c r="N322" s="3">
        <f t="shared" si="40"/>
        <v>2.2640356106212405</v>
      </c>
      <c r="O322" s="16">
        <f t="shared" si="41"/>
        <v>1.1425804933296035E-6</v>
      </c>
    </row>
    <row r="323" spans="1:15">
      <c r="A323">
        <f t="shared" si="44"/>
        <v>2167</v>
      </c>
      <c r="G323" s="3">
        <f>carboncycle!L423</f>
        <v>904.31067703654151</v>
      </c>
      <c r="H323" s="3">
        <f t="shared" si="37"/>
        <v>6.3686500204058261</v>
      </c>
      <c r="I323" s="3">
        <f t="shared" si="42"/>
        <v>5.6522102462195951</v>
      </c>
      <c r="J323" s="3">
        <f t="shared" si="38"/>
        <v>2.28317608687215</v>
      </c>
      <c r="K323">
        <f>carboncycle!U423</f>
        <v>904.31082178262875</v>
      </c>
      <c r="L323" s="3">
        <f t="shared" si="39"/>
        <v>6.3686508767393013</v>
      </c>
      <c r="M323" s="3">
        <f t="shared" si="43"/>
        <v>5.6522113829514575</v>
      </c>
      <c r="N323" s="3">
        <f t="shared" si="40"/>
        <v>2.2831769889376332</v>
      </c>
      <c r="O323" s="16">
        <f t="shared" si="41"/>
        <v>1.1367318624166955E-6</v>
      </c>
    </row>
    <row r="324" spans="1:15">
      <c r="A324">
        <f t="shared" si="44"/>
        <v>2168</v>
      </c>
      <c r="G324" s="3">
        <f>carboncycle!L424</f>
        <v>905.62923075855724</v>
      </c>
      <c r="H324" s="3">
        <f t="shared" si="37"/>
        <v>6.3764450456774977</v>
      </c>
      <c r="I324" s="3">
        <f t="shared" si="42"/>
        <v>5.6701948603285119</v>
      </c>
      <c r="J324" s="3">
        <f t="shared" si="38"/>
        <v>2.3023122008972434</v>
      </c>
      <c r="K324">
        <f>carboncycle!U424</f>
        <v>905.62937505023865</v>
      </c>
      <c r="L324" s="3">
        <f t="shared" si="39"/>
        <v>6.3764458980797931</v>
      </c>
      <c r="M324" s="3">
        <f t="shared" si="43"/>
        <v>5.6701959912991464</v>
      </c>
      <c r="N324" s="3">
        <f t="shared" si="40"/>
        <v>2.3023131042956315</v>
      </c>
      <c r="O324" s="16">
        <f t="shared" si="41"/>
        <v>1.130970634477535E-6</v>
      </c>
    </row>
    <row r="325" spans="1:15">
      <c r="A325">
        <f t="shared" si="44"/>
        <v>2169</v>
      </c>
      <c r="G325" s="3">
        <f>carboncycle!L425</f>
        <v>906.91468723764899</v>
      </c>
      <c r="H325" s="3">
        <f t="shared" si="37"/>
        <v>6.3840334889122854</v>
      </c>
      <c r="I325" s="3">
        <f t="shared" si="42"/>
        <v>5.6879507584716151</v>
      </c>
      <c r="J325" s="3">
        <f t="shared" si="38"/>
        <v>2.3214417744028131</v>
      </c>
      <c r="K325">
        <f>carboncycle!U425</f>
        <v>906.91483107923443</v>
      </c>
      <c r="L325" s="3">
        <f t="shared" si="39"/>
        <v>6.3840343374512187</v>
      </c>
      <c r="M325" s="3">
        <f t="shared" si="43"/>
        <v>5.6879518837672336</v>
      </c>
      <c r="N325" s="3">
        <f t="shared" si="40"/>
        <v>2.3214426790938116</v>
      </c>
      <c r="O325" s="16">
        <f t="shared" si="41"/>
        <v>1.125295618464861E-6</v>
      </c>
    </row>
    <row r="326" spans="1:15">
      <c r="A326">
        <f t="shared" si="44"/>
        <v>2170</v>
      </c>
      <c r="G326" s="3">
        <f>carboncycle!L426</f>
        <v>908.16736110278771</v>
      </c>
      <c r="H326" s="3">
        <f t="shared" si="37"/>
        <v>6.3914180655474313</v>
      </c>
      <c r="I326" s="3">
        <f t="shared" si="42"/>
        <v>5.7054794392866732</v>
      </c>
      <c r="J326" s="3">
        <f t="shared" si="38"/>
        <v>2.3405635454323237</v>
      </c>
      <c r="K326">
        <f>carboncycle!U426</f>
        <v>908.16750449853168</v>
      </c>
      <c r="L326" s="3">
        <f t="shared" si="39"/>
        <v>6.3914189102894943</v>
      </c>
      <c r="M326" s="3">
        <f t="shared" si="43"/>
        <v>5.7054805589923037</v>
      </c>
      <c r="N326" s="3">
        <f t="shared" si="40"/>
        <v>2.3405644513763568</v>
      </c>
      <c r="O326" s="16">
        <f t="shared" si="41"/>
        <v>1.1197056304368402E-6</v>
      </c>
    </row>
    <row r="327" spans="1:15">
      <c r="A327">
        <f t="shared" si="44"/>
        <v>2171</v>
      </c>
      <c r="G327" s="3">
        <f>carboncycle!L427</f>
        <v>909.38756918716297</v>
      </c>
      <c r="H327" s="3">
        <f t="shared" ref="H327:H390" si="45">H$3*LN(G327/G$3)</f>
        <v>6.398601467956202</v>
      </c>
      <c r="I327" s="3">
        <f t="shared" si="42"/>
        <v>5.7227824218615089</v>
      </c>
      <c r="J327" s="3">
        <f t="shared" ref="J327:J390" si="46">J326+J$3*(I326-J326)</f>
        <v>2.3596762677094163</v>
      </c>
      <c r="K327">
        <f>carboncycle!U427</f>
        <v>909.38771214126473</v>
      </c>
      <c r="L327" s="3">
        <f t="shared" ref="L327:L390" si="47">L$3*LN(K327/K$3)</f>
        <v>6.3986023089665816</v>
      </c>
      <c r="M327" s="3">
        <f t="shared" si="43"/>
        <v>5.7227835360609998</v>
      </c>
      <c r="N327" s="3">
        <f t="shared" ref="N327:N390" si="48">N326+N$3*(M326-N326)</f>
        <v>2.3596771748676155</v>
      </c>
      <c r="O327" s="16">
        <f t="shared" ref="O327:O390" si="49">M327-I327</f>
        <v>1.1141994908925312E-6</v>
      </c>
    </row>
    <row r="328" spans="1:15">
      <c r="A328">
        <f t="shared" si="44"/>
        <v>2172</v>
      </c>
      <c r="G328" s="3">
        <f>carboncycle!L428</f>
        <v>910.57563031366124</v>
      </c>
      <c r="H328" s="3">
        <f t="shared" si="45"/>
        <v>6.4055863651578342</v>
      </c>
      <c r="I328" s="3">
        <f t="shared" ref="I328:I391" si="50">I327+I$3*(I$4*H328-I327)+I$5*(J327-I327)</f>
        <v>5.739861244488381</v>
      </c>
      <c r="J328" s="3">
        <f t="shared" si="46"/>
        <v>2.3787787106650002</v>
      </c>
      <c r="K328">
        <f>carboncycle!U428</f>
        <v>910.57577283026581</v>
      </c>
      <c r="L328" s="3">
        <f t="shared" si="47"/>
        <v>6.4055872025004437</v>
      </c>
      <c r="M328" s="3">
        <f t="shared" ref="M328:M391" si="51">M327+M$3*(M$4*L328-M327)+M$5*(N327-M327)</f>
        <v>5.7398623532644075</v>
      </c>
      <c r="N328" s="3">
        <f t="shared" si="48"/>
        <v>2.3787796189991939</v>
      </c>
      <c r="O328" s="16">
        <f t="shared" si="49"/>
        <v>1.1087760265482416E-6</v>
      </c>
    </row>
    <row r="329" spans="1:15">
      <c r="A329">
        <f t="shared" si="44"/>
        <v>2173</v>
      </c>
      <c r="G329" s="3">
        <f>carboncycle!L429</f>
        <v>911.73186508674792</v>
      </c>
      <c r="H329" s="3">
        <f t="shared" si="45"/>
        <v>6.4123754025532484</v>
      </c>
      <c r="I329" s="3">
        <f t="shared" si="50"/>
        <v>5.7567174634518761</v>
      </c>
      <c r="J329" s="3">
        <f t="shared" si="46"/>
        <v>2.3978696594571169</v>
      </c>
      <c r="K329">
        <f>carboncycle!U429</f>
        <v>911.73200716994745</v>
      </c>
      <c r="L329" s="3">
        <f t="shared" si="47"/>
        <v>6.4123762362907613</v>
      </c>
      <c r="M329" s="3">
        <f t="shared" si="51"/>
        <v>5.7567185668859508</v>
      </c>
      <c r="N329" s="3">
        <f t="shared" si="48"/>
        <v>2.3978705689298203</v>
      </c>
      <c r="O329" s="16">
        <f t="shared" si="49"/>
        <v>1.1034340747784199E-6</v>
      </c>
    </row>
    <row r="330" spans="1:15">
      <c r="A330">
        <f t="shared" si="44"/>
        <v>2174</v>
      </c>
      <c r="G330" s="3">
        <f>carboncycle!L430</f>
        <v>912.85659569068878</v>
      </c>
      <c r="H330" s="3">
        <f t="shared" si="45"/>
        <v>6.4189712016855998</v>
      </c>
      <c r="I330" s="3">
        <f t="shared" si="50"/>
        <v>5.7733526518498861</v>
      </c>
      <c r="J330" s="3">
        <f t="shared" si="46"/>
        <v>2.4169479149838073</v>
      </c>
      <c r="K330">
        <f>carboncycle!U430</f>
        <v>912.8567373445228</v>
      </c>
      <c r="L330" s="3">
        <f t="shared" si="47"/>
        <v>6.4189720318794734</v>
      </c>
      <c r="M330" s="3">
        <f t="shared" si="51"/>
        <v>5.7733537500223626</v>
      </c>
      <c r="N330" s="3">
        <f t="shared" si="48"/>
        <v>2.4169488255582112</v>
      </c>
      <c r="O330" s="16">
        <f t="shared" si="49"/>
        <v>1.0981724765102285E-6</v>
      </c>
    </row>
    <row r="331" spans="1:15">
      <c r="A331">
        <f t="shared" si="44"/>
        <v>2175</v>
      </c>
      <c r="G331" s="3">
        <f>carboncycle!L431</f>
        <v>913.95014569403804</v>
      </c>
      <c r="H331" s="3">
        <f t="shared" si="45"/>
        <v>6.4253763600246803</v>
      </c>
      <c r="I331" s="3">
        <f t="shared" si="50"/>
        <v>5.7897683984472126</v>
      </c>
      <c r="J331" s="3">
        <f t="shared" si="46"/>
        <v>2.4360122938892066</v>
      </c>
      <c r="K331">
        <f>carboncycle!U431</f>
        <v>913.95028692249468</v>
      </c>
      <c r="L331" s="3">
        <f t="shared" si="47"/>
        <v>6.4253771867351839</v>
      </c>
      <c r="M331" s="3">
        <f t="shared" si="51"/>
        <v>5.7897694914372959</v>
      </c>
      <c r="N331" s="3">
        <f t="shared" si="48"/>
        <v>2.4360132055291674</v>
      </c>
      <c r="O331" s="16">
        <f t="shared" si="49"/>
        <v>1.0929900833289707E-6</v>
      </c>
    </row>
    <row r="332" spans="1:15">
      <c r="A332">
        <f t="shared" si="44"/>
        <v>2176</v>
      </c>
      <c r="G332" s="3">
        <f>carboncycle!L432</f>
        <v>915.01283986031751</v>
      </c>
      <c r="H332" s="3">
        <f t="shared" si="45"/>
        <v>6.4315934507742529</v>
      </c>
      <c r="I332" s="3">
        <f t="shared" si="50"/>
        <v>5.805966306561368</v>
      </c>
      <c r="J332" s="3">
        <f t="shared" si="46"/>
        <v>2.455061628563096</v>
      </c>
      <c r="K332">
        <f>carboncycle!U432</f>
        <v>915.01298066733398</v>
      </c>
      <c r="L332" s="3">
        <f t="shared" si="47"/>
        <v>6.431594274060493</v>
      </c>
      <c r="M332" s="3">
        <f t="shared" si="51"/>
        <v>5.805967394447122</v>
      </c>
      <c r="N332" s="3">
        <f t="shared" si="48"/>
        <v>2.4550625412331257</v>
      </c>
      <c r="O332" s="16">
        <f t="shared" si="49"/>
        <v>1.0878857539253772E-6</v>
      </c>
    </row>
    <row r="333" spans="1:15">
      <c r="A333">
        <f t="shared" si="44"/>
        <v>2177</v>
      </c>
      <c r="G333" s="3">
        <f>carboncycle!L433</f>
        <v>916.04500396480626</v>
      </c>
      <c r="H333" s="3">
        <f t="shared" si="45"/>
        <v>6.4376250227014076</v>
      </c>
      <c r="I333" s="3">
        <f t="shared" si="50"/>
        <v>5.8219479929800926</v>
      </c>
      <c r="J333" s="3">
        <f t="shared" si="46"/>
        <v>2.474094767134126</v>
      </c>
      <c r="K333">
        <f>carboncycle!U433</f>
        <v>916.04514435426984</v>
      </c>
      <c r="L333" s="3">
        <f t="shared" si="47"/>
        <v>6.4376258426213564</v>
      </c>
      <c r="M333" s="3">
        <f t="shared" si="51"/>
        <v>5.8219490758384502</v>
      </c>
      <c r="N333" s="3">
        <f t="shared" si="48"/>
        <v>2.474095680799381</v>
      </c>
      <c r="O333" s="16">
        <f t="shared" si="49"/>
        <v>1.0828583576483197E-6</v>
      </c>
    </row>
    <row r="334" spans="1:15">
      <c r="A334">
        <f t="shared" si="44"/>
        <v>2178</v>
      </c>
      <c r="G334" s="3">
        <f>carboncycle!L434</f>
        <v>917.04696461735716</v>
      </c>
      <c r="H334" s="3">
        <f t="shared" si="45"/>
        <v>6.4434735999870725</v>
      </c>
      <c r="I334" s="3">
        <f t="shared" si="50"/>
        <v>5.83771508691013</v>
      </c>
      <c r="J334" s="3">
        <f t="shared" si="46"/>
        <v>2.493110573456931</v>
      </c>
      <c r="K334">
        <f>carboncycle!U434</f>
        <v>917.04710459310616</v>
      </c>
      <c r="L334" s="3">
        <f t="shared" si="47"/>
        <v>6.4434744165975957</v>
      </c>
      <c r="M334" s="3">
        <f t="shared" si="51"/>
        <v>5.8377161648169018</v>
      </c>
      <c r="N334" s="3">
        <f t="shared" si="48"/>
        <v>2.493111488083203</v>
      </c>
      <c r="O334" s="16">
        <f t="shared" si="49"/>
        <v>1.0779067718402757E-6</v>
      </c>
    </row>
    <row r="335" spans="1:15">
      <c r="A335">
        <f t="shared" si="44"/>
        <v>2179</v>
      </c>
      <c r="G335" s="3">
        <f>carboncycle!L435</f>
        <v>918.01904909115478</v>
      </c>
      <c r="H335" s="3">
        <f t="shared" si="45"/>
        <v>6.4491416820968404</v>
      </c>
      <c r="I335" s="3">
        <f t="shared" si="50"/>
        <v>5.8532692289567763</v>
      </c>
      <c r="J335" s="3">
        <f t="shared" si="46"/>
        <v>2.5121079270933451</v>
      </c>
      <c r="K335">
        <f>carboncycle!U435</f>
        <v>918.01918865697894</v>
      </c>
      <c r="L335" s="3">
        <f t="shared" si="47"/>
        <v>6.449142495453712</v>
      </c>
      <c r="M335" s="3">
        <f t="shared" si="51"/>
        <v>5.8532703019866617</v>
      </c>
      <c r="N335" s="3">
        <f t="shared" si="48"/>
        <v>2.5121088426470504</v>
      </c>
      <c r="O335" s="16">
        <f t="shared" si="49"/>
        <v>1.0730298853900422E-6</v>
      </c>
    </row>
    <row r="336" spans="1:15">
      <c r="A336">
        <f t="shared" si="44"/>
        <v>2180</v>
      </c>
      <c r="G336" s="3">
        <f>carboncycle!L436</f>
        <v>918.96158515732157</v>
      </c>
      <c r="H336" s="3">
        <f t="shared" si="45"/>
        <v>6.4546317436712339</v>
      </c>
      <c r="I336" s="3">
        <f t="shared" si="50"/>
        <v>5.8686120701337163</v>
      </c>
      <c r="J336" s="3">
        <f t="shared" si="46"/>
        <v>2.5310857232879296</v>
      </c>
      <c r="K336">
        <f>carboncycle!U436</f>
        <v>918.96172431696323</v>
      </c>
      <c r="L336" s="3">
        <f t="shared" si="47"/>
        <v>6.4546325538291756</v>
      </c>
      <c r="M336" s="3">
        <f t="shared" si="51"/>
        <v>5.8686131383603124</v>
      </c>
      <c r="N336" s="3">
        <f t="shared" si="48"/>
        <v>2.5310866397360994</v>
      </c>
      <c r="O336" s="16">
        <f t="shared" si="49"/>
        <v>1.0682265960682003E-6</v>
      </c>
    </row>
    <row r="337" spans="1:15">
      <c r="A337">
        <f t="shared" si="44"/>
        <v>2181</v>
      </c>
      <c r="G337" s="3">
        <f>carboncycle!L437</f>
        <v>919.87490092528287</v>
      </c>
      <c r="H337" s="3">
        <f t="shared" si="45"/>
        <v>6.4599462344346863</v>
      </c>
      <c r="I337" s="3">
        <f t="shared" si="50"/>
        <v>5.8837452709026614</v>
      </c>
      <c r="J337" s="3">
        <f t="shared" si="46"/>
        <v>2.5500428729380138</v>
      </c>
      <c r="K337">
        <f>carboncycle!U437</f>
        <v>919.87503968243709</v>
      </c>
      <c r="L337" s="3">
        <f t="shared" si="47"/>
        <v>6.4599470414473776</v>
      </c>
      <c r="M337" s="3">
        <f t="shared" si="51"/>
        <v>5.8837463343984737</v>
      </c>
      <c r="N337" s="3">
        <f t="shared" si="48"/>
        <v>2.5500437902482851</v>
      </c>
      <c r="O337" s="16">
        <f t="shared" si="49"/>
        <v>1.0634958123034721E-6</v>
      </c>
    </row>
    <row r="338" spans="1:15">
      <c r="A338">
        <f t="shared" si="44"/>
        <v>2182</v>
      </c>
      <c r="G338" s="3">
        <f>carboncycle!L438</f>
        <v>920.75932468879125</v>
      </c>
      <c r="H338" s="3">
        <f t="shared" si="45"/>
        <v>6.4650875791223728</v>
      </c>
      <c r="I338" s="3">
        <f t="shared" si="50"/>
        <v>5.8986705002422806</v>
      </c>
      <c r="J338" s="3">
        <f t="shared" si="46"/>
        <v>2.5689783025584529</v>
      </c>
      <c r="K338">
        <f>carboncycle!U438</f>
        <v>920.75946304710692</v>
      </c>
      <c r="L338" s="3">
        <f t="shared" si="47"/>
        <v>6.4650883830424792</v>
      </c>
      <c r="M338" s="3">
        <f t="shared" si="51"/>
        <v>5.8986715590787338</v>
      </c>
      <c r="N338" s="3">
        <f t="shared" si="48"/>
        <v>2.5689792206990583</v>
      </c>
      <c r="O338" s="16">
        <f t="shared" si="49"/>
        <v>1.058836453182721E-6</v>
      </c>
    </row>
    <row r="339" spans="1:15">
      <c r="A339">
        <f t="shared" si="44"/>
        <v>2183</v>
      </c>
      <c r="G339" s="3">
        <f>carboncycle!L439</f>
        <v>921.61518477751565</v>
      </c>
      <c r="H339" s="3">
        <f t="shared" si="45"/>
        <v>6.4700581774242059</v>
      </c>
      <c r="I339" s="3">
        <f t="shared" si="50"/>
        <v>5.9133894347459384</v>
      </c>
      <c r="J339" s="3">
        <f t="shared" si="46"/>
        <v>2.5878909542412969</v>
      </c>
      <c r="K339">
        <f>carboncycle!U439</f>
        <v>921.6153227405963</v>
      </c>
      <c r="L339" s="3">
        <f t="shared" si="47"/>
        <v>6.4700589783033999</v>
      </c>
      <c r="M339" s="3">
        <f t="shared" si="51"/>
        <v>5.913390488993385</v>
      </c>
      <c r="N339" s="3">
        <f t="shared" si="48"/>
        <v>2.587891873181055</v>
      </c>
      <c r="O339" s="16">
        <f t="shared" si="49"/>
        <v>1.0542474466745944E-6</v>
      </c>
    </row>
    <row r="340" spans="1:15">
      <c r="A340">
        <f t="shared" si="44"/>
        <v>2184</v>
      </c>
      <c r="G340" s="3">
        <f>carboncycle!L440</f>
        <v>922.44280941409329</v>
      </c>
      <c r="H340" s="3">
        <f t="shared" si="45"/>
        <v>6.474860403945204</v>
      </c>
      <c r="I340" s="3">
        <f t="shared" si="50"/>
        <v>5.9279037577477194</v>
      </c>
      <c r="J340" s="3">
        <f t="shared" si="46"/>
        <v>2.6067797856105632</v>
      </c>
      <c r="K340">
        <f>carboncycle!U440</f>
        <v>922.44294698549754</v>
      </c>
      <c r="L340" s="3">
        <f t="shared" si="47"/>
        <v>6.47486120183419</v>
      </c>
      <c r="M340" s="3">
        <f t="shared" si="51"/>
        <v>5.9279048074754552</v>
      </c>
      <c r="N340" s="3">
        <f t="shared" si="48"/>
        <v>2.6067807053188692</v>
      </c>
      <c r="O340" s="16">
        <f t="shared" si="49"/>
        <v>1.0497277358467727E-6</v>
      </c>
    </row>
    <row r="341" spans="1:15">
      <c r="A341">
        <f t="shared" si="44"/>
        <v>2185</v>
      </c>
      <c r="G341" s="3">
        <f>carboncycle!L441</f>
        <v>923.24252657654426</v>
      </c>
      <c r="H341" s="3">
        <f t="shared" si="45"/>
        <v>6.479496608181571</v>
      </c>
      <c r="I341" s="3">
        <f t="shared" si="50"/>
        <v>5.9422151584762437</v>
      </c>
      <c r="J341" s="3">
        <f t="shared" si="46"/>
        <v>2.6256437697723021</v>
      </c>
      <c r="K341">
        <f>carboncycle!U441</f>
        <v>923.24266375978641</v>
      </c>
      <c r="L341" s="3">
        <f t="shared" si="47"/>
        <v>6.4794974031301029</v>
      </c>
      <c r="M341" s="3">
        <f t="shared" si="51"/>
        <v>5.9422162037525155</v>
      </c>
      <c r="N341" s="3">
        <f t="shared" si="48"/>
        <v>2.6256446902191186</v>
      </c>
      <c r="O341" s="16">
        <f t="shared" si="49"/>
        <v>1.0452762717605424E-6</v>
      </c>
    </row>
    <row r="342" spans="1:15">
      <c r="A342">
        <f t="shared" si="44"/>
        <v>2186</v>
      </c>
      <c r="G342" s="3">
        <f>carboncycle!L442</f>
        <v>924.01466386594382</v>
      </c>
      <c r="H342" s="3">
        <f t="shared" si="45"/>
        <v>6.4839691145117584</v>
      </c>
      <c r="I342" s="3">
        <f t="shared" si="50"/>
        <v>5.9563253312357558</v>
      </c>
      <c r="J342" s="3">
        <f t="shared" si="46"/>
        <v>2.6444818952601405</v>
      </c>
      <c r="K342">
        <f>carboncycle!U442</f>
        <v>924.01480066449471</v>
      </c>
      <c r="L342" s="3">
        <f t="shared" si="47"/>
        <v>6.483969906568662</v>
      </c>
      <c r="M342" s="3">
        <f t="shared" si="51"/>
        <v>5.9563263721277746</v>
      </c>
      <c r="N342" s="3">
        <f t="shared" si="48"/>
        <v>2.6444828164159881</v>
      </c>
      <c r="O342" s="16">
        <f t="shared" si="49"/>
        <v>1.040892018799866E-6</v>
      </c>
    </row>
    <row r="343" spans="1:15">
      <c r="A343">
        <f t="shared" si="44"/>
        <v>2187</v>
      </c>
      <c r="G343" s="3">
        <f>carboncycle!L443</f>
        <v>924.75954837924826</v>
      </c>
      <c r="H343" s="3">
        <f t="shared" si="45"/>
        <v>6.4882802222018423</v>
      </c>
      <c r="I343" s="3">
        <f t="shared" si="50"/>
        <v>5.9702359746139804</v>
      </c>
      <c r="J343" s="3">
        <f t="shared" si="46"/>
        <v>2.6632931659764822</v>
      </c>
      <c r="K343">
        <f>carboncycle!U443</f>
        <v>924.75968479653591</v>
      </c>
      <c r="L343" s="3">
        <f t="shared" si="47"/>
        <v>6.4882810114150349</v>
      </c>
      <c r="M343" s="3">
        <f t="shared" si="51"/>
        <v>5.9702370111879315</v>
      </c>
      <c r="N343" s="3">
        <f t="shared" si="48"/>
        <v>2.6632940878124312</v>
      </c>
      <c r="O343" s="16">
        <f t="shared" si="49"/>
        <v>1.0365739511186689E-6</v>
      </c>
    </row>
    <row r="344" spans="1:15">
      <c r="A344">
        <f t="shared" si="44"/>
        <v>2188</v>
      </c>
      <c r="G344" s="3">
        <f>carboncycle!L444</f>
        <v>925.47750658717086</v>
      </c>
      <c r="H344" s="3">
        <f t="shared" si="45"/>
        <v>6.4924322054246</v>
      </c>
      <c r="I344" s="3">
        <f t="shared" si="50"/>
        <v>5.9839487907162239</v>
      </c>
      <c r="J344" s="3">
        <f t="shared" si="46"/>
        <v>2.6820766011295434</v>
      </c>
      <c r="K344">
        <f>carboncycle!U444</f>
        <v>925.47764262658086</v>
      </c>
      <c r="L344" s="3">
        <f t="shared" si="47"/>
        <v>6.4924329918411097</v>
      </c>
      <c r="M344" s="3">
        <f t="shared" si="51"/>
        <v>5.9839498230372801</v>
      </c>
      <c r="N344" s="3">
        <f t="shared" si="48"/>
        <v>2.6820775236172039</v>
      </c>
      <c r="O344" s="16">
        <f t="shared" si="49"/>
        <v>1.0323210561935525E-6</v>
      </c>
    </row>
    <row r="345" spans="1:15">
      <c r="A345">
        <f t="shared" si="44"/>
        <v>2189</v>
      </c>
      <c r="G345" s="3">
        <f>carboncycle!L445</f>
        <v>926.16886421699735</v>
      </c>
      <c r="H345" s="3">
        <f t="shared" si="45"/>
        <v>6.4964273132916004</v>
      </c>
      <c r="I345" s="3">
        <f t="shared" si="50"/>
        <v>5.9974654844252226</v>
      </c>
      <c r="J345" s="3">
        <f t="shared" si="46"/>
        <v>2.7008312351663957</v>
      </c>
      <c r="K345">
        <f>carboncycle!U445</f>
        <v>926.16899988187379</v>
      </c>
      <c r="L345" s="3">
        <f t="shared" si="47"/>
        <v>6.4964280969575858</v>
      </c>
      <c r="M345" s="3">
        <f t="shared" si="51"/>
        <v>5.9974665125575548</v>
      </c>
      <c r="N345" s="3">
        <f t="shared" si="48"/>
        <v>2.70083215827791</v>
      </c>
      <c r="O345" s="16">
        <f t="shared" si="49"/>
        <v>1.0281323321592595E-6</v>
      </c>
    </row>
    <row r="346" spans="1:15">
      <c r="A346">
        <f t="shared" si="44"/>
        <v>2190</v>
      </c>
      <c r="G346" s="3">
        <f>carboncycle!L446</f>
        <v>926.83394614023734</v>
      </c>
      <c r="H346" s="3">
        <f t="shared" si="45"/>
        <v>6.5002677698977536</v>
      </c>
      <c r="I346" s="3">
        <f t="shared" si="50"/>
        <v>6.0107877626862116</v>
      </c>
      <c r="J346" s="3">
        <f t="shared" si="46"/>
        <v>2.7195561177021856</v>
      </c>
      <c r="K346">
        <f>carboncycle!U446</f>
        <v>926.83408143388317</v>
      </c>
      <c r="L346" s="3">
        <f t="shared" si="47"/>
        <v>6.5002685508585225</v>
      </c>
      <c r="M346" s="3">
        <f t="shared" si="51"/>
        <v>6.0107887866930021</v>
      </c>
      <c r="N346" s="3">
        <f t="shared" si="48"/>
        <v>2.7195570414102184</v>
      </c>
      <c r="O346" s="16">
        <f t="shared" si="49"/>
        <v>1.0240067904732086E-6</v>
      </c>
    </row>
    <row r="347" spans="1:15">
      <c r="A347">
        <f t="shared" si="44"/>
        <v>2191</v>
      </c>
      <c r="G347" s="3">
        <f>carboncycle!L447</f>
        <v>927.47307626500083</v>
      </c>
      <c r="H347" s="3">
        <f t="shared" si="45"/>
        <v>6.5039557743776752</v>
      </c>
      <c r="I347" s="3">
        <f t="shared" si="50"/>
        <v>6.0239173338167085</v>
      </c>
      <c r="J347" s="3">
        <f t="shared" si="46"/>
        <v>2.738250313445695</v>
      </c>
      <c r="K347">
        <f>carboncycle!U447</f>
        <v>927.47321119067863</v>
      </c>
      <c r="L347" s="3">
        <f t="shared" si="47"/>
        <v>6.503956552677705</v>
      </c>
      <c r="M347" s="3">
        <f t="shared" si="51"/>
        <v>6.0239183537601617</v>
      </c>
      <c r="N347" s="3">
        <f t="shared" si="48"/>
        <v>2.7382512377234245</v>
      </c>
      <c r="O347" s="16">
        <f t="shared" si="49"/>
        <v>1.0199434532509599E-6</v>
      </c>
    </row>
    <row r="348" spans="1:15">
      <c r="A348">
        <f t="shared" si="44"/>
        <v>2192</v>
      </c>
      <c r="G348" s="3">
        <f>carboncycle!L448</f>
        <v>928.08657743299477</v>
      </c>
      <c r="H348" s="3">
        <f t="shared" si="45"/>
        <v>6.5074935009733421</v>
      </c>
      <c r="I348" s="3">
        <f t="shared" si="50"/>
        <v>6.0368559068405023</v>
      </c>
      <c r="J348" s="3">
        <f t="shared" si="46"/>
        <v>2.7569129021214023</v>
      </c>
      <c r="K348">
        <f>carboncycle!U448</f>
        <v>928.086711993927</v>
      </c>
      <c r="L348" s="3">
        <f t="shared" si="47"/>
        <v>6.507494276656292</v>
      </c>
      <c r="M348" s="3">
        <f t="shared" si="51"/>
        <v>6.0368569227818574</v>
      </c>
      <c r="N348" s="3">
        <f t="shared" si="48"/>
        <v>2.7569138269425131</v>
      </c>
      <c r="O348" s="16">
        <f t="shared" si="49"/>
        <v>1.0159413550425711E-6</v>
      </c>
    </row>
    <row r="349" spans="1:15">
      <c r="A349">
        <f t="shared" si="44"/>
        <v>2193</v>
      </c>
      <c r="G349" s="3">
        <f>carboncycle!L449</f>
        <v>928.67477132102738</v>
      </c>
      <c r="H349" s="3">
        <f t="shared" si="45"/>
        <v>6.5108830991124353</v>
      </c>
      <c r="I349" s="3">
        <f t="shared" si="50"/>
        <v>6.0496051908453365</v>
      </c>
      <c r="J349" s="3">
        <f t="shared" si="46"/>
        <v>2.7755429783882066</v>
      </c>
      <c r="K349">
        <f>carboncycle!U449</f>
        <v>928.67490552039783</v>
      </c>
      <c r="L349" s="3">
        <f t="shared" si="47"/>
        <v>6.5108838722211724</v>
      </c>
      <c r="M349" s="3">
        <f t="shared" si="51"/>
        <v>6.0496062028448803</v>
      </c>
      <c r="N349" s="3">
        <f t="shared" si="48"/>
        <v>2.7755439037268808</v>
      </c>
      <c r="O349" s="16">
        <f t="shared" si="49"/>
        <v>1.0119995437207763E-6</v>
      </c>
    </row>
    <row r="350" spans="1:15">
      <c r="A350">
        <f t="shared" si="44"/>
        <v>2194</v>
      </c>
      <c r="G350" s="3">
        <f>carboncycle!L450</f>
        <v>929.23797834691675</v>
      </c>
      <c r="H350" s="3">
        <f t="shared" si="45"/>
        <v>6.5141266934968787</v>
      </c>
      <c r="I350" s="3">
        <f t="shared" si="50"/>
        <v>6.0621668943637781</v>
      </c>
      <c r="J350" s="3">
        <f t="shared" si="46"/>
        <v>2.7941396517549633</v>
      </c>
      <c r="K350">
        <f>carboncycle!U450</f>
        <v>929.23811218786977</v>
      </c>
      <c r="L350" s="3">
        <f t="shared" si="47"/>
        <v>6.5141274640734848</v>
      </c>
      <c r="M350" s="3">
        <f t="shared" si="51"/>
        <v>6.0621679024808568</v>
      </c>
      <c r="N350" s="3">
        <f t="shared" si="48"/>
        <v>2.7941405775858712</v>
      </c>
      <c r="O350" s="16">
        <f t="shared" si="49"/>
        <v>1.008117078704629E-6</v>
      </c>
    </row>
    <row r="351" spans="1:15">
      <c r="A351">
        <f t="shared" si="44"/>
        <v>2195</v>
      </c>
      <c r="G351" s="3">
        <f>carboncycle!L451</f>
        <v>929.77651757968999</v>
      </c>
      <c r="H351" s="3">
        <f t="shared" si="45"/>
        <v>6.5172263842010096</v>
      </c>
      <c r="I351" s="3">
        <f t="shared" si="50"/>
        <v>6.074542724776772</v>
      </c>
      <c r="J351" s="3">
        <f t="shared" si="46"/>
        <v>2.8127020464929813</v>
      </c>
      <c r="K351">
        <f>carboncycle!U451</f>
        <v>929.77665106533198</v>
      </c>
      <c r="L351" s="3">
        <f t="shared" si="47"/>
        <v>6.5172271522868019</v>
      </c>
      <c r="M351" s="3">
        <f t="shared" si="51"/>
        <v>6.0745437290698012</v>
      </c>
      <c r="N351" s="3">
        <f t="shared" si="48"/>
        <v>2.8127029727912749</v>
      </c>
      <c r="O351" s="16">
        <f t="shared" si="49"/>
        <v>1.0042930291831453E-6</v>
      </c>
    </row>
    <row r="352" spans="1:15">
      <c r="A352">
        <f t="shared" si="44"/>
        <v>2196</v>
      </c>
      <c r="G352" s="3">
        <f>carboncycle!L452</f>
        <v>930.29070665397035</v>
      </c>
      <c r="H352" s="3">
        <f t="shared" si="45"/>
        <v>6.5201842467789124</v>
      </c>
      <c r="I352" s="3">
        <f t="shared" si="50"/>
        <v>6.0867343877393756</v>
      </c>
      <c r="J352" s="3">
        <f t="shared" si="46"/>
        <v>2.8312293015456333</v>
      </c>
      <c r="K352">
        <f>carboncycle!U452</f>
        <v>930.29083978737015</v>
      </c>
      <c r="L352" s="3">
        <f t="shared" si="47"/>
        <v>6.5201850124144638</v>
      </c>
      <c r="M352" s="3">
        <f t="shared" si="51"/>
        <v>6.086735388265855</v>
      </c>
      <c r="N352" s="3">
        <f t="shared" si="48"/>
        <v>2.831230228286937</v>
      </c>
      <c r="O352" s="16">
        <f t="shared" si="49"/>
        <v>1.0005264794443747E-6</v>
      </c>
    </row>
    <row r="353" spans="1:15">
      <c r="A353">
        <f t="shared" si="44"/>
        <v>2197</v>
      </c>
      <c r="G353" s="3">
        <f>carboncycle!L453</f>
        <v>930.78086168844084</v>
      </c>
      <c r="H353" s="3">
        <f t="shared" si="45"/>
        <v>6.5230023323804085</v>
      </c>
      <c r="I353" s="3">
        <f t="shared" si="50"/>
        <v>6.0987435866281769</v>
      </c>
      <c r="J353" s="3">
        <f t="shared" si="46"/>
        <v>2.8497205704352138</v>
      </c>
      <c r="K353">
        <f>carboncycle!U453</f>
        <v>930.78099447263014</v>
      </c>
      <c r="L353" s="3">
        <f t="shared" si="47"/>
        <v>6.5230030956055582</v>
      </c>
      <c r="M353" s="3">
        <f t="shared" si="51"/>
        <v>6.0987445834447023</v>
      </c>
      <c r="N353" s="3">
        <f t="shared" si="48"/>
        <v>2.8497214975956173</v>
      </c>
      <c r="O353" s="16">
        <f t="shared" si="49"/>
        <v>9.9681652532268572E-7</v>
      </c>
    </row>
    <row r="354" spans="1:15">
      <c r="A354">
        <f t="shared" si="44"/>
        <v>2198</v>
      </c>
      <c r="G354" s="3">
        <f>carboncycle!L454</f>
        <v>931.24729720827952</v>
      </c>
      <c r="H354" s="3">
        <f t="shared" si="45"/>
        <v>6.5256826678752393</v>
      </c>
      <c r="I354" s="3">
        <f t="shared" si="50"/>
        <v>6.1105720220099036</v>
      </c>
      <c r="J354" s="3">
        <f t="shared" si="46"/>
        <v>2.8681750211671897</v>
      </c>
      <c r="K354">
        <f>carboncycle!U454</f>
        <v>931.24742964625318</v>
      </c>
      <c r="L354" s="3">
        <f t="shared" si="47"/>
        <v>6.5256834287291081</v>
      </c>
      <c r="M354" s="3">
        <f t="shared" si="51"/>
        <v>6.1105730151721778</v>
      </c>
      <c r="N354" s="3">
        <f t="shared" si="48"/>
        <v>2.8681759487232403</v>
      </c>
      <c r="O354" s="16">
        <f t="shared" si="49"/>
        <v>9.9316227419876668E-7</v>
      </c>
    </row>
    <row r="355" spans="1:15">
      <c r="A355">
        <f t="shared" si="44"/>
        <v>2199</v>
      </c>
      <c r="G355" s="3">
        <f>carboncycle!L455</f>
        <v>931.69032607145971</v>
      </c>
      <c r="H355" s="3">
        <f t="shared" si="45"/>
        <v>6.5282272559849828</v>
      </c>
      <c r="I355" s="3">
        <f t="shared" si="50"/>
        <v>6.1222213911307302</v>
      </c>
      <c r="J355" s="3">
        <f t="shared" si="46"/>
        <v>2.8865918361319762</v>
      </c>
      <c r="K355">
        <f>carboncycle!U455</f>
        <v>931.69045816617677</v>
      </c>
      <c r="L355" s="3">
        <f t="shared" si="47"/>
        <v>6.5282280145059932</v>
      </c>
      <c r="M355" s="3">
        <f t="shared" si="51"/>
        <v>6.122222380693576</v>
      </c>
      <c r="N355" s="3">
        <f t="shared" si="48"/>
        <v>2.8865927640606701</v>
      </c>
      <c r="O355" s="16">
        <f t="shared" si="49"/>
        <v>9.8956284588780363E-7</v>
      </c>
    </row>
    <row r="356" spans="1:15">
      <c r="A356">
        <f t="shared" si="44"/>
        <v>2200</v>
      </c>
      <c r="G356" s="3">
        <f>carboncycle!L456</f>
        <v>932.11025939880869</v>
      </c>
      <c r="H356" s="3">
        <f t="shared" si="45"/>
        <v>6.5306380754222637</v>
      </c>
      <c r="I356" s="3">
        <f t="shared" si="50"/>
        <v>6.1336933874257964</v>
      </c>
      <c r="J356" s="3">
        <f t="shared" si="46"/>
        <v>2.9049702120043692</v>
      </c>
      <c r="K356">
        <f>carboncycle!U456</f>
        <v>932.11039115319284</v>
      </c>
      <c r="L356" s="3">
        <f t="shared" si="47"/>
        <v>6.5306388316481483</v>
      </c>
      <c r="M356" s="3">
        <f t="shared" si="51"/>
        <v>6.1336943734431681</v>
      </c>
      <c r="N356" s="3">
        <f t="shared" si="48"/>
        <v>2.9049711402831448</v>
      </c>
      <c r="O356" s="16">
        <f t="shared" si="49"/>
        <v>9.8601737175130211E-7</v>
      </c>
    </row>
    <row r="357" spans="1:15">
      <c r="A357">
        <f t="shared" si="44"/>
        <v>2201</v>
      </c>
      <c r="G357" s="3">
        <f>carboncycle!L457</f>
        <v>932.5074065077232</v>
      </c>
      <c r="H357" s="3">
        <f t="shared" si="45"/>
        <v>6.5329170810368442</v>
      </c>
      <c r="I357" s="3">
        <f t="shared" si="50"/>
        <v>6.1449897000484555</v>
      </c>
      <c r="J357" s="3">
        <f t="shared" si="46"/>
        <v>2.9233093596407631</v>
      </c>
      <c r="K357">
        <f>carboncycle!U457</f>
        <v>932.50753792466242</v>
      </c>
      <c r="L357" s="3">
        <f t="shared" si="47"/>
        <v>6.5329178350046622</v>
      </c>
      <c r="M357" s="3">
        <f t="shared" si="51"/>
        <v>6.1449906825734519</v>
      </c>
      <c r="N357" s="3">
        <f t="shared" si="48"/>
        <v>2.9233102882474937</v>
      </c>
      <c r="O357" s="16">
        <f t="shared" si="49"/>
        <v>9.8252499647344393E-7</v>
      </c>
    </row>
    <row r="358" spans="1:15">
      <c r="A358">
        <f t="shared" si="44"/>
        <v>2202</v>
      </c>
      <c r="G358" s="3">
        <f>carboncycle!L458</f>
        <v>932.88207484943257</v>
      </c>
      <c r="H358" s="3">
        <f t="shared" si="45"/>
        <v>6.5350662039681495</v>
      </c>
      <c r="I358" s="3">
        <f t="shared" si="50"/>
        <v>6.1561120134187783</v>
      </c>
      <c r="J358" s="3">
        <f t="shared" si="46"/>
        <v>2.9416085039742788</v>
      </c>
      <c r="K358">
        <f>carboncycle!U458</f>
        <v>932.88220593178073</v>
      </c>
      <c r="L358" s="3">
        <f t="shared" si="47"/>
        <v>6.5350669557143046</v>
      </c>
      <c r="M358" s="3">
        <f t="shared" si="51"/>
        <v>6.1561129925036555</v>
      </c>
      <c r="N358" s="3">
        <f t="shared" si="48"/>
        <v>2.9416094328872653</v>
      </c>
      <c r="O358" s="16">
        <f t="shared" si="49"/>
        <v>9.7908487717290882E-7</v>
      </c>
    </row>
    <row r="359" spans="1:15">
      <c r="A359">
        <f t="shared" si="44"/>
        <v>2203</v>
      </c>
      <c r="G359" s="3">
        <f>carboncycle!L459</f>
        <v>933.23456994971491</v>
      </c>
      <c r="H359" s="3">
        <f t="shared" si="45"/>
        <v>6.5370873518038906</v>
      </c>
      <c r="I359" s="3">
        <f t="shared" si="50"/>
        <v>6.1670620067908386</v>
      </c>
      <c r="J359" s="3">
        <f t="shared" si="46"/>
        <v>2.9598668839079236</v>
      </c>
      <c r="K359">
        <f>carboncycle!U459</f>
        <v>933.23470070029146</v>
      </c>
      <c r="L359" s="3">
        <f t="shared" si="47"/>
        <v>6.5370881013641391</v>
      </c>
      <c r="M359" s="3">
        <f t="shared" si="51"/>
        <v>6.1670629824870185</v>
      </c>
      <c r="N359" s="3">
        <f t="shared" si="48"/>
        <v>2.9598678131058862</v>
      </c>
      <c r="O359" s="16">
        <f t="shared" si="49"/>
        <v>9.7569617985016066E-7</v>
      </c>
    </row>
    <row r="360" spans="1:15">
      <c r="A360">
        <f t="shared" si="44"/>
        <v>2204</v>
      </c>
      <c r="G360" s="3">
        <f>carboncycle!L460</f>
        <v>933.56519535295627</v>
      </c>
      <c r="H360" s="3">
        <f t="shared" si="45"/>
        <v>6.538982408744344</v>
      </c>
      <c r="I360" s="3">
        <f t="shared" si="50"/>
        <v>6.1778413538383097</v>
      </c>
      <c r="J360" s="3">
        <f t="shared" si="46"/>
        <v>2.9780837522058987</v>
      </c>
      <c r="K360">
        <f>carboncycle!U460</f>
        <v>933.56532577454732</v>
      </c>
      <c r="L360" s="3">
        <f t="shared" si="47"/>
        <v>6.5389831561538081</v>
      </c>
      <c r="M360" s="3">
        <f t="shared" si="51"/>
        <v>6.1778423261963944</v>
      </c>
      <c r="N360" s="3">
        <f t="shared" si="48"/>
        <v>2.9780846816679709</v>
      </c>
      <c r="O360" s="16">
        <f t="shared" si="49"/>
        <v>9.7235808471651808E-7</v>
      </c>
    </row>
    <row r="361" spans="1:15">
      <c r="A361">
        <f t="shared" si="44"/>
        <v>2205</v>
      </c>
      <c r="G361" s="3">
        <f>carboncycle!L461</f>
        <v>933.87425256946085</v>
      </c>
      <c r="H361" s="3">
        <f t="shared" si="45"/>
        <v>6.5407532357719456</v>
      </c>
      <c r="I361" s="3">
        <f t="shared" si="50"/>
        <v>6.1884517222579163</v>
      </c>
      <c r="J361" s="3">
        <f t="shared" si="46"/>
        <v>2.9962583753831709</v>
      </c>
      <c r="K361">
        <f>carboncycle!U461</f>
        <v>933.874382664819</v>
      </c>
      <c r="L361" s="3">
        <f t="shared" si="47"/>
        <v>6.5407539810651318</v>
      </c>
      <c r="M361" s="3">
        <f t="shared" si="51"/>
        <v>6.1884526913277025</v>
      </c>
      <c r="N361" s="3">
        <f t="shared" si="48"/>
        <v>2.9962593050888922</v>
      </c>
      <c r="O361" s="16">
        <f t="shared" si="49"/>
        <v>9.690697861941544E-7</v>
      </c>
    </row>
    <row r="362" spans="1:15">
      <c r="A362">
        <f t="shared" si="44"/>
        <v>2206</v>
      </c>
      <c r="G362" s="3">
        <f>carboncycle!L462</f>
        <v>934.16204102590643</v>
      </c>
      <c r="H362" s="3">
        <f t="shared" si="45"/>
        <v>6.5424016708258508</v>
      </c>
      <c r="I362" s="3">
        <f t="shared" si="50"/>
        <v>6.1988947733902844</v>
      </c>
      <c r="J362" s="3">
        <f t="shared" si="46"/>
        <v>3.0143900335934193</v>
      </c>
      <c r="K362">
        <f>carboncycle!U462</f>
        <v>934.16217079775186</v>
      </c>
      <c r="L362" s="3">
        <f t="shared" si="47"/>
        <v>6.5424024140366575</v>
      </c>
      <c r="M362" s="3">
        <f t="shared" si="51"/>
        <v>6.1988957392207711</v>
      </c>
      <c r="N362" s="3">
        <f t="shared" si="48"/>
        <v>3.0143909635227284</v>
      </c>
      <c r="O362" s="16">
        <f t="shared" si="49"/>
        <v>9.6583048669884874E-7</v>
      </c>
    </row>
    <row r="363" spans="1:15">
      <c r="A363">
        <f t="shared" si="44"/>
        <v>2207</v>
      </c>
      <c r="G363" s="3">
        <f>carboncycle!L463</f>
        <v>934.42885801885291</v>
      </c>
      <c r="H363" s="3">
        <f t="shared" si="45"/>
        <v>6.5439295289811001</v>
      </c>
      <c r="I363" s="3">
        <f t="shared" si="50"/>
        <v>6.2091721618577385</v>
      </c>
      <c r="J363" s="3">
        <f t="shared" si="46"/>
        <v>3.0324780205154656</v>
      </c>
      <c r="K363">
        <f>carboncycle!U463</f>
        <v>934.42898746987305</v>
      </c>
      <c r="L363" s="3">
        <f t="shared" si="47"/>
        <v>6.5439302701428304</v>
      </c>
      <c r="M363" s="3">
        <f t="shared" si="51"/>
        <v>6.2091731244971404</v>
      </c>
      <c r="N363" s="3">
        <f t="shared" si="48"/>
        <v>3.0324789506486933</v>
      </c>
      <c r="O363" s="16">
        <f t="shared" si="49"/>
        <v>9.6263940196905651E-7</v>
      </c>
    </row>
    <row r="364" spans="1:15">
      <c r="A364">
        <f t="shared" si="44"/>
        <v>2208</v>
      </c>
      <c r="G364" s="3">
        <f>carboncycle!L464</f>
        <v>934.67499867120455</v>
      </c>
      <c r="H364" s="3">
        <f t="shared" si="45"/>
        <v>6.5453386026320688</v>
      </c>
      <c r="I364" s="3">
        <f t="shared" si="50"/>
        <v>6.2192855352185994</v>
      </c>
      <c r="J364" s="3">
        <f t="shared" si="46"/>
        <v>3.0505216432382896</v>
      </c>
      <c r="K364">
        <f>carboncycle!U464</f>
        <v>934.67512780405548</v>
      </c>
      <c r="L364" s="3">
        <f t="shared" si="47"/>
        <v>6.5453393417774475</v>
      </c>
      <c r="M364" s="3">
        <f t="shared" si="51"/>
        <v>6.2192864947143569</v>
      </c>
      <c r="N364" s="3">
        <f t="shared" si="48"/>
        <v>3.0505225735561523</v>
      </c>
      <c r="O364" s="16">
        <f t="shared" si="49"/>
        <v>9.5949575751319571E-7</v>
      </c>
    </row>
    <row r="365" spans="1:15">
      <c r="A365">
        <f t="shared" si="44"/>
        <v>2209</v>
      </c>
      <c r="G365" s="3">
        <f>carboncycle!L465</f>
        <v>934.90075589153389</v>
      </c>
      <c r="H365" s="3">
        <f t="shared" si="45"/>
        <v>6.5466306616798882</v>
      </c>
      <c r="I365" s="3">
        <f t="shared" si="50"/>
        <v>6.2292365336375459</v>
      </c>
      <c r="J365" s="3">
        <f t="shared" si="46"/>
        <v>3.0685202221447376</v>
      </c>
      <c r="K365">
        <f>carboncycle!U465</f>
        <v>934.90088470884007</v>
      </c>
      <c r="L365" s="3">
        <f t="shared" si="47"/>
        <v>6.5466313988410629</v>
      </c>
      <c r="M365" s="3">
        <f t="shared" si="51"/>
        <v>6.2292374900363408</v>
      </c>
      <c r="N365" s="3">
        <f t="shared" si="48"/>
        <v>3.0685211526283309</v>
      </c>
      <c r="O365" s="16">
        <f t="shared" si="49"/>
        <v>9.5639879482689594E-7</v>
      </c>
    </row>
    <row r="366" spans="1:15">
      <c r="A366">
        <f t="shared" si="44"/>
        <v>2210</v>
      </c>
      <c r="G366" s="3">
        <f>carboncycle!L466</f>
        <v>935.10642033617228</v>
      </c>
      <c r="H366" s="3">
        <f t="shared" si="45"/>
        <v>6.5478074537235118</v>
      </c>
      <c r="I366" s="3">
        <f t="shared" si="50"/>
        <v>6.2390267895716169</v>
      </c>
      <c r="J366" s="3">
        <f t="shared" si="46"/>
        <v>3.086473090794017</v>
      </c>
      <c r="K366">
        <f>carboncycle!U466</f>
        <v>935.10654884052735</v>
      </c>
      <c r="L366" s="3">
        <f t="shared" si="47"/>
        <v>6.5478081889320787</v>
      </c>
      <c r="M366" s="3">
        <f t="shared" si="51"/>
        <v>6.2390277429193794</v>
      </c>
      <c r="N366" s="3">
        <f t="shared" si="48"/>
        <v>3.0864740214248085</v>
      </c>
      <c r="O366" s="16">
        <f t="shared" si="49"/>
        <v>9.5334776251121411E-7</v>
      </c>
    </row>
    <row r="367" spans="1:15">
      <c r="A367">
        <f t="shared" si="44"/>
        <v>2211</v>
      </c>
      <c r="G367" s="3">
        <f>carboncycle!L467</f>
        <v>935.29228037397718</v>
      </c>
      <c r="H367" s="3">
        <f t="shared" si="45"/>
        <v>6.5488707042541616</v>
      </c>
      <c r="I367" s="3">
        <f t="shared" si="50"/>
        <v>6.2486579274714122</v>
      </c>
      <c r="J367" s="3">
        <f t="shared" si="46"/>
        <v>3.1043795958030738</v>
      </c>
      <c r="K367">
        <f>carboncycle!U467</f>
        <v>935.29240856794388</v>
      </c>
      <c r="L367" s="3">
        <f t="shared" si="47"/>
        <v>6.548871437541167</v>
      </c>
      <c r="M367" s="3">
        <f t="shared" si="51"/>
        <v>6.2486588778133347</v>
      </c>
      <c r="N367" s="3">
        <f t="shared" si="48"/>
        <v>3.1043805265628976</v>
      </c>
      <c r="O367" s="16">
        <f t="shared" si="49"/>
        <v>9.5034192248988347E-7</v>
      </c>
    </row>
    <row r="368" spans="1:15">
      <c r="A368">
        <f t="shared" si="44"/>
        <v>2212</v>
      </c>
      <c r="G368" s="3">
        <f>carboncycle!L468</f>
        <v>935.45862205368519</v>
      </c>
      <c r="H368" s="3">
        <f t="shared" si="45"/>
        <v>6.5498221168528445</v>
      </c>
      <c r="I368" s="3">
        <f t="shared" si="50"/>
        <v>6.2581315634970869</v>
      </c>
      <c r="J368" s="3">
        <f t="shared" si="46"/>
        <v>3.12223909672695</v>
      </c>
      <c r="K368">
        <f>carboncycle!U468</f>
        <v>935.45874993979658</v>
      </c>
      <c r="L368" s="3">
        <f t="shared" si="47"/>
        <v>6.5498228482487963</v>
      </c>
      <c r="M368" s="3">
        <f t="shared" si="51"/>
        <v>6.2581325108776342</v>
      </c>
      <c r="N368" s="3">
        <f t="shared" si="48"/>
        <v>3.122240027598</v>
      </c>
      <c r="O368" s="16">
        <f t="shared" si="49"/>
        <v>9.4738054734477828E-7</v>
      </c>
    </row>
    <row r="369" spans="1:15">
      <c r="A369">
        <f t="shared" si="44"/>
        <v>2213</v>
      </c>
      <c r="G369" s="3">
        <f>carboncycle!L469</f>
        <v>935.60572907376525</v>
      </c>
      <c r="H369" s="3">
        <f t="shared" si="45"/>
        <v>6.5506633733906812</v>
      </c>
      <c r="I369" s="3">
        <f t="shared" si="50"/>
        <v>6.2674493052487188</v>
      </c>
      <c r="J369" s="3">
        <f t="shared" si="46"/>
        <v>3.1400509659382045</v>
      </c>
      <c r="K369">
        <f>carboncycle!U469</f>
        <v>935.60585665452413</v>
      </c>
      <c r="L369" s="3">
        <f t="shared" si="47"/>
        <v>6.5506641029255626</v>
      </c>
      <c r="M369" s="3">
        <f t="shared" si="51"/>
        <v>6.26745024971164</v>
      </c>
      <c r="N369" s="3">
        <f t="shared" si="48"/>
        <v>3.1400518969030284</v>
      </c>
      <c r="O369" s="16">
        <f t="shared" si="49"/>
        <v>9.4446292120409225E-7</v>
      </c>
    </row>
    <row r="370" spans="1:15">
      <c r="A370">
        <f t="shared" si="44"/>
        <v>2214</v>
      </c>
      <c r="G370" s="3">
        <f>carboncycle!L470</f>
        <v>935.7338827546813</v>
      </c>
      <c r="H370" s="3">
        <f t="shared" si="45"/>
        <v>6.5513961342317799</v>
      </c>
      <c r="I370" s="3">
        <f t="shared" si="50"/>
        <v>6.2766127515106493</v>
      </c>
      <c r="J370" s="3">
        <f t="shared" si="46"/>
        <v>3.1578145885054885</v>
      </c>
      <c r="K370">
        <f>carboncycle!U470</f>
        <v>935.73401003256151</v>
      </c>
      <c r="L370" s="3">
        <f t="shared" si="47"/>
        <v>6.5513968619350571</v>
      </c>
      <c r="M370" s="3">
        <f t="shared" si="51"/>
        <v>6.2766136930989882</v>
      </c>
      <c r="N370" s="3">
        <f t="shared" si="48"/>
        <v>3.1578155195469813</v>
      </c>
      <c r="O370" s="16">
        <f t="shared" si="49"/>
        <v>9.4158833885416016E-7</v>
      </c>
    </row>
    <row r="371" spans="1:15">
      <c r="A371">
        <f t="shared" ref="A371:A434" si="52">1+A370</f>
        <v>2215</v>
      </c>
      <c r="G371" s="3">
        <f>carboncycle!L471</f>
        <v>935.84336201348412</v>
      </c>
      <c r="H371" s="3">
        <f t="shared" si="45"/>
        <v>6.5520220384384071</v>
      </c>
      <c r="I371" s="3">
        <f t="shared" si="50"/>
        <v>6.2856234920093872</v>
      </c>
      <c r="J371" s="3">
        <f t="shared" si="46"/>
        <v>3.1755293620713578</v>
      </c>
      <c r="K371">
        <f>carboncycle!U471</f>
        <v>935.84348899093061</v>
      </c>
      <c r="L371" s="3">
        <f t="shared" si="47"/>
        <v>6.5520227643390436</v>
      </c>
      <c r="M371" s="3">
        <f t="shared" si="51"/>
        <v>6.2856244307654947</v>
      </c>
      <c r="N371" s="3">
        <f t="shared" si="48"/>
        <v>3.1755302931727565</v>
      </c>
      <c r="O371" s="16">
        <f t="shared" si="49"/>
        <v>9.3875610751581462E-7</v>
      </c>
    </row>
    <row r="372" spans="1:15">
      <c r="A372">
        <f t="shared" si="52"/>
        <v>2216</v>
      </c>
      <c r="G372" s="3">
        <f>carboncycle!L472</f>
        <v>935.93444334064793</v>
      </c>
      <c r="H372" s="3">
        <f t="shared" si="45"/>
        <v>6.5525427039782134</v>
      </c>
      <c r="I372" s="3">
        <f t="shared" si="50"/>
        <v>6.2944831071846998</v>
      </c>
      <c r="J372" s="3">
        <f t="shared" si="46"/>
        <v>3.1931946967294058</v>
      </c>
      <c r="K372">
        <f>carboncycle!U472</f>
        <v>935.93457002007654</v>
      </c>
      <c r="L372" s="3">
        <f t="shared" si="47"/>
        <v>6.5525434281046744</v>
      </c>
      <c r="M372" s="3">
        <f t="shared" si="51"/>
        <v>6.2944840431502422</v>
      </c>
      <c r="N372" s="3">
        <f t="shared" si="48"/>
        <v>3.193195627874283</v>
      </c>
      <c r="O372" s="16">
        <f t="shared" si="49"/>
        <v>9.3596554240349406E-7</v>
      </c>
    </row>
    <row r="373" spans="1:15">
      <c r="A373">
        <f t="shared" si="52"/>
        <v>2217</v>
      </c>
      <c r="G373" s="3">
        <f>carboncycle!L473</f>
        <v>936.00740077906732</v>
      </c>
      <c r="H373" s="3">
        <f t="shared" si="45"/>
        <v>6.552959727933275</v>
      </c>
      <c r="I373" s="3">
        <f t="shared" si="50"/>
        <v>6.3031931679734834</v>
      </c>
      <c r="J373" s="3">
        <f t="shared" si="46"/>
        <v>3.2108100149007921</v>
      </c>
      <c r="K373">
        <f>carboncycle!U473</f>
        <v>936.00752716286627</v>
      </c>
      <c r="L373" s="3">
        <f t="shared" si="47"/>
        <v>6.5529604503135461</v>
      </c>
      <c r="M373" s="3">
        <f t="shared" si="51"/>
        <v>6.3031941011894554</v>
      </c>
      <c r="N373" s="3">
        <f t="shared" si="48"/>
        <v>3.2108109460730505</v>
      </c>
      <c r="O373" s="16">
        <f t="shared" si="49"/>
        <v>9.3321597205431317E-7</v>
      </c>
    </row>
    <row r="374" spans="1:15">
      <c r="A374">
        <f t="shared" si="52"/>
        <v>2218</v>
      </c>
      <c r="G374" s="3">
        <f>carboncycle!L474</f>
        <v>936.06250590514117</v>
      </c>
      <c r="H374" s="3">
        <f t="shared" si="45"/>
        <v>6.5532746867107523</v>
      </c>
      <c r="I374" s="3">
        <f t="shared" si="50"/>
        <v>6.311755235606058</v>
      </c>
      <c r="J374" s="3">
        <f t="shared" si="46"/>
        <v>3.2283747512102452</v>
      </c>
      <c r="K374">
        <f>carboncycle!U474</f>
        <v>936.0626319956707</v>
      </c>
      <c r="L374" s="3">
        <f t="shared" si="47"/>
        <v>6.553275407372336</v>
      </c>
      <c r="M374" s="3">
        <f t="shared" si="51"/>
        <v>6.3117561661127928</v>
      </c>
      <c r="N374" s="3">
        <f t="shared" si="48"/>
        <v>3.2283756823941117</v>
      </c>
      <c r="O374" s="16">
        <f t="shared" si="49"/>
        <v>9.3050673477534929E-7</v>
      </c>
    </row>
    <row r="375" spans="1:15">
      <c r="A375">
        <f t="shared" si="52"/>
        <v>2219</v>
      </c>
      <c r="G375" s="3">
        <f>carboncycle!L475</f>
        <v>936.10002781186108</v>
      </c>
      <c r="H375" s="3">
        <f t="shared" si="45"/>
        <v>6.5534891362549166</v>
      </c>
      <c r="I375" s="3">
        <f t="shared" si="50"/>
        <v>6.3201708614144936</v>
      </c>
      <c r="J375" s="3">
        <f t="shared" si="46"/>
        <v>3.2458883523616135</v>
      </c>
      <c r="K375">
        <f>carboncycle!U475</f>
        <v>936.10015361145406</v>
      </c>
      <c r="L375" s="3">
        <f t="shared" si="47"/>
        <v>6.5534898552248526</v>
      </c>
      <c r="M375" s="3">
        <f t="shared" si="51"/>
        <v>6.3201717892516722</v>
      </c>
      <c r="N375" s="3">
        <f t="shared" si="48"/>
        <v>3.2458892835416338</v>
      </c>
      <c r="O375" s="16">
        <f t="shared" si="49"/>
        <v>9.2783717864364235E-7</v>
      </c>
    </row>
    <row r="376" spans="1:15">
      <c r="A376">
        <f t="shared" si="52"/>
        <v>2220</v>
      </c>
      <c r="G376" s="3">
        <f>carboncycle!L476</f>
        <v>936.12023309382937</v>
      </c>
      <c r="H376" s="3">
        <f t="shared" si="45"/>
        <v>6.5536046122603757</v>
      </c>
      <c r="I376" s="3">
        <f t="shared" si="50"/>
        <v>6.3284415866526125</v>
      </c>
      <c r="J376" s="3">
        <f t="shared" si="46"/>
        <v>3.2633502770130338</v>
      </c>
      <c r="K376">
        <f>carboncycle!U476</f>
        <v>936.12035860479159</v>
      </c>
      <c r="L376" s="3">
        <f t="shared" si="47"/>
        <v>6.5536053295652463</v>
      </c>
      <c r="M376" s="3">
        <f t="shared" si="51"/>
        <v>6.3284425118592758</v>
      </c>
      <c r="N376" s="3">
        <f t="shared" si="48"/>
        <v>3.263351208174067</v>
      </c>
      <c r="O376" s="16">
        <f t="shared" si="49"/>
        <v>9.2520666328255174E-7</v>
      </c>
    </row>
    <row r="377" spans="1:15">
      <c r="A377">
        <f t="shared" si="52"/>
        <v>2221</v>
      </c>
      <c r="G377" s="3">
        <f>carboncycle!L477</f>
        <v>936.12338583413396</v>
      </c>
      <c r="H377" s="3">
        <f t="shared" si="45"/>
        <v>6.5536226303862861</v>
      </c>
      <c r="I377" s="3">
        <f t="shared" si="50"/>
        <v>6.3365689423273093</v>
      </c>
      <c r="J377" s="3">
        <f t="shared" si="46"/>
        <v>3.2807599956517866</v>
      </c>
      <c r="K377">
        <f>carboncycle!U477</f>
        <v>936.12351105874438</v>
      </c>
      <c r="L377" s="3">
        <f t="shared" si="47"/>
        <v>6.5536233460522233</v>
      </c>
      <c r="M377" s="3">
        <f t="shared" si="51"/>
        <v>6.3365698649418665</v>
      </c>
      <c r="N377" s="3">
        <f t="shared" si="48"/>
        <v>3.2807609267789988</v>
      </c>
      <c r="O377" s="16">
        <f t="shared" si="49"/>
        <v>9.2261455719722107E-7</v>
      </c>
    </row>
    <row r="378" spans="1:15">
      <c r="A378">
        <f t="shared" si="52"/>
        <v>2222</v>
      </c>
      <c r="G378" s="3">
        <f>carboncycle!L478</f>
        <v>936.10974759300655</v>
      </c>
      <c r="H378" s="3">
        <f t="shared" si="45"/>
        <v>6.5535446864713638</v>
      </c>
      <c r="I378" s="3">
        <f t="shared" si="50"/>
        <v>6.3445544490408325</v>
      </c>
      <c r="J378" s="3">
        <f t="shared" si="46"/>
        <v>3.2981169904689036</v>
      </c>
      <c r="K378">
        <f>carboncycle!U478</f>
        <v>936.10987253351811</v>
      </c>
      <c r="L378" s="3">
        <f t="shared" si="47"/>
        <v>6.5535454005240634</v>
      </c>
      <c r="M378" s="3">
        <f t="shared" si="51"/>
        <v>6.344555369101073</v>
      </c>
      <c r="N378" s="3">
        <f t="shared" si="48"/>
        <v>3.2981179215477638</v>
      </c>
      <c r="O378" s="16">
        <f t="shared" si="49"/>
        <v>9.2006024043911339E-7</v>
      </c>
    </row>
    <row r="379" spans="1:15">
      <c r="A379">
        <f t="shared" si="52"/>
        <v>2223</v>
      </c>
      <c r="G379" s="3">
        <f>carboncycle!L479</f>
        <v>936.07957739819426</v>
      </c>
      <c r="H379" s="3">
        <f t="shared" si="45"/>
        <v>6.5533722567495349</v>
      </c>
      <c r="I379" s="3">
        <f t="shared" si="50"/>
        <v>6.3523996168436829</v>
      </c>
      <c r="J379" s="3">
        <f t="shared" si="46"/>
        <v>3.3154207552335921</v>
      </c>
      <c r="K379">
        <f>carboncycle!U479</f>
        <v>936.07970205683353</v>
      </c>
      <c r="L379" s="3">
        <f t="shared" si="47"/>
        <v>6.5533729692142568</v>
      </c>
      <c r="M379" s="3">
        <f t="shared" si="51"/>
        <v>6.3524005343867858</v>
      </c>
      <c r="N379" s="3">
        <f t="shared" si="48"/>
        <v>3.3154216862498664</v>
      </c>
      <c r="O379" s="16">
        <f t="shared" si="49"/>
        <v>9.1754310282965434E-7</v>
      </c>
    </row>
    <row r="380" spans="1:15">
      <c r="A380">
        <f t="shared" si="52"/>
        <v>2224</v>
      </c>
      <c r="G380" s="3">
        <f>carboncycle!L480</f>
        <v>936.03313173697438</v>
      </c>
      <c r="H380" s="3">
        <f t="shared" si="45"/>
        <v>6.5531067980660218</v>
      </c>
      <c r="I380" s="3">
        <f t="shared" si="50"/>
        <v>6.360105945097799</v>
      </c>
      <c r="J380" s="3">
        <f t="shared" si="46"/>
        <v>3.3326707951675374</v>
      </c>
      <c r="K380">
        <f>carboncycle!U480</f>
        <v>936.03325611594255</v>
      </c>
      <c r="L380" s="3">
        <f t="shared" si="47"/>
        <v>6.5531075089676047</v>
      </c>
      <c r="M380" s="3">
        <f t="shared" si="51"/>
        <v>6.3601068601603412</v>
      </c>
      <c r="N380" s="3">
        <f t="shared" si="48"/>
        <v>3.332671726107284</v>
      </c>
      <c r="O380" s="16">
        <f t="shared" si="49"/>
        <v>9.1506254218387539E-7</v>
      </c>
    </row>
    <row r="381" spans="1:15">
      <c r="A381">
        <f t="shared" si="52"/>
        <v>2225</v>
      </c>
      <c r="G381" s="3">
        <f>carboncycle!L481</f>
        <v>935.97066454974777</v>
      </c>
      <c r="H381" s="3">
        <f t="shared" si="45"/>
        <v>6.552749748093742</v>
      </c>
      <c r="I381" s="3">
        <f t="shared" si="50"/>
        <v>6.3676749223496829</v>
      </c>
      <c r="J381" s="3">
        <f t="shared" si="46"/>
        <v>3.3498666268191415</v>
      </c>
      <c r="K381">
        <f>carboncycle!U481</f>
        <v>935.97078865122046</v>
      </c>
      <c r="L381" s="3">
        <f t="shared" si="47"/>
        <v>6.55275045745661</v>
      </c>
      <c r="M381" s="3">
        <f t="shared" si="51"/>
        <v>6.3676758349676525</v>
      </c>
      <c r="N381" s="3">
        <f t="shared" si="48"/>
        <v>3.3498675576687056</v>
      </c>
      <c r="O381" s="16">
        <f t="shared" si="49"/>
        <v>9.1261796963948427E-7</v>
      </c>
    </row>
    <row r="382" spans="1:15">
      <c r="A382">
        <f t="shared" si="52"/>
        <v>2226</v>
      </c>
      <c r="G382" s="3">
        <f>carboncycle!L482</f>
        <v>935.8924272251428</v>
      </c>
      <c r="H382" s="3">
        <f t="shared" si="45"/>
        <v>6.5523025255498286</v>
      </c>
      <c r="I382" s="3">
        <f t="shared" si="50"/>
        <v>6.3751080262131579</v>
      </c>
      <c r="J382" s="3">
        <f t="shared" si="46"/>
        <v>3.3670077779377552</v>
      </c>
      <c r="K382">
        <f>carboncycle!U482</f>
        <v>935.89255105127108</v>
      </c>
      <c r="L382" s="3">
        <f t="shared" si="47"/>
        <v>6.5523032333979989</v>
      </c>
      <c r="M382" s="3">
        <f t="shared" si="51"/>
        <v>6.3751089364219613</v>
      </c>
      <c r="N382" s="3">
        <f t="shared" si="48"/>
        <v>3.3670087086837635</v>
      </c>
      <c r="O382" s="16">
        <f t="shared" si="49"/>
        <v>9.1020880343961608E-7</v>
      </c>
    </row>
    <row r="383" spans="1:15">
      <c r="A383">
        <f t="shared" si="52"/>
        <v>2227</v>
      </c>
      <c r="G383" s="3">
        <f>carboncycle!L483</f>
        <v>935.79866859656943</v>
      </c>
      <c r="H383" s="3">
        <f t="shared" si="45"/>
        <v>6.5517665304121611</v>
      </c>
      <c r="I383" s="3">
        <f t="shared" si="50"/>
        <v>6.3824067232614299</v>
      </c>
      <c r="J383" s="3">
        <f t="shared" si="46"/>
        <v>3.3840937873479593</v>
      </c>
      <c r="K383">
        <f>carboncycle!U483</f>
        <v>935.79879214947925</v>
      </c>
      <c r="L383" s="3">
        <f t="shared" si="47"/>
        <v>6.5517672367692521</v>
      </c>
      <c r="M383" s="3">
        <f t="shared" si="51"/>
        <v>6.3824076310959006</v>
      </c>
      <c r="N383" s="3">
        <f t="shared" si="48"/>
        <v>3.3840947179773164</v>
      </c>
      <c r="O383" s="16">
        <f t="shared" si="49"/>
        <v>9.078344707091901E-7</v>
      </c>
    </row>
    <row r="384" spans="1:15">
      <c r="A384">
        <f t="shared" si="52"/>
        <v>2228</v>
      </c>
      <c r="G384" s="3">
        <f>carboncycle!L484</f>
        <v>935.68963494015713</v>
      </c>
      <c r="H384" s="3">
        <f t="shared" si="45"/>
        <v>6.5511431441357271</v>
      </c>
      <c r="I384" s="3">
        <f t="shared" si="50"/>
        <v>6.3895724689281437</v>
      </c>
      <c r="J384" s="3">
        <f t="shared" si="46"/>
        <v>3.4011242048239478</v>
      </c>
      <c r="K384">
        <f>carboncycle!U484</f>
        <v>935.68975822195046</v>
      </c>
      <c r="L384" s="3">
        <f t="shared" si="47"/>
        <v>6.5511438490249621</v>
      </c>
      <c r="M384" s="3">
        <f t="shared" si="51"/>
        <v>6.3895733744225529</v>
      </c>
      <c r="N384" s="3">
        <f t="shared" si="48"/>
        <v>3.4011251353238299</v>
      </c>
      <c r="O384" s="16">
        <f t="shared" si="49"/>
        <v>9.0549440923126667E-7</v>
      </c>
    </row>
    <row r="385" spans="1:15">
      <c r="A385">
        <f t="shared" si="52"/>
        <v>2229</v>
      </c>
      <c r="G385" s="3">
        <f>carboncycle!L485</f>
        <v>935.56556997402288</v>
      </c>
      <c r="H385" s="3">
        <f t="shared" si="45"/>
        <v>6.5504337298687183</v>
      </c>
      <c r="I385" s="3">
        <f t="shared" si="50"/>
        <v>6.3966067074171322</v>
      </c>
      <c r="J385" s="3">
        <f t="shared" si="46"/>
        <v>3.4180985909640595</v>
      </c>
      <c r="K385">
        <f>carboncycle!U485</f>
        <v>935.56569298677732</v>
      </c>
      <c r="L385" s="3">
        <f t="shared" si="47"/>
        <v>6.5504344333129385</v>
      </c>
      <c r="M385" s="3">
        <f t="shared" si="51"/>
        <v>6.3966076106051997</v>
      </c>
      <c r="N385" s="3">
        <f t="shared" si="48"/>
        <v>3.4180995213219107</v>
      </c>
      <c r="O385" s="16">
        <f t="shared" si="49"/>
        <v>9.0318806744704716E-7</v>
      </c>
    </row>
    <row r="386" spans="1:15">
      <c r="A386">
        <f t="shared" si="52"/>
        <v>2230</v>
      </c>
      <c r="G386" s="3">
        <f>carboncycle!L486</f>
        <v>935.42671485880294</v>
      </c>
      <c r="H386" s="3">
        <f t="shared" si="45"/>
        <v>6.5496396326681978</v>
      </c>
      <c r="I386" s="3">
        <f t="shared" si="50"/>
        <v>6.4035108716205622</v>
      </c>
      <c r="J386" s="3">
        <f t="shared" si="46"/>
        <v>3.4350165170655131</v>
      </c>
      <c r="K386">
        <f>carboncycle!U486</f>
        <v>935.42683760457305</v>
      </c>
      <c r="L386" s="3">
        <f t="shared" si="47"/>
        <v>6.5496403346898706</v>
      </c>
      <c r="M386" s="3">
        <f t="shared" si="51"/>
        <v>6.4035117725354631</v>
      </c>
      <c r="N386" s="3">
        <f t="shared" si="48"/>
        <v>3.4350174472690398</v>
      </c>
      <c r="O386" s="16">
        <f t="shared" si="49"/>
        <v>9.0091490090316029E-7</v>
      </c>
    </row>
    <row r="387" spans="1:15">
      <c r="A387">
        <f t="shared" si="52"/>
        <v>2231</v>
      </c>
      <c r="G387" s="3">
        <f>carboncycle!L487</f>
        <v>935.27330819940084</v>
      </c>
      <c r="H387" s="3">
        <f t="shared" si="45"/>
        <v>6.5487621797152666</v>
      </c>
      <c r="I387" s="3">
        <f t="shared" si="50"/>
        <v>6.4102863830451797</v>
      </c>
      <c r="J387" s="3">
        <f t="shared" si="46"/>
        <v>3.451877564999386</v>
      </c>
      <c r="K387">
        <f>carboncycle!U487</f>
        <v>935.27343068021719</v>
      </c>
      <c r="L387" s="3">
        <f t="shared" si="47"/>
        <v>6.5487628803364837</v>
      </c>
      <c r="M387" s="3">
        <f t="shared" si="51"/>
        <v>6.4102872817195538</v>
      </c>
      <c r="N387" s="3">
        <f t="shared" si="48"/>
        <v>3.4518784950365529</v>
      </c>
      <c r="O387" s="16">
        <f t="shared" si="49"/>
        <v>8.9867437402801897E-7</v>
      </c>
    </row>
    <row r="388" spans="1:15">
      <c r="A388">
        <f t="shared" si="52"/>
        <v>2232</v>
      </c>
      <c r="G388" s="3">
        <f>carboncycle!L488</f>
        <v>935.10558604788662</v>
      </c>
      <c r="H388" s="3">
        <f t="shared" si="45"/>
        <v>6.5478026805295499</v>
      </c>
      <c r="I388" s="3">
        <f t="shared" si="50"/>
        <v>6.4169346517463746</v>
      </c>
      <c r="J388" s="3">
        <f t="shared" si="46"/>
        <v>3.4686813270858861</v>
      </c>
      <c r="K388">
        <f>carboncycle!U488</f>
        <v>935.1057082657569</v>
      </c>
      <c r="L388" s="3">
        <f t="shared" si="47"/>
        <v>6.5478033797720441</v>
      </c>
      <c r="M388" s="3">
        <f t="shared" si="51"/>
        <v>6.4169355482123356</v>
      </c>
      <c r="N388" s="3">
        <f t="shared" si="48"/>
        <v>3.4686822569449123</v>
      </c>
      <c r="O388" s="16">
        <f t="shared" si="49"/>
        <v>8.9646596101999876E-7</v>
      </c>
    </row>
    <row r="389" spans="1:15">
      <c r="A389">
        <f t="shared" si="52"/>
        <v>2233</v>
      </c>
      <c r="G389" s="3">
        <f>carboncycle!L489</f>
        <v>934.92378190750264</v>
      </c>
      <c r="H389" s="3">
        <f t="shared" si="45"/>
        <v>6.5467624271829585</v>
      </c>
      <c r="I389" s="3">
        <f t="shared" si="50"/>
        <v>6.423457076269786</v>
      </c>
      <c r="J389" s="3">
        <f t="shared" si="46"/>
        <v>3.4854274059699577</v>
      </c>
      <c r="K389">
        <f>carboncycle!U489</f>
        <v>934.92390386441207</v>
      </c>
      <c r="L389" s="3">
        <f t="shared" si="47"/>
        <v>6.5467631250681082</v>
      </c>
      <c r="M389" s="3">
        <f t="shared" si="51"/>
        <v>6.423457970558931</v>
      </c>
      <c r="N389" s="3">
        <f t="shared" si="48"/>
        <v>3.4854283356393112</v>
      </c>
      <c r="O389" s="16">
        <f t="shared" si="49"/>
        <v>8.9428914495925937E-7</v>
      </c>
    </row>
    <row r="390" spans="1:15">
      <c r="A390">
        <f t="shared" si="52"/>
        <v>2234</v>
      </c>
      <c r="G390" s="3">
        <f>carboncycle!L490</f>
        <v>934.72812673771875</v>
      </c>
      <c r="H390" s="3">
        <f t="shared" si="45"/>
        <v>6.5456426945125887</v>
      </c>
      <c r="I390" s="3">
        <f t="shared" si="50"/>
        <v>6.429855043600182</v>
      </c>
      <c r="J390" s="3">
        <f t="shared" si="46"/>
        <v>3.5021154144972608</v>
      </c>
      <c r="K390">
        <f>carboncycle!U490</f>
        <v>934.72824843562944</v>
      </c>
      <c r="L390" s="3">
        <f t="shared" si="47"/>
        <v>6.5456433910614154</v>
      </c>
      <c r="M390" s="3">
        <f t="shared" si="51"/>
        <v>6.4298559357435972</v>
      </c>
      <c r="N390" s="3">
        <f t="shared" si="48"/>
        <v>3.5021163439656546</v>
      </c>
      <c r="O390" s="16">
        <f t="shared" si="49"/>
        <v>8.9214341514320949E-7</v>
      </c>
    </row>
    <row r="391" spans="1:15">
      <c r="A391">
        <f t="shared" si="52"/>
        <v>2235</v>
      </c>
      <c r="G391" s="3">
        <f>carboncycle!L491</f>
        <v>934.51884896028741</v>
      </c>
      <c r="H391" s="3">
        <f t="shared" ref="H391:H454" si="53">H$3*LN(G391/G$3)</f>
        <v>6.5444447403326524</v>
      </c>
      <c r="I391" s="3">
        <f t="shared" si="50"/>
        <v>6.4361299291173353</v>
      </c>
      <c r="J391" s="3">
        <f t="shared" ref="J391:J454" si="54">J390+J$3*(I390-J390)</f>
        <v>3.5187449755905655</v>
      </c>
      <c r="K391">
        <f>carboncycle!U491</f>
        <v>934.51897040114</v>
      </c>
      <c r="L391" s="3">
        <f t="shared" ref="L391:L454" si="55">L$3*LN(K391/K$3)</f>
        <v>6.5444454355658408</v>
      </c>
      <c r="M391" s="3">
        <f t="shared" si="51"/>
        <v>6.4361308191456077</v>
      </c>
      <c r="N391" s="3">
        <f t="shared" ref="N391:N454" si="56">N390+N$3*(M390-N390)</f>
        <v>3.5187459048469534</v>
      </c>
      <c r="O391" s="16">
        <f t="shared" ref="O391:O454" si="57">M391-I391</f>
        <v>8.9002827241557725E-7</v>
      </c>
    </row>
    <row r="392" spans="1:15">
      <c r="A392">
        <f t="shared" si="52"/>
        <v>2236</v>
      </c>
      <c r="G392" s="3">
        <f>carboncycle!L492</f>
        <v>934.29617446625298</v>
      </c>
      <c r="H392" s="3">
        <f t="shared" si="53"/>
        <v>6.5431698056453893</v>
      </c>
      <c r="I392" s="3">
        <f t="shared" ref="I392:I455" si="58">I391+I$3*(I$4*H392-I391)+I$5*(J391-I391)</f>
        <v>6.4422830965586515</v>
      </c>
      <c r="J392" s="3">
        <f t="shared" si="54"/>
        <v>3.5353157221265974</v>
      </c>
      <c r="K392">
        <f>carboncycle!U492</f>
        <v>934.29629565196592</v>
      </c>
      <c r="L392" s="3">
        <f t="shared" si="55"/>
        <v>6.5431704995832867</v>
      </c>
      <c r="M392" s="3">
        <f t="shared" ref="M392:M455" si="59">M391+M$3*(M$4*L392-M391)+M$5*(N391-M391)</f>
        <v>6.442283984501878</v>
      </c>
      <c r="N392" s="3">
        <f t="shared" si="56"/>
        <v>3.5353166511601697</v>
      </c>
      <c r="O392" s="16">
        <f t="shared" si="57"/>
        <v>8.8794322650187496E-7</v>
      </c>
    </row>
    <row r="393" spans="1:15">
      <c r="A393">
        <f t="shared" si="52"/>
        <v>2237</v>
      </c>
      <c r="G393" s="3">
        <f>carboncycle!L493</f>
        <v>934.06032662386394</v>
      </c>
      <c r="H393" s="3">
        <f t="shared" si="53"/>
        <v>6.5418191148508358</v>
      </c>
      <c r="I393" s="3">
        <f t="shared" si="58"/>
        <v>6.4483158979882891</v>
      </c>
      <c r="J393" s="3">
        <f t="shared" si="54"/>
        <v>3.5518272968133715</v>
      </c>
      <c r="K393">
        <f>carboncycle!U493</f>
        <v>934.06044755633388</v>
      </c>
      <c r="L393" s="3">
        <f t="shared" si="55"/>
        <v>6.5418198075134546</v>
      </c>
      <c r="M393" s="3">
        <f t="shared" si="59"/>
        <v>6.4483167838760815</v>
      </c>
      <c r="N393" s="3">
        <f t="shared" si="56"/>
        <v>3.5518282256135505</v>
      </c>
      <c r="O393" s="16">
        <f t="shared" si="57"/>
        <v>8.8588779245668547E-7</v>
      </c>
    </row>
    <row r="394" spans="1:15">
      <c r="A394">
        <f t="shared" si="52"/>
        <v>2238</v>
      </c>
      <c r="G394" s="3">
        <f>carboncycle!L494</f>
        <v>933.81152628734503</v>
      </c>
      <c r="H394" s="3">
        <f t="shared" si="53"/>
        <v>6.540393875955381</v>
      </c>
      <c r="I394" s="3">
        <f t="shared" si="58"/>
        <v>6.4542296737725264</v>
      </c>
      <c r="J394" s="3">
        <f t="shared" si="54"/>
        <v>3.5682793520680449</v>
      </c>
      <c r="K394">
        <f>carboncycle!U494</f>
        <v>933.81164696844769</v>
      </c>
      <c r="L394" s="3">
        <f t="shared" si="55"/>
        <v>6.5403945673624149</v>
      </c>
      <c r="M394" s="3">
        <f t="shared" si="59"/>
        <v>6.4542305576340206</v>
      </c>
      <c r="N394" s="3">
        <f t="shared" si="56"/>
        <v>3.5682802806244815</v>
      </c>
      <c r="O394" s="16">
        <f t="shared" si="57"/>
        <v>8.8386149421637583E-7</v>
      </c>
    </row>
    <row r="395" spans="1:15">
      <c r="A395">
        <f t="shared" si="52"/>
        <v>2239</v>
      </c>
      <c r="G395" s="3">
        <f>carboncycle!L495</f>
        <v>933.54999180648474</v>
      </c>
      <c r="H395" s="3">
        <f t="shared" si="53"/>
        <v>6.5388952807790384</v>
      </c>
      <c r="I395" s="3">
        <f t="shared" si="58"/>
        <v>6.460025752561136</v>
      </c>
      <c r="J395" s="3">
        <f t="shared" si="54"/>
        <v>3.5846715498953263</v>
      </c>
      <c r="K395">
        <f>carboncycle!U495</f>
        <v>933.55011223807458</v>
      </c>
      <c r="L395" s="3">
        <f t="shared" si="55"/>
        <v>6.5388959709498584</v>
      </c>
      <c r="M395" s="3">
        <f t="shared" si="59"/>
        <v>6.4600266344249997</v>
      </c>
      <c r="N395" s="3">
        <f t="shared" si="56"/>
        <v>3.5846724781978958</v>
      </c>
      <c r="O395" s="16">
        <f t="shared" si="57"/>
        <v>8.8186386371091885E-7</v>
      </c>
    </row>
    <row r="396" spans="1:15">
      <c r="A396">
        <f t="shared" si="52"/>
        <v>2240</v>
      </c>
      <c r="G396" s="3">
        <f>carboncycle!L496</f>
        <v>933.27593903699437</v>
      </c>
      <c r="H396" s="3">
        <f t="shared" si="53"/>
        <v>6.5373245051613633</v>
      </c>
      <c r="I396" s="3">
        <f t="shared" si="58"/>
        <v>6.4657054512745287</v>
      </c>
      <c r="J396" s="3">
        <f t="shared" si="54"/>
        <v>3.601003561766468</v>
      </c>
      <c r="K396">
        <f>carboncycle!U496</f>
        <v>933.27605922090527</v>
      </c>
      <c r="L396" s="3">
        <f t="shared" si="55"/>
        <v>6.5373251941150308</v>
      </c>
      <c r="M396" s="3">
        <f t="shared" si="59"/>
        <v>6.4657063311689731</v>
      </c>
      <c r="N396" s="3">
        <f t="shared" si="56"/>
        <v>3.6010044898052658</v>
      </c>
      <c r="O396" s="16">
        <f t="shared" si="57"/>
        <v>8.798944444166068E-7</v>
      </c>
    </row>
    <row r="397" spans="1:15">
      <c r="A397">
        <f t="shared" si="52"/>
        <v>2241</v>
      </c>
      <c r="G397" s="3">
        <f>carboncycle!L497</f>
        <v>932.98958135159933</v>
      </c>
      <c r="H397" s="3">
        <f t="shared" si="53"/>
        <v>6.5356827091659389</v>
      </c>
      <c r="I397" s="3">
        <f t="shared" si="58"/>
        <v>6.4712700750964531</v>
      </c>
      <c r="J397" s="3">
        <f t="shared" si="54"/>
        <v>3.6172750684988739</v>
      </c>
      <c r="K397">
        <f>carboncycle!U497</f>
        <v>932.98970128964447</v>
      </c>
      <c r="L397" s="3">
        <f t="shared" si="55"/>
        <v>6.5356833969212076</v>
      </c>
      <c r="M397" s="3">
        <f t="shared" si="59"/>
        <v>6.4712709530492347</v>
      </c>
      <c r="N397" s="3">
        <f t="shared" si="56"/>
        <v>3.6172759962642118</v>
      </c>
      <c r="O397" s="16">
        <f t="shared" si="57"/>
        <v>8.779527815860888E-7</v>
      </c>
    </row>
    <row r="398" spans="1:15">
      <c r="A398">
        <f t="shared" si="52"/>
        <v>2242</v>
      </c>
      <c r="G398" s="3">
        <f>carboncycle!L498</f>
        <v>932.69112965182023</v>
      </c>
      <c r="H398" s="3">
        <f t="shared" si="53"/>
        <v>6.5339710372833686</v>
      </c>
      <c r="I398" s="3">
        <f t="shared" si="58"/>
        <v>6.4767209174720044</v>
      </c>
      <c r="J398" s="3">
        <f t="shared" si="54"/>
        <v>3.6334857601363484</v>
      </c>
      <c r="K398">
        <f>carboncycle!U498</f>
        <v>932.6912493457927</v>
      </c>
      <c r="L398" s="3">
        <f t="shared" si="55"/>
        <v>6.5339717238586905</v>
      </c>
      <c r="M398" s="3">
        <f t="shared" si="59"/>
        <v>6.4767217935104373</v>
      </c>
      <c r="N398" s="3">
        <f t="shared" si="56"/>
        <v>3.6334866876187508</v>
      </c>
      <c r="O398" s="16">
        <f t="shared" si="57"/>
        <v>8.7603843290651184E-7</v>
      </c>
    </row>
    <row r="399" spans="1:15">
      <c r="A399">
        <f t="shared" si="52"/>
        <v>2243</v>
      </c>
      <c r="G399" s="3">
        <f>carboncycle!L499</f>
        <v>932.38079238040757</v>
      </c>
      <c r="H399" s="3">
        <f t="shared" si="53"/>
        <v>6.5321906186327343</v>
      </c>
      <c r="I399" s="3">
        <f t="shared" si="58"/>
        <v>6.482059260110753</v>
      </c>
      <c r="J399" s="3">
        <f t="shared" si="54"/>
        <v>3.6496353358300149</v>
      </c>
      <c r="K399">
        <f>carboncycle!U499</f>
        <v>932.3809118320803</v>
      </c>
      <c r="L399" s="3">
        <f t="shared" si="55"/>
        <v>6.5321913040462629</v>
      </c>
      <c r="M399" s="3">
        <f t="shared" si="59"/>
        <v>6.4820601342617126</v>
      </c>
      <c r="N399" s="3">
        <f t="shared" si="56"/>
        <v>3.6496362630202155</v>
      </c>
      <c r="O399" s="16">
        <f t="shared" si="57"/>
        <v>8.7415095961773659E-7</v>
      </c>
    </row>
    <row r="400" spans="1:15">
      <c r="A400">
        <f t="shared" si="52"/>
        <v>2244</v>
      </c>
      <c r="G400" s="3">
        <f>carboncycle!L500</f>
        <v>932.05877553439132</v>
      </c>
      <c r="H400" s="3">
        <f t="shared" si="53"/>
        <v>6.5303425671614352</v>
      </c>
      <c r="I400" s="3">
        <f t="shared" si="58"/>
        <v>6.4872863729947596</v>
      </c>
      <c r="J400" s="3">
        <f t="shared" si="54"/>
        <v>3.6657235037199296</v>
      </c>
      <c r="K400">
        <f>carboncycle!U500</f>
        <v>932.05889474551793</v>
      </c>
      <c r="L400" s="3">
        <f t="shared" si="55"/>
        <v>6.5303432514310353</v>
      </c>
      <c r="M400" s="3">
        <f t="shared" si="59"/>
        <v>6.4872872452846924</v>
      </c>
      <c r="N400" s="3">
        <f t="shared" si="56"/>
        <v>3.6657244306088672</v>
      </c>
      <c r="O400" s="16">
        <f t="shared" si="57"/>
        <v>8.7228993272958633E-7</v>
      </c>
    </row>
    <row r="401" spans="1:15">
      <c r="A401">
        <f t="shared" si="52"/>
        <v>2245</v>
      </c>
      <c r="G401" s="3">
        <f>carboncycle!L501</f>
        <v>931.72528267871076</v>
      </c>
      <c r="H401" s="3">
        <f t="shared" si="53"/>
        <v>6.5284279818433877</v>
      </c>
      <c r="I401" s="3">
        <f t="shared" si="58"/>
        <v>6.4924035143912846</v>
      </c>
      <c r="J401" s="3">
        <f t="shared" si="54"/>
        <v>3.6817499808174108</v>
      </c>
      <c r="K401">
        <f>carboncycle!U501</f>
        <v>931.72540165102509</v>
      </c>
      <c r="L401" s="3">
        <f t="shared" si="55"/>
        <v>6.5284286649866408</v>
      </c>
      <c r="M401" s="3">
        <f t="shared" si="59"/>
        <v>6.4924043848462158</v>
      </c>
      <c r="N401" s="3">
        <f t="shared" si="56"/>
        <v>3.6817509073962258</v>
      </c>
      <c r="O401" s="16">
        <f t="shared" si="57"/>
        <v>8.7045493124549012E-7</v>
      </c>
    </row>
    <row r="402" spans="1:15">
      <c r="A402">
        <f t="shared" si="52"/>
        <v>2246</v>
      </c>
      <c r="G402" s="3">
        <f>carboncycle!L502</f>
        <v>931.38051496038941</v>
      </c>
      <c r="H402" s="3">
        <f t="shared" si="53"/>
        <v>6.5264479468755274</v>
      </c>
      <c r="I402" s="3">
        <f t="shared" si="58"/>
        <v>6.4974119308699914</v>
      </c>
      <c r="J402" s="3">
        <f t="shared" si="54"/>
        <v>3.6977144928881103</v>
      </c>
      <c r="K402">
        <f>carboncycle!U502</f>
        <v>931.38063369560609</v>
      </c>
      <c r="L402" s="3">
        <f t="shared" si="55"/>
        <v>6.5264486289097325</v>
      </c>
      <c r="M402" s="3">
        <f t="shared" si="59"/>
        <v>6.4974127995155326</v>
      </c>
      <c r="N402" s="3">
        <f t="shared" si="56"/>
        <v>3.6977154191481416</v>
      </c>
      <c r="O402" s="16">
        <f t="shared" si="57"/>
        <v>8.6864554127430438E-7</v>
      </c>
    </row>
    <row r="403" spans="1:15">
      <c r="A403">
        <f t="shared" si="52"/>
        <v>2247</v>
      </c>
      <c r="G403" s="3">
        <f>carboncycle!L503</f>
        <v>931.02467112321983</v>
      </c>
      <c r="H403" s="3">
        <f t="shared" si="53"/>
        <v>6.5244035318725535</v>
      </c>
      <c r="I403" s="3">
        <f t="shared" si="58"/>
        <v>6.5023128573244477</v>
      </c>
      <c r="J403" s="3">
        <f t="shared" si="54"/>
        <v>3.7136167743358475</v>
      </c>
      <c r="K403">
        <f>carboncycle!U503</f>
        <v>931.02478962303462</v>
      </c>
      <c r="L403" s="3">
        <f t="shared" si="55"/>
        <v>6.5244042128147326</v>
      </c>
      <c r="M403" s="3">
        <f t="shared" si="59"/>
        <v>6.5023137241858002</v>
      </c>
      <c r="N403" s="3">
        <f t="shared" si="56"/>
        <v>3.7136177002686286</v>
      </c>
      <c r="O403" s="16">
        <f t="shared" si="57"/>
        <v>8.6686135247759921E-7</v>
      </c>
    </row>
    <row r="404" spans="1:15">
      <c r="A404">
        <f t="shared" si="52"/>
        <v>2248</v>
      </c>
      <c r="G404" s="3">
        <f>carboncycle!L504</f>
        <v>930.65794752293027</v>
      </c>
      <c r="H404" s="3">
        <f t="shared" si="53"/>
        <v>6.5222957920598965</v>
      </c>
      <c r="I404" s="3">
        <f t="shared" si="58"/>
        <v>6.5071075169977304</v>
      </c>
      <c r="J404" s="3">
        <f t="shared" si="54"/>
        <v>3.7294565680872229</v>
      </c>
      <c r="K404">
        <f>carboncycle!U504</f>
        <v>930.65806578902027</v>
      </c>
      <c r="L404" s="3">
        <f t="shared" si="55"/>
        <v>6.5222964719268051</v>
      </c>
      <c r="M404" s="3">
        <f t="shared" si="59"/>
        <v>6.5071083820996964</v>
      </c>
      <c r="N404" s="3">
        <f t="shared" si="56"/>
        <v>3.7294574936844782</v>
      </c>
      <c r="O404" s="16">
        <f t="shared" si="57"/>
        <v>8.6510196606326417E-7</v>
      </c>
    </row>
    <row r="405" spans="1:15">
      <c r="A405">
        <f t="shared" si="52"/>
        <v>2249</v>
      </c>
      <c r="G405" s="3">
        <f>carboncycle!L505</f>
        <v>930.28053814279883</v>
      </c>
      <c r="H405" s="3">
        <f t="shared" si="53"/>
        <v>6.5201257684648777</v>
      </c>
      <c r="I405" s="3">
        <f t="shared" si="58"/>
        <v>6.5117971215119645</v>
      </c>
      <c r="J405" s="3">
        <f t="shared" si="54"/>
        <v>3.7452336254770344</v>
      </c>
      <c r="K405">
        <f>carboncycle!U505</f>
        <v>930.28065617682284</v>
      </c>
      <c r="L405" s="3">
        <f t="shared" si="55"/>
        <v>6.5201264472730038</v>
      </c>
      <c r="M405" s="3">
        <f t="shared" si="59"/>
        <v>6.5117979848789513</v>
      </c>
      <c r="N405" s="3">
        <f t="shared" si="56"/>
        <v>3.7452345507306766</v>
      </c>
      <c r="O405" s="16">
        <f t="shared" si="57"/>
        <v>8.6336698679190249E-7</v>
      </c>
    </row>
    <row r="406" spans="1:15">
      <c r="A406">
        <f t="shared" si="52"/>
        <v>2250</v>
      </c>
      <c r="G406" s="3">
        <f>carboncycle!L506</f>
        <v>929.89263460968664</v>
      </c>
      <c r="H406" s="3">
        <f t="shared" si="53"/>
        <v>6.5178944881060064</v>
      </c>
      <c r="I406" s="3">
        <f t="shared" si="58"/>
        <v>6.5163828709016025</v>
      </c>
      <c r="J406" s="3">
        <f t="shared" si="54"/>
        <v>3.7609477061345129</v>
      </c>
      <c r="K406">
        <f>carboncycle!U506</f>
        <v>929.89275241328494</v>
      </c>
      <c r="L406" s="3">
        <f t="shared" si="55"/>
        <v>6.5178951658715762</v>
      </c>
      <c r="M406" s="3">
        <f t="shared" si="59"/>
        <v>6.5163837325576299</v>
      </c>
      <c r="N406" s="3">
        <f t="shared" si="56"/>
        <v>3.7609486310366389</v>
      </c>
      <c r="O406" s="16">
        <f t="shared" si="57"/>
        <v>8.6165602741772318E-7</v>
      </c>
    </row>
    <row r="407" spans="1:15">
      <c r="A407">
        <f t="shared" si="52"/>
        <v>2251</v>
      </c>
      <c r="G407" s="3">
        <f>carboncycle!L507</f>
        <v>929.49442621046057</v>
      </c>
      <c r="H407" s="3">
        <f t="shared" si="53"/>
        <v>6.5156029641803848</v>
      </c>
      <c r="I407" s="3">
        <f t="shared" si="58"/>
        <v>6.520865953650282</v>
      </c>
      <c r="J407" s="3">
        <f t="shared" si="54"/>
        <v>3.7765985778703901</v>
      </c>
      <c r="K407">
        <f>carboncycle!U507</f>
        <v>929.4945437852557</v>
      </c>
      <c r="L407" s="3">
        <f t="shared" si="55"/>
        <v>6.5156036409193687</v>
      </c>
      <c r="M407" s="3">
        <f t="shared" si="59"/>
        <v>6.5208668136189898</v>
      </c>
      <c r="N407" s="3">
        <f t="shared" si="56"/>
        <v>3.7765995024132781</v>
      </c>
      <c r="O407" s="16">
        <f t="shared" si="57"/>
        <v>8.5996870780036261E-7</v>
      </c>
    </row>
    <row r="408" spans="1:15">
      <c r="A408">
        <f t="shared" si="52"/>
        <v>2252</v>
      </c>
      <c r="G408" s="3">
        <f>carboncycle!L508</f>
        <v>929.08609990877937</v>
      </c>
      <c r="H408" s="3">
        <f t="shared" si="53"/>
        <v>6.5132521962492227</v>
      </c>
      <c r="I408" s="3">
        <f t="shared" si="58"/>
        <v>6.5252475467310953</v>
      </c>
      <c r="J408" s="3">
        <f t="shared" si="54"/>
        <v>3.7921860165648198</v>
      </c>
      <c r="K408">
        <f>carboncycle!U508</f>
        <v>929.0862172563759</v>
      </c>
      <c r="L408" s="3">
        <f t="shared" si="55"/>
        <v>6.5132528719773415</v>
      </c>
      <c r="M408" s="3">
        <f t="shared" si="59"/>
        <v>6.5252484050357475</v>
      </c>
      <c r="N408" s="3">
        <f t="shared" si="56"/>
        <v>3.7921869407409265</v>
      </c>
      <c r="O408" s="16">
        <f t="shared" si="57"/>
        <v>8.5830465224034924E-7</v>
      </c>
    </row>
    <row r="409" spans="1:15">
      <c r="A409">
        <f t="shared" si="52"/>
        <v>2253</v>
      </c>
      <c r="G409" s="3">
        <f>carboncycle!L509</f>
        <v>928.66784036221657</v>
      </c>
      <c r="H409" s="3">
        <f t="shared" si="53"/>
        <v>6.510843170421408</v>
      </c>
      <c r="I409" s="3">
        <f t="shared" si="58"/>
        <v>6.5295288156500941</v>
      </c>
      <c r="J409" s="3">
        <f t="shared" si="54"/>
        <v>3.807709806056164</v>
      </c>
      <c r="K409">
        <f>carboncycle!U509</f>
        <v>928.66795748420145</v>
      </c>
      <c r="L409" s="3">
        <f t="shared" si="55"/>
        <v>6.5108438451541284</v>
      </c>
      <c r="M409" s="3">
        <f t="shared" si="59"/>
        <v>6.5295296723135881</v>
      </c>
      <c r="N409" s="3">
        <f t="shared" si="56"/>
        <v>3.8077107298581212</v>
      </c>
      <c r="O409" s="16">
        <f t="shared" si="57"/>
        <v>8.5666349391999574E-7</v>
      </c>
    </row>
    <row r="410" spans="1:15">
      <c r="A410">
        <f t="shared" si="52"/>
        <v>2254</v>
      </c>
      <c r="G410" s="3">
        <f>carboncycle!L510</f>
        <v>928.23982993969116</v>
      </c>
      <c r="H410" s="3">
        <f t="shared" si="53"/>
        <v>6.5083768595351028</v>
      </c>
      <c r="I410" s="3">
        <f t="shared" si="58"/>
        <v>6.5337109144928842</v>
      </c>
      <c r="J410" s="3">
        <f t="shared" si="54"/>
        <v>3.8231697380306575</v>
      </c>
      <c r="K410">
        <f>carboncycle!U510</f>
        <v>928.23994683763442</v>
      </c>
      <c r="L410" s="3">
        <f t="shared" si="55"/>
        <v>6.5083775332876579</v>
      </c>
      <c r="M410" s="3">
        <f t="shared" si="59"/>
        <v>6.5337117695377556</v>
      </c>
      <c r="N410" s="3">
        <f t="shared" si="56"/>
        <v>3.8231706614512682</v>
      </c>
      <c r="O410" s="16">
        <f t="shared" si="57"/>
        <v>8.550448713506853E-7</v>
      </c>
    </row>
    <row r="411" spans="1:15">
      <c r="A411">
        <f t="shared" si="52"/>
        <v>2255</v>
      </c>
      <c r="G411" s="3">
        <f>carboncycle!L511</f>
        <v>927.80224873918883</v>
      </c>
      <c r="H411" s="3">
        <f t="shared" si="53"/>
        <v>6.5058542233374066</v>
      </c>
      <c r="I411" s="3">
        <f t="shared" si="58"/>
        <v>6.5377949859741564</v>
      </c>
      <c r="J411" s="3">
        <f t="shared" si="54"/>
        <v>3.838565611912963</v>
      </c>
      <c r="K411">
        <f>carboncycle!U511</f>
        <v>927.80236541464319</v>
      </c>
      <c r="L411" s="3">
        <f t="shared" si="55"/>
        <v>6.5058548961247844</v>
      </c>
      <c r="M411" s="3">
        <f t="shared" si="59"/>
        <v>6.5377958394225857</v>
      </c>
      <c r="N411" s="3">
        <f t="shared" si="56"/>
        <v>3.8385665349451994</v>
      </c>
      <c r="O411" s="16">
        <f t="shared" si="57"/>
        <v>8.5344842926105002E-7</v>
      </c>
    </row>
    <row r="412" spans="1:15">
      <c r="A412">
        <f t="shared" si="52"/>
        <v>2256</v>
      </c>
      <c r="G412" s="3">
        <f>carboncycle!L512</f>
        <v>927.35527460574224</v>
      </c>
      <c r="H412" s="3">
        <f t="shared" si="53"/>
        <v>6.5032762086619744</v>
      </c>
      <c r="I412" s="3">
        <f t="shared" si="58"/>
        <v>6.5417821614899951</v>
      </c>
      <c r="J412" s="3">
        <f t="shared" si="54"/>
        <v>3.8538972347576306</v>
      </c>
      <c r="K412">
        <f>carboncycle!U512</f>
        <v>927.35539106024362</v>
      </c>
      <c r="L412" s="3">
        <f t="shared" si="55"/>
        <v>6.5032768804989285</v>
      </c>
      <c r="M412" s="3">
        <f t="shared" si="59"/>
        <v>6.541783013363812</v>
      </c>
      <c r="N412" s="3">
        <f t="shared" si="56"/>
        <v>3.8538981573946312</v>
      </c>
      <c r="O412" s="16">
        <f t="shared" si="57"/>
        <v>8.5187381682061414E-7</v>
      </c>
    </row>
    <row r="413" spans="1:15">
      <c r="A413">
        <f t="shared" si="52"/>
        <v>2257</v>
      </c>
      <c r="G413" s="3">
        <f>carboncycle!L513</f>
        <v>926.89908314965442</v>
      </c>
      <c r="H413" s="3">
        <f t="shared" si="53"/>
        <v>6.5006437496046665</v>
      </c>
      <c r="I413" s="3">
        <f t="shared" si="58"/>
        <v>6.5456735611728289</v>
      </c>
      <c r="J413" s="3">
        <f t="shared" si="54"/>
        <v>3.8691644211414702</v>
      </c>
      <c r="K413">
        <f>carboncycle!U513</f>
        <v>926.89919938472201</v>
      </c>
      <c r="L413" s="3">
        <f t="shared" si="55"/>
        <v>6.5006444205057212</v>
      </c>
      <c r="M413" s="3">
        <f t="shared" si="59"/>
        <v>6.5456744114935201</v>
      </c>
      <c r="N413" s="3">
        <f t="shared" si="56"/>
        <v>3.8691653433765363</v>
      </c>
      <c r="O413" s="16">
        <f t="shared" si="57"/>
        <v>8.5032069119250764E-7</v>
      </c>
    </row>
    <row r="414" spans="1:15">
      <c r="A414">
        <f t="shared" si="52"/>
        <v>2258</v>
      </c>
      <c r="G414" s="3">
        <f>carboncycle!L514</f>
        <v>926.4338477649386</v>
      </c>
      <c r="H414" s="3">
        <f t="shared" si="53"/>
        <v>6.4979577676971623</v>
      </c>
      <c r="I414" s="3">
        <f t="shared" si="58"/>
        <v>6.5494702939488816</v>
      </c>
      <c r="J414" s="3">
        <f t="shared" si="54"/>
        <v>3.8843669930568483</v>
      </c>
      <c r="K414">
        <f>carboncycle!U514</f>
        <v>926.43396378207524</v>
      </c>
      <c r="L414" s="3">
        <f t="shared" si="55"/>
        <v>6.4979584376766137</v>
      </c>
      <c r="M414" s="3">
        <f t="shared" si="59"/>
        <v>6.5494711427375973</v>
      </c>
      <c r="N414" s="3">
        <f t="shared" si="56"/>
        <v>3.8843679148834407</v>
      </c>
      <c r="O414" s="16">
        <f t="shared" si="57"/>
        <v>8.4878871575710946E-7</v>
      </c>
    </row>
    <row r="415" spans="1:15">
      <c r="A415">
        <f t="shared" si="52"/>
        <v>2259</v>
      </c>
      <c r="G415" s="3">
        <f>carboncycle!L515</f>
        <v>925.95973964795837</v>
      </c>
      <c r="H415" s="3">
        <f t="shared" si="53"/>
        <v>6.4952191720785351</v>
      </c>
      <c r="I415" s="3">
        <f t="shared" si="58"/>
        <v>6.5531734575979899</v>
      </c>
      <c r="J415" s="3">
        <f t="shared" si="54"/>
        <v>3.8995047798059153</v>
      </c>
      <c r="K415">
        <f>carboncycle!U515</f>
        <v>925.95985544865084</v>
      </c>
      <c r="L415" s="3">
        <f t="shared" si="55"/>
        <v>6.4952198411504609</v>
      </c>
      <c r="M415" s="3">
        <f t="shared" si="59"/>
        <v>6.5531743048755473</v>
      </c>
      <c r="N415" s="3">
        <f t="shared" si="56"/>
        <v>3.8995057012176524</v>
      </c>
      <c r="O415" s="16">
        <f t="shared" si="57"/>
        <v>8.4727755744751221E-7</v>
      </c>
    </row>
    <row r="416" spans="1:15">
      <c r="A416">
        <f t="shared" si="52"/>
        <v>2260</v>
      </c>
      <c r="G416" s="3">
        <f>carboncycle!L516</f>
        <v>925.47692781624562</v>
      </c>
      <c r="H416" s="3">
        <f t="shared" si="53"/>
        <v>6.4924288596648205</v>
      </c>
      <c r="I416" s="3">
        <f t="shared" si="58"/>
        <v>6.5567841388156447</v>
      </c>
      <c r="J416" s="3">
        <f t="shared" si="54"/>
        <v>3.9145776178957741</v>
      </c>
      <c r="K416">
        <f>carboncycle!U516</f>
        <v>925.47704340196412</v>
      </c>
      <c r="L416" s="3">
        <f t="shared" si="55"/>
        <v>6.4924295278430719</v>
      </c>
      <c r="M416" s="3">
        <f t="shared" si="59"/>
        <v>6.5567849846025368</v>
      </c>
      <c r="N416" s="3">
        <f t="shared" si="56"/>
        <v>3.9145785388864294</v>
      </c>
      <c r="O416" s="16">
        <f t="shared" si="57"/>
        <v>8.457868920785927E-7</v>
      </c>
    </row>
    <row r="417" spans="1:15">
      <c r="A417">
        <f t="shared" si="52"/>
        <v>2261</v>
      </c>
      <c r="G417" s="3">
        <f>carboncycle!L517</f>
        <v>924.98557912747594</v>
      </c>
      <c r="H417" s="3">
        <f t="shared" si="53"/>
        <v>6.4895877153164943</v>
      </c>
      <c r="I417" s="3">
        <f t="shared" si="58"/>
        <v>6.5603034132771567</v>
      </c>
      <c r="J417" s="3">
        <f t="shared" si="54"/>
        <v>3.929585350934599</v>
      </c>
      <c r="K417">
        <f>carboncycle!U517</f>
        <v>924.98569449967567</v>
      </c>
      <c r="L417" s="3">
        <f t="shared" si="55"/>
        <v>6.4895883826147136</v>
      </c>
      <c r="M417" s="3">
        <f t="shared" si="59"/>
        <v>6.5603042575935522</v>
      </c>
      <c r="N417" s="3">
        <f t="shared" si="56"/>
        <v>3.9295862714980969</v>
      </c>
      <c r="O417" s="16">
        <f t="shared" si="57"/>
        <v>8.4431639546522774E-7</v>
      </c>
    </row>
    <row r="418" spans="1:15">
      <c r="A418">
        <f t="shared" si="52"/>
        <v>2262</v>
      </c>
      <c r="G418" s="3">
        <f>carboncycle!L518</f>
        <v>924.48585829858939</v>
      </c>
      <c r="H418" s="3">
        <f t="shared" si="53"/>
        <v>6.4866966120039438</v>
      </c>
      <c r="I418" s="3">
        <f t="shared" si="58"/>
        <v>6.5637323457037846</v>
      </c>
      <c r="J418" s="3">
        <f t="shared" si="54"/>
        <v>3.9445278295287047</v>
      </c>
      <c r="K418">
        <f>carboncycle!U518</f>
        <v>924.4859734587094</v>
      </c>
      <c r="L418" s="3">
        <f t="shared" si="55"/>
        <v>6.4866972784355603</v>
      </c>
      <c r="M418" s="3">
        <f t="shared" si="59"/>
        <v>6.5637331885695396</v>
      </c>
      <c r="N418" s="3">
        <f t="shared" si="56"/>
        <v>3.9445287496591193</v>
      </c>
      <c r="O418" s="16">
        <f t="shared" si="57"/>
        <v>8.428657549686136E-7</v>
      </c>
    </row>
    <row r="419" spans="1:15">
      <c r="A419">
        <f t="shared" si="52"/>
        <v>2263</v>
      </c>
      <c r="G419" s="3">
        <f>carboncycle!L519</f>
        <v>923.97792792503105</v>
      </c>
      <c r="H419" s="3">
        <f t="shared" si="53"/>
        <v>6.483756410970865</v>
      </c>
      <c r="I419" s="3">
        <f t="shared" si="58"/>
        <v>6.5670719899307466</v>
      </c>
      <c r="J419" s="3">
        <f t="shared" si="54"/>
        <v>3.9594049111805791</v>
      </c>
      <c r="K419">
        <f>carboncycle!U519</f>
        <v>923.97804287449503</v>
      </c>
      <c r="L419" s="3">
        <f t="shared" si="55"/>
        <v>6.4837570765490957</v>
      </c>
      <c r="M419" s="3">
        <f t="shared" si="59"/>
        <v>6.5670728313654081</v>
      </c>
      <c r="N419" s="3">
        <f t="shared" si="56"/>
        <v>3.9594058308721305</v>
      </c>
      <c r="O419" s="16">
        <f t="shared" si="57"/>
        <v>8.4143466150266022E-7</v>
      </c>
    </row>
    <row r="420" spans="1:15">
      <c r="A420">
        <f t="shared" si="52"/>
        <v>2264</v>
      </c>
      <c r="G420" s="3">
        <f>carboncycle!L520</f>
        <v>923.46194850010227</v>
      </c>
      <c r="H420" s="3">
        <f t="shared" si="53"/>
        <v>6.4807679618956096</v>
      </c>
      <c r="I420" s="3">
        <f t="shared" si="58"/>
        <v>6.5703233889769725</v>
      </c>
      <c r="J420" s="3">
        <f t="shared" si="54"/>
        <v>3.97421646018788</v>
      </c>
      <c r="K420">
        <f>carboncycle!U520</f>
        <v>923.4620632403188</v>
      </c>
      <c r="L420" s="3">
        <f t="shared" si="55"/>
        <v>6.4807686266334716</v>
      </c>
      <c r="M420" s="3">
        <f t="shared" si="59"/>
        <v>6.5703242289997812</v>
      </c>
      <c r="N420" s="3">
        <f t="shared" si="56"/>
        <v>3.9742173794349323</v>
      </c>
      <c r="O420" s="16">
        <f t="shared" si="57"/>
        <v>8.400228086458128E-7</v>
      </c>
    </row>
    <row r="421" spans="1:15">
      <c r="A421">
        <f t="shared" si="52"/>
        <v>2265</v>
      </c>
      <c r="G421" s="3">
        <f>carboncycle!L521</f>
        <v>922.9380784344022</v>
      </c>
      <c r="H421" s="3">
        <f t="shared" si="53"/>
        <v>6.4777321030504869</v>
      </c>
      <c r="I421" s="3">
        <f t="shared" si="58"/>
        <v>6.5734875751164958</v>
      </c>
      <c r="J421" s="3">
        <f t="shared" si="54"/>
        <v>3.988962347543402</v>
      </c>
      <c r="K421">
        <f>carboncycle!U521</f>
        <v>922.93819296676475</v>
      </c>
      <c r="L421" s="3">
        <f t="shared" si="55"/>
        <v>6.477732766960794</v>
      </c>
      <c r="M421" s="3">
        <f t="shared" si="59"/>
        <v>6.5734884137463947</v>
      </c>
      <c r="N421" s="3">
        <f t="shared" si="56"/>
        <v>3.9889632663404604</v>
      </c>
      <c r="O421" s="16">
        <f t="shared" si="57"/>
        <v>8.3862989885830075E-7</v>
      </c>
    </row>
    <row r="422" spans="1:15">
      <c r="A422">
        <f t="shared" si="52"/>
        <v>2266</v>
      </c>
      <c r="G422" s="3">
        <f>carboncycle!L522</f>
        <v>922.40647407534561</v>
      </c>
      <c r="H422" s="3">
        <f t="shared" si="53"/>
        <v>6.4746496614590123</v>
      </c>
      <c r="I422" s="3">
        <f t="shared" si="58"/>
        <v>6.5765655699513834</v>
      </c>
      <c r="J422" s="3">
        <f t="shared" si="54"/>
        <v>4.0036424508360176</v>
      </c>
      <c r="K422">
        <f>carboncycle!U522</f>
        <v>922.40658840123285</v>
      </c>
      <c r="L422" s="3">
        <f t="shared" si="55"/>
        <v>6.4746503245543803</v>
      </c>
      <c r="M422" s="3">
        <f t="shared" si="59"/>
        <v>6.5765664072070207</v>
      </c>
      <c r="N422" s="3">
        <f t="shared" si="56"/>
        <v>4.003643369177726</v>
      </c>
      <c r="O422" s="16">
        <f t="shared" si="57"/>
        <v>8.3725563726488872E-7</v>
      </c>
    </row>
    <row r="423" spans="1:15">
      <c r="A423">
        <f t="shared" si="52"/>
        <v>2267</v>
      </c>
      <c r="G423" s="3">
        <f>carboncycle!L523</f>
        <v>921.86728972674427</v>
      </c>
      <c r="H423" s="3">
        <f t="shared" si="53"/>
        <v>6.4715214530511087</v>
      </c>
      <c r="I423" s="3">
        <f t="shared" si="58"/>
        <v>6.5795583844860861</v>
      </c>
      <c r="J423" s="3">
        <f t="shared" si="54"/>
        <v>4.0182566541525926</v>
      </c>
      <c r="K423">
        <f>carboncycle!U523</f>
        <v>921.86740384752068</v>
      </c>
      <c r="L423" s="3">
        <f t="shared" si="55"/>
        <v>6.4715221153439595</v>
      </c>
      <c r="M423" s="3">
        <f t="shared" si="59"/>
        <v>6.5795592203858204</v>
      </c>
      <c r="N423" s="3">
        <f t="shared" si="56"/>
        <v>4.0182575720337326</v>
      </c>
      <c r="O423" s="16">
        <f t="shared" si="57"/>
        <v>8.3589973431941189E-7</v>
      </c>
    </row>
    <row r="424" spans="1:15">
      <c r="A424">
        <f t="shared" si="52"/>
        <v>2268</v>
      </c>
      <c r="G424" s="3">
        <f>carboncycle!L524</f>
        <v>921.32067766843704</v>
      </c>
      <c r="H424" s="3">
        <f t="shared" si="53"/>
        <v>6.4683482828162715</v>
      </c>
      <c r="I424" s="3">
        <f t="shared" si="58"/>
        <v>6.5824670192031247</v>
      </c>
      <c r="J424" s="3">
        <f t="shared" si="54"/>
        <v>4.0328048479808869</v>
      </c>
      <c r="K424">
        <f>carboncycle!U524</f>
        <v>921.32079158545196</v>
      </c>
      <c r="L424" s="3">
        <f t="shared" si="55"/>
        <v>6.4683489443188371</v>
      </c>
      <c r="M424" s="3">
        <f t="shared" si="59"/>
        <v>6.5824678537650314</v>
      </c>
      <c r="N424" s="3">
        <f t="shared" si="56"/>
        <v>4.0328057653963727</v>
      </c>
      <c r="O424" s="16">
        <f t="shared" si="57"/>
        <v>8.3456190669295438E-7</v>
      </c>
    </row>
    <row r="425" spans="1:15">
      <c r="A425">
        <f t="shared" si="52"/>
        <v>2269</v>
      </c>
      <c r="G425" s="3">
        <f>carboncycle!L525</f>
        <v>920.76678817595246</v>
      </c>
      <c r="H425" s="3">
        <f t="shared" si="53"/>
        <v>6.4651309449546943</v>
      </c>
      <c r="I425" s="3">
        <f t="shared" si="58"/>
        <v>6.5852924641400072</v>
      </c>
      <c r="J425" s="3">
        <f t="shared" si="54"/>
        <v>4.0472869291134295</v>
      </c>
      <c r="K425">
        <f>carboncycle!U525</f>
        <v>920.76690189054136</v>
      </c>
      <c r="L425" s="3">
        <f t="shared" si="55"/>
        <v>6.4651316056790176</v>
      </c>
      <c r="M425" s="3">
        <f t="shared" si="59"/>
        <v>6.585293297381881</v>
      </c>
      <c r="N425" s="3">
        <f t="shared" si="56"/>
        <v>4.0472878460583068</v>
      </c>
      <c r="O425" s="16">
        <f t="shared" si="57"/>
        <v>8.3324187372113556E-7</v>
      </c>
    </row>
    <row r="426" spans="1:15">
      <c r="A426">
        <f t="shared" si="52"/>
        <v>2270</v>
      </c>
      <c r="G426" s="3">
        <f>carboncycle!L526</f>
        <v>920.20576954019907</v>
      </c>
      <c r="H426" s="3">
        <f t="shared" si="53"/>
        <v>6.4618702230263727</v>
      </c>
      <c r="I426" s="3">
        <f t="shared" si="58"/>
        <v>6.5880356989672793</v>
      </c>
      <c r="J426" s="3">
        <f t="shared" si="54"/>
        <v>4.0617028005523803</v>
      </c>
      <c r="K426">
        <f>carboncycle!U526</f>
        <v>920.20588305368324</v>
      </c>
      <c r="L426" s="3">
        <f t="shared" si="55"/>
        <v>6.4618708829843108</v>
      </c>
      <c r="M426" s="3">
        <f t="shared" si="59"/>
        <v>6.5880365309066411</v>
      </c>
      <c r="N426" s="3">
        <f t="shared" si="56"/>
        <v>4.0617037170218246</v>
      </c>
      <c r="O426" s="16">
        <f t="shared" si="57"/>
        <v>8.3193936184500217E-7</v>
      </c>
    </row>
    <row r="427" spans="1:15">
      <c r="A427">
        <f t="shared" si="52"/>
        <v>2271</v>
      </c>
      <c r="G427" s="3">
        <f>carboncycle!L527</f>
        <v>919.63776808716375</v>
      </c>
      <c r="H427" s="3">
        <f t="shared" si="53"/>
        <v>6.4585668900981821</v>
      </c>
      <c r="I427" s="3">
        <f t="shared" si="58"/>
        <v>6.5906976930676331</v>
      </c>
      <c r="J427" s="3">
        <f t="shared" si="54"/>
        <v>4.0760523714153774</v>
      </c>
      <c r="K427">
        <f>carboncycle!U527</f>
        <v>919.63788140085057</v>
      </c>
      <c r="L427" s="3">
        <f t="shared" si="55"/>
        <v>6.4585675493014119</v>
      </c>
      <c r="M427" s="3">
        <f t="shared" si="59"/>
        <v>6.5906985237217333</v>
      </c>
      <c r="N427" s="3">
        <f t="shared" si="56"/>
        <v>4.0760532874046902</v>
      </c>
      <c r="O427" s="16">
        <f t="shared" si="57"/>
        <v>8.3065410017013619E-7</v>
      </c>
    </row>
    <row r="428" spans="1:15">
      <c r="A428">
        <f t="shared" si="52"/>
        <v>2272</v>
      </c>
      <c r="G428" s="3">
        <f>carboncycle!L528</f>
        <v>919.06292819761109</v>
      </c>
      <c r="H428" s="3">
        <f t="shared" si="53"/>
        <v>6.4552217088889536</v>
      </c>
      <c r="I428" s="3">
        <f t="shared" si="58"/>
        <v>6.5932794056159736</v>
      </c>
      <c r="J428" s="3">
        <f t="shared" si="54"/>
        <v>4.0903355568423621</v>
      </c>
      <c r="K428">
        <f>carboncycle!U528</f>
        <v>919.06304131279433</v>
      </c>
      <c r="L428" s="3">
        <f t="shared" si="55"/>
        <v>6.4552223673489726</v>
      </c>
      <c r="M428" s="3">
        <f t="shared" si="59"/>
        <v>6.5932802350017976</v>
      </c>
      <c r="N428" s="3">
        <f t="shared" si="56"/>
        <v>4.0903364723469711</v>
      </c>
      <c r="O428" s="16">
        <f t="shared" si="57"/>
        <v>8.2938582401936856E-7</v>
      </c>
    </row>
    <row r="429" spans="1:15">
      <c r="A429">
        <f t="shared" si="52"/>
        <v>2273</v>
      </c>
      <c r="G429" s="3">
        <f>carboncycle!L529</f>
        <v>918.48139232677249</v>
      </c>
      <c r="H429" s="3">
        <f t="shared" si="53"/>
        <v>6.451835431912551</v>
      </c>
      <c r="I429" s="3">
        <f t="shared" si="58"/>
        <v>6.5957817856603675</v>
      </c>
      <c r="J429" s="3">
        <f t="shared" si="54"/>
        <v>4.1045522779033963</v>
      </c>
      <c r="K429">
        <f>carboncycle!U529</f>
        <v>918.48150524473203</v>
      </c>
      <c r="L429" s="3">
        <f t="shared" si="55"/>
        <v>6.451836089640679</v>
      </c>
      <c r="M429" s="3">
        <f t="shared" si="59"/>
        <v>6.5957826137946389</v>
      </c>
      <c r="N429" s="3">
        <f t="shared" si="56"/>
        <v>4.1045531929188508</v>
      </c>
      <c r="O429" s="16">
        <f t="shared" si="57"/>
        <v>8.2813427138006546E-7</v>
      </c>
    </row>
    <row r="430" spans="1:15">
      <c r="A430">
        <f t="shared" si="52"/>
        <v>2274</v>
      </c>
      <c r="G430" s="3">
        <f>carboncycle!L530</f>
        <v>917.8933010240147</v>
      </c>
      <c r="H430" s="3">
        <f t="shared" si="53"/>
        <v>6.4484088016189576</v>
      </c>
      <c r="I430" s="3">
        <f t="shared" si="58"/>
        <v>6.5982057722037881</v>
      </c>
      <c r="J430" s="3">
        <f t="shared" si="54"/>
        <v>4.1187024615074561</v>
      </c>
      <c r="K430">
        <f>carboncycle!U530</f>
        <v>917.89341374601747</v>
      </c>
      <c r="L430" s="3">
        <f t="shared" si="55"/>
        <v>6.448409458626343</v>
      </c>
      <c r="M430" s="3">
        <f t="shared" si="59"/>
        <v>6.5982065991029755</v>
      </c>
      <c r="N430" s="3">
        <f t="shared" si="56"/>
        <v>4.1187033760294254</v>
      </c>
      <c r="O430" s="16">
        <f t="shared" si="57"/>
        <v>8.2689918734502044E-7</v>
      </c>
    </row>
    <row r="431" spans="1:15">
      <c r="A431">
        <f t="shared" si="52"/>
        <v>2275</v>
      </c>
      <c r="G431" s="3">
        <f>carboncycle!L531</f>
        <v>917.29879295247724</v>
      </c>
      <c r="H431" s="3">
        <f t="shared" si="53"/>
        <v>6.4449425505333888</v>
      </c>
      <c r="I431" s="3">
        <f t="shared" si="58"/>
        <v>6.6005522942865884</v>
      </c>
      <c r="J431" s="3">
        <f t="shared" si="54"/>
        <v>4.1327860403122116</v>
      </c>
      <c r="K431">
        <f>carboncycle!U531</f>
        <v>917.29890547977675</v>
      </c>
      <c r="L431" s="3">
        <f t="shared" si="55"/>
        <v>6.4449432068310095</v>
      </c>
      <c r="M431" s="3">
        <f t="shared" si="59"/>
        <v>6.6005531199669072</v>
      </c>
      <c r="N431" s="3">
        <f t="shared" si="56"/>
        <v>4.132786954336483</v>
      </c>
      <c r="O431" s="16">
        <f t="shared" si="57"/>
        <v>8.2568031878338388E-7</v>
      </c>
    </row>
    <row r="432" spans="1:15">
      <c r="A432">
        <f t="shared" si="52"/>
        <v>2276</v>
      </c>
      <c r="G432" s="3">
        <f>carboncycle!L532</f>
        <v>916.69800490867169</v>
      </c>
      <c r="H432" s="3">
        <f t="shared" si="53"/>
        <v>6.4414374013934532</v>
      </c>
      <c r="I432" s="3">
        <f t="shared" si="58"/>
        <v>6.6028222710696181</v>
      </c>
      <c r="J432" s="3">
        <f t="shared" si="54"/>
        <v>4.1468029526347863</v>
      </c>
      <c r="K432">
        <f>carboncycle!U532</f>
        <v>916.69811724250849</v>
      </c>
      <c r="L432" s="3">
        <f t="shared" si="55"/>
        <v>6.441438056992121</v>
      </c>
      <c r="M432" s="3">
        <f t="shared" si="59"/>
        <v>6.6028230955470351</v>
      </c>
      <c r="N432" s="3">
        <f t="shared" si="56"/>
        <v>4.1468038661572635</v>
      </c>
      <c r="O432" s="16">
        <f t="shared" si="57"/>
        <v>8.2447741700519828E-7</v>
      </c>
    </row>
    <row r="433" spans="1:15">
      <c r="A433">
        <f t="shared" si="52"/>
        <v>2277</v>
      </c>
      <c r="G433" s="3">
        <f>carboncycle!L533</f>
        <v>916.09107184203231</v>
      </c>
      <c r="H433" s="3">
        <f t="shared" si="53"/>
        <v>6.4378940672843576</v>
      </c>
      <c r="I433" s="3">
        <f t="shared" si="58"/>
        <v>6.605016611917919</v>
      </c>
      <c r="J433" s="3">
        <f t="shared" si="54"/>
        <v>4.1607531423634958</v>
      </c>
      <c r="K433">
        <f>carboncycle!U533</f>
        <v>916.09118398363375</v>
      </c>
      <c r="L433" s="3">
        <f t="shared" si="55"/>
        <v>6.4378947221947138</v>
      </c>
      <c r="M433" s="3">
        <f t="shared" si="59"/>
        <v>6.6050174352081585</v>
      </c>
      <c r="N433" s="3">
        <f t="shared" si="56"/>
        <v>4.1607540553801972</v>
      </c>
      <c r="O433" s="16">
        <f t="shared" si="57"/>
        <v>8.2329023953775504E-7</v>
      </c>
    </row>
    <row r="434" spans="1:15">
      <c r="A434">
        <f t="shared" si="52"/>
        <v>2278</v>
      </c>
      <c r="G434" s="3">
        <f>carboncycle!L534</f>
        <v>915.47812687441058</v>
      </c>
      <c r="H434" s="3">
        <f t="shared" si="53"/>
        <v>6.4343132517721795</v>
      </c>
      <c r="I434" s="3">
        <f t="shared" si="58"/>
        <v>6.6071362164849274</v>
      </c>
      <c r="J434" s="3">
        <f t="shared" si="54"/>
        <v>4.1746365588705645</v>
      </c>
      <c r="K434">
        <f>carboncycle!U534</f>
        <v>915.47823882499188</v>
      </c>
      <c r="L434" s="3">
        <f t="shared" si="55"/>
        <v>6.4343139060047108</v>
      </c>
      <c r="M434" s="3">
        <f t="shared" si="59"/>
        <v>6.607137038603474</v>
      </c>
      <c r="N434" s="3">
        <f t="shared" si="56"/>
        <v>4.1746374713776202</v>
      </c>
      <c r="O434" s="16">
        <f t="shared" si="57"/>
        <v>8.2211854657288086E-7</v>
      </c>
    </row>
    <row r="435" spans="1:15">
      <c r="A435">
        <f t="shared" ref="A435:A456" si="60">1+A434</f>
        <v>2279</v>
      </c>
      <c r="G435" s="3">
        <f>carboncycle!L535</f>
        <v>914.85930131950693</v>
      </c>
      <c r="H435" s="3">
        <f t="shared" si="53"/>
        <v>6.4306956490352372</v>
      </c>
      <c r="I435" s="3">
        <f t="shared" si="58"/>
        <v>6.6091819747971243</v>
      </c>
      <c r="J435" s="3">
        <f t="shared" si="54"/>
        <v>4.1884531569258137</v>
      </c>
      <c r="K435">
        <f>carboncycle!U535</f>
        <v>914.85941308027009</v>
      </c>
      <c r="L435" s="3">
        <f t="shared" si="55"/>
        <v>6.4306963026002659</v>
      </c>
      <c r="M435" s="3">
        <f t="shared" si="59"/>
        <v>6.6091827957592262</v>
      </c>
      <c r="N435" s="3">
        <f t="shared" si="56"/>
        <v>4.1884540689194631</v>
      </c>
      <c r="O435" s="16">
        <f t="shared" si="57"/>
        <v>8.2096210185511609E-7</v>
      </c>
    </row>
    <row r="436" spans="1:15">
      <c r="A436">
        <f t="shared" si="60"/>
        <v>2280</v>
      </c>
      <c r="G436" s="3">
        <f>carboncycle!L536</f>
        <v>914.23472470223021</v>
      </c>
      <c r="H436" s="3">
        <f t="shared" si="53"/>
        <v>6.4270419439935438</v>
      </c>
      <c r="I436" s="3">
        <f t="shared" si="58"/>
        <v>6.6111547673390563</v>
      </c>
      <c r="J436" s="3">
        <f t="shared" si="54"/>
        <v>4.2022028966113227</v>
      </c>
      <c r="K436">
        <f>carboncycle!U536</f>
        <v>914.23483627436542</v>
      </c>
      <c r="L436" s="3">
        <f t="shared" si="55"/>
        <v>6.4270425969012388</v>
      </c>
      <c r="M436" s="3">
        <f t="shared" si="59"/>
        <v>6.6111555871597307</v>
      </c>
      <c r="N436" s="3">
        <f t="shared" si="56"/>
        <v>4.2022038080879129</v>
      </c>
      <c r="O436" s="16">
        <f t="shared" si="57"/>
        <v>8.1982067445807161E-7</v>
      </c>
    </row>
    <row r="437" spans="1:15">
      <c r="A437">
        <f t="shared" si="60"/>
        <v>2281</v>
      </c>
      <c r="G437" s="3">
        <f>carboncycle!L537</f>
        <v>913.60452477798106</v>
      </c>
      <c r="H437" s="3">
        <f t="shared" si="53"/>
        <v>6.4233528124363932</v>
      </c>
      <c r="I437" s="3">
        <f t="shared" si="58"/>
        <v>6.6130554651386788</v>
      </c>
      <c r="J437" s="3">
        <f t="shared" si="54"/>
        <v>4.215885743237056</v>
      </c>
      <c r="K437">
        <f>carboncycle!U537</f>
        <v>913.60463616266588</v>
      </c>
      <c r="L437" s="3">
        <f t="shared" si="55"/>
        <v>6.4233534646967643</v>
      </c>
      <c r="M437" s="3">
        <f t="shared" si="59"/>
        <v>6.6130562838327149</v>
      </c>
      <c r="N437" s="3">
        <f t="shared" si="56"/>
        <v>4.2158866541930404</v>
      </c>
      <c r="O437" s="16">
        <f t="shared" si="57"/>
        <v>8.1869403611989355E-7</v>
      </c>
    </row>
    <row r="438" spans="1:15">
      <c r="A438">
        <f t="shared" si="60"/>
        <v>2282</v>
      </c>
      <c r="G438" s="3">
        <f>carboncycle!L538</f>
        <v>912.96882755184947</v>
      </c>
      <c r="H438" s="3">
        <f t="shared" si="53"/>
        <v>6.4196289211480657</v>
      </c>
      <c r="I438" s="3">
        <f t="shared" si="58"/>
        <v>6.6148849298529662</v>
      </c>
      <c r="J438" s="3">
        <f t="shared" si="54"/>
        <v>4.2295016672574572</v>
      </c>
      <c r="K438">
        <f>carboncycle!U538</f>
        <v>912.96893875024966</v>
      </c>
      <c r="L438" s="3">
        <f t="shared" si="55"/>
        <v>6.4196295727709769</v>
      </c>
      <c r="M438" s="3">
        <f t="shared" si="59"/>
        <v>6.6148857474349283</v>
      </c>
      <c r="N438" s="3">
        <f t="shared" si="56"/>
        <v>4.2295025776893942</v>
      </c>
      <c r="O438" s="16">
        <f t="shared" si="57"/>
        <v>8.1758196213144174E-7</v>
      </c>
    </row>
    <row r="439" spans="1:15">
      <c r="A439">
        <f t="shared" si="60"/>
        <v>2283</v>
      </c>
      <c r="G439" s="3">
        <f>carboncycle!L539</f>
        <v>912.32775729772368</v>
      </c>
      <c r="H439" s="3">
        <f t="shared" si="53"/>
        <v>6.4158709280317012</v>
      </c>
      <c r="I439" s="3">
        <f t="shared" si="58"/>
        <v>6.616644013853711</v>
      </c>
      <c r="J439" s="3">
        <f t="shared" si="54"/>
        <v>4.2430506441890001</v>
      </c>
      <c r="K439">
        <f>carboncycle!U539</f>
        <v>912.32786831099281</v>
      </c>
      <c r="L439" s="3">
        <f t="shared" si="55"/>
        <v>6.4158715790268603</v>
      </c>
      <c r="M439" s="3">
        <f t="shared" si="59"/>
        <v>6.6166448303379459</v>
      </c>
      <c r="N439" s="3">
        <f t="shared" si="56"/>
        <v>4.2430515540935492</v>
      </c>
      <c r="O439" s="16">
        <f t="shared" si="57"/>
        <v>8.1648423488900335E-7</v>
      </c>
    </row>
    <row r="440" spans="1:15">
      <c r="A440">
        <f t="shared" si="60"/>
        <v>2284</v>
      </c>
      <c r="G440" s="3">
        <f>carboncycle!L540</f>
        <v>911.68143657730218</v>
      </c>
      <c r="H440" s="3">
        <f t="shared" si="53"/>
        <v>6.4120794822313352</v>
      </c>
      <c r="I440" s="3">
        <f t="shared" si="58"/>
        <v>6.6183335603134905</v>
      </c>
      <c r="J440" s="3">
        <f t="shared" si="54"/>
        <v>4.2565326545286961</v>
      </c>
      <c r="K440">
        <f>carboncycle!U540</f>
        <v>911.68154740658213</v>
      </c>
      <c r="L440" s="3">
        <f t="shared" si="55"/>
        <v>6.4120801326083079</v>
      </c>
      <c r="M440" s="3">
        <f t="shared" si="59"/>
        <v>6.6183343757141264</v>
      </c>
      <c r="N440" s="3">
        <f t="shared" si="56"/>
        <v>4.2565335639026172</v>
      </c>
      <c r="O440" s="16">
        <f t="shared" si="57"/>
        <v>8.1540063590068712E-7</v>
      </c>
    </row>
    <row r="441" spans="1:15">
      <c r="A441">
        <f t="shared" si="60"/>
        <v>2285</v>
      </c>
      <c r="G441" s="3">
        <f>carboncycle!L541</f>
        <v>911.02998625900511</v>
      </c>
      <c r="H441" s="3">
        <f t="shared" si="53"/>
        <v>6.408255224252124</v>
      </c>
      <c r="I441" s="3">
        <f t="shared" si="58"/>
        <v>6.6199544032917226</v>
      </c>
      <c r="J441" s="3">
        <f t="shared" si="54"/>
        <v>4.2699476836735535</v>
      </c>
      <c r="K441">
        <f>carboncycle!U541</f>
        <v>911.03009690542615</v>
      </c>
      <c r="L441" s="3">
        <f t="shared" si="55"/>
        <v>6.4082558740203259</v>
      </c>
      <c r="M441" s="3">
        <f t="shared" si="59"/>
        <v>6.6199552176226746</v>
      </c>
      <c r="N441" s="3">
        <f t="shared" si="56"/>
        <v>4.2699485925137068</v>
      </c>
      <c r="O441" s="16">
        <f t="shared" si="57"/>
        <v>8.1433095200367234E-7</v>
      </c>
    </row>
    <row r="442" spans="1:15">
      <c r="A442">
        <f t="shared" si="60"/>
        <v>2286</v>
      </c>
      <c r="G442" s="3">
        <f>carboncycle!L542</f>
        <v>910.37352553677954</v>
      </c>
      <c r="H442" s="3">
        <f t="shared" si="53"/>
        <v>6.4043987860787768</v>
      </c>
      <c r="I442" s="3">
        <f t="shared" si="58"/>
        <v>6.621507367820775</v>
      </c>
      <c r="J442" s="3">
        <f t="shared" si="54"/>
        <v>4.2832957218409851</v>
      </c>
      <c r="K442">
        <f>carboncycle!U542</f>
        <v>910.37363600146034</v>
      </c>
      <c r="L442" s="3">
        <f t="shared" si="55"/>
        <v>6.4043994352474867</v>
      </c>
      <c r="M442" s="3">
        <f t="shared" si="59"/>
        <v>6.6215081810957512</v>
      </c>
      <c r="N442" s="3">
        <f t="shared" si="56"/>
        <v>4.283296630144326</v>
      </c>
      <c r="O442" s="16">
        <f t="shared" si="57"/>
        <v>8.1327497625238721E-7</v>
      </c>
    </row>
    <row r="443" spans="1:15">
      <c r="A443">
        <f t="shared" si="60"/>
        <v>2287</v>
      </c>
      <c r="G443" s="3">
        <f>carboncycle!L543</f>
        <v>909.71217194879409</v>
      </c>
      <c r="H443" s="3">
        <f t="shared" si="53"/>
        <v>6.4005107912922323</v>
      </c>
      <c r="I443" s="3">
        <f t="shared" si="58"/>
        <v>6.6229932699920813</v>
      </c>
      <c r="J443" s="3">
        <f t="shared" si="54"/>
        <v>4.2965767639901502</v>
      </c>
      <c r="K443">
        <f>carboncycle!U543</f>
        <v>909.7122822328422</v>
      </c>
      <c r="L443" s="3">
        <f t="shared" si="55"/>
        <v>6.4005114398705851</v>
      </c>
      <c r="M443" s="3">
        <f t="shared" si="59"/>
        <v>6.6229940822245812</v>
      </c>
      <c r="N443" s="3">
        <f t="shared" si="56"/>
        <v>4.2965776717537301</v>
      </c>
      <c r="O443" s="16">
        <f t="shared" si="57"/>
        <v>8.122324999249031E-7</v>
      </c>
    </row>
    <row r="444" spans="1:15">
      <c r="A444">
        <f t="shared" si="60"/>
        <v>2288</v>
      </c>
      <c r="G444" s="3">
        <f>carboncycle!L544</f>
        <v>909.0460413960185</v>
      </c>
      <c r="H444" s="3">
        <f t="shared" si="53"/>
        <v>6.3965918551845586</v>
      </c>
      <c r="I444" s="3">
        <f t="shared" si="58"/>
        <v>6.6244129170422124</v>
      </c>
      <c r="J444" s="3">
        <f t="shared" si="54"/>
        <v>4.309790809744241</v>
      </c>
      <c r="K444">
        <f>carboncycle!U544</f>
        <v>909.04615150053019</v>
      </c>
      <c r="L444" s="3">
        <f t="shared" si="55"/>
        <v>6.3965925031815525</v>
      </c>
      <c r="M444" s="3">
        <f t="shared" si="59"/>
        <v>6.6244137282455346</v>
      </c>
      <c r="N444" s="3">
        <f t="shared" si="56"/>
        <v>4.3097917169652042</v>
      </c>
      <c r="O444" s="16">
        <f t="shared" si="57"/>
        <v>8.1120332229289716E-7</v>
      </c>
    </row>
    <row r="445" spans="1:15">
      <c r="A445">
        <f t="shared" si="60"/>
        <v>2289</v>
      </c>
      <c r="G445" s="3">
        <f>carboncycle!L545</f>
        <v>908.37524816068424</v>
      </c>
      <c r="H445" s="3">
        <f t="shared" si="53"/>
        <v>6.3926425848721422</v>
      </c>
      <c r="I445" s="3">
        <f t="shared" si="58"/>
        <v>6.6257671074388664</v>
      </c>
      <c r="J445" s="3">
        <f t="shared" si="54"/>
        <v>4.3229378633136939</v>
      </c>
      <c r="K445">
        <f>carboncycle!U545</f>
        <v>908.37535808674465</v>
      </c>
      <c r="L445" s="3">
        <f t="shared" si="55"/>
        <v>6.3926432322966376</v>
      </c>
      <c r="M445" s="3">
        <f t="shared" si="59"/>
        <v>6.6257679176261108</v>
      </c>
      <c r="N445" s="3">
        <f t="shared" si="56"/>
        <v>4.3229387699892765</v>
      </c>
      <c r="O445" s="16">
        <f t="shared" si="57"/>
        <v>8.1018724440440337E-7</v>
      </c>
    </row>
    <row r="446" spans="1:15">
      <c r="A446">
        <f t="shared" si="60"/>
        <v>2290</v>
      </c>
      <c r="G446" s="3">
        <f>carboncycle!L546</f>
        <v>907.69990492462171</v>
      </c>
      <c r="H446" s="3">
        <f t="shared" si="53"/>
        <v>6.3886635794071482</v>
      </c>
      <c r="I446" s="3">
        <f t="shared" si="58"/>
        <v>6.6270566309667363</v>
      </c>
      <c r="J446" s="3">
        <f t="shared" si="54"/>
        <v>4.336017933420325</v>
      </c>
      <c r="K446">
        <f>carboncycle!U546</f>
        <v>907.70001467330508</v>
      </c>
      <c r="L446" s="3">
        <f t="shared" si="55"/>
        <v>6.3886642262678759</v>
      </c>
      <c r="M446" s="3">
        <f t="shared" si="59"/>
        <v>6.6270574401508062</v>
      </c>
      <c r="N446" s="3">
        <f t="shared" si="56"/>
        <v>4.3360188395478536</v>
      </c>
      <c r="O446" s="16">
        <f t="shared" si="57"/>
        <v>8.0918406997199099E-7</v>
      </c>
    </row>
    <row r="447" spans="1:15">
      <c r="A447">
        <f t="shared" si="60"/>
        <v>2291</v>
      </c>
      <c r="G447" s="3">
        <f>carboncycle!L547</f>
        <v>907.02012278747293</v>
      </c>
      <c r="H447" s="3">
        <f t="shared" si="53"/>
        <v>6.3846554298873146</v>
      </c>
      <c r="I447" s="3">
        <f t="shared" si="58"/>
        <v>6.6282822688132086</v>
      </c>
      <c r="J447" s="3">
        <f t="shared" si="54"/>
        <v>4.3490310332223885</v>
      </c>
      <c r="K447">
        <f>carboncycle!U547</f>
        <v>907.02023235984245</v>
      </c>
      <c r="L447" s="3">
        <f t="shared" si="55"/>
        <v>6.3846560761928677</v>
      </c>
      <c r="M447" s="3">
        <f t="shared" si="59"/>
        <v>6.6282830770068157</v>
      </c>
      <c r="N447" s="3">
        <f t="shared" si="56"/>
        <v>4.3490319387992784</v>
      </c>
      <c r="O447" s="16">
        <f t="shared" si="57"/>
        <v>8.0819360714912136E-7</v>
      </c>
    </row>
    <row r="448" spans="1:15">
      <c r="A448">
        <f t="shared" si="60"/>
        <v>2292</v>
      </c>
      <c r="G448" s="3">
        <f>carboncycle!L548</f>
        <v>906.33601128477233</v>
      </c>
      <c r="H448" s="3">
        <f t="shared" si="53"/>
        <v>6.3806187195640458</v>
      </c>
      <c r="I448" s="3">
        <f t="shared" si="58"/>
        <v>6.6294447936538718</v>
      </c>
      <c r="J448" s="3">
        <f t="shared" si="54"/>
        <v>4.3619771802405447</v>
      </c>
      <c r="K448">
        <f>carboncycle!U548</f>
        <v>906.33612068188108</v>
      </c>
      <c r="L448" s="3">
        <f t="shared" si="55"/>
        <v>6.3806193653228913</v>
      </c>
      <c r="M448" s="3">
        <f t="shared" si="59"/>
        <v>6.6294456008695377</v>
      </c>
      <c r="N448" s="3">
        <f t="shared" si="56"/>
        <v>4.3619780852642975</v>
      </c>
      <c r="O448" s="16">
        <f t="shared" si="57"/>
        <v>8.0721566586561266E-7</v>
      </c>
    </row>
    <row r="449" spans="1:15">
      <c r="A449">
        <f t="shared" si="60"/>
        <v>2293</v>
      </c>
      <c r="G449" s="3">
        <f>carboncycle!L549</f>
        <v>905.6476784058982</v>
      </c>
      <c r="H449" s="3">
        <f t="shared" si="53"/>
        <v>6.3765540239488798</v>
      </c>
      <c r="I449" s="3">
        <f t="shared" si="58"/>
        <v>6.6305449697377803</v>
      </c>
      <c r="J449" s="3">
        <f t="shared" si="54"/>
        <v>4.3748563962847324</v>
      </c>
      <c r="K449">
        <f>carboncycle!U549</f>
        <v>905.64778762878825</v>
      </c>
      <c r="L449" s="3">
        <f t="shared" si="55"/>
        <v>6.3765546691693569</v>
      </c>
      <c r="M449" s="3">
        <f t="shared" si="59"/>
        <v>6.6305457759878408</v>
      </c>
      <c r="N449" s="3">
        <f t="shared" si="56"/>
        <v>4.374857300752935</v>
      </c>
      <c r="O449" s="16">
        <f t="shared" si="57"/>
        <v>8.0625006049217518E-7</v>
      </c>
    </row>
    <row r="450" spans="1:15">
      <c r="A450">
        <f t="shared" si="60"/>
        <v>2294</v>
      </c>
      <c r="G450" s="3">
        <f>carboncycle!L550</f>
        <v>904.95523061188646</v>
      </c>
      <c r="H450" s="3">
        <f t="shared" si="53"/>
        <v>6.3724619109183269</v>
      </c>
      <c r="I450" s="3">
        <f t="shared" si="58"/>
        <v>6.6315835529724545</v>
      </c>
      <c r="J450" s="3">
        <f t="shared" si="54"/>
        <v>4.3876687073819456</v>
      </c>
      <c r="K450">
        <f>carboncycle!U550</f>
        <v>904.95533966158973</v>
      </c>
      <c r="L450" s="3">
        <f t="shared" si="55"/>
        <v>6.3724625556086467</v>
      </c>
      <c r="M450" s="3">
        <f t="shared" si="59"/>
        <v>6.6315843582690626</v>
      </c>
      <c r="N450" s="3">
        <f t="shared" si="56"/>
        <v>4.3876696112922691</v>
      </c>
      <c r="O450" s="16">
        <f t="shared" si="57"/>
        <v>8.0529660806405445E-7</v>
      </c>
    </row>
    <row r="451" spans="1:15">
      <c r="A451">
        <f t="shared" si="60"/>
        <v>2295</v>
      </c>
      <c r="G451" s="3">
        <f>carboncycle!L551</f>
        <v>904.25877285310821</v>
      </c>
      <c r="H451" s="3">
        <f t="shared" si="53"/>
        <v>6.3683429408170804</v>
      </c>
      <c r="I451" s="3">
        <f t="shared" si="58"/>
        <v>6.6325612910085825</v>
      </c>
      <c r="J451" s="3">
        <f t="shared" si="54"/>
        <v>4.4004141437049</v>
      </c>
      <c r="K451">
        <f>carboncycle!U551</f>
        <v>904.25888173064641</v>
      </c>
      <c r="L451" s="3">
        <f t="shared" si="55"/>
        <v>6.3683435849853343</v>
      </c>
      <c r="M451" s="3">
        <f t="shared" si="59"/>
        <v>6.6325620953637108</v>
      </c>
      <c r="N451" s="3">
        <f t="shared" si="56"/>
        <v>4.4004150470550973</v>
      </c>
      <c r="O451" s="16">
        <f t="shared" si="57"/>
        <v>8.0435512828103128E-7</v>
      </c>
    </row>
    <row r="452" spans="1:15">
      <c r="A452">
        <f t="shared" si="60"/>
        <v>2296</v>
      </c>
      <c r="G452" s="3">
        <f>carboncycle!L552</f>
        <v>903.5584085868079</v>
      </c>
      <c r="H452" s="3">
        <f t="shared" si="53"/>
        <v>6.3641976665596731</v>
      </c>
      <c r="I452" s="3">
        <f t="shared" si="58"/>
        <v>6.633478923324386</v>
      </c>
      <c r="J452" s="3">
        <f t="shared" si="54"/>
        <v>4.4130927395015851</v>
      </c>
      <c r="K452">
        <f>carboncycle!U552</f>
        <v>903.55851729319238</v>
      </c>
      <c r="L452" s="3">
        <f t="shared" si="55"/>
        <v>6.3641983102138262</v>
      </c>
      <c r="M452" s="3">
        <f t="shared" si="59"/>
        <v>6.6334797267498304</v>
      </c>
      <c r="N452" s="3">
        <f t="shared" si="56"/>
        <v>4.41309364228949</v>
      </c>
      <c r="O452" s="16">
        <f t="shared" si="57"/>
        <v>8.0342544439560015E-7</v>
      </c>
    </row>
    <row r="453" spans="1:15">
      <c r="A453">
        <f t="shared" si="60"/>
        <v>2297</v>
      </c>
      <c r="G453" s="3">
        <f>carboncycle!L553</f>
        <v>902.85423979449843</v>
      </c>
      <c r="H453" s="3">
        <f t="shared" si="53"/>
        <v>6.3600266337305431</v>
      </c>
      <c r="I453" s="3">
        <f t="shared" si="58"/>
        <v>6.6343371813096335</v>
      </c>
      <c r="J453" s="3">
        <f t="shared" si="54"/>
        <v>4.4257045330256988</v>
      </c>
      <c r="K453">
        <f>carboncycle!U553</f>
        <v>902.85434833073077</v>
      </c>
      <c r="L453" s="3">
        <f t="shared" si="55"/>
        <v>6.3600272768784416</v>
      </c>
      <c r="M453" s="3">
        <f t="shared" si="59"/>
        <v>6.6343379838170149</v>
      </c>
      <c r="N453" s="3">
        <f t="shared" si="56"/>
        <v>4.4257054352492249</v>
      </c>
      <c r="O453" s="16">
        <f t="shared" si="57"/>
        <v>8.0250738143661238E-7</v>
      </c>
    </row>
    <row r="454" spans="1:15">
      <c r="A454">
        <f t="shared" si="60"/>
        <v>2298</v>
      </c>
      <c r="G454" s="3">
        <f>carboncycle!L554</f>
        <v>902.14636699921402</v>
      </c>
      <c r="H454" s="3">
        <f t="shared" si="53"/>
        <v>6.35583038068257</v>
      </c>
      <c r="I454" s="3">
        <f t="shared" si="58"/>
        <v>6.6351367883492598</v>
      </c>
      <c r="J454" s="3">
        <f t="shared" si="54"/>
        <v>4.4382495664679515</v>
      </c>
      <c r="K454">
        <f>carboncycle!U554</f>
        <v>902.14647536628604</v>
      </c>
      <c r="L454" s="3">
        <f t="shared" si="55"/>
        <v>6.3558310233319482</v>
      </c>
      <c r="M454" s="3">
        <f t="shared" si="59"/>
        <v>6.6351375899500278</v>
      </c>
      <c r="N454" s="3">
        <f t="shared" si="56"/>
        <v>4.4382504681250898</v>
      </c>
      <c r="O454" s="16">
        <f t="shared" si="57"/>
        <v>8.0160076798563296E-7</v>
      </c>
    </row>
    <row r="455" spans="1:15">
      <c r="A455">
        <f t="shared" si="60"/>
        <v>2299</v>
      </c>
      <c r="G455" s="3">
        <f>carboncycle!L555</f>
        <v>901.43488928261741</v>
      </c>
      <c r="H455" s="3">
        <f t="shared" ref="H455:H456" si="61">H$3*LN(G455/G$3)</f>
        <v>6.3516094386341013</v>
      </c>
      <c r="I455" s="3">
        <f t="shared" si="58"/>
        <v>6.635878459906583</v>
      </c>
      <c r="J455" s="3">
        <f t="shared" ref="J455:J456" si="62">J454+J$3*(I454-J454)</f>
        <v>4.4507278858882371</v>
      </c>
      <c r="K455">
        <f>carboncycle!U555</f>
        <v>901.43499748151089</v>
      </c>
      <c r="L455" s="3">
        <f t="shared" ref="L455:L456" si="63">L$3*LN(K455/K$3)</f>
        <v>6.3516100807925655</v>
      </c>
      <c r="M455" s="3">
        <f t="shared" si="59"/>
        <v>6.6358792606120192</v>
      </c>
      <c r="N455" s="3">
        <f t="shared" ref="N455:N456" si="64">N454+N$3*(M454-N454)</f>
        <v>4.4507287869770558</v>
      </c>
      <c r="O455" s="16">
        <f t="shared" ref="O455:O456" si="65">M455-I455</f>
        <v>8.0070543617694057E-7</v>
      </c>
    </row>
    <row r="456" spans="1:15">
      <c r="A456">
        <f t="shared" si="60"/>
        <v>2300</v>
      </c>
      <c r="G456" s="3">
        <f>carboncycle!L556</f>
        <v>900.71990430196001</v>
      </c>
      <c r="H456" s="3">
        <f t="shared" si="61"/>
        <v>6.3473643317644468</v>
      </c>
      <c r="I456" s="3">
        <f t="shared" ref="I456" si="66">I455+I$3*(I$4*H456-I455)+I$5*(J455-I455)</f>
        <v>6.6365629036060794</v>
      </c>
      <c r="J456" s="3">
        <f t="shared" si="62"/>
        <v>4.463139541148661</v>
      </c>
      <c r="K456">
        <f>carboncycle!U556</f>
        <v>900.72001233364688</v>
      </c>
      <c r="L456" s="3">
        <f t="shared" si="63"/>
        <v>6.3473649734394968</v>
      </c>
      <c r="M456" s="3">
        <f t="shared" ref="M456" si="67">M455+M$3*(M$4*L456-M455)+M$5*(N455-M455)</f>
        <v>6.6365637034273002</v>
      </c>
      <c r="N456" s="3">
        <f t="shared" si="64"/>
        <v>4.4631404416673019</v>
      </c>
      <c r="O456" s="16">
        <f t="shared" si="65"/>
        <v>7.9982122080934914E-7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L348"/>
  <sheetViews>
    <sheetView workbookViewId="0">
      <pane xSplit="1" ySplit="5" topLeftCell="BA6" activePane="bottomRight" state="frozen"/>
      <selection pane="topRight" activeCell="B1" sqref="B1"/>
      <selection pane="bottomLeft" activeCell="A6" sqref="A6"/>
      <selection pane="bottomRight" activeCell="BF1" sqref="BF1:BH3"/>
    </sheetView>
  </sheetViews>
  <sheetFormatPr defaultRowHeight="14.5"/>
  <cols>
    <col min="5" max="7" width="9.08984375"/>
    <col min="11" max="16" width="9.08984375"/>
    <col min="20" max="25" width="9.08984375"/>
    <col min="79" max="79" width="9.1796875" bestFit="1" customWidth="1"/>
  </cols>
  <sheetData>
    <row r="1" spans="1:90">
      <c r="B1" t="s">
        <v>43</v>
      </c>
      <c r="AI1" t="s">
        <v>11</v>
      </c>
      <c r="AR1" s="1"/>
      <c r="AS1" s="1"/>
      <c r="AT1" s="1"/>
      <c r="AZ1">
        <v>0</v>
      </c>
      <c r="BA1">
        <f>SUMPRODUCT(BA6:BA346,B6:B346,$BS6:$BS346)</f>
        <v>458267.33578797639</v>
      </c>
      <c r="BB1">
        <f>SUMPRODUCT(BB6:BB346,C6:C346,$BS6:$BS346)</f>
        <v>1032722.0095438701</v>
      </c>
      <c r="BC1">
        <f>SUMPRODUCT(BC6:BC346,D6:D346,$BS6:$BS346)</f>
        <v>1439488.1156862034</v>
      </c>
      <c r="BD1" s="1">
        <f>SUM(BD6:BD346)</f>
        <v>2930477.461018051</v>
      </c>
      <c r="BF1" s="13">
        <v>5.0788848368559847E-2</v>
      </c>
      <c r="BG1" s="13">
        <v>8.7354297772322509E-2</v>
      </c>
      <c r="BH1" s="13">
        <v>1.5496155781119188E-2</v>
      </c>
      <c r="BU1" t="s">
        <v>62</v>
      </c>
      <c r="BW1">
        <v>-0.25</v>
      </c>
      <c r="BX1" t="s">
        <v>65</v>
      </c>
      <c r="CA1" t="s">
        <v>69</v>
      </c>
      <c r="CB1" t="s">
        <v>70</v>
      </c>
      <c r="CD1" t="s">
        <v>63</v>
      </c>
      <c r="CG1" t="s">
        <v>65</v>
      </c>
      <c r="CJ1" t="s">
        <v>69</v>
      </c>
      <c r="CK1" t="s">
        <v>70</v>
      </c>
    </row>
    <row r="2" spans="1:90">
      <c r="B2" t="s">
        <v>22</v>
      </c>
      <c r="D2" s="1"/>
      <c r="E2" t="s">
        <v>32</v>
      </c>
      <c r="H2" t="s">
        <v>23</v>
      </c>
      <c r="K2" t="s">
        <v>33</v>
      </c>
      <c r="N2" t="s">
        <v>34</v>
      </c>
      <c r="Q2" t="s">
        <v>24</v>
      </c>
      <c r="T2" t="s">
        <v>37</v>
      </c>
      <c r="W2" t="s">
        <v>39</v>
      </c>
      <c r="Z2" t="s">
        <v>21</v>
      </c>
      <c r="AC2" t="s">
        <v>40</v>
      </c>
      <c r="AF2" t="s">
        <v>39</v>
      </c>
      <c r="AI2" t="s">
        <v>44</v>
      </c>
      <c r="AL2" t="s">
        <v>45</v>
      </c>
      <c r="AO2" t="s">
        <v>48</v>
      </c>
      <c r="AR2" t="s">
        <v>46</v>
      </c>
      <c r="AU2" t="s">
        <v>47</v>
      </c>
      <c r="AX2" t="s">
        <v>74</v>
      </c>
      <c r="BA2" t="s">
        <v>75</v>
      </c>
      <c r="BD2" t="s">
        <v>76</v>
      </c>
      <c r="BE2" t="s">
        <v>52</v>
      </c>
      <c r="BF2" s="13">
        <v>6.3205317370554306E-2</v>
      </c>
      <c r="BG2" s="13">
        <v>0.11886832818763103</v>
      </c>
      <c r="BH2" s="13">
        <v>1.9324906665705893E-2</v>
      </c>
      <c r="BI2" t="s">
        <v>53</v>
      </c>
      <c r="BL2" t="s">
        <v>54</v>
      </c>
      <c r="BO2" t="s">
        <v>55</v>
      </c>
      <c r="BR2" t="s">
        <v>56</v>
      </c>
      <c r="BS2" t="s">
        <v>72</v>
      </c>
      <c r="BU2" t="s">
        <v>25</v>
      </c>
      <c r="BV2" t="s">
        <v>26</v>
      </c>
      <c r="BW2" t="s">
        <v>27</v>
      </c>
      <c r="BX2" t="s">
        <v>25</v>
      </c>
      <c r="BY2" t="s">
        <v>26</v>
      </c>
      <c r="BZ2" t="s">
        <v>27</v>
      </c>
      <c r="CB2" t="s">
        <v>73</v>
      </c>
      <c r="CD2" t="s">
        <v>25</v>
      </c>
      <c r="CE2" t="s">
        <v>26</v>
      </c>
      <c r="CF2" t="s">
        <v>27</v>
      </c>
      <c r="CG2" t="s">
        <v>25</v>
      </c>
      <c r="CH2" t="s">
        <v>26</v>
      </c>
      <c r="CI2" t="s">
        <v>27</v>
      </c>
      <c r="CK2" t="s">
        <v>73</v>
      </c>
    </row>
    <row r="3" spans="1:90">
      <c r="B3" t="s">
        <v>28</v>
      </c>
      <c r="E3" t="s">
        <v>36</v>
      </c>
      <c r="H3" t="s">
        <v>29</v>
      </c>
      <c r="K3" t="s">
        <v>35</v>
      </c>
      <c r="N3" t="s">
        <v>36</v>
      </c>
      <c r="Q3" t="s">
        <v>30</v>
      </c>
      <c r="T3" t="s">
        <v>38</v>
      </c>
      <c r="W3" t="s">
        <v>42</v>
      </c>
      <c r="Z3" t="s">
        <v>31</v>
      </c>
      <c r="AC3" t="s">
        <v>41</v>
      </c>
      <c r="AF3" t="s">
        <v>42</v>
      </c>
      <c r="AL3" s="1">
        <f>H66-AR66</f>
        <v>2.9145303415134549E-7</v>
      </c>
      <c r="AM3" s="1">
        <f>I66-AS66</f>
        <v>1.9659637473523617E-8</v>
      </c>
      <c r="AN3" s="1">
        <f>J66-AT66</f>
        <v>5.7014403864741325E-8</v>
      </c>
      <c r="AO3" s="1"/>
      <c r="AP3" s="1"/>
      <c r="AQ3" s="1"/>
      <c r="AZ3">
        <f>SUMPRODUCT(AX66:AZ66,B66:D66)/SUM(B66:D66)</f>
        <v>5938.840989608404</v>
      </c>
      <c r="BA3" s="8">
        <f>($AZ3/AX66)^$AZ1</f>
        <v>1</v>
      </c>
      <c r="BB3" s="8">
        <f>($AZ3/AY66)^$AZ1</f>
        <v>1</v>
      </c>
      <c r="BC3" s="8">
        <f>($AZ3/AZ66)^$AZ1</f>
        <v>1</v>
      </c>
      <c r="BD3" s="1">
        <f>SUMPRODUCT(BA3:BC3,BA1:BC1)</f>
        <v>2930477.4610180501</v>
      </c>
      <c r="BE3" t="s">
        <v>57</v>
      </c>
      <c r="BF3" s="13">
        <v>7.4918915218220111E-2</v>
      </c>
      <c r="BG3" s="13">
        <v>0.20311806369660462</v>
      </c>
      <c r="BH3" s="13">
        <v>2.6103804494005161E-2</v>
      </c>
      <c r="BI3" t="s">
        <v>58</v>
      </c>
      <c r="BL3" t="s">
        <v>59</v>
      </c>
      <c r="BO3" t="s">
        <v>60</v>
      </c>
      <c r="BU3" s="8">
        <v>5.8778483527024656</v>
      </c>
      <c r="BV3" s="8">
        <v>3.5745087861510476</v>
      </c>
      <c r="BW3" s="8">
        <v>1.9617168218307965</v>
      </c>
      <c r="BX3" s="8">
        <f>BU3</f>
        <v>5.8778483527024656</v>
      </c>
      <c r="BY3" s="8">
        <f t="shared" ref="BY3:BY5" si="0">BV3</f>
        <v>3.5745087861510476</v>
      </c>
      <c r="BZ3" s="8">
        <f t="shared" ref="BZ3:BZ5" si="1">BW3</f>
        <v>1.9617168218307965</v>
      </c>
      <c r="CA3" s="8"/>
      <c r="CB3" s="8"/>
      <c r="CC3" s="8"/>
      <c r="CD3" s="8">
        <v>0</v>
      </c>
      <c r="CE3" s="8">
        <v>0</v>
      </c>
      <c r="CF3" s="8">
        <v>0</v>
      </c>
      <c r="CG3" s="8">
        <f>CD3</f>
        <v>0</v>
      </c>
      <c r="CH3" s="8">
        <f t="shared" ref="CH3:CH5" si="2">CE3</f>
        <v>0</v>
      </c>
      <c r="CI3" s="8">
        <f t="shared" ref="CI3:CI5" si="3">CF3</f>
        <v>0</v>
      </c>
      <c r="CJ3" s="8"/>
      <c r="CK3" s="8"/>
      <c r="CL3" s="8"/>
    </row>
    <row r="4" spans="1:90">
      <c r="B4" t="s">
        <v>25</v>
      </c>
      <c r="C4" t="s">
        <v>26</v>
      </c>
      <c r="D4" t="s">
        <v>27</v>
      </c>
      <c r="E4" t="s">
        <v>25</v>
      </c>
      <c r="F4" t="s">
        <v>26</v>
      </c>
      <c r="G4" t="s">
        <v>27</v>
      </c>
      <c r="H4" t="s">
        <v>25</v>
      </c>
      <c r="I4" t="s">
        <v>26</v>
      </c>
      <c r="J4" t="s">
        <v>27</v>
      </c>
      <c r="K4" t="s">
        <v>25</v>
      </c>
      <c r="L4" t="s">
        <v>26</v>
      </c>
      <c r="M4" t="s">
        <v>27</v>
      </c>
      <c r="N4" t="s">
        <v>25</v>
      </c>
      <c r="O4" t="s">
        <v>26</v>
      </c>
      <c r="P4" t="s">
        <v>27</v>
      </c>
      <c r="Q4" t="s">
        <v>25</v>
      </c>
      <c r="R4" t="s">
        <v>26</v>
      </c>
      <c r="S4" t="s">
        <v>27</v>
      </c>
      <c r="T4" t="s">
        <v>25</v>
      </c>
      <c r="U4" t="s">
        <v>26</v>
      </c>
      <c r="V4" t="s">
        <v>27</v>
      </c>
      <c r="Z4" t="s">
        <v>25</v>
      </c>
      <c r="AA4" t="s">
        <v>26</v>
      </c>
      <c r="AB4" t="s">
        <v>27</v>
      </c>
      <c r="AC4" t="s">
        <v>25</v>
      </c>
      <c r="AD4" t="s">
        <v>26</v>
      </c>
      <c r="AE4" t="s">
        <v>27</v>
      </c>
      <c r="AF4" t="s">
        <v>25</v>
      </c>
      <c r="AG4" t="s">
        <v>26</v>
      </c>
      <c r="AH4" t="s">
        <v>27</v>
      </c>
      <c r="AI4" t="s">
        <v>25</v>
      </c>
      <c r="AJ4" t="s">
        <v>26</v>
      </c>
      <c r="AK4" t="s">
        <v>27</v>
      </c>
      <c r="AL4" t="s">
        <v>25</v>
      </c>
      <c r="AM4" t="s">
        <v>26</v>
      </c>
      <c r="AN4" t="s">
        <v>27</v>
      </c>
      <c r="AO4" t="s">
        <v>25</v>
      </c>
      <c r="AP4" t="s">
        <v>26</v>
      </c>
      <c r="AQ4" t="s">
        <v>27</v>
      </c>
      <c r="AR4" t="s">
        <v>25</v>
      </c>
      <c r="AS4" t="s">
        <v>26</v>
      </c>
      <c r="AT4" t="s">
        <v>27</v>
      </c>
      <c r="AU4" t="s">
        <v>25</v>
      </c>
      <c r="AV4" t="s">
        <v>26</v>
      </c>
      <c r="AW4" t="s">
        <v>27</v>
      </c>
      <c r="AX4" t="s">
        <v>25</v>
      </c>
      <c r="AY4" t="s">
        <v>26</v>
      </c>
      <c r="AZ4" t="s">
        <v>27</v>
      </c>
      <c r="BA4" t="s">
        <v>25</v>
      </c>
      <c r="BB4" t="s">
        <v>26</v>
      </c>
      <c r="BC4" t="s">
        <v>27</v>
      </c>
      <c r="BD4" t="s">
        <v>61</v>
      </c>
      <c r="BE4" t="s">
        <v>25</v>
      </c>
      <c r="BF4" t="s">
        <v>26</v>
      </c>
      <c r="BG4" t="s">
        <v>27</v>
      </c>
      <c r="BH4" t="s">
        <v>61</v>
      </c>
      <c r="BI4" t="s">
        <v>25</v>
      </c>
      <c r="BJ4" t="s">
        <v>26</v>
      </c>
      <c r="BK4" t="s">
        <v>27</v>
      </c>
      <c r="BL4" t="s">
        <v>25</v>
      </c>
      <c r="BM4" t="s">
        <v>26</v>
      </c>
      <c r="BN4" t="s">
        <v>27</v>
      </c>
      <c r="BO4" t="s">
        <v>25</v>
      </c>
      <c r="BP4" t="s">
        <v>26</v>
      </c>
      <c r="BQ4" t="s">
        <v>27</v>
      </c>
      <c r="BR4" t="s">
        <v>61</v>
      </c>
      <c r="BS4" t="s">
        <v>71</v>
      </c>
      <c r="BT4" t="s">
        <v>64</v>
      </c>
      <c r="BU4" s="8">
        <v>-2.3072726579415157</v>
      </c>
      <c r="BV4" s="8">
        <v>-1.7044356336003916</v>
      </c>
      <c r="BW4" s="8">
        <v>-1.2610689014879743</v>
      </c>
      <c r="BX4" s="8">
        <f t="shared" ref="BX4:BX5" si="4">BU4</f>
        <v>-2.3072726579415157</v>
      </c>
      <c r="BY4" s="8">
        <f t="shared" si="0"/>
        <v>-1.7044356336003916</v>
      </c>
      <c r="BZ4" s="8">
        <f t="shared" si="1"/>
        <v>-1.2610689014879743</v>
      </c>
      <c r="CA4" s="8"/>
      <c r="CB4" s="8">
        <f>SUM(CB6:CB346)*1000</f>
        <v>269.14435520998245</v>
      </c>
      <c r="CC4" s="8">
        <f>SUM(CC6:CC346)*1000</f>
        <v>85.345750314998909</v>
      </c>
      <c r="CD4" s="13">
        <v>0.55625502368488189</v>
      </c>
      <c r="CE4" s="13">
        <v>0.25614242432509837</v>
      </c>
      <c r="CF4" s="13">
        <v>6.5535372701661904E-2</v>
      </c>
      <c r="CG4" s="8">
        <f t="shared" ref="CG4:CG5" si="5">CD4</f>
        <v>0.55625502368488189</v>
      </c>
      <c r="CH4" s="8">
        <f t="shared" si="2"/>
        <v>0.25614242432509837</v>
      </c>
      <c r="CI4" s="8">
        <f t="shared" si="3"/>
        <v>6.5535372701661904E-2</v>
      </c>
      <c r="CJ4" s="8"/>
      <c r="CK4" s="8">
        <f>SUM(CK6:CK346)*1000</f>
        <v>43.395778436188117</v>
      </c>
      <c r="CL4" s="8">
        <f>SUM(CL6:CL346)*1000</f>
        <v>11.07965156177548</v>
      </c>
    </row>
    <row r="5" spans="1:90">
      <c r="E5">
        <v>0.95</v>
      </c>
      <c r="T5" s="13">
        <f>(T66/T6)^(1/60)</f>
        <v>0.98780752184736198</v>
      </c>
      <c r="U5" s="13">
        <f>(U65/U17)^(1/48)</f>
        <v>0.98677130065267893</v>
      </c>
      <c r="V5" s="13">
        <f>(V65/V17)^(1/48)</f>
        <v>0.98779640966619953</v>
      </c>
      <c r="AC5" s="13">
        <f>(AC66/AC6)^(1/60)</f>
        <v>0.99709603280331627</v>
      </c>
      <c r="AD5" s="13">
        <f>(AD66/AD17)^(1/49)</f>
        <v>1.0020567434751257</v>
      </c>
      <c r="AE5" s="13">
        <f>(AE66/AE17)^(1/49)</f>
        <v>1.0008257041531208</v>
      </c>
      <c r="AI5">
        <v>0.1</v>
      </c>
      <c r="AL5" s="7">
        <v>1.8276539118654834E-2</v>
      </c>
      <c r="AM5" s="7">
        <v>2.8144496824265421E-2</v>
      </c>
      <c r="AN5" s="7">
        <v>2.0372115051398534E-2</v>
      </c>
      <c r="AO5">
        <v>0.99</v>
      </c>
      <c r="AP5">
        <v>0.99</v>
      </c>
      <c r="AQ5">
        <v>0.99</v>
      </c>
      <c r="AR5">
        <v>0.2</v>
      </c>
      <c r="AU5">
        <v>0.2</v>
      </c>
      <c r="BI5">
        <v>0.1</v>
      </c>
      <c r="BJ5">
        <v>0.1</v>
      </c>
      <c r="BK5">
        <v>0.1</v>
      </c>
      <c r="BR5">
        <v>0</v>
      </c>
      <c r="BS5">
        <v>0.03</v>
      </c>
      <c r="BT5">
        <v>0.03</v>
      </c>
      <c r="BU5" s="8">
        <v>0</v>
      </c>
      <c r="BV5" s="8">
        <v>0</v>
      </c>
      <c r="BW5" s="8">
        <v>0</v>
      </c>
      <c r="BX5" s="8">
        <f t="shared" si="4"/>
        <v>0</v>
      </c>
      <c r="BY5" s="8">
        <f t="shared" si="0"/>
        <v>0</v>
      </c>
      <c r="BZ5" s="8">
        <f t="shared" si="1"/>
        <v>0</v>
      </c>
      <c r="CA5" s="8"/>
      <c r="CB5" s="8"/>
      <c r="CC5" s="8"/>
      <c r="CD5" s="13">
        <v>-1.1349593951160645E-2</v>
      </c>
      <c r="CE5" s="13">
        <v>-1.0562444405667358E-2</v>
      </c>
      <c r="CF5" s="13">
        <v>-1.0062573529094615E-2</v>
      </c>
      <c r="CG5" s="8">
        <f t="shared" si="5"/>
        <v>-1.1349593951160645E-2</v>
      </c>
      <c r="CH5" s="8">
        <f t="shared" si="2"/>
        <v>-1.0562444405667358E-2</v>
      </c>
      <c r="CI5" s="8">
        <f t="shared" si="3"/>
        <v>-1.0062573529094615E-2</v>
      </c>
      <c r="CJ5" s="8"/>
      <c r="CK5" s="8"/>
      <c r="CL5" s="8"/>
    </row>
    <row r="6" spans="1:90">
      <c r="A6">
        <v>1960</v>
      </c>
      <c r="B6" s="1">
        <v>754.6194775218454</v>
      </c>
      <c r="C6" s="1">
        <v>1194.36006</v>
      </c>
      <c r="D6" s="1">
        <v>1066.7877009999997</v>
      </c>
      <c r="E6" s="1"/>
      <c r="F6" s="1"/>
      <c r="G6" s="1"/>
      <c r="H6" s="1">
        <v>7556.3586302086605</v>
      </c>
      <c r="I6" s="1">
        <v>832.77786250599956</v>
      </c>
      <c r="J6" s="1">
        <v>261.95185603680557</v>
      </c>
      <c r="K6" s="1">
        <f>H6/B6*1000</f>
        <v>10013.468847933245</v>
      </c>
      <c r="L6" s="1">
        <f t="shared" ref="L6:L56" si="6">I6/C6*1000</f>
        <v>697.25863279955922</v>
      </c>
      <c r="M6" s="1">
        <f t="shared" ref="M6:M56" si="7">J6/D6*1000</f>
        <v>245.55200232553639</v>
      </c>
      <c r="N6" s="1"/>
      <c r="O6" s="1"/>
      <c r="P6" s="1"/>
      <c r="Q6" s="1">
        <v>1823.3279449999998</v>
      </c>
      <c r="R6" s="1"/>
      <c r="S6" s="1"/>
      <c r="T6" s="1">
        <f>Q6/H6*1000</f>
        <v>241.29716894467339</v>
      </c>
      <c r="U6" s="1"/>
      <c r="V6" s="1"/>
      <c r="W6" s="1"/>
      <c r="X6" s="1"/>
      <c r="Y6" s="1"/>
      <c r="Z6" s="1">
        <v>5170.3508236960197</v>
      </c>
      <c r="AA6" s="1">
        <v>2632.5759699999994</v>
      </c>
      <c r="AB6" s="1">
        <v>320.93150699999978</v>
      </c>
      <c r="AC6" s="8">
        <f>Z6/Q6</f>
        <v>2.8356669670282599</v>
      </c>
      <c r="AD6" s="8"/>
      <c r="AE6" s="8"/>
      <c r="AF6" s="1"/>
      <c r="AG6" s="1"/>
      <c r="AH6" s="1"/>
      <c r="AI6" s="1">
        <f>($AU5*AL6/$AI5)^(1/(1-$AR5))*B6</f>
        <v>15112.717258846602</v>
      </c>
      <c r="AJ6" s="1">
        <f>($AU5*AM6/$AI5)^(1/(1-$AR5))*C6</f>
        <v>1665.5557245192558</v>
      </c>
      <c r="AK6" s="1">
        <f>($AU5*AN6/$AI5)^(1/(1-$AR5))*D6</f>
        <v>523.9037111086933</v>
      </c>
      <c r="AL6" s="10">
        <v>5.4987204573049659</v>
      </c>
      <c r="AM6" s="10">
        <v>0.65239274196947328</v>
      </c>
      <c r="AN6" s="10">
        <v>0.28307973745082027</v>
      </c>
      <c r="AO6" s="10"/>
      <c r="AP6" s="10"/>
      <c r="AQ6" s="10"/>
      <c r="AR6" s="1">
        <f t="shared" ref="AR6:AT7" si="8">AL6*AI6^$AR$5*B6^(1-$AR$5)</f>
        <v>7556.3586294233037</v>
      </c>
      <c r="AS6" s="1">
        <f t="shared" si="8"/>
        <v>832.77786225962802</v>
      </c>
      <c r="AT6" s="1">
        <f t="shared" si="8"/>
        <v>261.95185555434682</v>
      </c>
      <c r="AU6" s="1">
        <f t="shared" ref="AU6:AW7" si="9">$AU$5*AR6</f>
        <v>1511.2717258846608</v>
      </c>
      <c r="AV6" s="1">
        <f t="shared" si="9"/>
        <v>166.55557245192563</v>
      </c>
      <c r="AW6" s="1">
        <f t="shared" si="9"/>
        <v>52.390371110869367</v>
      </c>
      <c r="AX6" s="1">
        <f>(AR6-AU6)/B6*1000</f>
        <v>8010.7750775140103</v>
      </c>
      <c r="AY6" s="1">
        <f t="shared" ref="AY6:AZ6" si="10">(AS6-AV6)/C6*1000</f>
        <v>557.80690607462418</v>
      </c>
      <c r="AZ6" s="1">
        <f t="shared" si="10"/>
        <v>196.44160149862614</v>
      </c>
      <c r="BA6" s="1">
        <f>LN(AX6)</f>
        <v>8.9885427991156792</v>
      </c>
      <c r="BB6" s="1">
        <f>LN(AY6)</f>
        <v>6.3240128560321711</v>
      </c>
      <c r="BC6" s="1">
        <f>LN(AZ6)</f>
        <v>5.280365193747393</v>
      </c>
      <c r="BD6" s="1">
        <f>SUMPRODUCT(BA6:BC6,B6:D6)*BS6</f>
        <v>0</v>
      </c>
      <c r="BE6">
        <v>0</v>
      </c>
      <c r="BF6">
        <v>0</v>
      </c>
      <c r="BG6">
        <v>0</v>
      </c>
      <c r="BH6">
        <f>(BE6*Z6+BF6*AA6+BG6*AB6)/(Z6+AA6+AB6)</f>
        <v>0</v>
      </c>
      <c r="BI6">
        <f>BI$5*BE6^2</f>
        <v>0</v>
      </c>
      <c r="BJ6">
        <f t="shared" ref="BJ6:BK69" si="11">BJ$5*BF6^2</f>
        <v>0</v>
      </c>
      <c r="BK6">
        <f t="shared" si="11"/>
        <v>0</v>
      </c>
      <c r="BL6">
        <f t="shared" ref="BL6:BL69" si="12">BI6*AR6</f>
        <v>0</v>
      </c>
      <c r="BM6">
        <f t="shared" ref="BM6:BM69" si="13">BJ6*AS6</f>
        <v>0</v>
      </c>
      <c r="BN6">
        <f t="shared" ref="BN6:BN69" si="14">BK6*AT6</f>
        <v>0</v>
      </c>
      <c r="BO6">
        <f t="shared" ref="BO6:BO37" si="15">2*BI$5*BE6*AR6/Z6*1000</f>
        <v>0</v>
      </c>
      <c r="BP6">
        <f t="shared" ref="BP6:BP37" si="16">2*BJ$5*BF6*AS6/AA6*1000</f>
        <v>0</v>
      </c>
      <c r="BQ6">
        <f t="shared" ref="BQ6:BQ37" si="17">2*BK$5*BG6*AT6/AB6*1000</f>
        <v>0</v>
      </c>
      <c r="BS6">
        <v>0</v>
      </c>
      <c r="BT6">
        <v>0</v>
      </c>
      <c r="BU6" s="8">
        <f>MAX((BU$3*climate!$I116+BU$4*climate!$I116^2+BU$5*climate!$I116^6)*(K6/K$66)^$BW$1,-99)</f>
        <v>1.6743028819159878</v>
      </c>
      <c r="BV6" s="8">
        <f>MAX((BV$3*climate!$I116+BV$4*climate!$I116^2+BV$5*climate!$I116^6)*(L6/L$66)^$BW$1,-99)</f>
        <v>1.1848816601424423</v>
      </c>
      <c r="BW6" s="8">
        <f>MAX((BW$3*climate!$I116+BW$4*climate!$I116^2+BW$5*climate!$I116^6)*(M6/M$66)^$BW$1,-99)</f>
        <v>0.53951466493212641</v>
      </c>
      <c r="BX6" s="8">
        <f>MAX((BX$3*climate!$M116+BX$4*climate!$M116^2+BX$5*climate!$M116^6)*(K6/K$66)^$BW$1,-99)</f>
        <v>1.6743028819159878</v>
      </c>
      <c r="BY6" s="8">
        <f>MAX((BY$3*climate!$M116+BY$4*climate!$M116^2+BY$5*climate!$M116^6)*(L6/L$66)^$BW$1,-99)</f>
        <v>1.1848816601424423</v>
      </c>
      <c r="BZ6" s="8">
        <f>MAX((BZ$3*climate!$M116+BZ$4*climate!$M116^2+BZ$5*climate!$M116^6)*(M6/M$66)^$BW$1,-99)</f>
        <v>0.53951466493212641</v>
      </c>
      <c r="CA6" s="8">
        <f>((BU6-BX6)*H6+(BY6-BY6)*I6+(BW6-BZ6)*J6)/100</f>
        <v>0</v>
      </c>
      <c r="CB6" s="8">
        <f>CA6*BS6</f>
        <v>0</v>
      </c>
      <c r="CC6" s="8">
        <f>CA6*BT6</f>
        <v>0</v>
      </c>
      <c r="CD6" s="8">
        <f>MAX((CD$3*climate!$I116+CD$4*climate!$I116^2+CD$5*climate!$I116^6)*(K6/K$66)^$BW$1,-99)</f>
        <v>3.9326073758809255E-2</v>
      </c>
      <c r="CE6" s="8">
        <f>MAX((CE$3*climate!$I116+CE$4*climate!$I116^2+CE$5*climate!$I116^6)*(L6/L$66)^$BW$1,-99)</f>
        <v>2.1522379772825086E-2</v>
      </c>
      <c r="CF6" s="8">
        <f>MAX((CF$3*climate!$I116+CF$4*climate!$I116^2+CF$5*climate!$I116^6)*(M6/M$66)^$BW$1,-99)</f>
        <v>4.7680221820327042E-3</v>
      </c>
      <c r="CG6" s="8">
        <f>MAX((CG$3*climate!$M116+CG$4*climate!$M116^2+CG$5*climate!$M116^6)*(K6/K$66)^$BW$1,-99)</f>
        <v>3.9326073758809255E-2</v>
      </c>
      <c r="CH6" s="8">
        <f>MAX((CH$3*climate!$M116+CH$4*climate!$M116^2+CH$5*climate!$M116^6)*(L6/L$66)^$BW$1,-99)</f>
        <v>2.1522379772825086E-2</v>
      </c>
      <c r="CI6" s="8">
        <f>MAX((CI$3*climate!$M116+CI$4*climate!$M116^2+CI$5*climate!$M116^6)*(M6/M$66)^$BW$1,-99)</f>
        <v>4.7680221820327042E-3</v>
      </c>
      <c r="CJ6" s="8">
        <f>((CD6-CG6)*Q6+(CH6-CH6)*R6+(CF6-CI6)*S6)/100</f>
        <v>0</v>
      </c>
      <c r="CK6" s="8">
        <f>CJ6*BS6</f>
        <v>0</v>
      </c>
      <c r="CL6" s="8">
        <f>CJ6*BT6</f>
        <v>0</v>
      </c>
    </row>
    <row r="7" spans="1:90">
      <c r="A7">
        <v>1961</v>
      </c>
      <c r="B7" s="1">
        <v>765.20640414189029</v>
      </c>
      <c r="C7" s="1">
        <v>1199.703955575138</v>
      </c>
      <c r="D7" s="1">
        <v>1092.2120901999997</v>
      </c>
      <c r="E7" s="7">
        <f>B7/B6-1</f>
        <v>1.4029490273445022E-2</v>
      </c>
      <c r="F7" s="7">
        <f t="shared" ref="F7:F56" si="18">C7/C6-1</f>
        <v>4.4742751822579585E-3</v>
      </c>
      <c r="G7" s="7">
        <f t="shared" ref="G7:G56" si="19">D7/D6-1</f>
        <v>2.3832660590450416E-2</v>
      </c>
      <c r="H7" s="1">
        <v>7938.6671723835716</v>
      </c>
      <c r="I7" s="1">
        <v>859.14436793764219</v>
      </c>
      <c r="J7" s="1">
        <v>272.32060767723522</v>
      </c>
      <c r="K7" s="1">
        <f t="shared" ref="K7:K56" si="20">H7/B7*1000</f>
        <v>10374.543560290858</v>
      </c>
      <c r="L7" s="1">
        <f t="shared" si="6"/>
        <v>716.13031193663812</v>
      </c>
      <c r="M7" s="1">
        <f t="shared" si="7"/>
        <v>249.32942065068096</v>
      </c>
      <c r="N7" s="7">
        <f>K7/K6-1</f>
        <v>3.6058904046237572E-2</v>
      </c>
      <c r="O7" s="7">
        <f t="shared" ref="O7:O56" si="21">L7/L6-1</f>
        <v>2.7065536731051054E-2</v>
      </c>
      <c r="P7" s="7">
        <f t="shared" ref="P7:P66" si="22">M7/M6-1</f>
        <v>1.5383374150363061E-2</v>
      </c>
      <c r="Q7" s="1">
        <v>1869.6711979999998</v>
      </c>
      <c r="R7" s="1"/>
      <c r="S7" s="1"/>
      <c r="T7" s="1">
        <f t="shared" ref="T7:V56" si="23">Q7/H7*1000</f>
        <v>235.51449599802709</v>
      </c>
      <c r="U7" s="1"/>
      <c r="V7" s="1"/>
      <c r="W7" s="7">
        <f>T7/T6-1</f>
        <v>-2.396494319405873E-2</v>
      </c>
      <c r="X7" s="7"/>
      <c r="Y7" s="7"/>
      <c r="Z7" s="1">
        <v>5280.5588133332403</v>
      </c>
      <c r="AA7" s="1">
        <v>2464.0956550000001</v>
      </c>
      <c r="AB7" s="1">
        <v>344.64922500000011</v>
      </c>
      <c r="AC7" s="8">
        <f t="shared" ref="AC7:AE54" si="24">Z7/Q7</f>
        <v>2.8243248433103587</v>
      </c>
      <c r="AD7" s="8"/>
      <c r="AE7" s="8"/>
      <c r="AF7" s="7">
        <f>AC7/AC6-1</f>
        <v>-3.9998081050355294E-3</v>
      </c>
      <c r="AG7" s="7"/>
      <c r="AH7" s="7"/>
      <c r="AI7" s="1">
        <f>(1-$AI$5)*AI6+AU6</f>
        <v>15112.717258846602</v>
      </c>
      <c r="AJ7" s="1">
        <f>(1-$AI$5)*AJ6+AV6</f>
        <v>1665.5557245192558</v>
      </c>
      <c r="AK7" s="1">
        <f>(1-$AI$5)*AK6+AW6</f>
        <v>523.90371110869341</v>
      </c>
      <c r="AL7" s="10">
        <f t="shared" ref="AL7:AN22" si="25">(1+AL$5)*AL6</f>
        <v>5.5992180368454472</v>
      </c>
      <c r="AM7" s="10">
        <f t="shared" si="25"/>
        <v>0.67075400742400693</v>
      </c>
      <c r="AN7" s="10">
        <f t="shared" si="25"/>
        <v>0.28884667043088808</v>
      </c>
      <c r="AO7" s="7">
        <f>AL7/AL6-1</f>
        <v>1.8276539118654789E-2</v>
      </c>
      <c r="AP7" s="7">
        <f t="shared" ref="AP7:AQ56" si="26">AM7/AM6-1</f>
        <v>2.8144496824265453E-2</v>
      </c>
      <c r="AQ7" s="7">
        <f t="shared" si="26"/>
        <v>2.0372115051398465E-2</v>
      </c>
      <c r="AR7" s="1">
        <f t="shared" si="8"/>
        <v>7780.7017420684906</v>
      </c>
      <c r="AS7" s="1">
        <f t="shared" si="8"/>
        <v>859.27936406517767</v>
      </c>
      <c r="AT7" s="1">
        <f t="shared" si="8"/>
        <v>272.37249207118782</v>
      </c>
      <c r="AU7" s="1">
        <f t="shared" si="9"/>
        <v>1556.1403484136981</v>
      </c>
      <c r="AV7" s="1">
        <f t="shared" si="9"/>
        <v>171.85587281303555</v>
      </c>
      <c r="AW7" s="1">
        <f t="shared" si="9"/>
        <v>54.474498414237566</v>
      </c>
      <c r="AX7" s="1">
        <f t="shared" ref="AX7:AX70" si="27">(AR7-AU7)/B7*1000</f>
        <v>8134.4867998524851</v>
      </c>
      <c r="AY7" s="1">
        <f t="shared" ref="AY7:AY70" si="28">(AS7-AV7)/C7*1000</f>
        <v>572.99426917584128</v>
      </c>
      <c r="AZ7" s="1">
        <f t="shared" ref="AZ7:AZ70" si="29">(AT7-AW7)/D7*1000</f>
        <v>199.50153968452227</v>
      </c>
      <c r="BA7" s="1">
        <f t="shared" ref="BA7:BA70" si="30">LN(AX7)</f>
        <v>9.0038679322117208</v>
      </c>
      <c r="BB7" s="1">
        <f t="shared" ref="BB7:BB70" si="31">LN(AY7)</f>
        <v>6.3508757152264028</v>
      </c>
      <c r="BC7" s="1">
        <f t="shared" ref="BC7:BC70" si="32">LN(AZ7)</f>
        <v>5.2958219540170406</v>
      </c>
      <c r="BD7" s="1">
        <f t="shared" ref="BD7:BD70" si="33">SUMPRODUCT(BA7:BC7,B7:D7)*BS7</f>
        <v>0</v>
      </c>
      <c r="BE7">
        <v>0</v>
      </c>
      <c r="BF7">
        <v>0</v>
      </c>
      <c r="BG7">
        <v>0</v>
      </c>
      <c r="BH7">
        <f t="shared" ref="BH7:BH70" si="34">(BE7*Z7+BF7*AA7+BG7*AB7)/(Z7+AA7+AB7)</f>
        <v>0</v>
      </c>
      <c r="BI7">
        <f t="shared" ref="BI7:BK70" si="35">BI$5*BE7^2</f>
        <v>0</v>
      </c>
      <c r="BJ7">
        <f t="shared" si="11"/>
        <v>0</v>
      </c>
      <c r="BK7">
        <f t="shared" si="11"/>
        <v>0</v>
      </c>
      <c r="BL7">
        <f t="shared" si="12"/>
        <v>0</v>
      </c>
      <c r="BM7">
        <f t="shared" si="13"/>
        <v>0</v>
      </c>
      <c r="BN7">
        <f t="shared" si="14"/>
        <v>0</v>
      </c>
      <c r="BO7">
        <f t="shared" si="15"/>
        <v>0</v>
      </c>
      <c r="BP7">
        <f t="shared" si="16"/>
        <v>0</v>
      </c>
      <c r="BQ7">
        <f t="shared" si="17"/>
        <v>0</v>
      </c>
      <c r="BR7" s="7">
        <f>SUM(H7:J7)/SUM(H6:J6)-1+BR$5</f>
        <v>4.8438275319134805E-2</v>
      </c>
      <c r="BS7">
        <v>0</v>
      </c>
      <c r="BT7">
        <v>0</v>
      </c>
      <c r="BU7" s="8">
        <f>MAX((BU$3*climate!$I117+BU$4*climate!$I117^2+BU$5*climate!$I117^6)*(K7/K$66)^$BW$1,-99)</f>
        <v>1.7006111109337323</v>
      </c>
      <c r="BV7" s="8">
        <f>MAX((BV$3*climate!$I117+BV$4*climate!$I117^2+BV$5*climate!$I117^6)*(L7/L$66)^$BW$1,-99)</f>
        <v>1.2053456342171183</v>
      </c>
      <c r="BW7" s="8">
        <f>MAX((BW$3*climate!$I117+BW$4*climate!$I117^2+BW$5*climate!$I117^6)*(M7/M$66)^$BW$1,-99)</f>
        <v>0.54965651312252639</v>
      </c>
      <c r="BX7" s="8">
        <f>MAX((BX$3*climate!$M117+BX$4*climate!$M117^2+BX$5*climate!$M117^6)*(K7/K$66)^$BW$1,-99)</f>
        <v>1.7006111109337323</v>
      </c>
      <c r="BY7" s="8">
        <f>MAX((BY$3*climate!$M117+BY$4*climate!$M117^2+BY$5*climate!$M117^6)*(L7/L$66)^$BW$1,-99)</f>
        <v>1.2053456342171183</v>
      </c>
      <c r="BZ7" s="8">
        <f>MAX((BZ$3*climate!$M117+BZ$4*climate!$M117^2+BZ$5*climate!$M117^6)*(M7/M$66)^$BW$1,-99)</f>
        <v>0.54965651312252639</v>
      </c>
      <c r="CA7" s="8">
        <f t="shared" ref="CA7:CA70" si="36">((BU7-BX7)*H7+(BY7-BY7)*I7+(BW7-BZ7)*J7)/100</f>
        <v>0</v>
      </c>
      <c r="CB7" s="8">
        <f t="shared" ref="CB7:CB70" si="37">CA7*BS7</f>
        <v>0</v>
      </c>
      <c r="CC7" s="8">
        <f t="shared" ref="CC7:CC70" si="38">CA7*BT7</f>
        <v>0</v>
      </c>
      <c r="CD7" s="8">
        <f>MAX((CD$3*climate!$I117+CD$4*climate!$I117^2+CD$5*climate!$I117^6)*(K7/K$66)^$BW$1,-99)</f>
        <v>4.115252480268413E-2</v>
      </c>
      <c r="CE7" s="8">
        <f>MAX((CE$3*climate!$I117+CE$4*climate!$I117^2+CE$5*climate!$I117^6)*(L7/L$66)^$BW$1,-99)</f>
        <v>2.2570960714201033E-2</v>
      </c>
      <c r="CF7" s="8">
        <f>MAX((CF$3*climate!$I117+CF$4*climate!$I117^2+CF$5*climate!$I117^6)*(M7/M$66)^$BW$1,-99)</f>
        <v>5.0144743187766462E-3</v>
      </c>
      <c r="CG7" s="8">
        <f>MAX((CG$3*climate!$M117+CG$4*climate!$M117^2+CG$5*climate!$M117^6)*(K7/K$66)^$BW$1,-99)</f>
        <v>4.115252480268413E-2</v>
      </c>
      <c r="CH7" s="8">
        <f>MAX((CH$3*climate!$M117+CH$4*climate!$M117^2+CH$5*climate!$M117^6)*(L7/L$66)^$BW$1,-99)</f>
        <v>2.2570960714201033E-2</v>
      </c>
      <c r="CI7" s="8">
        <f>MAX((CI$3*climate!$M117+CI$4*climate!$M117^2+CI$5*climate!$M117^6)*(M7/M$66)^$BW$1,-99)</f>
        <v>5.0144743187766462E-3</v>
      </c>
      <c r="CJ7" s="8">
        <f t="shared" ref="CJ7:CJ70" si="39">((CD7-CG7)*Q7+(CH7-CH7)*R7+(CF7-CI7)*S7)/100</f>
        <v>0</v>
      </c>
      <c r="CK7" s="8">
        <f t="shared" ref="CK7:CK70" si="40">CJ7*BS7</f>
        <v>0</v>
      </c>
      <c r="CL7" s="8">
        <f t="shared" ref="CL7:CL70" si="41">CJ7*BT7</f>
        <v>0</v>
      </c>
    </row>
    <row r="8" spans="1:90">
      <c r="A8">
        <v>1962</v>
      </c>
      <c r="B8" s="1">
        <v>774.39776372023073</v>
      </c>
      <c r="C8" s="1">
        <v>1217.6206076086175</v>
      </c>
      <c r="D8" s="1">
        <v>1118.5717372000001</v>
      </c>
      <c r="E8" s="7">
        <f t="shared" ref="E8:E56" si="42">B8/B7-1</f>
        <v>1.2011608277962216E-2</v>
      </c>
      <c r="F8" s="7">
        <f t="shared" si="18"/>
        <v>1.4934227690272417E-2</v>
      </c>
      <c r="G8" s="7">
        <f t="shared" si="19"/>
        <v>2.4134183494685102E-2</v>
      </c>
      <c r="H8" s="1">
        <v>8404.7182349558934</v>
      </c>
      <c r="I8" s="1">
        <v>888.83152857875427</v>
      </c>
      <c r="J8" s="1">
        <v>282.68917580048731</v>
      </c>
      <c r="K8" s="1">
        <f t="shared" si="20"/>
        <v>10853.231541603849</v>
      </c>
      <c r="L8" s="1">
        <f t="shared" si="6"/>
        <v>729.97411757378313</v>
      </c>
      <c r="M8" s="1">
        <f t="shared" si="7"/>
        <v>252.72333136908375</v>
      </c>
      <c r="N8" s="7">
        <f t="shared" ref="N8:N56" si="43">K8/K7-1</f>
        <v>4.6140630528093363E-2</v>
      </c>
      <c r="O8" s="7">
        <f t="shared" si="21"/>
        <v>1.9331405760087295E-2</v>
      </c>
      <c r="P8" s="7">
        <f t="shared" si="22"/>
        <v>1.3612154993765335E-2</v>
      </c>
      <c r="Q8" s="1">
        <v>1971.492958</v>
      </c>
      <c r="R8" s="1"/>
      <c r="S8" s="1"/>
      <c r="T8" s="1">
        <f t="shared" si="23"/>
        <v>234.56978602809116</v>
      </c>
      <c r="U8" s="1"/>
      <c r="V8" s="1"/>
      <c r="W8" s="7">
        <f t="shared" ref="W8:Y56" si="44">T8/T7-1</f>
        <v>-4.0112603936864888E-3</v>
      </c>
      <c r="X8" s="7"/>
      <c r="Y8" s="7"/>
      <c r="Z8" s="1">
        <v>5522.5510307048735</v>
      </c>
      <c r="AA8" s="1">
        <v>2462.8378739999998</v>
      </c>
      <c r="AB8" s="1">
        <v>364.49029100000098</v>
      </c>
      <c r="AC8" s="8">
        <f t="shared" si="24"/>
        <v>2.8012025142140393</v>
      </c>
      <c r="AD8" s="8"/>
      <c r="AE8" s="8"/>
      <c r="AF8" s="7">
        <f t="shared" ref="AF8:AH54" si="45">AC8/AC7-1</f>
        <v>-8.1868518598653406E-3</v>
      </c>
      <c r="AG8" s="7"/>
      <c r="AH8" s="7"/>
      <c r="AI8" s="1">
        <f t="shared" ref="AI8:AI56" si="46">(1-$AI$5)*AI7+AU7</f>
        <v>15157.585881375639</v>
      </c>
      <c r="AJ8" s="1">
        <f t="shared" ref="AJ8:AJ56" si="47">(1-$AI$5)*AJ7+AV7</f>
        <v>1670.8560248803658</v>
      </c>
      <c r="AK8" s="1">
        <f t="shared" ref="AK8:AK56" si="48">(1-$AI$5)*AK7+AW7</f>
        <v>525.98783841206159</v>
      </c>
      <c r="AL8" s="10">
        <f t="shared" si="25"/>
        <v>5.7015523643297303</v>
      </c>
      <c r="AM8" s="10">
        <f t="shared" si="25"/>
        <v>0.68963204145581525</v>
      </c>
      <c r="AN8" s="10">
        <f t="shared" si="25"/>
        <v>0.29473108803311948</v>
      </c>
      <c r="AO8" s="7">
        <f t="shared" ref="AO8:AO56" si="49">AL8/AL7-1</f>
        <v>1.8276539118654789E-2</v>
      </c>
      <c r="AP8" s="7">
        <f t="shared" si="26"/>
        <v>2.8144496824265453E-2</v>
      </c>
      <c r="AQ8" s="7">
        <f t="shared" si="26"/>
        <v>2.0372115051398465E-2</v>
      </c>
      <c r="AR8" s="1">
        <f t="shared" ref="AR8:AR56" si="50">AL8*AI8^$AR$5*B8^(1-$AR$5)</f>
        <v>8003.6925403276073</v>
      </c>
      <c r="AS8" s="1">
        <f t="shared" ref="AS8:AS56" si="51">AM8*AJ8^$AR$5*C8^(1-$AR$5)</f>
        <v>894.57102820074806</v>
      </c>
      <c r="AT8" s="1">
        <f t="shared" ref="AT8:AT56" si="52">AN8*AK8^$AR$5*D8^(1-$AR$5)</f>
        <v>283.49941130202996</v>
      </c>
      <c r="AU8" s="1">
        <f t="shared" ref="AU8:AU56" si="53">$AU$5*AR8</f>
        <v>1600.7385080655215</v>
      </c>
      <c r="AV8" s="1">
        <f t="shared" ref="AV8:AV56" si="54">$AU$5*AS8</f>
        <v>178.91420564014962</v>
      </c>
      <c r="AW8" s="1">
        <f t="shared" ref="AW8:AW56" si="55">$AU$5*AT8</f>
        <v>56.699882260405992</v>
      </c>
      <c r="AX8" s="1">
        <f t="shared" si="27"/>
        <v>8268.3012945467417</v>
      </c>
      <c r="AY8" s="1">
        <f t="shared" si="28"/>
        <v>587.75025495514092</v>
      </c>
      <c r="AZ8" s="1">
        <f t="shared" si="29"/>
        <v>202.75814371043089</v>
      </c>
      <c r="BA8" s="1">
        <f t="shared" si="30"/>
        <v>9.020184361181089</v>
      </c>
      <c r="BB8" s="1">
        <f t="shared" si="31"/>
        <v>6.3763021212016939</v>
      </c>
      <c r="BC8" s="1">
        <f t="shared" si="32"/>
        <v>5.3120138584548764</v>
      </c>
      <c r="BD8" s="1">
        <f t="shared" si="33"/>
        <v>0</v>
      </c>
      <c r="BE8">
        <v>0</v>
      </c>
      <c r="BF8">
        <v>0</v>
      </c>
      <c r="BG8">
        <v>0</v>
      </c>
      <c r="BH8">
        <f t="shared" si="34"/>
        <v>0</v>
      </c>
      <c r="BI8">
        <f t="shared" si="35"/>
        <v>0</v>
      </c>
      <c r="BJ8">
        <f t="shared" si="11"/>
        <v>0</v>
      </c>
      <c r="BK8">
        <f t="shared" si="11"/>
        <v>0</v>
      </c>
      <c r="BL8">
        <f t="shared" si="12"/>
        <v>0</v>
      </c>
      <c r="BM8">
        <f t="shared" si="13"/>
        <v>0</v>
      </c>
      <c r="BN8">
        <f t="shared" si="14"/>
        <v>0</v>
      </c>
      <c r="BO8">
        <f t="shared" si="15"/>
        <v>0</v>
      </c>
      <c r="BP8">
        <f t="shared" si="16"/>
        <v>0</v>
      </c>
      <c r="BQ8">
        <f t="shared" si="17"/>
        <v>0</v>
      </c>
      <c r="BR8" s="7">
        <f t="shared" ref="BR8:BR71" si="56">SUM(H8:J8)/SUM(H7:J7)-1+BR$5</f>
        <v>5.5799274263977683E-2</v>
      </c>
      <c r="BS8">
        <v>0</v>
      </c>
      <c r="BT8">
        <v>0</v>
      </c>
      <c r="BU8" s="8">
        <f>MAX((BU$3*climate!$I118+BU$4*climate!$I118^2+BU$5*climate!$I118^6)*(K8/K$66)^$BW$1,-99)</f>
        <v>1.7232676705627989</v>
      </c>
      <c r="BV8" s="8">
        <f>MAX((BV$3*climate!$I118+BV$4*climate!$I118^2+BV$5*climate!$I118^6)*(L8/L$66)^$BW$1,-99)</f>
        <v>1.2285300597570668</v>
      </c>
      <c r="BW8" s="8">
        <f>MAX((BW$3*climate!$I118+BW$4*climate!$I118^2+BW$5*climate!$I118^6)*(M8/M$66)^$BW$1,-99)</f>
        <v>0.56022307951762029</v>
      </c>
      <c r="BX8" s="8">
        <f>MAX((BX$3*climate!$M118+BX$4*climate!$M118^2+BX$5*climate!$M118^6)*(K8/K$66)^$BW$1,-99)</f>
        <v>1.7232676705627989</v>
      </c>
      <c r="BY8" s="8">
        <f>MAX((BY$3*climate!$M118+BY$4*climate!$M118^2+BY$5*climate!$M118^6)*(L8/L$66)^$BW$1,-99)</f>
        <v>1.2285300597570668</v>
      </c>
      <c r="BZ8" s="8">
        <f>MAX((BZ$3*climate!$M118+BZ$4*climate!$M118^2+BZ$5*climate!$M118^6)*(M8/M$66)^$BW$1,-99)</f>
        <v>0.56022307951762029</v>
      </c>
      <c r="CA8" s="8">
        <f t="shared" si="36"/>
        <v>0</v>
      </c>
      <c r="CB8" s="8">
        <f t="shared" si="37"/>
        <v>0</v>
      </c>
      <c r="CC8" s="8">
        <f t="shared" si="38"/>
        <v>0</v>
      </c>
      <c r="CD8" s="8">
        <f>MAX((CD$3*climate!$I118+CD$4*climate!$I118^2+CD$5*climate!$I118^6)*(K8/K$66)^$BW$1,-99)</f>
        <v>4.2973646626108204E-2</v>
      </c>
      <c r="CE8" s="8">
        <f>MAX((CE$3*climate!$I118+CE$4*climate!$I118^2+CE$5*climate!$I118^6)*(L8/L$66)^$BW$1,-99)</f>
        <v>2.3723097261021536E-2</v>
      </c>
      <c r="CF8" s="8">
        <f>MAX((CF$3*climate!$I118+CF$4*climate!$I118^2+CF$5*climate!$I118^6)*(M8/M$66)^$BW$1,-99)</f>
        <v>5.2776578947474912E-3</v>
      </c>
      <c r="CG8" s="8">
        <f>MAX((CG$3*climate!$M118+CG$4*climate!$M118^2+CG$5*climate!$M118^6)*(K8/K$66)^$BW$1,-99)</f>
        <v>4.2973646626108204E-2</v>
      </c>
      <c r="CH8" s="8">
        <f>MAX((CH$3*climate!$M118+CH$4*climate!$M118^2+CH$5*climate!$M118^6)*(L8/L$66)^$BW$1,-99)</f>
        <v>2.3723097261021536E-2</v>
      </c>
      <c r="CI8" s="8">
        <f>MAX((CI$3*climate!$M118+CI$4*climate!$M118^2+CI$5*climate!$M118^6)*(M8/M$66)^$BW$1,-99)</f>
        <v>5.2776578947474912E-3</v>
      </c>
      <c r="CJ8" s="8">
        <f t="shared" si="39"/>
        <v>0</v>
      </c>
      <c r="CK8" s="8">
        <f t="shared" si="40"/>
        <v>0</v>
      </c>
      <c r="CL8" s="8">
        <f t="shared" si="41"/>
        <v>0</v>
      </c>
    </row>
    <row r="9" spans="1:90">
      <c r="A9">
        <v>1963</v>
      </c>
      <c r="B9" s="1">
        <v>783.2823189713107</v>
      </c>
      <c r="C9" s="1">
        <v>1246.8459439187275</v>
      </c>
      <c r="D9" s="1">
        <v>1145.8723861999999</v>
      </c>
      <c r="E9" s="7">
        <f t="shared" si="42"/>
        <v>1.1472857576961815E-2</v>
      </c>
      <c r="F9" s="7">
        <f t="shared" si="18"/>
        <v>2.4002005327018905E-2</v>
      </c>
      <c r="G9" s="7">
        <f t="shared" si="19"/>
        <v>2.4406703738410807E-2</v>
      </c>
      <c r="H9" s="1">
        <v>8839.1053396553361</v>
      </c>
      <c r="I9" s="1">
        <v>905.66771909142631</v>
      </c>
      <c r="J9" s="1">
        <v>301.23830663487456</v>
      </c>
      <c r="K9" s="1">
        <f t="shared" si="20"/>
        <v>11284.699176235443</v>
      </c>
      <c r="L9" s="1">
        <f t="shared" si="6"/>
        <v>726.36697701802041</v>
      </c>
      <c r="M9" s="1">
        <f t="shared" si="7"/>
        <v>262.88992584406049</v>
      </c>
      <c r="N9" s="7">
        <f t="shared" si="43"/>
        <v>3.9754761794000393E-2</v>
      </c>
      <c r="O9" s="7">
        <f t="shared" si="21"/>
        <v>-4.9414636340145979E-3</v>
      </c>
      <c r="P9" s="7">
        <f t="shared" si="22"/>
        <v>4.0228159465534929E-2</v>
      </c>
      <c r="Q9" s="1">
        <v>2097.4392969999994</v>
      </c>
      <c r="R9" s="1"/>
      <c r="S9" s="1"/>
      <c r="T9" s="1">
        <f t="shared" si="23"/>
        <v>237.29090404547492</v>
      </c>
      <c r="U9" s="1"/>
      <c r="V9" s="1"/>
      <c r="W9" s="7">
        <f t="shared" si="44"/>
        <v>1.1600462546603962E-2</v>
      </c>
      <c r="X9" s="7"/>
      <c r="Y9" s="7"/>
      <c r="Z9" s="1">
        <v>5836.4578380874573</v>
      </c>
      <c r="AA9" s="1">
        <v>2590.6511589999996</v>
      </c>
      <c r="AB9" s="1">
        <v>390.03997599999957</v>
      </c>
      <c r="AC9" s="8">
        <f t="shared" si="24"/>
        <v>2.7826587622513963</v>
      </c>
      <c r="AD9" s="8"/>
      <c r="AE9" s="8"/>
      <c r="AF9" s="7">
        <f t="shared" si="45"/>
        <v>-6.6199255029035786E-3</v>
      </c>
      <c r="AG9" s="7"/>
      <c r="AH9" s="7"/>
      <c r="AI9" s="1">
        <f t="shared" si="46"/>
        <v>15242.565801303597</v>
      </c>
      <c r="AJ9" s="1">
        <f t="shared" si="47"/>
        <v>1682.6846280324789</v>
      </c>
      <c r="AK9" s="1">
        <f t="shared" si="48"/>
        <v>530.08893683126144</v>
      </c>
      <c r="AL9" s="10">
        <f t="shared" si="25"/>
        <v>5.8057570091534609</v>
      </c>
      <c r="AM9" s="10">
        <f t="shared" si="25"/>
        <v>0.70904138825648011</v>
      </c>
      <c r="AN9" s="10">
        <f t="shared" si="25"/>
        <v>0.30073538366775404</v>
      </c>
      <c r="AO9" s="7">
        <f t="shared" si="49"/>
        <v>1.8276539118654789E-2</v>
      </c>
      <c r="AP9" s="7">
        <f t="shared" si="26"/>
        <v>2.8144496824265453E-2</v>
      </c>
      <c r="AQ9" s="7">
        <f t="shared" si="26"/>
        <v>2.0372115051398465E-2</v>
      </c>
      <c r="AR9" s="1">
        <f t="shared" si="50"/>
        <v>8233.8913034420111</v>
      </c>
      <c r="AS9" s="1">
        <f t="shared" si="51"/>
        <v>938.69038528003591</v>
      </c>
      <c r="AT9" s="1">
        <f t="shared" si="52"/>
        <v>295.36788961784413</v>
      </c>
      <c r="AU9" s="1">
        <f t="shared" si="53"/>
        <v>1646.7782606884023</v>
      </c>
      <c r="AV9" s="1">
        <f t="shared" si="54"/>
        <v>187.7380770560072</v>
      </c>
      <c r="AW9" s="1">
        <f t="shared" si="55"/>
        <v>59.073577923568827</v>
      </c>
      <c r="AX9" s="1">
        <f t="shared" si="27"/>
        <v>8409.6281547686449</v>
      </c>
      <c r="AY9" s="1">
        <f t="shared" si="28"/>
        <v>602.28155040858655</v>
      </c>
      <c r="AZ9" s="1">
        <f t="shared" si="29"/>
        <v>206.21346193522166</v>
      </c>
      <c r="BA9" s="1">
        <f t="shared" si="30"/>
        <v>9.0371325373365412</v>
      </c>
      <c r="BB9" s="1">
        <f t="shared" si="31"/>
        <v>6.400725027683758</v>
      </c>
      <c r="BC9" s="1">
        <f t="shared" si="32"/>
        <v>5.3289118552676511</v>
      </c>
      <c r="BD9" s="1">
        <f t="shared" si="33"/>
        <v>0</v>
      </c>
      <c r="BE9">
        <v>0</v>
      </c>
      <c r="BF9">
        <v>0</v>
      </c>
      <c r="BG9">
        <v>0</v>
      </c>
      <c r="BH9">
        <f t="shared" si="34"/>
        <v>0</v>
      </c>
      <c r="BI9">
        <f t="shared" si="35"/>
        <v>0</v>
      </c>
      <c r="BJ9">
        <f t="shared" si="11"/>
        <v>0</v>
      </c>
      <c r="BK9">
        <f t="shared" si="11"/>
        <v>0</v>
      </c>
      <c r="BL9">
        <f t="shared" si="12"/>
        <v>0</v>
      </c>
      <c r="BM9">
        <f t="shared" si="13"/>
        <v>0</v>
      </c>
      <c r="BN9">
        <f t="shared" si="14"/>
        <v>0</v>
      </c>
      <c r="BO9">
        <f t="shared" si="15"/>
        <v>0</v>
      </c>
      <c r="BP9">
        <f t="shared" si="16"/>
        <v>0</v>
      </c>
      <c r="BQ9">
        <f t="shared" si="17"/>
        <v>0</v>
      </c>
      <c r="BR9" s="7">
        <f t="shared" si="56"/>
        <v>4.9056046849131452E-2</v>
      </c>
      <c r="BS9">
        <v>0</v>
      </c>
      <c r="BT9">
        <v>0</v>
      </c>
      <c r="BU9" s="8">
        <f>MAX((BU$3*climate!$I119+BU$4*climate!$I119^2+BU$5*climate!$I119^6)*(K9/K$66)^$BW$1,-99)</f>
        <v>1.7490256565654596</v>
      </c>
      <c r="BV9" s="8">
        <f>MAX((BV$3*climate!$I119+BV$4*climate!$I119^2+BV$5*climate!$I119^6)*(L9/L$66)^$BW$1,-99)</f>
        <v>1.259782673237406</v>
      </c>
      <c r="BW9" s="8">
        <f>MAX((BW$3*climate!$I119+BW$4*climate!$I119^2+BW$5*climate!$I119^6)*(M9/M$66)^$BW$1,-99)</f>
        <v>0.56729481367600854</v>
      </c>
      <c r="BX9" s="8">
        <f>MAX((BX$3*climate!$M119+BX$4*climate!$M119^2+BX$5*climate!$M119^6)*(K9/K$66)^$BW$1,-99)</f>
        <v>1.7490256565654596</v>
      </c>
      <c r="BY9" s="8">
        <f>MAX((BY$3*climate!$M119+BY$4*climate!$M119^2+BY$5*climate!$M119^6)*(L9/L$66)^$BW$1,-99)</f>
        <v>1.259782673237406</v>
      </c>
      <c r="BZ9" s="8">
        <f>MAX((BZ$3*climate!$M119+BZ$4*climate!$M119^2+BZ$5*climate!$M119^6)*(M9/M$66)^$BW$1,-99)</f>
        <v>0.56729481367600854</v>
      </c>
      <c r="CA9" s="8">
        <f t="shared" si="36"/>
        <v>0</v>
      </c>
      <c r="CB9" s="8">
        <f t="shared" si="37"/>
        <v>0</v>
      </c>
      <c r="CC9" s="8">
        <f t="shared" si="38"/>
        <v>0</v>
      </c>
      <c r="CD9" s="8">
        <f>MAX((CD$3*climate!$I119+CD$4*climate!$I119^2+CD$5*climate!$I119^6)*(K9/K$66)^$BW$1,-99)</f>
        <v>4.4959788111884481E-2</v>
      </c>
      <c r="CE9" s="8">
        <f>MAX((CE$3*climate!$I119+CE$4*climate!$I119^2+CE$5*climate!$I119^6)*(L9/L$66)^$BW$1,-99)</f>
        <v>2.5093462438450249E-2</v>
      </c>
      <c r="CF9" s="8">
        <f>MAX((CF$3*climate!$I119+CF$4*climate!$I119^2+CF$5*climate!$I119^6)*(M9/M$66)^$BW$1,-99)</f>
        <v>5.5206727357375394E-3</v>
      </c>
      <c r="CG9" s="8">
        <f>MAX((CG$3*climate!$M119+CG$4*climate!$M119^2+CG$5*climate!$M119^6)*(K9/K$66)^$BW$1,-99)</f>
        <v>4.4959788111884481E-2</v>
      </c>
      <c r="CH9" s="8">
        <f>MAX((CH$3*climate!$M119+CH$4*climate!$M119^2+CH$5*climate!$M119^6)*(L9/L$66)^$BW$1,-99)</f>
        <v>2.5093462438450249E-2</v>
      </c>
      <c r="CI9" s="8">
        <f>MAX((CI$3*climate!$M119+CI$4*climate!$M119^2+CI$5*climate!$M119^6)*(M9/M$66)^$BW$1,-99)</f>
        <v>5.5206727357375394E-3</v>
      </c>
      <c r="CJ9" s="8">
        <f t="shared" si="39"/>
        <v>0</v>
      </c>
      <c r="CK9" s="8">
        <f t="shared" si="40"/>
        <v>0</v>
      </c>
      <c r="CL9" s="8">
        <f t="shared" si="41"/>
        <v>0</v>
      </c>
    </row>
    <row r="10" spans="1:90">
      <c r="A10">
        <v>1964</v>
      </c>
      <c r="B10" s="1">
        <v>792.07167807264977</v>
      </c>
      <c r="C10" s="1">
        <v>1275.6171731302509</v>
      </c>
      <c r="D10" s="1">
        <v>1174.1435411999998</v>
      </c>
      <c r="E10" s="7">
        <f t="shared" si="42"/>
        <v>1.1221189204017934E-2</v>
      </c>
      <c r="F10" s="7">
        <f t="shared" si="18"/>
        <v>2.3075207768730399E-2</v>
      </c>
      <c r="G10" s="7">
        <f t="shared" si="19"/>
        <v>2.4672167110819432E-2</v>
      </c>
      <c r="H10" s="1">
        <v>9402.5054139943568</v>
      </c>
      <c r="I10" s="1">
        <v>994.08499373853465</v>
      </c>
      <c r="J10" s="1">
        <v>319.57074016746537</v>
      </c>
      <c r="K10" s="1">
        <f t="shared" si="20"/>
        <v>11870.775933907267</v>
      </c>
      <c r="L10" s="1">
        <f t="shared" si="6"/>
        <v>779.29728031109732</v>
      </c>
      <c r="M10" s="1">
        <f t="shared" si="7"/>
        <v>272.17348556962401</v>
      </c>
      <c r="N10" s="7">
        <f t="shared" si="43"/>
        <v>5.1935523359457392E-2</v>
      </c>
      <c r="O10" s="7">
        <f t="shared" si="21"/>
        <v>7.2869919706941344E-2</v>
      </c>
      <c r="P10" s="7">
        <f t="shared" si="22"/>
        <v>3.5313486037005015E-2</v>
      </c>
      <c r="Q10" s="1">
        <v>2194.1947959999998</v>
      </c>
      <c r="R10" s="1"/>
      <c r="S10" s="1"/>
      <c r="T10" s="1">
        <f t="shared" si="23"/>
        <v>233.36277932201324</v>
      </c>
      <c r="U10" s="1"/>
      <c r="V10" s="1"/>
      <c r="W10" s="7">
        <f t="shared" si="44"/>
        <v>-1.6554046769145847E-2</v>
      </c>
      <c r="X10" s="7"/>
      <c r="Y10" s="7"/>
      <c r="Z10" s="1">
        <v>6132.3114399481883</v>
      </c>
      <c r="AA10" s="1">
        <v>2747.936123</v>
      </c>
      <c r="AB10" s="1">
        <v>415.88456599999927</v>
      </c>
      <c r="AC10" s="8">
        <f t="shared" si="24"/>
        <v>2.7947889818749663</v>
      </c>
      <c r="AD10" s="8"/>
      <c r="AE10" s="8"/>
      <c r="AF10" s="7">
        <f t="shared" si="45"/>
        <v>4.359219243165624E-3</v>
      </c>
      <c r="AG10" s="7"/>
      <c r="AH10" s="7"/>
      <c r="AI10" s="1">
        <f t="shared" si="46"/>
        <v>15365.087481861641</v>
      </c>
      <c r="AJ10" s="1">
        <f t="shared" si="47"/>
        <v>1702.1542422852383</v>
      </c>
      <c r="AK10" s="1">
        <f t="shared" si="48"/>
        <v>536.15362107170415</v>
      </c>
      <c r="AL10" s="10">
        <f t="shared" si="25"/>
        <v>5.9118661542446587</v>
      </c>
      <c r="AM10" s="10">
        <f t="shared" si="25"/>
        <v>0.72899700135653733</v>
      </c>
      <c r="AN10" s="10">
        <f t="shared" si="25"/>
        <v>0.30686199950386001</v>
      </c>
      <c r="AO10" s="7">
        <f t="shared" si="49"/>
        <v>1.8276539118654789E-2</v>
      </c>
      <c r="AP10" s="7">
        <f t="shared" si="26"/>
        <v>2.8144496824265453E-2</v>
      </c>
      <c r="AQ10" s="7">
        <f t="shared" si="26"/>
        <v>2.0372115051398465E-2</v>
      </c>
      <c r="AR10" s="1">
        <f t="shared" si="50"/>
        <v>8473.1167029191784</v>
      </c>
      <c r="AS10" s="1">
        <f t="shared" si="51"/>
        <v>985.14874877082059</v>
      </c>
      <c r="AT10" s="1">
        <f t="shared" si="52"/>
        <v>308.01928898254437</v>
      </c>
      <c r="AU10" s="1">
        <f t="shared" si="53"/>
        <v>1694.6233405838357</v>
      </c>
      <c r="AV10" s="1">
        <f t="shared" si="54"/>
        <v>197.02974975416413</v>
      </c>
      <c r="AW10" s="1">
        <f t="shared" si="55"/>
        <v>61.603857796508876</v>
      </c>
      <c r="AX10" s="1">
        <f t="shared" si="27"/>
        <v>8557.9292253315634</v>
      </c>
      <c r="AY10" s="1">
        <f t="shared" si="28"/>
        <v>617.83348140624571</v>
      </c>
      <c r="AZ10" s="1">
        <f t="shared" si="29"/>
        <v>209.86823377165084</v>
      </c>
      <c r="BA10" s="1">
        <f t="shared" si="30"/>
        <v>9.0546135269415799</v>
      </c>
      <c r="BB10" s="1">
        <f t="shared" si="31"/>
        <v>6.4262189735874653</v>
      </c>
      <c r="BC10" s="1">
        <f t="shared" si="32"/>
        <v>5.3464798755529364</v>
      </c>
      <c r="BD10" s="1">
        <f t="shared" si="33"/>
        <v>0</v>
      </c>
      <c r="BE10">
        <v>0</v>
      </c>
      <c r="BF10">
        <v>0</v>
      </c>
      <c r="BG10">
        <v>0</v>
      </c>
      <c r="BH10">
        <f t="shared" si="34"/>
        <v>0</v>
      </c>
      <c r="BI10">
        <f t="shared" si="35"/>
        <v>0</v>
      </c>
      <c r="BJ10">
        <f t="shared" si="11"/>
        <v>0</v>
      </c>
      <c r="BK10">
        <f t="shared" si="11"/>
        <v>0</v>
      </c>
      <c r="BL10">
        <f t="shared" si="12"/>
        <v>0</v>
      </c>
      <c r="BM10">
        <f t="shared" si="13"/>
        <v>0</v>
      </c>
      <c r="BN10">
        <f t="shared" si="14"/>
        <v>0</v>
      </c>
      <c r="BO10">
        <f t="shared" si="15"/>
        <v>0</v>
      </c>
      <c r="BP10">
        <f t="shared" si="16"/>
        <v>0</v>
      </c>
      <c r="BQ10">
        <f t="shared" si="17"/>
        <v>0</v>
      </c>
      <c r="BR10" s="7">
        <f t="shared" si="56"/>
        <v>6.6708045426669971E-2</v>
      </c>
      <c r="BS10">
        <v>0</v>
      </c>
      <c r="BT10">
        <v>0</v>
      </c>
      <c r="BU10" s="8">
        <f>MAX((BU$3*climate!$I120+BU$4*climate!$I120^2+BU$5*climate!$I120^6)*(K10/K$66)^$BW$1,-99)</f>
        <v>1.7701955689548414</v>
      </c>
      <c r="BV10" s="8">
        <f>MAX((BV$3*climate!$I120+BV$4*climate!$I120^2+BV$5*climate!$I120^6)*(L10/L$66)^$BW$1,-99)</f>
        <v>1.2678385549866296</v>
      </c>
      <c r="BW10" s="8">
        <f>MAX((BW$3*climate!$I120+BW$4*climate!$I120^2+BW$5*climate!$I120^6)*(M10/M$66)^$BW$1,-99)</f>
        <v>0.57514159780206531</v>
      </c>
      <c r="BX10" s="8">
        <f>MAX((BX$3*climate!$M120+BX$4*climate!$M120^2+BX$5*climate!$M120^6)*(K10/K$66)^$BW$1,-99)</f>
        <v>1.7701955689548414</v>
      </c>
      <c r="BY10" s="8">
        <f>MAX((BY$3*climate!$M120+BY$4*climate!$M120^2+BY$5*climate!$M120^6)*(L10/L$66)^$BW$1,-99)</f>
        <v>1.2678385549866296</v>
      </c>
      <c r="BZ10" s="8">
        <f>MAX((BZ$3*climate!$M120+BZ$4*climate!$M120^2+BZ$5*climate!$M120^6)*(M10/M$66)^$BW$1,-99)</f>
        <v>0.57514159780206531</v>
      </c>
      <c r="CA10" s="8">
        <f t="shared" si="36"/>
        <v>0</v>
      </c>
      <c r="CB10" s="8">
        <f t="shared" si="37"/>
        <v>0</v>
      </c>
      <c r="CC10" s="8">
        <f t="shared" si="38"/>
        <v>0</v>
      </c>
      <c r="CD10" s="8">
        <f>MAX((CD$3*climate!$I120+CD$4*climate!$I120^2+CD$5*climate!$I120^6)*(K10/K$66)^$BW$1,-99)</f>
        <v>4.6921511290164565E-2</v>
      </c>
      <c r="CE10" s="8">
        <f>MAX((CE$3*climate!$I120+CE$4*climate!$I120^2+CE$5*climate!$I120^6)*(L10/L$66)^$BW$1,-99)</f>
        <v>2.6059434734038787E-2</v>
      </c>
      <c r="CF10" s="8">
        <f>MAX((CF$3*climate!$I120+CF$4*climate!$I120^2+CF$5*climate!$I120^6)*(M10/M$66)^$BW$1,-99)</f>
        <v>5.7842152720813849E-3</v>
      </c>
      <c r="CG10" s="8">
        <f>MAX((CG$3*climate!$M120+CG$4*climate!$M120^2+CG$5*climate!$M120^6)*(K10/K$66)^$BW$1,-99)</f>
        <v>4.6921511290164565E-2</v>
      </c>
      <c r="CH10" s="8">
        <f>MAX((CH$3*climate!$M120+CH$4*climate!$M120^2+CH$5*climate!$M120^6)*(L10/L$66)^$BW$1,-99)</f>
        <v>2.6059434734038787E-2</v>
      </c>
      <c r="CI10" s="8">
        <f>MAX((CI$3*climate!$M120+CI$4*climate!$M120^2+CI$5*climate!$M120^6)*(M10/M$66)^$BW$1,-99)</f>
        <v>5.7842152720813849E-3</v>
      </c>
      <c r="CJ10" s="8">
        <f t="shared" si="39"/>
        <v>0</v>
      </c>
      <c r="CK10" s="8">
        <f t="shared" si="40"/>
        <v>0</v>
      </c>
      <c r="CL10" s="8">
        <f t="shared" si="41"/>
        <v>0</v>
      </c>
    </row>
    <row r="11" spans="1:90">
      <c r="A11">
        <v>1965</v>
      </c>
      <c r="B11" s="1">
        <v>800.66078402081905</v>
      </c>
      <c r="C11" s="1">
        <v>1305.235463</v>
      </c>
      <c r="D11" s="1">
        <v>1203.382967</v>
      </c>
      <c r="E11" s="7">
        <f t="shared" si="42"/>
        <v>1.0843849345893997E-2</v>
      </c>
      <c r="F11" s="7">
        <f t="shared" si="18"/>
        <v>2.3218792043280922E-2</v>
      </c>
      <c r="G11" s="7">
        <f t="shared" si="19"/>
        <v>2.4902769358265076E-2</v>
      </c>
      <c r="H11" s="1">
        <v>9927.918917714087</v>
      </c>
      <c r="I11" s="1">
        <v>1083.6516565061327</v>
      </c>
      <c r="J11" s="1">
        <v>350.81110400362127</v>
      </c>
      <c r="K11" s="1">
        <f t="shared" si="20"/>
        <v>12399.656778314171</v>
      </c>
      <c r="L11" s="1">
        <f t="shared" si="6"/>
        <v>830.23461070803955</v>
      </c>
      <c r="M11" s="1">
        <f t="shared" si="7"/>
        <v>291.52074910797808</v>
      </c>
      <c r="N11" s="7">
        <f t="shared" si="43"/>
        <v>4.4553182315254292E-2</v>
      </c>
      <c r="O11" s="7">
        <f t="shared" si="21"/>
        <v>6.5363156890022589E-2</v>
      </c>
      <c r="P11" s="7">
        <f t="shared" si="22"/>
        <v>7.1084306753329551E-2</v>
      </c>
      <c r="Q11" s="1">
        <v>2371.6535028912936</v>
      </c>
      <c r="R11" s="1"/>
      <c r="S11" s="1"/>
      <c r="T11" s="1">
        <f t="shared" si="23"/>
        <v>238.88727562627687</v>
      </c>
      <c r="U11" s="1"/>
      <c r="V11" s="1"/>
      <c r="W11" s="7">
        <f t="shared" si="44"/>
        <v>2.3673425215083199E-2</v>
      </c>
      <c r="X11" s="7"/>
      <c r="Y11" s="7"/>
      <c r="Z11" s="1">
        <v>6397.5940110054044</v>
      </c>
      <c r="AA11" s="1">
        <v>2944.6596719999998</v>
      </c>
      <c r="AB11" s="1">
        <v>454.80166899999767</v>
      </c>
      <c r="AC11" s="8">
        <f t="shared" si="24"/>
        <v>2.697524745164531</v>
      </c>
      <c r="AD11" s="8"/>
      <c r="AE11" s="8"/>
      <c r="AF11" s="7">
        <f t="shared" si="45"/>
        <v>-3.4801996623438303E-2</v>
      </c>
      <c r="AG11" s="7"/>
      <c r="AH11" s="7"/>
      <c r="AI11" s="1">
        <f t="shared" si="46"/>
        <v>15523.202074259312</v>
      </c>
      <c r="AJ11" s="1">
        <f t="shared" si="47"/>
        <v>1728.9685678108788</v>
      </c>
      <c r="AK11" s="1">
        <f t="shared" si="48"/>
        <v>544.14211676104264</v>
      </c>
      <c r="AL11" s="10">
        <f t="shared" si="25"/>
        <v>6.019914607276962</v>
      </c>
      <c r="AM11" s="10">
        <f t="shared" si="25"/>
        <v>0.74951425514611547</v>
      </c>
      <c r="AN11" s="10">
        <f t="shared" si="25"/>
        <v>0.3131134274626548</v>
      </c>
      <c r="AO11" s="7">
        <f t="shared" si="49"/>
        <v>1.8276539118654789E-2</v>
      </c>
      <c r="AP11" s="7">
        <f t="shared" si="26"/>
        <v>2.8144496824265453E-2</v>
      </c>
      <c r="AQ11" s="7">
        <f t="shared" si="26"/>
        <v>2.0372115051398465E-2</v>
      </c>
      <c r="AR11" s="1">
        <f t="shared" si="50"/>
        <v>8720.5813749984663</v>
      </c>
      <c r="AS11" s="1">
        <f t="shared" si="51"/>
        <v>1034.8762228127625</v>
      </c>
      <c r="AT11" s="1">
        <f t="shared" si="52"/>
        <v>321.48983707883559</v>
      </c>
      <c r="AU11" s="1">
        <f t="shared" si="53"/>
        <v>1744.1162749996934</v>
      </c>
      <c r="AV11" s="1">
        <f t="shared" si="54"/>
        <v>206.97524456255252</v>
      </c>
      <c r="AW11" s="1">
        <f t="shared" si="55"/>
        <v>64.297967415767118</v>
      </c>
      <c r="AX11" s="1">
        <f t="shared" si="27"/>
        <v>8713.3842936128731</v>
      </c>
      <c r="AY11" s="1">
        <f t="shared" si="28"/>
        <v>634.29243360223506</v>
      </c>
      <c r="AZ11" s="1">
        <f t="shared" si="29"/>
        <v>213.72404023985862</v>
      </c>
      <c r="BA11" s="1">
        <f t="shared" si="30"/>
        <v>9.0726155470331165</v>
      </c>
      <c r="BB11" s="1">
        <f t="shared" si="31"/>
        <v>6.4525100998318834</v>
      </c>
      <c r="BC11" s="1">
        <f t="shared" si="32"/>
        <v>5.3646856512710697</v>
      </c>
      <c r="BD11" s="1">
        <f t="shared" si="33"/>
        <v>0</v>
      </c>
      <c r="BE11">
        <v>0</v>
      </c>
      <c r="BF11">
        <v>0</v>
      </c>
      <c r="BG11">
        <v>0</v>
      </c>
      <c r="BH11">
        <f t="shared" si="34"/>
        <v>0</v>
      </c>
      <c r="BI11">
        <f t="shared" si="35"/>
        <v>0</v>
      </c>
      <c r="BJ11">
        <f t="shared" si="11"/>
        <v>0</v>
      </c>
      <c r="BK11">
        <f t="shared" si="11"/>
        <v>0</v>
      </c>
      <c r="BL11">
        <f t="shared" si="12"/>
        <v>0</v>
      </c>
      <c r="BM11">
        <f t="shared" si="13"/>
        <v>0</v>
      </c>
      <c r="BN11">
        <f t="shared" si="14"/>
        <v>0</v>
      </c>
      <c r="BO11">
        <f t="shared" si="15"/>
        <v>0</v>
      </c>
      <c r="BP11">
        <f t="shared" si="16"/>
        <v>0</v>
      </c>
      <c r="BQ11">
        <f t="shared" si="17"/>
        <v>0</v>
      </c>
      <c r="BR11" s="7">
        <f t="shared" si="56"/>
        <v>6.0303360634894609E-2</v>
      </c>
      <c r="BS11">
        <v>0</v>
      </c>
      <c r="BT11">
        <v>0</v>
      </c>
      <c r="BU11" s="8">
        <f>MAX((BU$3*climate!$I121+BU$4*climate!$I121^2+BU$5*climate!$I121^6)*(K11/K$66)^$BW$1,-99)</f>
        <v>1.7950318343146694</v>
      </c>
      <c r="BV11" s="8">
        <f>MAX((BV$3*climate!$I121+BV$4*climate!$I121^2+BV$5*climate!$I121^6)*(L11/L$66)^$BW$1,-99)</f>
        <v>1.2783256032095756</v>
      </c>
      <c r="BW11" s="8">
        <f>MAX((BW$3*climate!$I121+BW$4*climate!$I121^2+BW$5*climate!$I121^6)*(M11/M$66)^$BW$1,-99)</f>
        <v>0.57818616884815777</v>
      </c>
      <c r="BX11" s="8">
        <f>MAX((BX$3*climate!$M121+BX$4*climate!$M121^2+BX$5*climate!$M121^6)*(K11/K$66)^$BW$1,-99)</f>
        <v>1.7950318343146694</v>
      </c>
      <c r="BY11" s="8">
        <f>MAX((BY$3*climate!$M121+BY$4*climate!$M121^2+BY$5*climate!$M121^6)*(L11/L$66)^$BW$1,-99)</f>
        <v>1.2783256032095756</v>
      </c>
      <c r="BZ11" s="8">
        <f>MAX((BZ$3*climate!$M121+BZ$4*climate!$M121^2+BZ$5*climate!$M121^6)*(M11/M$66)^$BW$1,-99)</f>
        <v>0.57818616884815777</v>
      </c>
      <c r="CA11" s="8">
        <f t="shared" si="36"/>
        <v>0</v>
      </c>
      <c r="CB11" s="8">
        <f t="shared" si="37"/>
        <v>0</v>
      </c>
      <c r="CC11" s="8">
        <f t="shared" si="38"/>
        <v>0</v>
      </c>
      <c r="CD11" s="8">
        <f>MAX((CD$3*climate!$I121+CD$4*climate!$I121^2+CD$5*climate!$I121^6)*(K11/K$66)^$BW$1,-99)</f>
        <v>4.9081022137526048E-2</v>
      </c>
      <c r="CE11" s="8">
        <f>MAX((CE$3*climate!$I121+CE$4*climate!$I121^2+CE$5*climate!$I121^6)*(L11/L$66)^$BW$1,-99)</f>
        <v>2.7124420976388078E-2</v>
      </c>
      <c r="CF11" s="8">
        <f>MAX((CF$3*climate!$I121+CF$4*climate!$I121^2+CF$5*climate!$I121^6)*(M11/M$66)^$BW$1,-99)</f>
        <v>6.0122220871347909E-3</v>
      </c>
      <c r="CG11" s="8">
        <f>MAX((CG$3*climate!$M121+CG$4*climate!$M121^2+CG$5*climate!$M121^6)*(K11/K$66)^$BW$1,-99)</f>
        <v>4.9081022137526048E-2</v>
      </c>
      <c r="CH11" s="8">
        <f>MAX((CH$3*climate!$M121+CH$4*climate!$M121^2+CH$5*climate!$M121^6)*(L11/L$66)^$BW$1,-99)</f>
        <v>2.7124420976388078E-2</v>
      </c>
      <c r="CI11" s="8">
        <f>MAX((CI$3*climate!$M121+CI$4*climate!$M121^2+CI$5*climate!$M121^6)*(M11/M$66)^$BW$1,-99)</f>
        <v>6.0122220871347909E-3</v>
      </c>
      <c r="CJ11" s="8">
        <f t="shared" si="39"/>
        <v>0</v>
      </c>
      <c r="CK11" s="8">
        <f t="shared" si="40"/>
        <v>0</v>
      </c>
      <c r="CL11" s="8">
        <f t="shared" si="41"/>
        <v>0</v>
      </c>
    </row>
    <row r="12" spans="1:90">
      <c r="A12">
        <v>1966</v>
      </c>
      <c r="B12" s="1">
        <v>808.565449944119</v>
      </c>
      <c r="C12" s="1">
        <v>1337.5104560370733</v>
      </c>
      <c r="D12" s="1">
        <v>1233.6147822000003</v>
      </c>
      <c r="E12" s="7">
        <f t="shared" si="42"/>
        <v>9.8726777694839729E-3</v>
      </c>
      <c r="F12" s="7">
        <f t="shared" si="18"/>
        <v>2.472733384280823E-2</v>
      </c>
      <c r="G12" s="7">
        <f t="shared" si="19"/>
        <v>2.5122355915812244E-2</v>
      </c>
      <c r="H12" s="1">
        <v>10508.177890290679</v>
      </c>
      <c r="I12" s="1">
        <v>1143.3797594106147</v>
      </c>
      <c r="J12" s="1">
        <v>359.13498519764448</v>
      </c>
      <c r="K12" s="1">
        <f t="shared" si="20"/>
        <v>12996.075816765251</v>
      </c>
      <c r="L12" s="1">
        <f t="shared" si="6"/>
        <v>854.85668859617681</v>
      </c>
      <c r="M12" s="1">
        <f t="shared" si="7"/>
        <v>291.12409350119117</v>
      </c>
      <c r="N12" s="7">
        <f t="shared" si="43"/>
        <v>4.8099640910558072E-2</v>
      </c>
      <c r="O12" s="7">
        <f t="shared" si="21"/>
        <v>2.9656771195239795E-2</v>
      </c>
      <c r="P12" s="7">
        <f t="shared" si="22"/>
        <v>-1.3606427947260302E-3</v>
      </c>
      <c r="Q12" s="1">
        <v>2485.4318011903943</v>
      </c>
      <c r="R12" s="1"/>
      <c r="S12" s="1"/>
      <c r="T12" s="1">
        <f t="shared" si="23"/>
        <v>236.5235749850483</v>
      </c>
      <c r="U12" s="1"/>
      <c r="V12" s="1"/>
      <c r="W12" s="7">
        <f t="shared" si="44"/>
        <v>-9.8946276440710079E-3</v>
      </c>
      <c r="X12" s="7"/>
      <c r="Y12" s="7"/>
      <c r="Z12" s="1">
        <v>6680.4349658986584</v>
      </c>
      <c r="AA12" s="1">
        <v>3146.7883789999996</v>
      </c>
      <c r="AB12" s="1">
        <v>469.78474300000289</v>
      </c>
      <c r="AC12" s="8">
        <f t="shared" si="24"/>
        <v>2.6878367624889457</v>
      </c>
      <c r="AD12" s="8"/>
      <c r="AE12" s="8"/>
      <c r="AF12" s="7">
        <f t="shared" si="45"/>
        <v>-3.5914342187042259E-3</v>
      </c>
      <c r="AG12" s="7"/>
      <c r="AH12" s="7"/>
      <c r="AI12" s="1">
        <f t="shared" si="46"/>
        <v>15714.998141833074</v>
      </c>
      <c r="AJ12" s="1">
        <f t="shared" si="47"/>
        <v>1763.0469555923435</v>
      </c>
      <c r="AK12" s="1">
        <f t="shared" si="48"/>
        <v>554.02587250070553</v>
      </c>
      <c r="AL12" s="10">
        <f t="shared" si="25"/>
        <v>6.129937812087821</v>
      </c>
      <c r="AM12" s="10">
        <f t="shared" si="25"/>
        <v>0.770608956719817</v>
      </c>
      <c r="AN12" s="10">
        <f t="shared" si="25"/>
        <v>0.31949221023106172</v>
      </c>
      <c r="AO12" s="7">
        <f t="shared" si="49"/>
        <v>1.8276539118654789E-2</v>
      </c>
      <c r="AP12" s="7">
        <f t="shared" si="26"/>
        <v>2.8144496824265453E-2</v>
      </c>
      <c r="AQ12" s="7">
        <f t="shared" si="26"/>
        <v>2.0372115051398465E-2</v>
      </c>
      <c r="AR12" s="1">
        <f t="shared" si="50"/>
        <v>8972.0374855392201</v>
      </c>
      <c r="AS12" s="1">
        <f t="shared" si="51"/>
        <v>1089.242496676193</v>
      </c>
      <c r="AT12" s="1">
        <f t="shared" si="52"/>
        <v>335.82261176253394</v>
      </c>
      <c r="AU12" s="1">
        <f t="shared" si="53"/>
        <v>1794.4074971078442</v>
      </c>
      <c r="AV12" s="1">
        <f t="shared" si="54"/>
        <v>217.84849933523861</v>
      </c>
      <c r="AW12" s="1">
        <f t="shared" si="55"/>
        <v>67.164522352506793</v>
      </c>
      <c r="AX12" s="1">
        <f t="shared" si="27"/>
        <v>8876.9931845683386</v>
      </c>
      <c r="AY12" s="1">
        <f t="shared" si="28"/>
        <v>651.50443752254387</v>
      </c>
      <c r="AZ12" s="1">
        <f t="shared" si="29"/>
        <v>217.78118525047867</v>
      </c>
      <c r="BA12" s="1">
        <f t="shared" si="30"/>
        <v>9.0912181733050801</v>
      </c>
      <c r="BB12" s="1">
        <f t="shared" si="31"/>
        <v>6.4792842077812178</v>
      </c>
      <c r="BC12" s="1">
        <f t="shared" si="32"/>
        <v>5.3834908213242576</v>
      </c>
      <c r="BD12" s="1">
        <f t="shared" si="33"/>
        <v>0</v>
      </c>
      <c r="BE12">
        <v>0</v>
      </c>
      <c r="BF12">
        <v>0</v>
      </c>
      <c r="BG12">
        <v>0</v>
      </c>
      <c r="BH12">
        <f t="shared" si="34"/>
        <v>0</v>
      </c>
      <c r="BI12">
        <f t="shared" si="35"/>
        <v>0</v>
      </c>
      <c r="BJ12">
        <f t="shared" si="11"/>
        <v>0</v>
      </c>
      <c r="BK12">
        <f t="shared" si="11"/>
        <v>0</v>
      </c>
      <c r="BL12">
        <f t="shared" si="12"/>
        <v>0</v>
      </c>
      <c r="BM12">
        <f t="shared" si="13"/>
        <v>0</v>
      </c>
      <c r="BN12">
        <f t="shared" si="14"/>
        <v>0</v>
      </c>
      <c r="BO12">
        <f t="shared" si="15"/>
        <v>0</v>
      </c>
      <c r="BP12">
        <f t="shared" si="16"/>
        <v>0</v>
      </c>
      <c r="BQ12">
        <f t="shared" si="17"/>
        <v>0</v>
      </c>
      <c r="BR12" s="7">
        <f t="shared" si="56"/>
        <v>5.7057664056259894E-2</v>
      </c>
      <c r="BS12">
        <v>0</v>
      </c>
      <c r="BT12">
        <v>0</v>
      </c>
      <c r="BU12" s="8">
        <f>MAX((BU$3*climate!$I122+BU$4*climate!$I122^2+BU$5*climate!$I122^6)*(K12/K$66)^$BW$1,-99)</f>
        <v>1.8189301602580514</v>
      </c>
      <c r="BV12" s="8">
        <f>MAX((BV$3*climate!$I122+BV$4*climate!$I122^2+BV$5*climate!$I122^6)*(L12/L$66)^$BW$1,-99)</f>
        <v>1.3000679869848464</v>
      </c>
      <c r="BW12" s="8">
        <f>MAX((BW$3*climate!$I122+BW$4*climate!$I122^2+BW$5*climate!$I122^6)*(M12/M$66)^$BW$1,-99)</f>
        <v>0.59152899207521492</v>
      </c>
      <c r="BX12" s="8">
        <f>MAX((BX$3*climate!$M122+BX$4*climate!$M122^2+BX$5*climate!$M122^6)*(K12/K$66)^$BW$1,-99)</f>
        <v>1.8189301602580514</v>
      </c>
      <c r="BY12" s="8">
        <f>MAX((BY$3*climate!$M122+BY$4*climate!$M122^2+BY$5*climate!$M122^6)*(L12/L$66)^$BW$1,-99)</f>
        <v>1.3000679869848464</v>
      </c>
      <c r="BZ12" s="8">
        <f>MAX((BZ$3*climate!$M122+BZ$4*climate!$M122^2+BZ$5*climate!$M122^6)*(M12/M$66)^$BW$1,-99)</f>
        <v>0.59152899207521492</v>
      </c>
      <c r="CA12" s="8">
        <f t="shared" si="36"/>
        <v>0</v>
      </c>
      <c r="CB12" s="8">
        <f t="shared" si="37"/>
        <v>0</v>
      </c>
      <c r="CC12" s="8">
        <f t="shared" si="38"/>
        <v>0</v>
      </c>
      <c r="CD12" s="8">
        <f>MAX((CD$3*climate!$I122+CD$4*climate!$I122^2+CD$5*climate!$I122^6)*(K12/K$66)^$BW$1,-99)</f>
        <v>5.132415642782065E-2</v>
      </c>
      <c r="CE12" s="8">
        <f>MAX((CE$3*climate!$I122+CE$4*climate!$I122^2+CE$5*climate!$I122^6)*(L12/L$66)^$BW$1,-99)</f>
        <v>2.8489925568593737E-2</v>
      </c>
      <c r="CF12" s="8">
        <f>MAX((CF$3*climate!$I122+CF$4*climate!$I122^2+CF$5*climate!$I122^6)*(M12/M$66)^$BW$1,-99)</f>
        <v>6.3629767959599397E-3</v>
      </c>
      <c r="CG12" s="8">
        <f>MAX((CG$3*climate!$M122+CG$4*climate!$M122^2+CG$5*climate!$M122^6)*(K12/K$66)^$BW$1,-99)</f>
        <v>5.132415642782065E-2</v>
      </c>
      <c r="CH12" s="8">
        <f>MAX((CH$3*climate!$M122+CH$4*climate!$M122^2+CH$5*climate!$M122^6)*(L12/L$66)^$BW$1,-99)</f>
        <v>2.8489925568593737E-2</v>
      </c>
      <c r="CI12" s="8">
        <f>MAX((CI$3*climate!$M122+CI$4*climate!$M122^2+CI$5*climate!$M122^6)*(M12/M$66)^$BW$1,-99)</f>
        <v>6.3629767959599397E-3</v>
      </c>
      <c r="CJ12" s="8">
        <f t="shared" si="39"/>
        <v>0</v>
      </c>
      <c r="CK12" s="8">
        <f t="shared" si="40"/>
        <v>0</v>
      </c>
      <c r="CL12" s="8">
        <f t="shared" si="41"/>
        <v>0</v>
      </c>
    </row>
    <row r="13" spans="1:90">
      <c r="A13">
        <v>1967</v>
      </c>
      <c r="B13" s="1">
        <v>815.87312639580489</v>
      </c>
      <c r="C13" s="1">
        <v>1368.8453209955549</v>
      </c>
      <c r="D13" s="1">
        <v>1264.7723281999999</v>
      </c>
      <c r="E13" s="7">
        <f t="shared" si="42"/>
        <v>9.0378292223478596E-3</v>
      </c>
      <c r="F13" s="7">
        <f t="shared" si="18"/>
        <v>2.3427753268803642E-2</v>
      </c>
      <c r="G13" s="7">
        <f t="shared" si="19"/>
        <v>2.5257111417256173E-2</v>
      </c>
      <c r="H13" s="1">
        <v>10973.658925626896</v>
      </c>
      <c r="I13" s="1">
        <v>1187.6846076215456</v>
      </c>
      <c r="J13" s="1">
        <v>376.56444599355245</v>
      </c>
      <c r="K13" s="1">
        <f t="shared" si="20"/>
        <v>13450.202697696455</v>
      </c>
      <c r="L13" s="1">
        <f t="shared" si="6"/>
        <v>867.65435758493743</v>
      </c>
      <c r="M13" s="1">
        <f t="shared" si="7"/>
        <v>297.73298924832733</v>
      </c>
      <c r="N13" s="7">
        <f t="shared" si="43"/>
        <v>3.4943385013603168E-2</v>
      </c>
      <c r="O13" s="7">
        <f t="shared" si="21"/>
        <v>1.4970543202716957E-2</v>
      </c>
      <c r="P13" s="7">
        <f t="shared" si="22"/>
        <v>2.2701301248050587E-2</v>
      </c>
      <c r="Q13" s="1">
        <v>2609.7598050683955</v>
      </c>
      <c r="R13" s="1"/>
      <c r="S13" s="1"/>
      <c r="T13" s="1">
        <f t="shared" si="23"/>
        <v>237.82038632290613</v>
      </c>
      <c r="U13" s="1"/>
      <c r="V13" s="1"/>
      <c r="W13" s="7">
        <f t="shared" si="44"/>
        <v>5.4827994965820359E-3</v>
      </c>
      <c r="X13" s="7"/>
      <c r="Y13" s="7"/>
      <c r="Z13" s="1">
        <v>6971.1848429002885</v>
      </c>
      <c r="AA13" s="1">
        <v>3188.9185419999999</v>
      </c>
      <c r="AB13" s="1">
        <v>496.66283300000077</v>
      </c>
      <c r="AC13" s="8">
        <f t="shared" si="24"/>
        <v>2.6711978739811997</v>
      </c>
      <c r="AD13" s="8"/>
      <c r="AE13" s="8"/>
      <c r="AF13" s="7">
        <f t="shared" si="45"/>
        <v>-6.1904386233404551E-3</v>
      </c>
      <c r="AG13" s="7"/>
      <c r="AH13" s="7"/>
      <c r="AI13" s="1">
        <f t="shared" si="46"/>
        <v>15937.90582475761</v>
      </c>
      <c r="AJ13" s="1">
        <f t="shared" si="47"/>
        <v>1804.5907593683478</v>
      </c>
      <c r="AK13" s="1">
        <f t="shared" si="48"/>
        <v>565.7878076031418</v>
      </c>
      <c r="AL13" s="10">
        <f t="shared" si="25"/>
        <v>6.2419718603053651</v>
      </c>
      <c r="AM13" s="10">
        <f t="shared" si="25"/>
        <v>0.79229735805496837</v>
      </c>
      <c r="AN13" s="10">
        <f t="shared" si="25"/>
        <v>0.32600094229591448</v>
      </c>
      <c r="AO13" s="7">
        <f t="shared" si="49"/>
        <v>1.8276539118654789E-2</v>
      </c>
      <c r="AP13" s="7">
        <f t="shared" si="26"/>
        <v>2.8144496824265453E-2</v>
      </c>
      <c r="AQ13" s="7">
        <f t="shared" si="26"/>
        <v>2.0372115051398465E-2</v>
      </c>
      <c r="AR13" s="1">
        <f t="shared" si="50"/>
        <v>9227.9697124185586</v>
      </c>
      <c r="AS13" s="1">
        <f t="shared" si="51"/>
        <v>1146.1658228538163</v>
      </c>
      <c r="AT13" s="1">
        <f t="shared" si="52"/>
        <v>351.0423040633259</v>
      </c>
      <c r="AU13" s="1">
        <f t="shared" si="53"/>
        <v>1845.5939424837118</v>
      </c>
      <c r="AV13" s="1">
        <f t="shared" si="54"/>
        <v>229.23316457076328</v>
      </c>
      <c r="AW13" s="1">
        <f t="shared" si="55"/>
        <v>70.20846081266518</v>
      </c>
      <c r="AX13" s="1">
        <f t="shared" si="27"/>
        <v>9048.4360019886626</v>
      </c>
      <c r="AY13" s="1">
        <f t="shared" si="28"/>
        <v>669.85848891690125</v>
      </c>
      <c r="AZ13" s="1">
        <f t="shared" si="29"/>
        <v>222.04300093309138</v>
      </c>
      <c r="BA13" s="1">
        <f t="shared" si="30"/>
        <v>9.1103472042994973</v>
      </c>
      <c r="BB13" s="1">
        <f t="shared" si="31"/>
        <v>6.507066479505129</v>
      </c>
      <c r="BC13" s="1">
        <f t="shared" si="32"/>
        <v>5.402871061012072</v>
      </c>
      <c r="BD13" s="1">
        <f t="shared" si="33"/>
        <v>0</v>
      </c>
      <c r="BE13">
        <v>0</v>
      </c>
      <c r="BF13">
        <v>0</v>
      </c>
      <c r="BG13">
        <v>0</v>
      </c>
      <c r="BH13">
        <f t="shared" si="34"/>
        <v>0</v>
      </c>
      <c r="BI13">
        <f t="shared" si="35"/>
        <v>0</v>
      </c>
      <c r="BJ13">
        <f t="shared" si="11"/>
        <v>0</v>
      </c>
      <c r="BK13">
        <f t="shared" si="11"/>
        <v>0</v>
      </c>
      <c r="BL13">
        <f t="shared" si="12"/>
        <v>0</v>
      </c>
      <c r="BM13">
        <f t="shared" si="13"/>
        <v>0</v>
      </c>
      <c r="BN13">
        <f t="shared" si="14"/>
        <v>0</v>
      </c>
      <c r="BO13">
        <f t="shared" si="15"/>
        <v>0</v>
      </c>
      <c r="BP13">
        <f t="shared" si="16"/>
        <v>0</v>
      </c>
      <c r="BQ13">
        <f t="shared" si="17"/>
        <v>0</v>
      </c>
      <c r="BR13" s="7">
        <f t="shared" si="56"/>
        <v>4.3895498816708622E-2</v>
      </c>
      <c r="BS13">
        <v>0</v>
      </c>
      <c r="BT13">
        <v>0</v>
      </c>
      <c r="BU13" s="8">
        <f>MAX((BU$3*climate!$I123+BU$4*climate!$I123^2+BU$5*climate!$I123^6)*(K13/K$66)^$BW$1,-99)</f>
        <v>1.8492568027997494</v>
      </c>
      <c r="BV13" s="8">
        <f>MAX((BV$3*climate!$I123+BV$4*climate!$I123^2+BV$5*climate!$I123^6)*(L13/L$66)^$BW$1,-99)</f>
        <v>1.3270884883328617</v>
      </c>
      <c r="BW13" s="8">
        <f>MAX((BW$3*climate!$I123+BW$4*climate!$I123^2+BW$5*climate!$I123^6)*(M13/M$66)^$BW$1,-99)</f>
        <v>0.60160588432220341</v>
      </c>
      <c r="BX13" s="8">
        <f>MAX((BX$3*climate!$M123+BX$4*climate!$M123^2+BX$5*climate!$M123^6)*(K13/K$66)^$BW$1,-99)</f>
        <v>1.8492568027997494</v>
      </c>
      <c r="BY13" s="8">
        <f>MAX((BY$3*climate!$M123+BY$4*climate!$M123^2+BY$5*climate!$M123^6)*(L13/L$66)^$BW$1,-99)</f>
        <v>1.3270884883328617</v>
      </c>
      <c r="BZ13" s="8">
        <f>MAX((BZ$3*climate!$M123+BZ$4*climate!$M123^2+BZ$5*climate!$M123^6)*(M13/M$66)^$BW$1,-99)</f>
        <v>0.60160588432220341</v>
      </c>
      <c r="CA13" s="8">
        <f t="shared" si="36"/>
        <v>0</v>
      </c>
      <c r="CB13" s="8">
        <f t="shared" si="37"/>
        <v>0</v>
      </c>
      <c r="CC13" s="8">
        <f t="shared" si="38"/>
        <v>0</v>
      </c>
      <c r="CD13" s="8">
        <f>MAX((CD$3*climate!$I123+CD$4*climate!$I123^2+CD$5*climate!$I123^6)*(K13/K$66)^$BW$1,-99)</f>
        <v>5.3870818752585217E-2</v>
      </c>
      <c r="CE13" s="8">
        <f>MAX((CE$3*climate!$I123+CE$4*climate!$I123^2+CE$5*climate!$I123^6)*(L13/L$66)^$BW$1,-99)</f>
        <v>3.0049227186408522E-2</v>
      </c>
      <c r="CF13" s="8">
        <f>MAX((CF$3*climate!$I123+CF$4*climate!$I123^2+CF$5*climate!$I123^6)*(M13/M$66)^$BW$1,-99)</f>
        <v>6.6980523266474343E-3</v>
      </c>
      <c r="CG13" s="8">
        <f>MAX((CG$3*climate!$M123+CG$4*climate!$M123^2+CG$5*climate!$M123^6)*(K13/K$66)^$BW$1,-99)</f>
        <v>5.3870818752585217E-2</v>
      </c>
      <c r="CH13" s="8">
        <f>MAX((CH$3*climate!$M123+CH$4*climate!$M123^2+CH$5*climate!$M123^6)*(L13/L$66)^$BW$1,-99)</f>
        <v>3.0049227186408522E-2</v>
      </c>
      <c r="CI13" s="8">
        <f>MAX((CI$3*climate!$M123+CI$4*climate!$M123^2+CI$5*climate!$M123^6)*(M13/M$66)^$BW$1,-99)</f>
        <v>6.6980523266474343E-3</v>
      </c>
      <c r="CJ13" s="8">
        <f t="shared" si="39"/>
        <v>0</v>
      </c>
      <c r="CK13" s="8">
        <f t="shared" si="40"/>
        <v>0</v>
      </c>
      <c r="CL13" s="8">
        <f t="shared" si="41"/>
        <v>0</v>
      </c>
    </row>
    <row r="14" spans="1:90">
      <c r="A14">
        <v>1968</v>
      </c>
      <c r="B14" s="1">
        <v>822.62322241253833</v>
      </c>
      <c r="C14" s="1">
        <v>1400.9943564285577</v>
      </c>
      <c r="D14" s="1">
        <v>1296.6763331999996</v>
      </c>
      <c r="E14" s="7">
        <f t="shared" si="42"/>
        <v>8.2734628686111922E-3</v>
      </c>
      <c r="F14" s="7">
        <f t="shared" si="18"/>
        <v>2.3486244164987902E-2</v>
      </c>
      <c r="G14" s="7">
        <f t="shared" si="19"/>
        <v>2.5225097267430607E-2</v>
      </c>
      <c r="H14" s="1">
        <v>11637.813654287484</v>
      </c>
      <c r="I14" s="1">
        <v>1301.3743909010927</v>
      </c>
      <c r="J14" s="1">
        <v>397.23862348282364</v>
      </c>
      <c r="K14" s="1">
        <f t="shared" si="20"/>
        <v>14147.198057643967</v>
      </c>
      <c r="L14" s="1">
        <f t="shared" si="6"/>
        <v>928.89338556550786</v>
      </c>
      <c r="M14" s="1">
        <f t="shared" si="7"/>
        <v>306.35141038049125</v>
      </c>
      <c r="N14" s="7">
        <f t="shared" si="43"/>
        <v>5.1820435395139697E-2</v>
      </c>
      <c r="O14" s="7">
        <f t="shared" si="21"/>
        <v>7.0579980893573202E-2</v>
      </c>
      <c r="P14" s="7">
        <f t="shared" si="22"/>
        <v>2.8946812894071527E-2</v>
      </c>
      <c r="Q14" s="1">
        <v>2771.6413588603582</v>
      </c>
      <c r="R14" s="1"/>
      <c r="S14" s="1"/>
      <c r="T14" s="1">
        <f t="shared" si="23"/>
        <v>238.15825215926691</v>
      </c>
      <c r="U14" s="1"/>
      <c r="V14" s="1"/>
      <c r="W14" s="7">
        <f t="shared" si="44"/>
        <v>1.4206765096329566E-3</v>
      </c>
      <c r="X14" s="7"/>
      <c r="Y14" s="7"/>
      <c r="Z14" s="1">
        <v>7346.5497552800771</v>
      </c>
      <c r="AA14" s="1">
        <v>3339.6542439999994</v>
      </c>
      <c r="AB14" s="1">
        <v>548.99933499999679</v>
      </c>
      <c r="AC14" s="8">
        <f t="shared" si="24"/>
        <v>2.6506134106401222</v>
      </c>
      <c r="AD14" s="8"/>
      <c r="AE14" s="8"/>
      <c r="AF14" s="7">
        <f t="shared" si="45"/>
        <v>-7.7060795613759225E-3</v>
      </c>
      <c r="AG14" s="7"/>
      <c r="AH14" s="7"/>
      <c r="AI14" s="1">
        <f t="shared" si="46"/>
        <v>16189.709184765563</v>
      </c>
      <c r="AJ14" s="1">
        <f t="shared" si="47"/>
        <v>1853.3648480022762</v>
      </c>
      <c r="AK14" s="1">
        <f t="shared" si="48"/>
        <v>579.41748765549278</v>
      </c>
      <c r="AL14" s="10">
        <f t="shared" si="25"/>
        <v>6.3560535031877787</v>
      </c>
      <c r="AM14" s="10">
        <f t="shared" si="25"/>
        <v>0.81459616853262029</v>
      </c>
      <c r="AN14" s="10">
        <f t="shared" si="25"/>
        <v>0.33264227099923116</v>
      </c>
      <c r="AO14" s="7">
        <f t="shared" si="49"/>
        <v>1.8276539118654789E-2</v>
      </c>
      <c r="AP14" s="7">
        <f t="shared" si="26"/>
        <v>2.8144496824265453E-2</v>
      </c>
      <c r="AQ14" s="7">
        <f t="shared" si="26"/>
        <v>2.0372115051398465E-2</v>
      </c>
      <c r="AR14" s="1">
        <f t="shared" si="50"/>
        <v>9488.468629974448</v>
      </c>
      <c r="AS14" s="1">
        <f t="shared" si="51"/>
        <v>1206.9343731448241</v>
      </c>
      <c r="AT14" s="1">
        <f t="shared" si="52"/>
        <v>367.14787938914418</v>
      </c>
      <c r="AU14" s="1">
        <f t="shared" si="53"/>
        <v>1897.6937259948897</v>
      </c>
      <c r="AV14" s="1">
        <f t="shared" si="54"/>
        <v>241.38687462896485</v>
      </c>
      <c r="AW14" s="1">
        <f t="shared" si="55"/>
        <v>73.429575877828839</v>
      </c>
      <c r="AX14" s="1">
        <f t="shared" si="27"/>
        <v>9227.5232417069437</v>
      </c>
      <c r="AY14" s="1">
        <f t="shared" si="28"/>
        <v>689.18728621951902</v>
      </c>
      <c r="AZ14" s="1">
        <f t="shared" si="29"/>
        <v>226.5162832011157</v>
      </c>
      <c r="BA14" s="1">
        <f t="shared" si="30"/>
        <v>9.1299459536446221</v>
      </c>
      <c r="BB14" s="1">
        <f t="shared" si="31"/>
        <v>6.5355130573268028</v>
      </c>
      <c r="BC14" s="1">
        <f t="shared" si="32"/>
        <v>5.4228168328517414</v>
      </c>
      <c r="BD14" s="1">
        <f t="shared" si="33"/>
        <v>0</v>
      </c>
      <c r="BE14">
        <v>0</v>
      </c>
      <c r="BF14">
        <v>0</v>
      </c>
      <c r="BG14">
        <v>0</v>
      </c>
      <c r="BH14">
        <f t="shared" si="34"/>
        <v>0</v>
      </c>
      <c r="BI14">
        <f t="shared" si="35"/>
        <v>0</v>
      </c>
      <c r="BJ14">
        <f t="shared" si="11"/>
        <v>0</v>
      </c>
      <c r="BK14">
        <f t="shared" si="11"/>
        <v>0</v>
      </c>
      <c r="BL14">
        <f t="shared" si="12"/>
        <v>0</v>
      </c>
      <c r="BM14">
        <f t="shared" si="13"/>
        <v>0</v>
      </c>
      <c r="BN14">
        <f t="shared" si="14"/>
        <v>0</v>
      </c>
      <c r="BO14">
        <f t="shared" si="15"/>
        <v>0</v>
      </c>
      <c r="BP14">
        <f t="shared" si="16"/>
        <v>0</v>
      </c>
      <c r="BQ14">
        <f t="shared" si="17"/>
        <v>0</v>
      </c>
      <c r="BR14" s="7">
        <f t="shared" si="56"/>
        <v>6.3688351418071498E-2</v>
      </c>
      <c r="BS14">
        <v>0</v>
      </c>
      <c r="BT14">
        <v>0</v>
      </c>
      <c r="BU14" s="8">
        <f>MAX((BU$3*climate!$I124+BU$4*climate!$I124^2+BU$5*climate!$I124^6)*(K14/K$66)^$BW$1,-99)</f>
        <v>1.8727148614076665</v>
      </c>
      <c r="BV14" s="8">
        <f>MAX((BV$3*climate!$I124+BV$4*climate!$I124^2+BV$5*climate!$I124^6)*(L14/L$66)^$BW$1,-99)</f>
        <v>1.3368260820690805</v>
      </c>
      <c r="BW14" s="8">
        <f>MAX((BW$3*climate!$I124+BW$4*climate!$I124^2+BW$5*climate!$I124^6)*(M14/M$66)^$BW$1,-99)</f>
        <v>0.61091617955948663</v>
      </c>
      <c r="BX14" s="8">
        <f>MAX((BX$3*climate!$M124+BX$4*climate!$M124^2+BX$5*climate!$M124^6)*(K14/K$66)^$BW$1,-99)</f>
        <v>1.8727148614076665</v>
      </c>
      <c r="BY14" s="8">
        <f>MAX((BY$3*climate!$M124+BY$4*climate!$M124^2+BY$5*climate!$M124^6)*(L14/L$66)^$BW$1,-99)</f>
        <v>1.3368260820690805</v>
      </c>
      <c r="BZ14" s="8">
        <f>MAX((BZ$3*climate!$M124+BZ$4*climate!$M124^2+BZ$5*climate!$M124^6)*(M14/M$66)^$BW$1,-99)</f>
        <v>0.61091617955948663</v>
      </c>
      <c r="CA14" s="8">
        <f t="shared" si="36"/>
        <v>0</v>
      </c>
      <c r="CB14" s="8">
        <f t="shared" si="37"/>
        <v>0</v>
      </c>
      <c r="CC14" s="8">
        <f t="shared" si="38"/>
        <v>0</v>
      </c>
      <c r="CD14" s="8">
        <f>MAX((CD$3*climate!$I124+CD$4*climate!$I124^2+CD$5*climate!$I124^6)*(K14/K$66)^$BW$1,-99)</f>
        <v>5.6344398525879968E-2</v>
      </c>
      <c r="CE14" s="8">
        <f>MAX((CE$3*climate!$I124+CE$4*climate!$I124^2+CE$5*climate!$I124^6)*(L14/L$66)^$BW$1,-99)</f>
        <v>3.1289946251465021E-2</v>
      </c>
      <c r="CF14" s="8">
        <f>MAX((CF$3*climate!$I124+CF$4*climate!$I124^2+CF$5*climate!$I124^6)*(M14/M$66)^$BW$1,-99)</f>
        <v>7.0435677821834661E-3</v>
      </c>
      <c r="CG14" s="8">
        <f>MAX((CG$3*climate!$M124+CG$4*climate!$M124^2+CG$5*climate!$M124^6)*(K14/K$66)^$BW$1,-99)</f>
        <v>5.6344398525879968E-2</v>
      </c>
      <c r="CH14" s="8">
        <f>MAX((CH$3*climate!$M124+CH$4*climate!$M124^2+CH$5*climate!$M124^6)*(L14/L$66)^$BW$1,-99)</f>
        <v>3.1289946251465021E-2</v>
      </c>
      <c r="CI14" s="8">
        <f>MAX((CI$3*climate!$M124+CI$4*climate!$M124^2+CI$5*climate!$M124^6)*(M14/M$66)^$BW$1,-99)</f>
        <v>7.0435677821834661E-3</v>
      </c>
      <c r="CJ14" s="8">
        <f t="shared" si="39"/>
        <v>0</v>
      </c>
      <c r="CK14" s="8">
        <f t="shared" si="40"/>
        <v>0</v>
      </c>
      <c r="CL14" s="8">
        <f t="shared" si="41"/>
        <v>0</v>
      </c>
    </row>
    <row r="15" spans="1:90">
      <c r="A15">
        <v>1969</v>
      </c>
      <c r="B15" s="1">
        <v>831.14216744508656</v>
      </c>
      <c r="C15" s="1">
        <v>1434.8684787736713</v>
      </c>
      <c r="D15" s="1">
        <v>1329.1099802000001</v>
      </c>
      <c r="E15" s="7">
        <f t="shared" si="42"/>
        <v>1.0355828525681954E-2</v>
      </c>
      <c r="F15" s="7">
        <f t="shared" si="18"/>
        <v>2.4178628693027893E-2</v>
      </c>
      <c r="G15" s="7">
        <f t="shared" si="19"/>
        <v>2.5012908903765618E-2</v>
      </c>
      <c r="H15" s="1">
        <v>12351.153001493121</v>
      </c>
      <c r="I15" s="1">
        <v>1378.7974025472629</v>
      </c>
      <c r="J15" s="1">
        <v>423.26113603013277</v>
      </c>
      <c r="K15" s="1">
        <f t="shared" si="20"/>
        <v>14860.457675322026</v>
      </c>
      <c r="L15" s="1">
        <f t="shared" si="6"/>
        <v>960.92249773698404</v>
      </c>
      <c r="M15" s="1">
        <f t="shared" si="7"/>
        <v>318.45456157543998</v>
      </c>
      <c r="N15" s="7">
        <f t="shared" si="43"/>
        <v>5.041702355277855E-2</v>
      </c>
      <c r="O15" s="7">
        <f t="shared" si="21"/>
        <v>3.4480934700570565E-2</v>
      </c>
      <c r="P15" s="7">
        <f t="shared" si="22"/>
        <v>3.9507411374135604E-2</v>
      </c>
      <c r="Q15" s="1">
        <v>2952.370692419564</v>
      </c>
      <c r="R15" s="1"/>
      <c r="S15" s="1"/>
      <c r="T15" s="1">
        <f t="shared" si="23"/>
        <v>239.03603915056789</v>
      </c>
      <c r="U15" s="1"/>
      <c r="V15" s="1"/>
      <c r="W15" s="7">
        <f t="shared" si="44"/>
        <v>3.6857299016199718E-3</v>
      </c>
      <c r="X15" s="7"/>
      <c r="Y15" s="7"/>
      <c r="Z15" s="1">
        <v>7797.5573611812506</v>
      </c>
      <c r="AA15" s="1">
        <v>3617.4698309999994</v>
      </c>
      <c r="AB15" s="1">
        <v>580.34912700000041</v>
      </c>
      <c r="AC15" s="8">
        <f t="shared" si="24"/>
        <v>2.6411173167387387</v>
      </c>
      <c r="AD15" s="8"/>
      <c r="AE15" s="8"/>
      <c r="AF15" s="7">
        <f t="shared" si="45"/>
        <v>-3.5826023754592651E-3</v>
      </c>
      <c r="AG15" s="7"/>
      <c r="AH15" s="7"/>
      <c r="AI15" s="1">
        <f t="shared" si="46"/>
        <v>16468.431992283895</v>
      </c>
      <c r="AJ15" s="1">
        <f t="shared" si="47"/>
        <v>1909.4152378310137</v>
      </c>
      <c r="AK15" s="1">
        <f t="shared" si="48"/>
        <v>594.90531476777232</v>
      </c>
      <c r="AL15" s="10">
        <f t="shared" si="25"/>
        <v>6.4722201636790526</v>
      </c>
      <c r="AM15" s="10">
        <f t="shared" si="25"/>
        <v>0.83752256781094547</v>
      </c>
      <c r="AN15" s="10">
        <f t="shared" si="25"/>
        <v>0.33941889761498595</v>
      </c>
      <c r="AO15" s="7">
        <f t="shared" si="49"/>
        <v>1.8276539118654789E-2</v>
      </c>
      <c r="AP15" s="7">
        <f t="shared" si="26"/>
        <v>2.8144496824265453E-2</v>
      </c>
      <c r="AQ15" s="7">
        <f t="shared" si="26"/>
        <v>2.0372115051398465E-2</v>
      </c>
      <c r="AR15" s="1">
        <f t="shared" si="50"/>
        <v>9775.1624940760612</v>
      </c>
      <c r="AS15" s="1">
        <f t="shared" si="51"/>
        <v>1272.4076491419416</v>
      </c>
      <c r="AT15" s="1">
        <f t="shared" si="52"/>
        <v>384.12654818647798</v>
      </c>
      <c r="AU15" s="1">
        <f t="shared" si="53"/>
        <v>1955.0324988152124</v>
      </c>
      <c r="AV15" s="1">
        <f t="shared" si="54"/>
        <v>254.48152982838835</v>
      </c>
      <c r="AW15" s="1">
        <f t="shared" si="55"/>
        <v>76.825309637295604</v>
      </c>
      <c r="AX15" s="1">
        <f t="shared" si="27"/>
        <v>9408.8957359722972</v>
      </c>
      <c r="AY15" s="1">
        <f t="shared" si="28"/>
        <v>709.42120087796252</v>
      </c>
      <c r="AZ15" s="1">
        <f t="shared" si="29"/>
        <v>231.20828458675831</v>
      </c>
      <c r="BA15" s="1">
        <f t="shared" si="30"/>
        <v>9.1494108756372903</v>
      </c>
      <c r="BB15" s="1">
        <f t="shared" si="31"/>
        <v>6.5644494275399277</v>
      </c>
      <c r="BC15" s="1">
        <f t="shared" si="32"/>
        <v>5.4433189691439452</v>
      </c>
      <c r="BD15" s="1">
        <f t="shared" si="33"/>
        <v>0</v>
      </c>
      <c r="BE15">
        <v>0</v>
      </c>
      <c r="BF15">
        <v>0</v>
      </c>
      <c r="BG15">
        <v>0</v>
      </c>
      <c r="BH15">
        <f t="shared" si="34"/>
        <v>0</v>
      </c>
      <c r="BI15">
        <f t="shared" si="35"/>
        <v>0</v>
      </c>
      <c r="BJ15">
        <f t="shared" si="11"/>
        <v>0</v>
      </c>
      <c r="BK15">
        <f t="shared" si="11"/>
        <v>0</v>
      </c>
      <c r="BL15">
        <f t="shared" si="12"/>
        <v>0</v>
      </c>
      <c r="BM15">
        <f t="shared" si="13"/>
        <v>0</v>
      </c>
      <c r="BN15">
        <f t="shared" si="14"/>
        <v>0</v>
      </c>
      <c r="BO15">
        <f t="shared" si="15"/>
        <v>0</v>
      </c>
      <c r="BP15">
        <f t="shared" si="16"/>
        <v>0</v>
      </c>
      <c r="BQ15">
        <f t="shared" si="17"/>
        <v>0</v>
      </c>
      <c r="BR15" s="7">
        <f t="shared" si="56"/>
        <v>6.1244656585397461E-2</v>
      </c>
      <c r="BS15">
        <v>0</v>
      </c>
      <c r="BT15">
        <v>0</v>
      </c>
      <c r="BU15" s="8">
        <f>MAX((BU$3*climate!$I125+BU$4*climate!$I125^2+BU$5*climate!$I125^6)*(K15/K$66)^$BW$1,-99)</f>
        <v>1.8973441222282459</v>
      </c>
      <c r="BV15" s="8">
        <f>MAX((BV$3*climate!$I125+BV$4*climate!$I125^2+BV$5*climate!$I125^6)*(L15/L$66)^$BW$1,-99)</f>
        <v>1.3583478252538346</v>
      </c>
      <c r="BW15" s="8">
        <f>MAX((BW$3*climate!$I125+BW$4*climate!$I125^2+BW$5*climate!$I125^6)*(M15/M$66)^$BW$1,-99)</f>
        <v>0.61878277247082947</v>
      </c>
      <c r="BX15" s="8">
        <f>MAX((BX$3*climate!$M125+BX$4*climate!$M125^2+BX$5*climate!$M125^6)*(K15/K$66)^$BW$1,-99)</f>
        <v>1.8973441222282459</v>
      </c>
      <c r="BY15" s="8">
        <f>MAX((BY$3*climate!$M125+BY$4*climate!$M125^2+BY$5*climate!$M125^6)*(L15/L$66)^$BW$1,-99)</f>
        <v>1.3583478252538346</v>
      </c>
      <c r="BZ15" s="8">
        <f>MAX((BZ$3*climate!$M125+BZ$4*climate!$M125^2+BZ$5*climate!$M125^6)*(M15/M$66)^$BW$1,-99)</f>
        <v>0.61878277247082947</v>
      </c>
      <c r="CA15" s="8">
        <f t="shared" si="36"/>
        <v>0</v>
      </c>
      <c r="CB15" s="8">
        <f t="shared" si="37"/>
        <v>0</v>
      </c>
      <c r="CC15" s="8">
        <f t="shared" si="38"/>
        <v>0</v>
      </c>
      <c r="CD15" s="8">
        <f>MAX((CD$3*climate!$I125+CD$4*climate!$I125^2+CD$5*climate!$I125^6)*(K15/K$66)^$BW$1,-99)</f>
        <v>5.8984017893723532E-2</v>
      </c>
      <c r="CE15" s="8">
        <f>MAX((CE$3*climate!$I125+CE$4*climate!$I125^2+CE$5*climate!$I125^6)*(L15/L$66)^$BW$1,-99)</f>
        <v>3.2880704655464048E-2</v>
      </c>
      <c r="CF15" s="8">
        <f>MAX((CF$3*climate!$I125+CF$4*climate!$I125^2+CF$5*climate!$I125^6)*(M15/M$66)^$BW$1,-99)</f>
        <v>7.3920398068743351E-3</v>
      </c>
      <c r="CG15" s="8">
        <f>MAX((CG$3*climate!$M125+CG$4*climate!$M125^2+CG$5*climate!$M125^6)*(K15/K$66)^$BW$1,-99)</f>
        <v>5.8984017893723532E-2</v>
      </c>
      <c r="CH15" s="8">
        <f>MAX((CH$3*climate!$M125+CH$4*climate!$M125^2+CH$5*climate!$M125^6)*(L15/L$66)^$BW$1,-99)</f>
        <v>3.2880704655464048E-2</v>
      </c>
      <c r="CI15" s="8">
        <f>MAX((CI$3*climate!$M125+CI$4*climate!$M125^2+CI$5*climate!$M125^6)*(M15/M$66)^$BW$1,-99)</f>
        <v>7.3920398068743351E-3</v>
      </c>
      <c r="CJ15" s="8">
        <f t="shared" si="39"/>
        <v>0</v>
      </c>
      <c r="CK15" s="8">
        <f t="shared" si="40"/>
        <v>0</v>
      </c>
      <c r="CL15" s="8">
        <f t="shared" si="41"/>
        <v>0</v>
      </c>
    </row>
    <row r="16" spans="1:90">
      <c r="A16">
        <v>1970</v>
      </c>
      <c r="B16" s="1">
        <v>838.68260221630339</v>
      </c>
      <c r="C16" s="1">
        <v>1469.36546</v>
      </c>
      <c r="D16" s="1">
        <v>1361.9334650000001</v>
      </c>
      <c r="E16" s="7">
        <f t="shared" si="42"/>
        <v>9.0723766240810022E-3</v>
      </c>
      <c r="F16" s="7">
        <f t="shared" si="18"/>
        <v>2.4041911671104588E-2</v>
      </c>
      <c r="G16" s="7">
        <f t="shared" si="19"/>
        <v>2.4695838033705009E-2</v>
      </c>
      <c r="H16" s="1">
        <v>12805.771962887051</v>
      </c>
      <c r="I16" s="1">
        <v>1499.1850790730621</v>
      </c>
      <c r="J16" s="1">
        <v>452.74355760717867</v>
      </c>
      <c r="K16" s="1">
        <f t="shared" si="20"/>
        <v>15268.913327934199</v>
      </c>
      <c r="L16" s="1">
        <f t="shared" si="6"/>
        <v>1020.2942153499797</v>
      </c>
      <c r="M16" s="1">
        <f t="shared" si="7"/>
        <v>332.42707462745153</v>
      </c>
      <c r="N16" s="7">
        <f t="shared" si="43"/>
        <v>2.7486074893270152E-2</v>
      </c>
      <c r="O16" s="7">
        <f t="shared" si="21"/>
        <v>6.1786166681307542E-2</v>
      </c>
      <c r="P16" s="7">
        <f t="shared" si="22"/>
        <v>4.3876002224265687E-2</v>
      </c>
      <c r="Q16" s="1">
        <v>3224.0732506673107</v>
      </c>
      <c r="R16" s="1"/>
      <c r="S16" s="1"/>
      <c r="T16" s="1">
        <f t="shared" si="23"/>
        <v>251.76719217015059</v>
      </c>
      <c r="U16" s="1"/>
      <c r="V16" s="1"/>
      <c r="W16" s="7">
        <f t="shared" si="44"/>
        <v>5.3260391465754564E-2</v>
      </c>
      <c r="X16" s="7"/>
      <c r="Y16" s="7"/>
      <c r="Z16" s="1">
        <v>8459.1172432894891</v>
      </c>
      <c r="AA16" s="1">
        <v>4005.5741099999991</v>
      </c>
      <c r="AB16" s="1">
        <v>679.83088799999541</v>
      </c>
      <c r="AC16" s="8">
        <f t="shared" si="24"/>
        <v>2.6237360585832352</v>
      </c>
      <c r="AD16" s="8"/>
      <c r="AE16" s="8"/>
      <c r="AF16" s="7">
        <f t="shared" si="45"/>
        <v>-6.5810246464045319E-3</v>
      </c>
      <c r="AG16" s="7"/>
      <c r="AH16" s="7"/>
      <c r="AI16" s="1">
        <f t="shared" si="46"/>
        <v>16776.621291870717</v>
      </c>
      <c r="AJ16" s="1">
        <f t="shared" si="47"/>
        <v>1972.9552438763008</v>
      </c>
      <c r="AK16" s="1">
        <f t="shared" si="48"/>
        <v>612.24009292829078</v>
      </c>
      <c r="AL16" s="10">
        <f t="shared" si="25"/>
        <v>6.5905099486850789</v>
      </c>
      <c r="AM16" s="10">
        <f t="shared" si="25"/>
        <v>0.86109421906095129</v>
      </c>
      <c r="AN16" s="10">
        <f t="shared" si="25"/>
        <v>0.34633357844781726</v>
      </c>
      <c r="AO16" s="7">
        <f t="shared" si="49"/>
        <v>1.8276539118654789E-2</v>
      </c>
      <c r="AP16" s="7">
        <f t="shared" si="26"/>
        <v>2.8144496824265453E-2</v>
      </c>
      <c r="AQ16" s="7">
        <f t="shared" si="26"/>
        <v>2.0372115051398465E-2</v>
      </c>
      <c r="AR16" s="1">
        <f t="shared" si="50"/>
        <v>10063.244565038911</v>
      </c>
      <c r="AS16" s="1">
        <f t="shared" si="51"/>
        <v>1342.0786936942525</v>
      </c>
      <c r="AT16" s="1">
        <f t="shared" si="52"/>
        <v>401.97927867133075</v>
      </c>
      <c r="AU16" s="1">
        <f t="shared" si="53"/>
        <v>2012.6489130077823</v>
      </c>
      <c r="AV16" s="1">
        <f t="shared" si="54"/>
        <v>268.41573873885051</v>
      </c>
      <c r="AW16" s="1">
        <f t="shared" si="55"/>
        <v>80.395855734266149</v>
      </c>
      <c r="AX16" s="1">
        <f t="shared" si="27"/>
        <v>9599.0970013645401</v>
      </c>
      <c r="AY16" s="1">
        <f t="shared" si="28"/>
        <v>730.69837571614221</v>
      </c>
      <c r="AZ16" s="1">
        <f t="shared" si="29"/>
        <v>236.12271171930163</v>
      </c>
      <c r="BA16" s="1">
        <f t="shared" si="30"/>
        <v>9.1694243106739268</v>
      </c>
      <c r="BB16" s="1">
        <f t="shared" si="31"/>
        <v>6.5940007558798834</v>
      </c>
      <c r="BC16" s="1">
        <f t="shared" si="32"/>
        <v>5.4643516348029921</v>
      </c>
      <c r="BD16" s="1">
        <f t="shared" si="33"/>
        <v>0</v>
      </c>
      <c r="BE16">
        <v>0</v>
      </c>
      <c r="BF16">
        <v>0</v>
      </c>
      <c r="BG16">
        <v>0</v>
      </c>
      <c r="BH16">
        <f t="shared" si="34"/>
        <v>0</v>
      </c>
      <c r="BI16">
        <f t="shared" si="35"/>
        <v>0</v>
      </c>
      <c r="BJ16">
        <f t="shared" si="11"/>
        <v>0</v>
      </c>
      <c r="BK16">
        <f t="shared" si="11"/>
        <v>0</v>
      </c>
      <c r="BL16">
        <f t="shared" si="12"/>
        <v>0</v>
      </c>
      <c r="BM16">
        <f t="shared" si="13"/>
        <v>0</v>
      </c>
      <c r="BN16">
        <f t="shared" si="14"/>
        <v>0</v>
      </c>
      <c r="BO16">
        <f t="shared" si="15"/>
        <v>0</v>
      </c>
      <c r="BP16">
        <f t="shared" si="16"/>
        <v>0</v>
      </c>
      <c r="BQ16">
        <f t="shared" si="17"/>
        <v>0</v>
      </c>
      <c r="BR16" s="7">
        <f t="shared" si="56"/>
        <v>4.2710381158745925E-2</v>
      </c>
      <c r="BS16">
        <v>0</v>
      </c>
      <c r="BT16">
        <v>0</v>
      </c>
      <c r="BU16" s="8">
        <f>MAX((BU$3*climate!$I126+BU$4*climate!$I126^2+BU$5*climate!$I126^6)*(K16/K$66)^$BW$1,-99)</f>
        <v>1.9332387911801678</v>
      </c>
      <c r="BV16" s="8">
        <f>MAX((BV$3*climate!$I126+BV$4*climate!$I126^2+BV$5*climate!$I126^6)*(L16/L$66)^$BW$1,-99)</f>
        <v>1.3714090871412972</v>
      </c>
      <c r="BW16" s="8">
        <f>MAX((BW$3*climate!$I126+BW$4*climate!$I126^2+BW$5*climate!$I126^6)*(M16/M$66)^$BW$1,-99)</f>
        <v>0.62609864798737092</v>
      </c>
      <c r="BX16" s="8">
        <f>MAX((BX$3*climate!$M126+BX$4*climate!$M126^2+BX$5*climate!$M126^6)*(K16/K$66)^$BW$1,-99)</f>
        <v>1.9332387911801678</v>
      </c>
      <c r="BY16" s="8">
        <f>MAX((BY$3*climate!$M126+BY$4*climate!$M126^2+BY$5*climate!$M126^6)*(L16/L$66)^$BW$1,-99)</f>
        <v>1.3714090871412972</v>
      </c>
      <c r="BZ16" s="8">
        <f>MAX((BZ$3*climate!$M126+BZ$4*climate!$M126^2+BZ$5*climate!$M126^6)*(M16/M$66)^$BW$1,-99)</f>
        <v>0.62609864798737092</v>
      </c>
      <c r="CA16" s="8">
        <f t="shared" si="36"/>
        <v>0</v>
      </c>
      <c r="CB16" s="8">
        <f t="shared" si="37"/>
        <v>0</v>
      </c>
      <c r="CC16" s="8">
        <f t="shared" si="38"/>
        <v>0</v>
      </c>
      <c r="CD16" s="8">
        <f>MAX((CD$3*climate!$I126+CD$4*climate!$I126^2+CD$5*climate!$I126^6)*(K16/K$66)^$BW$1,-99)</f>
        <v>6.2129041621946803E-2</v>
      </c>
      <c r="CE16" s="8">
        <f>MAX((CE$3*climate!$I126+CE$4*climate!$I126^2+CE$5*climate!$I126^6)*(L16/L$66)^$BW$1,-99)</f>
        <v>3.4350103070070678E-2</v>
      </c>
      <c r="CF16" s="8">
        <f>MAX((CF$3*climate!$I126+CF$4*climate!$I126^2+CF$5*climate!$I126^6)*(M16/M$66)^$BW$1,-99)</f>
        <v>7.754514018063252E-3</v>
      </c>
      <c r="CG16" s="8">
        <f>MAX((CG$3*climate!$M126+CG$4*climate!$M126^2+CG$5*climate!$M126^6)*(K16/K$66)^$BW$1,-99)</f>
        <v>6.2129041621946803E-2</v>
      </c>
      <c r="CH16" s="8">
        <f>MAX((CH$3*climate!$M126+CH$4*climate!$M126^2+CH$5*climate!$M126^6)*(L16/L$66)^$BW$1,-99)</f>
        <v>3.4350103070070678E-2</v>
      </c>
      <c r="CI16" s="8">
        <f>MAX((CI$3*climate!$M126+CI$4*climate!$M126^2+CI$5*climate!$M126^6)*(M16/M$66)^$BW$1,-99)</f>
        <v>7.754514018063252E-3</v>
      </c>
      <c r="CJ16" s="8">
        <f t="shared" si="39"/>
        <v>0</v>
      </c>
      <c r="CK16" s="8">
        <f t="shared" si="40"/>
        <v>0</v>
      </c>
      <c r="CL16" s="8">
        <f t="shared" si="41"/>
        <v>0</v>
      </c>
    </row>
    <row r="17" spans="1:90">
      <c r="A17">
        <v>1971</v>
      </c>
      <c r="B17" s="1">
        <v>847.096018199024</v>
      </c>
      <c r="C17" s="1">
        <v>1505.0043741073023</v>
      </c>
      <c r="D17" s="1">
        <v>1395.0753168699603</v>
      </c>
      <c r="E17" s="7">
        <f t="shared" si="42"/>
        <v>1.0031704437992728E-2</v>
      </c>
      <c r="F17" s="7">
        <f t="shared" si="18"/>
        <v>2.4254629006525308E-2</v>
      </c>
      <c r="G17" s="7">
        <f t="shared" si="19"/>
        <v>2.4334413333444438E-2</v>
      </c>
      <c r="H17" s="1">
        <v>13285.70120064175</v>
      </c>
      <c r="I17" s="1">
        <v>1589.7596273430233</v>
      </c>
      <c r="J17" s="1">
        <v>468.45795490662499</v>
      </c>
      <c r="K17" s="1">
        <f t="shared" si="20"/>
        <v>15683.819679483244</v>
      </c>
      <c r="L17" s="1">
        <f t="shared" si="6"/>
        <v>1056.3156192060862</v>
      </c>
      <c r="M17" s="1">
        <f t="shared" si="7"/>
        <v>335.79402433817955</v>
      </c>
      <c r="N17" s="7">
        <f t="shared" si="43"/>
        <v>2.7173273083552107E-2</v>
      </c>
      <c r="O17" s="7">
        <f t="shared" si="21"/>
        <v>3.5304918242382133E-2</v>
      </c>
      <c r="P17" s="7">
        <f t="shared" si="22"/>
        <v>1.0128385946004403E-2</v>
      </c>
      <c r="Q17" s="1">
        <v>3380.1717508506599</v>
      </c>
      <c r="R17" s="1">
        <v>1536.6104996106806</v>
      </c>
      <c r="S17" s="1">
        <v>451.00087500000063</v>
      </c>
      <c r="T17" s="1">
        <f t="shared" si="23"/>
        <v>254.42178021340607</v>
      </c>
      <c r="U17" s="1">
        <f t="shared" ref="U17:U54" si="57">R17/I17*1000</f>
        <v>966.56782143777843</v>
      </c>
      <c r="V17" s="1">
        <f t="shared" ref="V17:V54" si="58">S17/J17*1000</f>
        <v>962.73501234469597</v>
      </c>
      <c r="W17" s="7">
        <f t="shared" si="44"/>
        <v>1.0543820345986221E-2</v>
      </c>
      <c r="X17" s="7"/>
      <c r="Y17" s="7"/>
      <c r="Z17" s="1">
        <v>8611.4029254657999</v>
      </c>
      <c r="AA17" s="1">
        <v>4367.602351999999</v>
      </c>
      <c r="AB17" s="1">
        <v>723.98260000000209</v>
      </c>
      <c r="AC17" s="8">
        <f t="shared" si="24"/>
        <v>2.5476228902565792</v>
      </c>
      <c r="AD17" s="8">
        <f t="shared" ref="AD17:AD53" si="59">AA17/R17</f>
        <v>2.8423613876819047</v>
      </c>
      <c r="AE17" s="8">
        <f t="shared" ref="AE17:AE53" si="60">AB17/S17</f>
        <v>1.605279812372872</v>
      </c>
      <c r="AF17" s="7">
        <f t="shared" si="45"/>
        <v>-2.9009460794526598E-2</v>
      </c>
      <c r="AG17" s="7"/>
      <c r="AH17" s="7"/>
      <c r="AI17" s="1">
        <f t="shared" si="46"/>
        <v>17111.608075691427</v>
      </c>
      <c r="AJ17" s="1">
        <f t="shared" si="47"/>
        <v>2044.0754582275213</v>
      </c>
      <c r="AK17" s="1">
        <f t="shared" si="48"/>
        <v>631.41193936972786</v>
      </c>
      <c r="AL17" s="10">
        <f t="shared" si="25"/>
        <v>6.710961661574105</v>
      </c>
      <c r="AM17" s="10">
        <f t="shared" si="25"/>
        <v>0.88532928257470556</v>
      </c>
      <c r="AN17" s="10">
        <f t="shared" si="25"/>
        <v>0.35338912595411875</v>
      </c>
      <c r="AO17" s="7">
        <f t="shared" si="49"/>
        <v>1.8276539118654789E-2</v>
      </c>
      <c r="AP17" s="7">
        <f t="shared" si="26"/>
        <v>2.8144496824265453E-2</v>
      </c>
      <c r="AQ17" s="7">
        <f t="shared" si="26"/>
        <v>2.0372115051398465E-2</v>
      </c>
      <c r="AR17" s="1">
        <f t="shared" si="50"/>
        <v>10370.245432814676</v>
      </c>
      <c r="AS17" s="1">
        <f t="shared" si="51"/>
        <v>1416.5582032351531</v>
      </c>
      <c r="AT17" s="1">
        <f t="shared" si="52"/>
        <v>420.72068372216006</v>
      </c>
      <c r="AU17" s="1">
        <f t="shared" si="53"/>
        <v>2074.0490865629354</v>
      </c>
      <c r="AV17" s="1">
        <f t="shared" si="54"/>
        <v>283.31164064703063</v>
      </c>
      <c r="AW17" s="1">
        <f t="shared" si="55"/>
        <v>84.144136744432018</v>
      </c>
      <c r="AX17" s="1">
        <f t="shared" si="27"/>
        <v>9793.6906419297593</v>
      </c>
      <c r="AY17" s="1">
        <f t="shared" si="28"/>
        <v>752.98556076311138</v>
      </c>
      <c r="AZ17" s="1">
        <f t="shared" si="29"/>
        <v>241.26048458292775</v>
      </c>
      <c r="BA17" s="1">
        <f t="shared" si="30"/>
        <v>9.1894936452747071</v>
      </c>
      <c r="BB17" s="1">
        <f t="shared" si="31"/>
        <v>6.6240460520026412</v>
      </c>
      <c r="BC17" s="1">
        <f t="shared" si="32"/>
        <v>5.4858771986858619</v>
      </c>
      <c r="BD17" s="1">
        <f t="shared" si="33"/>
        <v>0</v>
      </c>
      <c r="BE17">
        <v>0</v>
      </c>
      <c r="BF17">
        <v>0</v>
      </c>
      <c r="BG17">
        <v>0</v>
      </c>
      <c r="BH17">
        <f t="shared" si="34"/>
        <v>0</v>
      </c>
      <c r="BI17">
        <f t="shared" si="35"/>
        <v>0</v>
      </c>
      <c r="BJ17">
        <f t="shared" si="11"/>
        <v>0</v>
      </c>
      <c r="BK17">
        <f t="shared" si="11"/>
        <v>0</v>
      </c>
      <c r="BL17">
        <f t="shared" si="12"/>
        <v>0</v>
      </c>
      <c r="BM17">
        <f t="shared" si="13"/>
        <v>0</v>
      </c>
      <c r="BN17">
        <f t="shared" si="14"/>
        <v>0</v>
      </c>
      <c r="BO17">
        <f t="shared" si="15"/>
        <v>0</v>
      </c>
      <c r="BP17">
        <f t="shared" si="16"/>
        <v>0</v>
      </c>
      <c r="BQ17">
        <f t="shared" si="17"/>
        <v>0</v>
      </c>
      <c r="BR17" s="7">
        <f t="shared" si="56"/>
        <v>3.9722867351116742E-2</v>
      </c>
      <c r="BS17">
        <v>0</v>
      </c>
      <c r="BT17">
        <v>0</v>
      </c>
      <c r="BU17" s="8">
        <f>MAX((BU$3*climate!$I127+BU$4*climate!$I127^2+BU$5*climate!$I127^6)*(K17/K$66)^$BW$1,-99)</f>
        <v>1.9703818848308481</v>
      </c>
      <c r="BV17" s="8">
        <f>MAX((BV$3*climate!$I127+BV$4*climate!$I127^2+BV$5*climate!$I127^6)*(L17/L$66)^$BW$1,-99)</f>
        <v>1.3935912958224692</v>
      </c>
      <c r="BW17" s="8">
        <f>MAX((BW$3*climate!$I127+BW$4*climate!$I127^2+BW$5*climate!$I127^6)*(M17/M$66)^$BW$1,-99)</f>
        <v>0.63875563908664479</v>
      </c>
      <c r="BX17" s="8">
        <f>MAX((BX$3*climate!$M127+BX$4*climate!$M127^2+BX$5*climate!$M127^6)*(K17/K$66)^$BW$1,-99)</f>
        <v>1.9703818848308481</v>
      </c>
      <c r="BY17" s="8">
        <f>MAX((BY$3*climate!$M127+BY$4*climate!$M127^2+BY$5*climate!$M127^6)*(L17/L$66)^$BW$1,-99)</f>
        <v>1.3935912958224692</v>
      </c>
      <c r="BZ17" s="8">
        <f>MAX((BZ$3*climate!$M127+BZ$4*climate!$M127^2+BZ$5*climate!$M127^6)*(M17/M$66)^$BW$1,-99)</f>
        <v>0.63875563908664479</v>
      </c>
      <c r="CA17" s="8">
        <f t="shared" si="36"/>
        <v>0</v>
      </c>
      <c r="CB17" s="8">
        <f t="shared" si="37"/>
        <v>0</v>
      </c>
      <c r="CC17" s="8">
        <f t="shared" si="38"/>
        <v>0</v>
      </c>
      <c r="CD17" s="8">
        <f>MAX((CD$3*climate!$I127+CD$4*climate!$I127^2+CD$5*climate!$I127^6)*(K17/K$66)^$BW$1,-99)</f>
        <v>6.5498706583605515E-2</v>
      </c>
      <c r="CE17" s="8">
        <f>MAX((CE$3*climate!$I127+CE$4*climate!$I127^2+CE$5*climate!$I127^6)*(L17/L$66)^$BW$1,-99)</f>
        <v>3.6141047685629188E-2</v>
      </c>
      <c r="CF17" s="8">
        <f>MAX((CF$3*climate!$I127+CF$4*climate!$I127^2+CF$5*climate!$I127^6)*(M17/M$66)^$BW$1,-99)</f>
        <v>8.2082460508187439E-3</v>
      </c>
      <c r="CG17" s="8">
        <f>MAX((CG$3*climate!$M127+CG$4*climate!$M127^2+CG$5*climate!$M127^6)*(K17/K$66)^$BW$1,-99)</f>
        <v>6.5498706583605515E-2</v>
      </c>
      <c r="CH17" s="8">
        <f>MAX((CH$3*climate!$M127+CH$4*climate!$M127^2+CH$5*climate!$M127^6)*(L17/L$66)^$BW$1,-99)</f>
        <v>3.6141047685629188E-2</v>
      </c>
      <c r="CI17" s="8">
        <f>MAX((CI$3*climate!$M127+CI$4*climate!$M127^2+CI$5*climate!$M127^6)*(M17/M$66)^$BW$1,-99)</f>
        <v>8.2082460508187439E-3</v>
      </c>
      <c r="CJ17" s="8">
        <f t="shared" si="39"/>
        <v>0</v>
      </c>
      <c r="CK17" s="8">
        <f t="shared" si="40"/>
        <v>0</v>
      </c>
      <c r="CL17" s="8">
        <f t="shared" si="41"/>
        <v>0</v>
      </c>
    </row>
    <row r="18" spans="1:90">
      <c r="A18">
        <v>1972</v>
      </c>
      <c r="B18" s="1">
        <v>854.9765232280613</v>
      </c>
      <c r="C18" s="1">
        <v>1539.1415411257376</v>
      </c>
      <c r="D18" s="1">
        <v>1428.5731519977162</v>
      </c>
      <c r="E18" s="7">
        <f t="shared" si="42"/>
        <v>9.3029654959206898E-3</v>
      </c>
      <c r="F18" s="7">
        <f t="shared" si="18"/>
        <v>2.268243707841977E-2</v>
      </c>
      <c r="G18" s="7">
        <f t="shared" si="19"/>
        <v>2.4011488643432388E-2</v>
      </c>
      <c r="H18" s="1">
        <v>14008.102924065448</v>
      </c>
      <c r="I18" s="1">
        <v>1685.5209709800661</v>
      </c>
      <c r="J18" s="1">
        <v>483.44072354310583</v>
      </c>
      <c r="K18" s="1">
        <f t="shared" si="20"/>
        <v>16384.195990758039</v>
      </c>
      <c r="L18" s="1">
        <f t="shared" si="6"/>
        <v>1095.1045930105074</v>
      </c>
      <c r="M18" s="1">
        <f t="shared" si="7"/>
        <v>338.40809822518537</v>
      </c>
      <c r="N18" s="7">
        <f t="shared" si="43"/>
        <v>4.4655978300425891E-2</v>
      </c>
      <c r="O18" s="7">
        <f t="shared" si="21"/>
        <v>3.6721007527631189E-2</v>
      </c>
      <c r="P18" s="7">
        <f t="shared" si="22"/>
        <v>7.7847540383064739E-3</v>
      </c>
      <c r="Q18" s="1">
        <v>3548.3558494229128</v>
      </c>
      <c r="R18" s="1">
        <v>1618.8778226047439</v>
      </c>
      <c r="S18" s="1">
        <v>465.1365839999994</v>
      </c>
      <c r="T18" s="1">
        <f t="shared" si="23"/>
        <v>253.30737992558272</v>
      </c>
      <c r="U18" s="1">
        <f t="shared" si="57"/>
        <v>960.46139471253696</v>
      </c>
      <c r="V18" s="1">
        <f t="shared" si="58"/>
        <v>962.13777894225257</v>
      </c>
      <c r="W18" s="7">
        <f t="shared" si="44"/>
        <v>-4.3801292754440668E-3</v>
      </c>
      <c r="X18" s="7">
        <f t="shared" ref="X18:X54" si="61">U18/U17-1</f>
        <v>-6.3176391659285347E-3</v>
      </c>
      <c r="Y18" s="7">
        <f t="shared" ref="Y18:Y54" si="62">V18/V17-1</f>
        <v>-6.2035076608346618E-4</v>
      </c>
      <c r="Z18" s="1">
        <v>9018.6751882392582</v>
      </c>
      <c r="AA18" s="1">
        <v>4588.8911339999995</v>
      </c>
      <c r="AB18" s="1">
        <v>768.42718400000194</v>
      </c>
      <c r="AC18" s="8">
        <f t="shared" si="24"/>
        <v>2.5416490259019571</v>
      </c>
      <c r="AD18" s="8">
        <f t="shared" si="59"/>
        <v>2.83461239009165</v>
      </c>
      <c r="AE18" s="8">
        <f t="shared" si="60"/>
        <v>1.6520463245264814</v>
      </c>
      <c r="AF18" s="7">
        <f t="shared" si="45"/>
        <v>-2.3448777986213587E-3</v>
      </c>
      <c r="AG18" s="7">
        <f t="shared" ref="AG18:AG53" si="63">AD18/AD17-1</f>
        <v>-2.7262534679217687E-3</v>
      </c>
      <c r="AH18" s="7">
        <f t="shared" ref="AH18:AH53" si="64">AE18/AE17-1</f>
        <v>2.9132934827406087E-2</v>
      </c>
      <c r="AI18" s="1">
        <f t="shared" si="46"/>
        <v>17474.49635468522</v>
      </c>
      <c r="AJ18" s="1">
        <f t="shared" si="47"/>
        <v>2122.9795530517999</v>
      </c>
      <c r="AK18" s="1">
        <f t="shared" si="48"/>
        <v>652.41488217718711</v>
      </c>
      <c r="AL18" s="10">
        <f t="shared" si="25"/>
        <v>6.8336148149056566</v>
      </c>
      <c r="AM18" s="10">
        <f t="shared" si="25"/>
        <v>0.91024642975655856</v>
      </c>
      <c r="AN18" s="10">
        <f t="shared" si="25"/>
        <v>0.36058840988596919</v>
      </c>
      <c r="AO18" s="7">
        <f t="shared" si="49"/>
        <v>1.8276539118654789E-2</v>
      </c>
      <c r="AP18" s="7">
        <f t="shared" si="26"/>
        <v>2.8144496824265453E-2</v>
      </c>
      <c r="AQ18" s="7">
        <f t="shared" si="26"/>
        <v>2.0372115051398465E-2</v>
      </c>
      <c r="AR18" s="1">
        <f t="shared" si="50"/>
        <v>10683.038186891064</v>
      </c>
      <c r="AS18" s="1">
        <f t="shared" si="51"/>
        <v>1494.0701681461387</v>
      </c>
      <c r="AT18" s="1">
        <f t="shared" si="52"/>
        <v>440.39108862598613</v>
      </c>
      <c r="AU18" s="1">
        <f t="shared" si="53"/>
        <v>2136.607637378213</v>
      </c>
      <c r="AV18" s="1">
        <f t="shared" si="54"/>
        <v>298.81403362922777</v>
      </c>
      <c r="AW18" s="1">
        <f t="shared" si="55"/>
        <v>88.078217725197234</v>
      </c>
      <c r="AX18" s="1">
        <f t="shared" si="27"/>
        <v>9996.099679140696</v>
      </c>
      <c r="AY18" s="1">
        <f t="shared" si="28"/>
        <v>776.57324071877974</v>
      </c>
      <c r="AZ18" s="1">
        <f t="shared" si="29"/>
        <v>246.61871211013221</v>
      </c>
      <c r="BA18" s="1">
        <f t="shared" si="30"/>
        <v>9.2099502638079542</v>
      </c>
      <c r="BB18" s="1">
        <f t="shared" si="31"/>
        <v>6.6548909597360772</v>
      </c>
      <c r="BC18" s="1">
        <f t="shared" si="32"/>
        <v>5.5078434682656328</v>
      </c>
      <c r="BD18" s="1">
        <f t="shared" si="33"/>
        <v>0</v>
      </c>
      <c r="BE18">
        <v>0</v>
      </c>
      <c r="BF18">
        <v>0</v>
      </c>
      <c r="BG18">
        <v>0</v>
      </c>
      <c r="BH18">
        <f t="shared" si="34"/>
        <v>0</v>
      </c>
      <c r="BI18">
        <f t="shared" si="35"/>
        <v>0</v>
      </c>
      <c r="BJ18">
        <f t="shared" si="11"/>
        <v>0</v>
      </c>
      <c r="BK18">
        <f t="shared" si="11"/>
        <v>0</v>
      </c>
      <c r="BL18">
        <f t="shared" si="12"/>
        <v>0</v>
      </c>
      <c r="BM18">
        <f t="shared" si="13"/>
        <v>0</v>
      </c>
      <c r="BN18">
        <f t="shared" si="14"/>
        <v>0</v>
      </c>
      <c r="BO18">
        <f t="shared" si="15"/>
        <v>0</v>
      </c>
      <c r="BP18">
        <f t="shared" si="16"/>
        <v>0</v>
      </c>
      <c r="BQ18">
        <f t="shared" si="17"/>
        <v>0</v>
      </c>
      <c r="BR18" s="7">
        <f t="shared" si="56"/>
        <v>5.4298112984421332E-2</v>
      </c>
      <c r="BS18">
        <v>0</v>
      </c>
      <c r="BT18">
        <v>0</v>
      </c>
      <c r="BU18" s="8">
        <f>MAX((BU$3*climate!$I128+BU$4*climate!$I128^2+BU$5*climate!$I128^6)*(K18/K$66)^$BW$1,-99)</f>
        <v>2.0001244169392729</v>
      </c>
      <c r="BV18" s="8">
        <f>MAX((BV$3*climate!$I128+BV$4*climate!$I128^2+BV$5*climate!$I128^6)*(L18/L$66)^$BW$1,-99)</f>
        <v>1.4158144140720528</v>
      </c>
      <c r="BW18" s="8">
        <f>MAX((BW$3*climate!$I128+BW$4*climate!$I128^2+BW$5*climate!$I128^6)*(M18/M$66)^$BW$1,-99)</f>
        <v>0.65204347255441708</v>
      </c>
      <c r="BX18" s="8">
        <f>MAX((BX$3*climate!$M128+BX$4*climate!$M128^2+BX$5*climate!$M128^6)*(K18/K$66)^$BW$1,-99)</f>
        <v>2.0001244169392729</v>
      </c>
      <c r="BY18" s="8">
        <f>MAX((BY$3*climate!$M128+BY$4*climate!$M128^2+BY$5*climate!$M128^6)*(L18/L$66)^$BW$1,-99)</f>
        <v>1.4158144140720528</v>
      </c>
      <c r="BZ18" s="8">
        <f>MAX((BZ$3*climate!$M128+BZ$4*climate!$M128^2+BZ$5*climate!$M128^6)*(M18/M$66)^$BW$1,-99)</f>
        <v>0.65204347255441708</v>
      </c>
      <c r="CA18" s="8">
        <f t="shared" si="36"/>
        <v>0</v>
      </c>
      <c r="CB18" s="8">
        <f t="shared" si="37"/>
        <v>0</v>
      </c>
      <c r="CC18" s="8">
        <f t="shared" si="38"/>
        <v>0</v>
      </c>
      <c r="CD18" s="8">
        <f>MAX((CD$3*climate!$I128+CD$4*climate!$I128^2+CD$5*climate!$I128^6)*(K18/K$66)^$BW$1,-99)</f>
        <v>6.8809897532974923E-2</v>
      </c>
      <c r="CE18" s="8">
        <f>MAX((CE$3*climate!$I128+CE$4*climate!$I128^2+CE$5*climate!$I128^6)*(L18/L$66)^$BW$1,-99)</f>
        <v>3.8039625892091762E-2</v>
      </c>
      <c r="CF18" s="8">
        <f>MAX((CF$3*climate!$I128+CF$4*climate!$I128^2+CF$5*climate!$I128^6)*(M18/M$66)^$BW$1,-99)</f>
        <v>8.6996647785843994E-3</v>
      </c>
      <c r="CG18" s="8">
        <f>MAX((CG$3*climate!$M128+CG$4*climate!$M128^2+CG$5*climate!$M128^6)*(K18/K$66)^$BW$1,-99)</f>
        <v>6.8809897532974923E-2</v>
      </c>
      <c r="CH18" s="8">
        <f>MAX((CH$3*climate!$M128+CH$4*climate!$M128^2+CH$5*climate!$M128^6)*(L18/L$66)^$BW$1,-99)</f>
        <v>3.8039625892091762E-2</v>
      </c>
      <c r="CI18" s="8">
        <f>MAX((CI$3*climate!$M128+CI$4*climate!$M128^2+CI$5*climate!$M128^6)*(M18/M$66)^$BW$1,-99)</f>
        <v>8.6996647785843994E-3</v>
      </c>
      <c r="CJ18" s="8">
        <f t="shared" si="39"/>
        <v>0</v>
      </c>
      <c r="CK18" s="8">
        <f t="shared" si="40"/>
        <v>0</v>
      </c>
      <c r="CL18" s="8">
        <f t="shared" si="41"/>
        <v>0</v>
      </c>
    </row>
    <row r="19" spans="1:90">
      <c r="A19">
        <v>1973</v>
      </c>
      <c r="B19" s="1">
        <v>862.01640312724589</v>
      </c>
      <c r="C19" s="1">
        <v>1572.4156197948987</v>
      </c>
      <c r="D19" s="1">
        <v>1462.6966421977168</v>
      </c>
      <c r="E19" s="7">
        <f t="shared" si="42"/>
        <v>8.234003750892116E-3</v>
      </c>
      <c r="F19" s="7">
        <f t="shared" si="18"/>
        <v>2.1618595678227326E-2</v>
      </c>
      <c r="G19" s="7">
        <f t="shared" si="19"/>
        <v>2.3886414323468275E-2</v>
      </c>
      <c r="H19" s="1">
        <v>14900.444309713625</v>
      </c>
      <c r="I19" s="1">
        <v>1823.6601117587654</v>
      </c>
      <c r="J19" s="1">
        <v>508.33013935213035</v>
      </c>
      <c r="K19" s="1">
        <f t="shared" si="20"/>
        <v>17285.569341438746</v>
      </c>
      <c r="L19" s="1">
        <f t="shared" si="6"/>
        <v>1159.7824956716206</v>
      </c>
      <c r="M19" s="1">
        <f t="shared" si="7"/>
        <v>347.52943617096099</v>
      </c>
      <c r="N19" s="7">
        <f t="shared" si="43"/>
        <v>5.5014805193318805E-2</v>
      </c>
      <c r="O19" s="7">
        <f t="shared" si="21"/>
        <v>5.906093634701115E-2</v>
      </c>
      <c r="P19" s="7">
        <f t="shared" si="22"/>
        <v>2.6953663324292165E-2</v>
      </c>
      <c r="Q19" s="1">
        <v>3741.9706541378255</v>
      </c>
      <c r="R19" s="1">
        <v>1704.6565220827915</v>
      </c>
      <c r="S19" s="1">
        <v>484.62086999999974</v>
      </c>
      <c r="T19" s="1">
        <f t="shared" si="23"/>
        <v>251.13148147524893</v>
      </c>
      <c r="U19" s="1">
        <f t="shared" si="57"/>
        <v>934.74464407668324</v>
      </c>
      <c r="V19" s="1">
        <f t="shared" si="58"/>
        <v>953.358521329567</v>
      </c>
      <c r="W19" s="7">
        <f t="shared" si="44"/>
        <v>-8.5899528508527334E-3</v>
      </c>
      <c r="X19" s="7">
        <f t="shared" si="61"/>
        <v>-2.6775413126886471E-2</v>
      </c>
      <c r="Y19" s="7">
        <f t="shared" si="62"/>
        <v>-9.1247405567393969E-3</v>
      </c>
      <c r="Z19" s="1">
        <v>9555.4431678121327</v>
      </c>
      <c r="AA19" s="1">
        <v>4864.2901679999995</v>
      </c>
      <c r="AB19" s="1">
        <v>817.67499400000088</v>
      </c>
      <c r="AC19" s="8">
        <f t="shared" si="24"/>
        <v>2.5535858110607683</v>
      </c>
      <c r="AD19" s="8">
        <f t="shared" si="59"/>
        <v>2.8535309635613215</v>
      </c>
      <c r="AE19" s="8">
        <f t="shared" si="60"/>
        <v>1.6872467626084724</v>
      </c>
      <c r="AF19" s="7">
        <f t="shared" si="45"/>
        <v>4.69647265895623E-3</v>
      </c>
      <c r="AG19" s="7">
        <f t="shared" si="63"/>
        <v>6.6741306627322583E-3</v>
      </c>
      <c r="AH19" s="7">
        <f t="shared" si="64"/>
        <v>2.1307173751365927E-2</v>
      </c>
      <c r="AI19" s="1">
        <f t="shared" si="46"/>
        <v>17863.65435659491</v>
      </c>
      <c r="AJ19" s="1">
        <f t="shared" si="47"/>
        <v>2209.4956313758476</v>
      </c>
      <c r="AK19" s="1">
        <f t="shared" si="48"/>
        <v>675.25161168466559</v>
      </c>
      <c r="AL19" s="10">
        <f t="shared" si="25"/>
        <v>6.958509643392099</v>
      </c>
      <c r="AM19" s="10">
        <f t="shared" si="25"/>
        <v>0.93586485750814097</v>
      </c>
      <c r="AN19" s="10">
        <f t="shared" si="25"/>
        <v>0.36793435845836697</v>
      </c>
      <c r="AO19" s="7">
        <f t="shared" si="49"/>
        <v>1.8276539118654789E-2</v>
      </c>
      <c r="AP19" s="7">
        <f t="shared" si="26"/>
        <v>2.8144496824265453E-2</v>
      </c>
      <c r="AQ19" s="7">
        <f t="shared" si="26"/>
        <v>2.0372115051398465E-2</v>
      </c>
      <c r="AR19" s="1">
        <f t="shared" si="50"/>
        <v>10998.228005256095</v>
      </c>
      <c r="AS19" s="1">
        <f t="shared" si="51"/>
        <v>1575.1635313878005</v>
      </c>
      <c r="AT19" s="1">
        <f t="shared" si="52"/>
        <v>461.09125173390214</v>
      </c>
      <c r="AU19" s="1">
        <f t="shared" si="53"/>
        <v>2199.6456010512188</v>
      </c>
      <c r="AV19" s="1">
        <f t="shared" si="54"/>
        <v>315.03270627756012</v>
      </c>
      <c r="AW19" s="1">
        <f t="shared" si="55"/>
        <v>92.218250346780437</v>
      </c>
      <c r="AX19" s="1">
        <f t="shared" si="27"/>
        <v>10206.977932537184</v>
      </c>
      <c r="AY19" s="1">
        <f t="shared" si="28"/>
        <v>801.39805865996698</v>
      </c>
      <c r="AZ19" s="1">
        <f t="shared" si="29"/>
        <v>252.18694754975729</v>
      </c>
      <c r="BA19" s="1">
        <f t="shared" si="30"/>
        <v>9.2308268764081358</v>
      </c>
      <c r="BB19" s="1">
        <f t="shared" si="31"/>
        <v>6.686357775763331</v>
      </c>
      <c r="BC19" s="1">
        <f t="shared" si="32"/>
        <v>5.5301706678289362</v>
      </c>
      <c r="BD19" s="1">
        <f t="shared" si="33"/>
        <v>0</v>
      </c>
      <c r="BE19">
        <v>0</v>
      </c>
      <c r="BF19">
        <v>0</v>
      </c>
      <c r="BG19">
        <v>0</v>
      </c>
      <c r="BH19">
        <f t="shared" si="34"/>
        <v>0</v>
      </c>
      <c r="BI19">
        <f t="shared" si="35"/>
        <v>0</v>
      </c>
      <c r="BJ19">
        <f t="shared" si="11"/>
        <v>0</v>
      </c>
      <c r="BK19">
        <f t="shared" si="11"/>
        <v>0</v>
      </c>
      <c r="BL19">
        <f t="shared" si="12"/>
        <v>0</v>
      </c>
      <c r="BM19">
        <f t="shared" si="13"/>
        <v>0</v>
      </c>
      <c r="BN19">
        <f t="shared" si="14"/>
        <v>0</v>
      </c>
      <c r="BO19">
        <f t="shared" si="15"/>
        <v>0</v>
      </c>
      <c r="BP19">
        <f t="shared" si="16"/>
        <v>0</v>
      </c>
      <c r="BQ19">
        <f t="shared" si="17"/>
        <v>0</v>
      </c>
      <c r="BR19" s="7">
        <f t="shared" si="56"/>
        <v>6.5238655288747838E-2</v>
      </c>
      <c r="BS19">
        <v>0</v>
      </c>
      <c r="BT19">
        <v>0</v>
      </c>
      <c r="BU19" s="8">
        <f>MAX((BU$3*climate!$I129+BU$4*climate!$I129^2+BU$5*climate!$I129^6)*(K19/K$66)^$BW$1,-99)</f>
        <v>2.0255905522599753</v>
      </c>
      <c r="BV19" s="8">
        <f>MAX((BV$3*climate!$I129+BV$4*climate!$I129^2+BV$5*climate!$I129^6)*(L19/L$66)^$BW$1,-99)</f>
        <v>1.430861308848671</v>
      </c>
      <c r="BW19" s="8">
        <f>MAX((BW$3*climate!$I129+BW$4*climate!$I129^2+BW$5*climate!$I129^6)*(M19/M$66)^$BW$1,-99)</f>
        <v>0.66244747916751456</v>
      </c>
      <c r="BX19" s="8">
        <f>MAX((BX$3*climate!$M129+BX$4*climate!$M129^2+BX$5*climate!$M129^6)*(K19/K$66)^$BW$1,-99)</f>
        <v>2.0255905522599753</v>
      </c>
      <c r="BY19" s="8">
        <f>MAX((BY$3*climate!$M129+BY$4*climate!$M129^2+BY$5*climate!$M129^6)*(L19/L$66)^$BW$1,-99)</f>
        <v>1.430861308848671</v>
      </c>
      <c r="BZ19" s="8">
        <f>MAX((BZ$3*climate!$M129+BZ$4*climate!$M129^2+BZ$5*climate!$M129^6)*(M19/M$66)^$BW$1,-99)</f>
        <v>0.66244747916751456</v>
      </c>
      <c r="CA19" s="8">
        <f t="shared" si="36"/>
        <v>0</v>
      </c>
      <c r="CB19" s="8">
        <f t="shared" si="37"/>
        <v>0</v>
      </c>
      <c r="CC19" s="8">
        <f t="shared" si="38"/>
        <v>0</v>
      </c>
      <c r="CD19" s="8">
        <f>MAX((CD$3*climate!$I129+CD$4*climate!$I129^2+CD$5*climate!$I129^6)*(K19/K$66)^$BW$1,-99)</f>
        <v>7.2158346655165559E-2</v>
      </c>
      <c r="CE19" s="8">
        <f>MAX((CE$3*climate!$I129+CE$4*climate!$I129^2+CE$5*climate!$I129^6)*(L19/L$66)^$BW$1,-99)</f>
        <v>3.9851463366188652E-2</v>
      </c>
      <c r="CF19" s="8">
        <f>MAX((CF$3*climate!$I129+CF$4*climate!$I129^2+CF$5*climate!$I129^6)*(M19/M$66)^$BW$1,-99)</f>
        <v>9.1830753418927352E-3</v>
      </c>
      <c r="CG19" s="8">
        <f>MAX((CG$3*climate!$M129+CG$4*climate!$M129^2+CG$5*climate!$M129^6)*(K19/K$66)^$BW$1,-99)</f>
        <v>7.2158346655165559E-2</v>
      </c>
      <c r="CH19" s="8">
        <f>MAX((CH$3*climate!$M129+CH$4*climate!$M129^2+CH$5*climate!$M129^6)*(L19/L$66)^$BW$1,-99)</f>
        <v>3.9851463366188652E-2</v>
      </c>
      <c r="CI19" s="8">
        <f>MAX((CI$3*climate!$M129+CI$4*climate!$M129^2+CI$5*climate!$M129^6)*(M19/M$66)^$BW$1,-99)</f>
        <v>9.1830753418927352E-3</v>
      </c>
      <c r="CJ19" s="8">
        <f t="shared" si="39"/>
        <v>0</v>
      </c>
      <c r="CK19" s="8">
        <f t="shared" si="40"/>
        <v>0</v>
      </c>
      <c r="CL19" s="8">
        <f t="shared" si="41"/>
        <v>0</v>
      </c>
    </row>
    <row r="20" spans="1:90">
      <c r="A20">
        <v>1974</v>
      </c>
      <c r="B20" s="1">
        <v>870.12616462236304</v>
      </c>
      <c r="C20" s="1">
        <v>1604.3170882150407</v>
      </c>
      <c r="D20" s="1">
        <v>1497.8354094699612</v>
      </c>
      <c r="E20" s="7">
        <f t="shared" si="42"/>
        <v>9.4078969561326442E-3</v>
      </c>
      <c r="F20" s="7">
        <f t="shared" si="18"/>
        <v>2.0288190996412991E-2</v>
      </c>
      <c r="G20" s="7">
        <f t="shared" si="19"/>
        <v>2.4023277457893233E-2</v>
      </c>
      <c r="H20" s="1">
        <v>15096.31488537199</v>
      </c>
      <c r="I20" s="1">
        <v>1934.7650625583994</v>
      </c>
      <c r="J20" s="1">
        <v>538.00451469367886</v>
      </c>
      <c r="K20" s="1">
        <f t="shared" si="20"/>
        <v>17349.570095876647</v>
      </c>
      <c r="L20" s="1">
        <f t="shared" si="6"/>
        <v>1205.9742283933499</v>
      </c>
      <c r="M20" s="1">
        <f t="shared" si="7"/>
        <v>359.18800643393951</v>
      </c>
      <c r="N20" s="7">
        <f t="shared" si="43"/>
        <v>3.702554030689198E-3</v>
      </c>
      <c r="O20" s="7">
        <f t="shared" si="21"/>
        <v>3.9827927127819018E-2</v>
      </c>
      <c r="P20" s="7">
        <f t="shared" si="22"/>
        <v>3.3547000770441926E-2</v>
      </c>
      <c r="Q20" s="1">
        <v>3697.144414367448</v>
      </c>
      <c r="R20" s="1">
        <v>1784.2556804128346</v>
      </c>
      <c r="S20" s="1">
        <v>502.25251600000024</v>
      </c>
      <c r="T20" s="1">
        <f t="shared" si="23"/>
        <v>244.90376906154114</v>
      </c>
      <c r="U20" s="1">
        <f t="shared" si="57"/>
        <v>922.20792846727261</v>
      </c>
      <c r="V20" s="1">
        <f t="shared" si="58"/>
        <v>933.54702847794022</v>
      </c>
      <c r="W20" s="7">
        <f t="shared" si="44"/>
        <v>-2.4798612970081124E-2</v>
      </c>
      <c r="X20" s="7">
        <f t="shared" si="61"/>
        <v>-1.3411914889112975E-2</v>
      </c>
      <c r="Y20" s="7">
        <f t="shared" si="62"/>
        <v>-2.0780737160661644E-2</v>
      </c>
      <c r="Z20" s="1">
        <v>9320.3956839186467</v>
      </c>
      <c r="AA20" s="1">
        <v>5046.2063709999984</v>
      </c>
      <c r="AB20" s="1">
        <v>832.66935700000249</v>
      </c>
      <c r="AC20" s="8">
        <f t="shared" si="24"/>
        <v>2.5209714956491069</v>
      </c>
      <c r="AD20" s="8">
        <f t="shared" si="59"/>
        <v>2.8281856834735843</v>
      </c>
      <c r="AE20" s="8">
        <f t="shared" si="60"/>
        <v>1.6578699567928139</v>
      </c>
      <c r="AF20" s="7">
        <f t="shared" si="45"/>
        <v>-1.2771967666171058E-2</v>
      </c>
      <c r="AG20" s="7">
        <f t="shared" si="63"/>
        <v>-8.8820764208933367E-3</v>
      </c>
      <c r="AH20" s="7">
        <f t="shared" si="64"/>
        <v>-1.7411090343561919E-2</v>
      </c>
      <c r="AI20" s="1">
        <f t="shared" si="46"/>
        <v>18276.934521986637</v>
      </c>
      <c r="AJ20" s="1">
        <f t="shared" si="47"/>
        <v>2303.5787745158232</v>
      </c>
      <c r="AK20" s="1">
        <f t="shared" si="48"/>
        <v>699.94470086297952</v>
      </c>
      <c r="AL20" s="10">
        <f t="shared" si="25"/>
        <v>7.0856871170970912</v>
      </c>
      <c r="AM20" s="10">
        <f t="shared" si="25"/>
        <v>0.96220430301822046</v>
      </c>
      <c r="AN20" s="10">
        <f t="shared" si="25"/>
        <v>0.37542995954024333</v>
      </c>
      <c r="AO20" s="7">
        <f t="shared" si="49"/>
        <v>1.8276539118654789E-2</v>
      </c>
      <c r="AP20" s="7">
        <f t="shared" si="26"/>
        <v>2.8144496824265453E-2</v>
      </c>
      <c r="AQ20" s="7">
        <f t="shared" si="26"/>
        <v>2.0372115051398465E-2</v>
      </c>
      <c r="AR20" s="1">
        <f t="shared" si="50"/>
        <v>11335.180101454052</v>
      </c>
      <c r="AS20" s="1">
        <f t="shared" si="51"/>
        <v>1659.5107723979504</v>
      </c>
      <c r="AT20" s="1">
        <f t="shared" si="52"/>
        <v>482.96198435475236</v>
      </c>
      <c r="AU20" s="1">
        <f t="shared" si="53"/>
        <v>2267.0360202908105</v>
      </c>
      <c r="AV20" s="1">
        <f t="shared" si="54"/>
        <v>331.90215447959008</v>
      </c>
      <c r="AW20" s="1">
        <f t="shared" si="55"/>
        <v>96.592396870950481</v>
      </c>
      <c r="AX20" s="1">
        <f t="shared" si="27"/>
        <v>10421.642802913346</v>
      </c>
      <c r="AY20" s="1">
        <f t="shared" si="28"/>
        <v>827.52258120958766</v>
      </c>
      <c r="AZ20" s="1">
        <f t="shared" si="29"/>
        <v>257.95196524331499</v>
      </c>
      <c r="BA20" s="1">
        <f t="shared" si="30"/>
        <v>9.2516399615094631</v>
      </c>
      <c r="BB20" s="1">
        <f t="shared" si="31"/>
        <v>6.7184363953496948</v>
      </c>
      <c r="BC20" s="1">
        <f t="shared" si="32"/>
        <v>5.55277338636028</v>
      </c>
      <c r="BD20" s="1">
        <f t="shared" si="33"/>
        <v>0</v>
      </c>
      <c r="BE20">
        <v>0</v>
      </c>
      <c r="BF20">
        <v>0</v>
      </c>
      <c r="BG20">
        <v>0</v>
      </c>
      <c r="BH20">
        <f t="shared" si="34"/>
        <v>0</v>
      </c>
      <c r="BI20">
        <f t="shared" si="35"/>
        <v>0</v>
      </c>
      <c r="BJ20">
        <f t="shared" si="11"/>
        <v>0</v>
      </c>
      <c r="BK20">
        <f t="shared" si="11"/>
        <v>0</v>
      </c>
      <c r="BL20">
        <f t="shared" si="12"/>
        <v>0</v>
      </c>
      <c r="BM20">
        <f t="shared" si="13"/>
        <v>0</v>
      </c>
      <c r="BN20">
        <f t="shared" si="14"/>
        <v>0</v>
      </c>
      <c r="BO20">
        <f t="shared" si="15"/>
        <v>0</v>
      </c>
      <c r="BP20">
        <f t="shared" si="16"/>
        <v>0</v>
      </c>
      <c r="BQ20">
        <f t="shared" si="17"/>
        <v>0</v>
      </c>
      <c r="BR20" s="7">
        <f t="shared" si="56"/>
        <v>1.9535829404214056E-2</v>
      </c>
      <c r="BS20">
        <v>0</v>
      </c>
      <c r="BT20">
        <v>0</v>
      </c>
      <c r="BU20" s="8">
        <f>MAX((BU$3*climate!$I130+BU$4*climate!$I130^2+BU$5*climate!$I130^6)*(K20/K$66)^$BW$1,-99)</f>
        <v>2.0774073687086672</v>
      </c>
      <c r="BV20" s="8">
        <f>MAX((BV$3*climate!$I130+BV$4*climate!$I130^2+BV$5*climate!$I130^6)*(L20/L$66)^$BW$1,-99)</f>
        <v>1.4528284442890551</v>
      </c>
      <c r="BW20" s="8">
        <f>MAX((BW$3*climate!$I130+BW$4*climate!$I130^2+BW$5*climate!$I130^6)*(M20/M$66)^$BW$1,-99)</f>
        <v>0.67190231360787378</v>
      </c>
      <c r="BX20" s="8">
        <f>MAX((BX$3*climate!$M130+BX$4*climate!$M130^2+BX$5*climate!$M130^6)*(K20/K$66)^$BW$1,-99)</f>
        <v>2.0774073687086672</v>
      </c>
      <c r="BY20" s="8">
        <f>MAX((BY$3*climate!$M130+BY$4*climate!$M130^2+BY$5*climate!$M130^6)*(L20/L$66)^$BW$1,-99)</f>
        <v>1.4528284442890551</v>
      </c>
      <c r="BZ20" s="8">
        <f>MAX((BZ$3*climate!$M130+BZ$4*climate!$M130^2+BZ$5*climate!$M130^6)*(M20/M$66)^$BW$1,-99)</f>
        <v>0.67190231360787378</v>
      </c>
      <c r="CA20" s="8">
        <f t="shared" si="36"/>
        <v>0</v>
      </c>
      <c r="CB20" s="8">
        <f t="shared" si="37"/>
        <v>0</v>
      </c>
      <c r="CC20" s="8">
        <f t="shared" si="38"/>
        <v>0</v>
      </c>
      <c r="CD20" s="8">
        <f>MAX((CD$3*climate!$I130+CD$4*climate!$I130^2+CD$5*climate!$I130^6)*(K20/K$66)^$BW$1,-99)</f>
        <v>7.6672881888185218E-2</v>
      </c>
      <c r="CE20" s="8">
        <f>MAX((CE$3*climate!$I130+CE$4*climate!$I130^2+CE$5*climate!$I130^6)*(L20/L$66)^$BW$1,-99)</f>
        <v>4.1970739339346835E-2</v>
      </c>
      <c r="CF20" s="8">
        <f>MAX((CF$3*climate!$I130+CF$4*climate!$I130^2+CF$5*climate!$I130^6)*(M20/M$66)^$BW$1,-99)</f>
        <v>9.6844292276767503E-3</v>
      </c>
      <c r="CG20" s="8">
        <f>MAX((CG$3*climate!$M130+CG$4*climate!$M130^2+CG$5*climate!$M130^6)*(K20/K$66)^$BW$1,-99)</f>
        <v>7.6672881888185218E-2</v>
      </c>
      <c r="CH20" s="8">
        <f>MAX((CH$3*climate!$M130+CH$4*climate!$M130^2+CH$5*climate!$M130^6)*(L20/L$66)^$BW$1,-99)</f>
        <v>4.1970739339346835E-2</v>
      </c>
      <c r="CI20" s="8">
        <f>MAX((CI$3*climate!$M130+CI$4*climate!$M130^2+CI$5*climate!$M130^6)*(M20/M$66)^$BW$1,-99)</f>
        <v>9.6844292276767503E-3</v>
      </c>
      <c r="CJ20" s="8">
        <f t="shared" si="39"/>
        <v>0</v>
      </c>
      <c r="CK20" s="8">
        <f t="shared" si="40"/>
        <v>0</v>
      </c>
      <c r="CL20" s="8">
        <f t="shared" si="41"/>
        <v>0</v>
      </c>
    </row>
    <row r="21" spans="1:90">
      <c r="A21">
        <v>1975</v>
      </c>
      <c r="B21" s="1">
        <v>877.79244192356566</v>
      </c>
      <c r="C21" s="1">
        <v>1634.0269719999999</v>
      </c>
      <c r="D21" s="1">
        <v>1534.260575</v>
      </c>
      <c r="E21" s="7">
        <f t="shared" si="42"/>
        <v>8.8105353141860743E-3</v>
      </c>
      <c r="F21" s="7">
        <f t="shared" si="18"/>
        <v>1.8518710548682371E-2</v>
      </c>
      <c r="G21" s="7">
        <f t="shared" si="19"/>
        <v>2.4318536803004775E-2</v>
      </c>
      <c r="H21" s="1">
        <v>15122.816533616895</v>
      </c>
      <c r="I21" s="1">
        <v>2034.0754966409875</v>
      </c>
      <c r="J21" s="1">
        <v>562.76663725624007</v>
      </c>
      <c r="K21" s="1">
        <f t="shared" si="20"/>
        <v>17228.237350138545</v>
      </c>
      <c r="L21" s="1">
        <f t="shared" si="6"/>
        <v>1244.8236972192326</v>
      </c>
      <c r="M21" s="1">
        <f t="shared" si="7"/>
        <v>366.79990767294532</v>
      </c>
      <c r="N21" s="7">
        <f t="shared" si="43"/>
        <v>-6.9934151144723788E-3</v>
      </c>
      <c r="O21" s="7">
        <f t="shared" si="21"/>
        <v>3.2214178305982166E-2</v>
      </c>
      <c r="P21" s="7">
        <f t="shared" si="22"/>
        <v>2.1191969393905108E-2</v>
      </c>
      <c r="Q21" s="1">
        <v>3620.6317502616739</v>
      </c>
      <c r="R21" s="1">
        <v>1894.4515869412896</v>
      </c>
      <c r="S21" s="1">
        <v>522.25850199999991</v>
      </c>
      <c r="T21" s="1">
        <f t="shared" si="23"/>
        <v>239.41517390052832</v>
      </c>
      <c r="U21" s="1">
        <f t="shared" si="57"/>
        <v>931.35755780438399</v>
      </c>
      <c r="V21" s="1">
        <f t="shared" si="58"/>
        <v>928.01965757292055</v>
      </c>
      <c r="W21" s="7">
        <f t="shared" si="44"/>
        <v>-2.2411231897511597E-2</v>
      </c>
      <c r="X21" s="7">
        <f t="shared" si="61"/>
        <v>9.9214385982544506E-3</v>
      </c>
      <c r="Y21" s="7">
        <f t="shared" si="62"/>
        <v>-5.9208274852864395E-3</v>
      </c>
      <c r="Z21" s="1">
        <v>9047.5681985100637</v>
      </c>
      <c r="AA21" s="1">
        <v>5359.3938399999988</v>
      </c>
      <c r="AB21" s="1">
        <v>862.99544700000115</v>
      </c>
      <c r="AC21" s="8">
        <f t="shared" si="24"/>
        <v>2.4988921333566081</v>
      </c>
      <c r="AD21" s="8">
        <f t="shared" si="59"/>
        <v>2.8289948800713747</v>
      </c>
      <c r="AE21" s="8">
        <f t="shared" si="60"/>
        <v>1.6524296755249401</v>
      </c>
      <c r="AF21" s="7">
        <f t="shared" si="45"/>
        <v>-8.7582752643594608E-3</v>
      </c>
      <c r="AG21" s="7">
        <f t="shared" si="63"/>
        <v>2.8611862457217363E-4</v>
      </c>
      <c r="AH21" s="7">
        <f t="shared" si="64"/>
        <v>-3.2814885423209095E-3</v>
      </c>
      <c r="AI21" s="1">
        <f t="shared" si="46"/>
        <v>18716.277090078787</v>
      </c>
      <c r="AJ21" s="1">
        <f t="shared" si="47"/>
        <v>2405.123051543831</v>
      </c>
      <c r="AK21" s="1">
        <f t="shared" si="48"/>
        <v>726.542627647632</v>
      </c>
      <c r="AL21" s="10">
        <f t="shared" si="25"/>
        <v>7.2151889548752646</v>
      </c>
      <c r="AM21" s="10">
        <f t="shared" si="25"/>
        <v>0.98928505896881136</v>
      </c>
      <c r="AN21" s="10">
        <f t="shared" si="25"/>
        <v>0.38307826186973903</v>
      </c>
      <c r="AO21" s="7">
        <f t="shared" si="49"/>
        <v>1.8276539118654789E-2</v>
      </c>
      <c r="AP21" s="7">
        <f t="shared" si="26"/>
        <v>2.8144496824265453E-2</v>
      </c>
      <c r="AQ21" s="7">
        <f t="shared" si="26"/>
        <v>2.0372115051398465E-2</v>
      </c>
      <c r="AR21" s="1">
        <f t="shared" si="50"/>
        <v>11678.984230124415</v>
      </c>
      <c r="AS21" s="1">
        <f t="shared" si="51"/>
        <v>1746.4505244378474</v>
      </c>
      <c r="AT21" s="1">
        <f t="shared" si="52"/>
        <v>506.12644371242999</v>
      </c>
      <c r="AU21" s="1">
        <f t="shared" si="53"/>
        <v>2335.7968460248831</v>
      </c>
      <c r="AV21" s="1">
        <f t="shared" si="54"/>
        <v>349.2901048875695</v>
      </c>
      <c r="AW21" s="1">
        <f t="shared" si="55"/>
        <v>101.225288742486</v>
      </c>
      <c r="AX21" s="1">
        <f t="shared" si="27"/>
        <v>10643.959708316897</v>
      </c>
      <c r="AY21" s="1">
        <f t="shared" si="28"/>
        <v>855.04122238581886</v>
      </c>
      <c r="AZ21" s="1">
        <f t="shared" si="29"/>
        <v>263.90638042038199</v>
      </c>
      <c r="BA21" s="1">
        <f t="shared" si="30"/>
        <v>9.2727478467011721</v>
      </c>
      <c r="BB21" s="1">
        <f t="shared" si="31"/>
        <v>6.7511496810912828</v>
      </c>
      <c r="BC21" s="1">
        <f t="shared" si="32"/>
        <v>5.575594420634145</v>
      </c>
      <c r="BD21" s="1">
        <f t="shared" si="33"/>
        <v>0</v>
      </c>
      <c r="BE21">
        <v>0</v>
      </c>
      <c r="BF21">
        <v>0</v>
      </c>
      <c r="BG21">
        <v>0</v>
      </c>
      <c r="BH21">
        <f t="shared" si="34"/>
        <v>0</v>
      </c>
      <c r="BI21">
        <f t="shared" si="35"/>
        <v>0</v>
      </c>
      <c r="BJ21">
        <f t="shared" si="11"/>
        <v>0</v>
      </c>
      <c r="BK21">
        <f t="shared" si="11"/>
        <v>0</v>
      </c>
      <c r="BL21">
        <f t="shared" si="12"/>
        <v>0</v>
      </c>
      <c r="BM21">
        <f t="shared" si="13"/>
        <v>0</v>
      </c>
      <c r="BN21">
        <f t="shared" si="14"/>
        <v>0</v>
      </c>
      <c r="BO21">
        <f t="shared" si="15"/>
        <v>0</v>
      </c>
      <c r="BP21">
        <f t="shared" si="16"/>
        <v>0</v>
      </c>
      <c r="BQ21">
        <f t="shared" si="17"/>
        <v>0</v>
      </c>
      <c r="BR21" s="7">
        <f t="shared" si="56"/>
        <v>8.5704070243604047E-3</v>
      </c>
      <c r="BS21">
        <v>0</v>
      </c>
      <c r="BT21">
        <v>0</v>
      </c>
      <c r="BU21" s="8">
        <f>MAX((BU$3*climate!$I131+BU$4*climate!$I131^2+BU$5*climate!$I131^6)*(K21/K$66)^$BW$1,-99)</f>
        <v>2.1362770892661742</v>
      </c>
      <c r="BV21" s="8">
        <f>MAX((BV$3*climate!$I131+BV$4*climate!$I131^2+BV$5*climate!$I131^6)*(L21/L$66)^$BW$1,-99)</f>
        <v>1.4777681032078829</v>
      </c>
      <c r="BW21" s="8">
        <f>MAX((BW$3*climate!$I131+BW$4*climate!$I131^2+BW$5*climate!$I131^6)*(M21/M$66)^$BW$1,-99)</f>
        <v>0.68341391123950701</v>
      </c>
      <c r="BX21" s="8">
        <f>MAX((BX$3*climate!$M131+BX$4*climate!$M131^2+BX$5*climate!$M131^6)*(K21/K$66)^$BW$1,-99)</f>
        <v>2.1362770892661742</v>
      </c>
      <c r="BY21" s="8">
        <f>MAX((BY$3*climate!$M131+BY$4*climate!$M131^2+BY$5*climate!$M131^6)*(L21/L$66)^$BW$1,-99)</f>
        <v>1.4777681032078829</v>
      </c>
      <c r="BZ21" s="8">
        <f>MAX((BZ$3*climate!$M131+BZ$4*climate!$M131^2+BZ$5*climate!$M131^6)*(M21/M$66)^$BW$1,-99)</f>
        <v>0.68341391123950701</v>
      </c>
      <c r="CA21" s="8">
        <f t="shared" si="36"/>
        <v>0</v>
      </c>
      <c r="CB21" s="8">
        <f t="shared" si="37"/>
        <v>0</v>
      </c>
      <c r="CC21" s="8">
        <f t="shared" si="38"/>
        <v>0</v>
      </c>
      <c r="CD21" s="8">
        <f>MAX((CD$3*climate!$I131+CD$4*climate!$I131^2+CD$5*climate!$I131^6)*(K21/K$66)^$BW$1,-99)</f>
        <v>8.1721801217878393E-2</v>
      </c>
      <c r="CE21" s="8">
        <f>MAX((CE$3*climate!$I131+CE$4*climate!$I131^2+CE$5*climate!$I131^6)*(L21/L$66)^$BW$1,-99)</f>
        <v>4.4301932082872142E-2</v>
      </c>
      <c r="CF21" s="8">
        <f>MAX((CF$3*climate!$I131+CF$4*climate!$I131^2+CF$5*climate!$I131^6)*(M21/M$66)^$BW$1,-99)</f>
        <v>1.0247809364598412E-2</v>
      </c>
      <c r="CG21" s="8">
        <f>MAX((CG$3*climate!$M131+CG$4*climate!$M131^2+CG$5*climate!$M131^6)*(K21/K$66)^$BW$1,-99)</f>
        <v>8.1721801217878393E-2</v>
      </c>
      <c r="CH21" s="8">
        <f>MAX((CH$3*climate!$M131+CH$4*climate!$M131^2+CH$5*climate!$M131^6)*(L21/L$66)^$BW$1,-99)</f>
        <v>4.4301932082872142E-2</v>
      </c>
      <c r="CI21" s="8">
        <f>MAX((CI$3*climate!$M131+CI$4*climate!$M131^2+CI$5*climate!$M131^6)*(M21/M$66)^$BW$1,-99)</f>
        <v>1.0247809364598412E-2</v>
      </c>
      <c r="CJ21" s="8">
        <f t="shared" si="39"/>
        <v>0</v>
      </c>
      <c r="CK21" s="8">
        <f t="shared" si="40"/>
        <v>0</v>
      </c>
      <c r="CL21" s="8">
        <f t="shared" si="41"/>
        <v>0</v>
      </c>
    </row>
    <row r="22" spans="1:90">
      <c r="A22">
        <v>1976</v>
      </c>
      <c r="B22" s="1">
        <v>883.92349629919272</v>
      </c>
      <c r="C22" s="1">
        <v>1662.2165939494678</v>
      </c>
      <c r="D22" s="1">
        <v>1572.0799859437618</v>
      </c>
      <c r="E22" s="7">
        <f t="shared" si="42"/>
        <v>6.9846288060895212E-3</v>
      </c>
      <c r="F22" s="7">
        <f t="shared" si="18"/>
        <v>1.7251625849825869E-2</v>
      </c>
      <c r="G22" s="7">
        <f t="shared" si="19"/>
        <v>2.4649926850764503E-2</v>
      </c>
      <c r="H22" s="1">
        <v>15851.186165263352</v>
      </c>
      <c r="I22" s="1">
        <v>2157.8683090753957</v>
      </c>
      <c r="J22" s="1">
        <v>594.8160114712764</v>
      </c>
      <c r="K22" s="1">
        <f t="shared" si="20"/>
        <v>17932.758017666725</v>
      </c>
      <c r="L22" s="1">
        <f t="shared" si="6"/>
        <v>1298.187201914672</v>
      </c>
      <c r="M22" s="1">
        <f t="shared" si="7"/>
        <v>378.36243498398869</v>
      </c>
      <c r="N22" s="7">
        <f t="shared" si="43"/>
        <v>4.0893369020279735E-2</v>
      </c>
      <c r="O22" s="7">
        <f t="shared" si="21"/>
        <v>4.2868323293207E-2</v>
      </c>
      <c r="P22" s="7">
        <f t="shared" si="22"/>
        <v>3.1522710527378317E-2</v>
      </c>
      <c r="Q22" s="1">
        <v>3852.6922939339001</v>
      </c>
      <c r="R22" s="1">
        <v>1982.9241251712331</v>
      </c>
      <c r="S22" s="1">
        <v>542.76049299999954</v>
      </c>
      <c r="T22" s="1">
        <f t="shared" si="23"/>
        <v>243.05387961291987</v>
      </c>
      <c r="U22" s="1">
        <f t="shared" si="57"/>
        <v>918.92731212169167</v>
      </c>
      <c r="V22" s="1">
        <f t="shared" si="58"/>
        <v>912.48467178528426</v>
      </c>
      <c r="W22" s="7">
        <f t="shared" si="44"/>
        <v>1.519830866653149E-2</v>
      </c>
      <c r="X22" s="7">
        <f t="shared" si="61"/>
        <v>-1.3346373343440576E-2</v>
      </c>
      <c r="Y22" s="7">
        <f t="shared" si="62"/>
        <v>-1.673993181164446E-2</v>
      </c>
      <c r="Z22" s="1">
        <v>9491.5447144670579</v>
      </c>
      <c r="AA22" s="1">
        <v>5634.0484729999989</v>
      </c>
      <c r="AB22" s="1">
        <v>923.65862800000104</v>
      </c>
      <c r="AC22" s="8">
        <f t="shared" si="24"/>
        <v>2.4636134916384531</v>
      </c>
      <c r="AD22" s="8">
        <f t="shared" si="59"/>
        <v>2.8412829323529851</v>
      </c>
      <c r="AE22" s="8">
        <f t="shared" si="60"/>
        <v>1.7017794034614855</v>
      </c>
      <c r="AF22" s="7">
        <f t="shared" si="45"/>
        <v>-1.411771290454511E-2</v>
      </c>
      <c r="AG22" s="7">
        <f t="shared" si="63"/>
        <v>4.3436106470791103E-3</v>
      </c>
      <c r="AH22" s="7">
        <f t="shared" si="64"/>
        <v>2.9864948970290017E-2</v>
      </c>
      <c r="AI22" s="1">
        <f t="shared" si="46"/>
        <v>19180.446227095796</v>
      </c>
      <c r="AJ22" s="1">
        <f t="shared" si="47"/>
        <v>2513.9008512770179</v>
      </c>
      <c r="AK22" s="1">
        <f t="shared" si="48"/>
        <v>755.1136536253548</v>
      </c>
      <c r="AL22" s="10">
        <f t="shared" si="25"/>
        <v>7.3470576380575281</v>
      </c>
      <c r="AM22" s="10">
        <f t="shared" si="25"/>
        <v>1.0171279891692524</v>
      </c>
      <c r="AN22" s="10">
        <f t="shared" si="25"/>
        <v>0.39088237629423911</v>
      </c>
      <c r="AO22" s="7">
        <f t="shared" si="49"/>
        <v>1.8276539118654789E-2</v>
      </c>
      <c r="AP22" s="7">
        <f t="shared" si="26"/>
        <v>2.8144496824265453E-2</v>
      </c>
      <c r="AQ22" s="7">
        <f t="shared" si="26"/>
        <v>2.0372115051398465E-2</v>
      </c>
      <c r="AR22" s="1">
        <f t="shared" si="50"/>
        <v>12017.57748462935</v>
      </c>
      <c r="AS22" s="1">
        <f t="shared" si="51"/>
        <v>1836.5185746661264</v>
      </c>
      <c r="AT22" s="1">
        <f t="shared" si="52"/>
        <v>530.67455630187533</v>
      </c>
      <c r="AU22" s="1">
        <f t="shared" si="53"/>
        <v>2403.5154969258701</v>
      </c>
      <c r="AV22" s="1">
        <f t="shared" si="54"/>
        <v>367.30371493322531</v>
      </c>
      <c r="AW22" s="1">
        <f t="shared" si="55"/>
        <v>106.13491126037508</v>
      </c>
      <c r="AX22" s="1">
        <f t="shared" si="27"/>
        <v>10876.577020472469</v>
      </c>
      <c r="AY22" s="1">
        <f t="shared" si="28"/>
        <v>883.88893786820529</v>
      </c>
      <c r="AZ22" s="1">
        <f t="shared" si="29"/>
        <v>270.04964686109003</v>
      </c>
      <c r="BA22" s="1">
        <f t="shared" si="30"/>
        <v>9.2943668588202399</v>
      </c>
      <c r="BB22" s="1">
        <f t="shared" si="31"/>
        <v>6.7843314188490975</v>
      </c>
      <c r="BC22" s="1">
        <f t="shared" si="32"/>
        <v>5.598605819358319</v>
      </c>
      <c r="BD22" s="1">
        <f t="shared" si="33"/>
        <v>0</v>
      </c>
      <c r="BE22">
        <v>0</v>
      </c>
      <c r="BF22">
        <v>0</v>
      </c>
      <c r="BG22">
        <v>0</v>
      </c>
      <c r="BH22">
        <f t="shared" si="34"/>
        <v>0</v>
      </c>
      <c r="BI22">
        <f t="shared" si="35"/>
        <v>0</v>
      </c>
      <c r="BJ22">
        <f t="shared" si="11"/>
        <v>0</v>
      </c>
      <c r="BK22">
        <f t="shared" si="11"/>
        <v>0</v>
      </c>
      <c r="BL22">
        <f t="shared" si="12"/>
        <v>0</v>
      </c>
      <c r="BM22">
        <f t="shared" si="13"/>
        <v>0</v>
      </c>
      <c r="BN22">
        <f t="shared" si="14"/>
        <v>0</v>
      </c>
      <c r="BO22">
        <f t="shared" si="15"/>
        <v>0</v>
      </c>
      <c r="BP22">
        <f t="shared" si="16"/>
        <v>0</v>
      </c>
      <c r="BQ22">
        <f t="shared" si="17"/>
        <v>0</v>
      </c>
      <c r="BR22" s="7">
        <f t="shared" si="56"/>
        <v>4.9900048013732379E-2</v>
      </c>
      <c r="BS22">
        <v>0</v>
      </c>
      <c r="BT22">
        <v>0</v>
      </c>
      <c r="BU22" s="8">
        <f>MAX((BU$3*climate!$I132+BU$4*climate!$I132^2+BU$5*climate!$I132^6)*(K22/K$66)^$BW$1,-99)</f>
        <v>2.1708269817422075</v>
      </c>
      <c r="BV22" s="8">
        <f>MAX((BV$3*climate!$I132+BV$4*climate!$I132^2+BV$5*climate!$I132^6)*(L22/L$66)^$BW$1,-99)</f>
        <v>1.4990089051378415</v>
      </c>
      <c r="BW22" s="8">
        <f>MAX((BW$3*climate!$I132+BW$4*climate!$I132^2+BW$5*climate!$I132^6)*(M22/M$66)^$BW$1,-99)</f>
        <v>0.69315642374230624</v>
      </c>
      <c r="BX22" s="8">
        <f>MAX((BX$3*climate!$M132+BX$4*climate!$M132^2+BX$5*climate!$M132^6)*(K22/K$66)^$BW$1,-99)</f>
        <v>2.1708269817422075</v>
      </c>
      <c r="BY22" s="8">
        <f>MAX((BY$3*climate!$M132+BY$4*climate!$M132^2+BY$5*climate!$M132^6)*(L22/L$66)^$BW$1,-99)</f>
        <v>1.4990089051378415</v>
      </c>
      <c r="BZ22" s="8">
        <f>MAX((BZ$3*climate!$M132+BZ$4*climate!$M132^2+BZ$5*climate!$M132^6)*(M22/M$66)^$BW$1,-99)</f>
        <v>0.69315642374230624</v>
      </c>
      <c r="CA22" s="8">
        <f t="shared" si="36"/>
        <v>0</v>
      </c>
      <c r="CB22" s="8">
        <f t="shared" si="37"/>
        <v>0</v>
      </c>
      <c r="CC22" s="8">
        <f t="shared" si="38"/>
        <v>0</v>
      </c>
      <c r="CD22" s="8">
        <f>MAX((CD$3*climate!$I132+CD$4*climate!$I132^2+CD$5*climate!$I132^6)*(K22/K$66)^$BW$1,-99)</f>
        <v>8.6093724075705175E-2</v>
      </c>
      <c r="CE22" s="8">
        <f>MAX((CE$3*climate!$I132+CE$4*climate!$I132^2+CE$5*climate!$I132^6)*(L22/L$66)^$BW$1,-99)</f>
        <v>4.6647958214916969E-2</v>
      </c>
      <c r="CF22" s="8">
        <f>MAX((CF$3*climate!$I132+CF$4*climate!$I132^2+CF$5*climate!$I132^6)*(M22/M$66)^$BW$1,-99)</f>
        <v>1.0817642233854381E-2</v>
      </c>
      <c r="CG22" s="8">
        <f>MAX((CG$3*climate!$M132+CG$4*climate!$M132^2+CG$5*climate!$M132^6)*(K22/K$66)^$BW$1,-99)</f>
        <v>8.6093724075705175E-2</v>
      </c>
      <c r="CH22" s="8">
        <f>MAX((CH$3*climate!$M132+CH$4*climate!$M132^2+CH$5*climate!$M132^6)*(L22/L$66)^$BW$1,-99)</f>
        <v>4.6647958214916969E-2</v>
      </c>
      <c r="CI22" s="8">
        <f>MAX((CI$3*climate!$M132+CI$4*climate!$M132^2+CI$5*climate!$M132^6)*(M22/M$66)^$BW$1,-99)</f>
        <v>1.0817642233854381E-2</v>
      </c>
      <c r="CJ22" s="8">
        <f t="shared" si="39"/>
        <v>0</v>
      </c>
      <c r="CK22" s="8">
        <f t="shared" si="40"/>
        <v>0</v>
      </c>
      <c r="CL22" s="8">
        <f t="shared" si="41"/>
        <v>0</v>
      </c>
    </row>
    <row r="23" spans="1:90">
      <c r="A23">
        <v>1977</v>
      </c>
      <c r="B23" s="1">
        <v>890.4188228507594</v>
      </c>
      <c r="C23" s="1">
        <v>1689.0923013485108</v>
      </c>
      <c r="D23" s="1">
        <v>1611.1564088423465</v>
      </c>
      <c r="E23" s="7">
        <f t="shared" si="42"/>
        <v>7.3482904106083602E-3</v>
      </c>
      <c r="F23" s="7">
        <f t="shared" si="18"/>
        <v>1.6168595294302479E-2</v>
      </c>
      <c r="G23" s="7">
        <f t="shared" si="19"/>
        <v>2.4856510640663076E-2</v>
      </c>
      <c r="H23" s="1">
        <v>16473.803658719989</v>
      </c>
      <c r="I23" s="1">
        <v>2258.2228872336773</v>
      </c>
      <c r="J23" s="1">
        <v>627.8830385820047</v>
      </c>
      <c r="K23" s="1">
        <f t="shared" si="20"/>
        <v>18501.185325325401</v>
      </c>
      <c r="L23" s="1">
        <f t="shared" si="6"/>
        <v>1336.9446331800771</v>
      </c>
      <c r="M23" s="1">
        <f t="shared" si="7"/>
        <v>389.70954969738369</v>
      </c>
      <c r="N23" s="7">
        <f t="shared" si="43"/>
        <v>3.1697706905913892E-2</v>
      </c>
      <c r="O23" s="7">
        <f t="shared" si="21"/>
        <v>2.9855040327190441E-2</v>
      </c>
      <c r="P23" s="7">
        <f t="shared" si="22"/>
        <v>2.9990066835982709E-2</v>
      </c>
      <c r="Q23" s="1">
        <v>3945.5544001953444</v>
      </c>
      <c r="R23" s="1">
        <v>2100.5983651915672</v>
      </c>
      <c r="S23" s="1">
        <v>565.41801399999986</v>
      </c>
      <c r="T23" s="1">
        <f t="shared" si="23"/>
        <v>239.50476052364905</v>
      </c>
      <c r="U23" s="1">
        <f t="shared" si="57"/>
        <v>930.19975001883006</v>
      </c>
      <c r="V23" s="1">
        <f t="shared" si="58"/>
        <v>900.51487180944673</v>
      </c>
      <c r="W23" s="7">
        <f t="shared" si="44"/>
        <v>-1.4602190653870806E-2</v>
      </c>
      <c r="X23" s="7">
        <f t="shared" si="61"/>
        <v>1.2266952726774027E-2</v>
      </c>
      <c r="Y23" s="7">
        <f t="shared" si="62"/>
        <v>-1.3117809368149214E-2</v>
      </c>
      <c r="Z23" s="1">
        <v>9684.3957788795997</v>
      </c>
      <c r="AA23" s="1">
        <v>5917.9549470000002</v>
      </c>
      <c r="AB23" s="1">
        <v>1015.6123199999984</v>
      </c>
      <c r="AC23" s="8">
        <f t="shared" si="24"/>
        <v>2.4545082380311687</v>
      </c>
      <c r="AD23" s="8">
        <f t="shared" si="59"/>
        <v>2.8172710428917731</v>
      </c>
      <c r="AE23" s="8">
        <f t="shared" si="60"/>
        <v>1.7962150035071196</v>
      </c>
      <c r="AF23" s="7">
        <f t="shared" si="45"/>
        <v>-3.6958937098646727E-3</v>
      </c>
      <c r="AG23" s="7">
        <f t="shared" si="63"/>
        <v>-8.4510729951581265E-3</v>
      </c>
      <c r="AH23" s="7">
        <f t="shared" si="64"/>
        <v>5.5492268770880981E-2</v>
      </c>
      <c r="AI23" s="1">
        <f t="shared" si="46"/>
        <v>19665.917101312087</v>
      </c>
      <c r="AJ23" s="1">
        <f t="shared" si="47"/>
        <v>2629.8144810825415</v>
      </c>
      <c r="AK23" s="1">
        <f t="shared" si="48"/>
        <v>785.73719952319448</v>
      </c>
      <c r="AL23" s="10">
        <f t="shared" ref="AL23:AN38" si="65">(1+AL$5)*AL22</f>
        <v>7.4813364243864982</v>
      </c>
      <c r="AM23" s="10">
        <f t="shared" si="65"/>
        <v>1.0457545446302978</v>
      </c>
      <c r="AN23" s="10">
        <f t="shared" si="65"/>
        <v>0.39884547703566936</v>
      </c>
      <c r="AO23" s="7">
        <f t="shared" si="49"/>
        <v>1.8276539118654789E-2</v>
      </c>
      <c r="AP23" s="7">
        <f t="shared" si="26"/>
        <v>2.8144496824265453E-2</v>
      </c>
      <c r="AQ23" s="7">
        <f t="shared" si="26"/>
        <v>2.0372115051398465E-2</v>
      </c>
      <c r="AR23" s="1">
        <f t="shared" si="50"/>
        <v>12370.791613899579</v>
      </c>
      <c r="AS23" s="1">
        <f t="shared" si="51"/>
        <v>1929.9119224887613</v>
      </c>
      <c r="AT23" s="1">
        <f t="shared" si="52"/>
        <v>556.63472644874889</v>
      </c>
      <c r="AU23" s="1">
        <f t="shared" si="53"/>
        <v>2474.158322779916</v>
      </c>
      <c r="AV23" s="1">
        <f t="shared" si="54"/>
        <v>385.98238449775226</v>
      </c>
      <c r="AW23" s="1">
        <f t="shared" si="55"/>
        <v>111.32694528974979</v>
      </c>
      <c r="AX23" s="1">
        <f t="shared" si="27"/>
        <v>11114.582303454303</v>
      </c>
      <c r="AY23" s="1">
        <f t="shared" si="28"/>
        <v>914.05871470634918</v>
      </c>
      <c r="AZ23" s="1">
        <f t="shared" si="29"/>
        <v>276.39016219347883</v>
      </c>
      <c r="BA23" s="1">
        <f t="shared" si="30"/>
        <v>9.3160132461558938</v>
      </c>
      <c r="BB23" s="1">
        <f t="shared" si="31"/>
        <v>6.8178948086757414</v>
      </c>
      <c r="BC23" s="1">
        <f t="shared" si="32"/>
        <v>5.6218134986170964</v>
      </c>
      <c r="BD23" s="1">
        <f t="shared" si="33"/>
        <v>0</v>
      </c>
      <c r="BE23">
        <v>0</v>
      </c>
      <c r="BF23">
        <v>0</v>
      </c>
      <c r="BG23">
        <v>0</v>
      </c>
      <c r="BH23">
        <f t="shared" si="34"/>
        <v>0</v>
      </c>
      <c r="BI23">
        <f t="shared" si="35"/>
        <v>0</v>
      </c>
      <c r="BJ23">
        <f t="shared" si="11"/>
        <v>0</v>
      </c>
      <c r="BK23">
        <f t="shared" si="11"/>
        <v>0</v>
      </c>
      <c r="BL23">
        <f t="shared" si="12"/>
        <v>0</v>
      </c>
      <c r="BM23">
        <f t="shared" si="13"/>
        <v>0</v>
      </c>
      <c r="BN23">
        <f t="shared" si="14"/>
        <v>0</v>
      </c>
      <c r="BO23">
        <f t="shared" si="15"/>
        <v>0</v>
      </c>
      <c r="BP23">
        <f t="shared" si="16"/>
        <v>0</v>
      </c>
      <c r="BQ23">
        <f t="shared" si="17"/>
        <v>0</v>
      </c>
      <c r="BR23" s="7">
        <f t="shared" si="56"/>
        <v>4.0638806817232531E-2</v>
      </c>
      <c r="BS23">
        <v>0</v>
      </c>
      <c r="BT23">
        <v>0</v>
      </c>
      <c r="BU23" s="8">
        <f>MAX((BU$3*climate!$I133+BU$4*climate!$I133^2+BU$5*climate!$I133^6)*(K23/K$66)^$BW$1,-99)</f>
        <v>2.2106542007593259</v>
      </c>
      <c r="BV23" s="8">
        <f>MAX((BV$3*climate!$I133+BV$4*climate!$I133^2+BV$5*climate!$I133^6)*(L23/L$66)^$BW$1,-99)</f>
        <v>1.5251165284117916</v>
      </c>
      <c r="BW23" s="8">
        <f>MAX((BW$3*climate!$I133+BW$4*climate!$I133^2+BW$5*climate!$I133^6)*(M23/M$66)^$BW$1,-99)</f>
        <v>0.7030931909662016</v>
      </c>
      <c r="BX23" s="8">
        <f>MAX((BX$3*climate!$M133+BX$4*climate!$M133^2+BX$5*climate!$M133^6)*(K23/K$66)^$BW$1,-99)</f>
        <v>2.2106542007593259</v>
      </c>
      <c r="BY23" s="8">
        <f>MAX((BY$3*climate!$M133+BY$4*climate!$M133^2+BY$5*climate!$M133^6)*(L23/L$66)^$BW$1,-99)</f>
        <v>1.5251165284117916</v>
      </c>
      <c r="BZ23" s="8">
        <f>MAX((BZ$3*climate!$M133+BZ$4*climate!$M133^2+BZ$5*climate!$M133^6)*(M23/M$66)^$BW$1,-99)</f>
        <v>0.7030931909662016</v>
      </c>
      <c r="CA23" s="8">
        <f t="shared" si="36"/>
        <v>0</v>
      </c>
      <c r="CB23" s="8">
        <f t="shared" si="37"/>
        <v>0</v>
      </c>
      <c r="CC23" s="8">
        <f t="shared" si="38"/>
        <v>0</v>
      </c>
      <c r="CD23" s="8">
        <f>MAX((CD$3*climate!$I133+CD$4*climate!$I133^2+CD$5*climate!$I133^6)*(K23/K$66)^$BW$1,-99)</f>
        <v>9.092317296515931E-2</v>
      </c>
      <c r="CE23" s="8">
        <f>MAX((CE$3*climate!$I133+CE$4*climate!$I133^2+CE$5*climate!$I133^6)*(L23/L$66)^$BW$1,-99)</f>
        <v>4.9284413617454614E-2</v>
      </c>
      <c r="CF23" s="8">
        <f>MAX((CF$3*climate!$I133+CF$4*climate!$I133^2+CF$5*climate!$I133^6)*(M23/M$66)^$BW$1,-99)</f>
        <v>1.1425784728545637E-2</v>
      </c>
      <c r="CG23" s="8">
        <f>MAX((CG$3*climate!$M133+CG$4*climate!$M133^2+CG$5*climate!$M133^6)*(K23/K$66)^$BW$1,-99)</f>
        <v>9.092317296515931E-2</v>
      </c>
      <c r="CH23" s="8">
        <f>MAX((CH$3*climate!$M133+CH$4*climate!$M133^2+CH$5*climate!$M133^6)*(L23/L$66)^$BW$1,-99)</f>
        <v>4.9284413617454614E-2</v>
      </c>
      <c r="CI23" s="8">
        <f>MAX((CI$3*climate!$M133+CI$4*climate!$M133^2+CI$5*climate!$M133^6)*(M23/M$66)^$BW$1,-99)</f>
        <v>1.1425784728545637E-2</v>
      </c>
      <c r="CJ23" s="8">
        <f t="shared" si="39"/>
        <v>0</v>
      </c>
      <c r="CK23" s="8">
        <f t="shared" si="40"/>
        <v>0</v>
      </c>
      <c r="CL23" s="8">
        <f t="shared" si="41"/>
        <v>0</v>
      </c>
    </row>
    <row r="24" spans="1:90">
      <c r="A24">
        <v>1978</v>
      </c>
      <c r="B24" s="1">
        <v>896.88262225133417</v>
      </c>
      <c r="C24" s="1">
        <v>1716.1724351060971</v>
      </c>
      <c r="D24" s="1">
        <v>1651.4398251985463</v>
      </c>
      <c r="E24" s="7">
        <f t="shared" si="42"/>
        <v>7.2592798295529892E-3</v>
      </c>
      <c r="F24" s="7">
        <f t="shared" si="18"/>
        <v>1.6032358762138932E-2</v>
      </c>
      <c r="G24" s="7">
        <f t="shared" si="19"/>
        <v>2.5002796832831686E-2</v>
      </c>
      <c r="H24" s="1">
        <v>17162.141937520821</v>
      </c>
      <c r="I24" s="1">
        <v>2331.2152526726527</v>
      </c>
      <c r="J24" s="1">
        <v>660.38016692725114</v>
      </c>
      <c r="K24" s="1">
        <f t="shared" si="20"/>
        <v>19135.326643346936</v>
      </c>
      <c r="L24" s="1">
        <f t="shared" si="6"/>
        <v>1358.3805478897186</v>
      </c>
      <c r="M24" s="1">
        <f t="shared" si="7"/>
        <v>399.88145910666537</v>
      </c>
      <c r="N24" s="7">
        <f t="shared" si="43"/>
        <v>3.4275712981129303E-2</v>
      </c>
      <c r="O24" s="7">
        <f t="shared" si="21"/>
        <v>1.6033509673959889E-2</v>
      </c>
      <c r="P24" s="7">
        <f t="shared" si="22"/>
        <v>2.6101257762814356E-2</v>
      </c>
      <c r="Q24" s="1">
        <v>4066.8441085143877</v>
      </c>
      <c r="R24" s="1">
        <v>2221.7615886869644</v>
      </c>
      <c r="S24" s="1">
        <v>586.23505200000182</v>
      </c>
      <c r="T24" s="1">
        <f t="shared" si="23"/>
        <v>236.96599895979352</v>
      </c>
      <c r="U24" s="1">
        <f t="shared" si="57"/>
        <v>953.04866684438355</v>
      </c>
      <c r="V24" s="1">
        <f t="shared" si="58"/>
        <v>887.72358916796884</v>
      </c>
      <c r="W24" s="7">
        <f t="shared" si="44"/>
        <v>-1.0600046355257464E-2</v>
      </c>
      <c r="X24" s="7">
        <f t="shared" si="61"/>
        <v>2.4563451909217271E-2</v>
      </c>
      <c r="Y24" s="7">
        <f t="shared" si="62"/>
        <v>-1.4204410212321994E-2</v>
      </c>
      <c r="Z24" s="1">
        <v>9963.0713628096637</v>
      </c>
      <c r="AA24" s="1">
        <v>6244.5929719999986</v>
      </c>
      <c r="AB24" s="1">
        <v>1073.8149440000016</v>
      </c>
      <c r="AC24" s="8">
        <f t="shared" si="24"/>
        <v>2.4498286870526638</v>
      </c>
      <c r="AD24" s="8">
        <f t="shared" si="59"/>
        <v>2.81064944312521</v>
      </c>
      <c r="AE24" s="8">
        <f t="shared" si="60"/>
        <v>1.831713986286849</v>
      </c>
      <c r="AF24" s="7">
        <f t="shared" si="45"/>
        <v>-1.9065126390688247E-3</v>
      </c>
      <c r="AG24" s="7">
        <f t="shared" si="63"/>
        <v>-2.3503595024234603E-3</v>
      </c>
      <c r="AH24" s="7">
        <f t="shared" si="64"/>
        <v>1.9763214710052823E-2</v>
      </c>
      <c r="AI24" s="1">
        <f t="shared" si="46"/>
        <v>20173.483713960795</v>
      </c>
      <c r="AJ24" s="1">
        <f t="shared" si="47"/>
        <v>2752.8154174720398</v>
      </c>
      <c r="AK24" s="1">
        <f t="shared" si="48"/>
        <v>818.4904248606249</v>
      </c>
      <c r="AL24" s="10">
        <f t="shared" si="65"/>
        <v>7.6180693622066151</v>
      </c>
      <c r="AM24" s="10">
        <f t="shared" si="65"/>
        <v>1.0751867800906063</v>
      </c>
      <c r="AN24" s="10">
        <f t="shared" si="65"/>
        <v>0.4069708029815699</v>
      </c>
      <c r="AO24" s="7">
        <f t="shared" si="49"/>
        <v>1.8276539118654789E-2</v>
      </c>
      <c r="AP24" s="7">
        <f t="shared" si="26"/>
        <v>2.8144496824265453E-2</v>
      </c>
      <c r="AQ24" s="7">
        <f t="shared" si="26"/>
        <v>2.0372115051398465E-2</v>
      </c>
      <c r="AR24" s="1">
        <f t="shared" si="50"/>
        <v>12734.725569322683</v>
      </c>
      <c r="AS24" s="1">
        <f t="shared" si="51"/>
        <v>2028.0939615411587</v>
      </c>
      <c r="AT24" s="1">
        <f t="shared" si="52"/>
        <v>584.0582684426081</v>
      </c>
      <c r="AU24" s="1">
        <f t="shared" si="53"/>
        <v>2546.9451138645368</v>
      </c>
      <c r="AV24" s="1">
        <f t="shared" si="54"/>
        <v>405.61879230823178</v>
      </c>
      <c r="AW24" s="1">
        <f t="shared" si="55"/>
        <v>116.81165368852163</v>
      </c>
      <c r="AX24" s="1">
        <f t="shared" si="27"/>
        <v>11359.101183034423</v>
      </c>
      <c r="AY24" s="1">
        <f t="shared" si="28"/>
        <v>945.40334994520663</v>
      </c>
      <c r="AZ24" s="1">
        <f t="shared" si="29"/>
        <v>282.93287325677233</v>
      </c>
      <c r="BA24" s="1">
        <f t="shared" si="30"/>
        <v>9.3377745679331348</v>
      </c>
      <c r="BB24" s="1">
        <f t="shared" si="31"/>
        <v>6.8516116617685618</v>
      </c>
      <c r="BC24" s="1">
        <f t="shared" si="32"/>
        <v>5.6452096725350502</v>
      </c>
      <c r="BD24" s="1">
        <f t="shared" si="33"/>
        <v>0</v>
      </c>
      <c r="BE24">
        <v>0</v>
      </c>
      <c r="BF24">
        <v>0</v>
      </c>
      <c r="BG24">
        <v>0</v>
      </c>
      <c r="BH24">
        <f t="shared" si="34"/>
        <v>0</v>
      </c>
      <c r="BI24">
        <f t="shared" si="35"/>
        <v>0</v>
      </c>
      <c r="BJ24">
        <f t="shared" si="11"/>
        <v>0</v>
      </c>
      <c r="BK24">
        <f t="shared" si="11"/>
        <v>0</v>
      </c>
      <c r="BL24">
        <f t="shared" si="12"/>
        <v>0</v>
      </c>
      <c r="BM24">
        <f t="shared" si="13"/>
        <v>0</v>
      </c>
      <c r="BN24">
        <f t="shared" si="14"/>
        <v>0</v>
      </c>
      <c r="BO24">
        <f t="shared" si="15"/>
        <v>0</v>
      </c>
      <c r="BP24">
        <f t="shared" si="16"/>
        <v>0</v>
      </c>
      <c r="BQ24">
        <f t="shared" si="17"/>
        <v>0</v>
      </c>
      <c r="BR24" s="7">
        <f t="shared" si="56"/>
        <v>4.1003692146328374E-2</v>
      </c>
      <c r="BS24">
        <v>0</v>
      </c>
      <c r="BT24">
        <v>0</v>
      </c>
      <c r="BU24" s="8">
        <f>MAX((BU$3*climate!$I134+BU$4*climate!$I134^2+BU$5*climate!$I134^6)*(K24/K$66)^$BW$1,-99)</f>
        <v>2.2495624090592554</v>
      </c>
      <c r="BV24" s="8">
        <f>MAX((BV$3*climate!$I134+BV$4*climate!$I134^2+BV$5*climate!$I134^6)*(L24/L$66)^$BW$1,-99)</f>
        <v>1.5566580873584901</v>
      </c>
      <c r="BW24" s="8">
        <f>MAX((BW$3*climate!$I134+BW$4*climate!$I134^2+BW$5*climate!$I134^6)*(M24/M$66)^$BW$1,-99)</f>
        <v>0.71361054413647118</v>
      </c>
      <c r="BX24" s="8">
        <f>MAX((BX$3*climate!$M134+BX$4*climate!$M134^2+BX$5*climate!$M134^6)*(K24/K$66)^$BW$1,-99)</f>
        <v>2.2495624090592554</v>
      </c>
      <c r="BY24" s="8">
        <f>MAX((BY$3*climate!$M134+BY$4*climate!$M134^2+BY$5*climate!$M134^6)*(L24/L$66)^$BW$1,-99)</f>
        <v>1.5566580873584901</v>
      </c>
      <c r="BZ24" s="8">
        <f>MAX((BZ$3*climate!$M134+BZ$4*climate!$M134^2+BZ$5*climate!$M134^6)*(M24/M$66)^$BW$1,-99)</f>
        <v>0.71361054413647118</v>
      </c>
      <c r="CA24" s="8">
        <f t="shared" si="36"/>
        <v>0</v>
      </c>
      <c r="CB24" s="8">
        <f t="shared" si="37"/>
        <v>0</v>
      </c>
      <c r="CC24" s="8">
        <f t="shared" si="38"/>
        <v>0</v>
      </c>
      <c r="CD24" s="8">
        <f>MAX((CD$3*climate!$I134+CD$4*climate!$I134^2+CD$5*climate!$I134^6)*(K24/K$66)^$BW$1,-99)</f>
        <v>9.5982987036265219E-2</v>
      </c>
      <c r="CE24" s="8">
        <f>MAX((CE$3*climate!$I134+CE$4*climate!$I134^2+CE$5*climate!$I134^6)*(L24/L$66)^$BW$1,-99)</f>
        <v>5.2256262583677986E-2</v>
      </c>
      <c r="CF24" s="8">
        <f>MAX((CF$3*climate!$I134+CF$4*climate!$I134^2+CF$5*climate!$I134^6)*(M24/M$66)^$BW$1,-99)</f>
        <v>1.208147374177735E-2</v>
      </c>
      <c r="CG24" s="8">
        <f>MAX((CG$3*climate!$M134+CG$4*climate!$M134^2+CG$5*climate!$M134^6)*(K24/K$66)^$BW$1,-99)</f>
        <v>9.5982987036265219E-2</v>
      </c>
      <c r="CH24" s="8">
        <f>MAX((CH$3*climate!$M134+CH$4*climate!$M134^2+CH$5*climate!$M134^6)*(L24/L$66)^$BW$1,-99)</f>
        <v>5.2256262583677986E-2</v>
      </c>
      <c r="CI24" s="8">
        <f>MAX((CI$3*climate!$M134+CI$4*climate!$M134^2+CI$5*climate!$M134^6)*(M24/M$66)^$BW$1,-99)</f>
        <v>1.208147374177735E-2</v>
      </c>
      <c r="CJ24" s="8">
        <f t="shared" si="39"/>
        <v>0</v>
      </c>
      <c r="CK24" s="8">
        <f t="shared" si="40"/>
        <v>0</v>
      </c>
      <c r="CL24" s="8">
        <f t="shared" si="41"/>
        <v>0</v>
      </c>
    </row>
    <row r="25" spans="1:90">
      <c r="A25">
        <v>1979</v>
      </c>
      <c r="B25" s="1">
        <v>903.31417676503577</v>
      </c>
      <c r="C25" s="1">
        <v>1743.8147918631214</v>
      </c>
      <c r="D25" s="1">
        <v>1692.845732815879</v>
      </c>
      <c r="E25" s="7">
        <f t="shared" si="42"/>
        <v>7.1710102906858975E-3</v>
      </c>
      <c r="F25" s="7">
        <f t="shared" si="18"/>
        <v>1.6106980972057983E-2</v>
      </c>
      <c r="G25" s="7">
        <f t="shared" si="19"/>
        <v>2.5072610570206377E-2</v>
      </c>
      <c r="H25" s="1">
        <v>17824.495256144404</v>
      </c>
      <c r="I25" s="1">
        <v>2451.1983105057357</v>
      </c>
      <c r="J25" s="1">
        <v>680.46841539270599</v>
      </c>
      <c r="K25" s="1">
        <f t="shared" si="20"/>
        <v>19732.332022041093</v>
      </c>
      <c r="L25" s="1">
        <f t="shared" si="6"/>
        <v>1405.6528949882536</v>
      </c>
      <c r="M25" s="1">
        <f t="shared" si="7"/>
        <v>401.96717409141297</v>
      </c>
      <c r="N25" s="7">
        <f t="shared" si="43"/>
        <v>3.1199121385352857E-2</v>
      </c>
      <c r="O25" s="7">
        <f t="shared" si="21"/>
        <v>3.4800518287731563E-2</v>
      </c>
      <c r="P25" s="7">
        <f t="shared" si="22"/>
        <v>5.2158331856821949E-3</v>
      </c>
      <c r="Q25" s="1">
        <v>4162.5937119474347</v>
      </c>
      <c r="R25" s="1">
        <v>2298.1921282603412</v>
      </c>
      <c r="S25" s="1">
        <v>614.24516500000072</v>
      </c>
      <c r="T25" s="1">
        <f t="shared" si="23"/>
        <v>233.53220678226603</v>
      </c>
      <c r="U25" s="1">
        <f t="shared" si="57"/>
        <v>937.57902753538292</v>
      </c>
      <c r="V25" s="1">
        <f t="shared" si="58"/>
        <v>902.67990564339846</v>
      </c>
      <c r="W25" s="7">
        <f t="shared" si="44"/>
        <v>-1.449065348024936E-2</v>
      </c>
      <c r="X25" s="7">
        <f t="shared" si="61"/>
        <v>-1.6231741197668126E-2</v>
      </c>
      <c r="Y25" s="7">
        <f t="shared" si="62"/>
        <v>1.6847943051110814E-2</v>
      </c>
      <c r="Z25" s="1">
        <v>10196.85018926018</v>
      </c>
      <c r="AA25" s="1">
        <v>6396.5277829999986</v>
      </c>
      <c r="AB25" s="1">
        <v>1136.6636570000019</v>
      </c>
      <c r="AC25" s="8">
        <f t="shared" si="24"/>
        <v>2.4496385895153021</v>
      </c>
      <c r="AD25" s="8">
        <f t="shared" si="59"/>
        <v>2.7832867863149318</v>
      </c>
      <c r="AE25" s="8">
        <f t="shared" si="60"/>
        <v>1.8505048501277181</v>
      </c>
      <c r="AF25" s="7">
        <f t="shared" si="45"/>
        <v>-7.7596257389900281E-5</v>
      </c>
      <c r="AG25" s="7">
        <f t="shared" si="63"/>
        <v>-9.73535026831851E-3</v>
      </c>
      <c r="AH25" s="7">
        <f t="shared" si="64"/>
        <v>1.0258623333963213E-2</v>
      </c>
      <c r="AI25" s="1">
        <f t="shared" si="46"/>
        <v>20703.080456429256</v>
      </c>
      <c r="AJ25" s="1">
        <f t="shared" si="47"/>
        <v>2883.1526680330676</v>
      </c>
      <c r="AK25" s="1">
        <f t="shared" si="48"/>
        <v>853.45303606308403</v>
      </c>
      <c r="AL25" s="10">
        <f t="shared" si="65"/>
        <v>7.7573013049136099</v>
      </c>
      <c r="AM25" s="10">
        <f t="shared" si="65"/>
        <v>1.1054473710083585</v>
      </c>
      <c r="AN25" s="10">
        <f t="shared" si="65"/>
        <v>0.41526165900247047</v>
      </c>
      <c r="AO25" s="7">
        <f t="shared" si="49"/>
        <v>1.8276539118654789E-2</v>
      </c>
      <c r="AP25" s="7">
        <f t="shared" si="26"/>
        <v>2.8144496824265453E-2</v>
      </c>
      <c r="AQ25" s="7">
        <f t="shared" si="26"/>
        <v>2.0372115051398465E-2</v>
      </c>
      <c r="AR25" s="1">
        <f t="shared" si="50"/>
        <v>13109.578103711832</v>
      </c>
      <c r="AS25" s="1">
        <f t="shared" si="51"/>
        <v>2131.6303000965931</v>
      </c>
      <c r="AT25" s="1">
        <f t="shared" si="52"/>
        <v>612.9875680391068</v>
      </c>
      <c r="AU25" s="1">
        <f t="shared" si="53"/>
        <v>2621.9156207423666</v>
      </c>
      <c r="AV25" s="1">
        <f t="shared" si="54"/>
        <v>426.32606001931867</v>
      </c>
      <c r="AW25" s="1">
        <f t="shared" si="55"/>
        <v>122.59751360782137</v>
      </c>
      <c r="AX25" s="1">
        <f t="shared" si="27"/>
        <v>11610.204680422557</v>
      </c>
      <c r="AY25" s="1">
        <f t="shared" si="28"/>
        <v>977.91591632004588</v>
      </c>
      <c r="AZ25" s="1">
        <f t="shared" si="29"/>
        <v>289.683841194183</v>
      </c>
      <c r="BA25" s="1">
        <f t="shared" si="30"/>
        <v>9.3596397042025625</v>
      </c>
      <c r="BB25" s="1">
        <f t="shared" si="31"/>
        <v>6.8854236912058662</v>
      </c>
      <c r="BC25" s="1">
        <f t="shared" si="32"/>
        <v>5.6687901254985205</v>
      </c>
      <c r="BD25" s="1">
        <f t="shared" si="33"/>
        <v>0</v>
      </c>
      <c r="BE25">
        <v>0</v>
      </c>
      <c r="BF25">
        <v>0</v>
      </c>
      <c r="BG25">
        <v>0</v>
      </c>
      <c r="BH25">
        <f t="shared" si="34"/>
        <v>0</v>
      </c>
      <c r="BI25">
        <f t="shared" si="35"/>
        <v>0</v>
      </c>
      <c r="BJ25">
        <f t="shared" si="11"/>
        <v>0</v>
      </c>
      <c r="BK25">
        <f t="shared" si="11"/>
        <v>0</v>
      </c>
      <c r="BL25">
        <f t="shared" si="12"/>
        <v>0</v>
      </c>
      <c r="BM25">
        <f t="shared" si="13"/>
        <v>0</v>
      </c>
      <c r="BN25">
        <f t="shared" si="14"/>
        <v>0</v>
      </c>
      <c r="BO25">
        <f t="shared" si="15"/>
        <v>0</v>
      </c>
      <c r="BP25">
        <f t="shared" si="16"/>
        <v>0</v>
      </c>
      <c r="BQ25">
        <f t="shared" si="17"/>
        <v>0</v>
      </c>
      <c r="BR25" s="7">
        <f t="shared" si="56"/>
        <v>3.9815177239997501E-2</v>
      </c>
      <c r="BS25">
        <v>0</v>
      </c>
      <c r="BT25">
        <v>0</v>
      </c>
      <c r="BU25" s="8">
        <f>MAX((BU$3*climate!$I135+BU$4*climate!$I135^2+BU$5*climate!$I135^6)*(K25/K$66)^$BW$1,-99)</f>
        <v>2.290435103522511</v>
      </c>
      <c r="BV25" s="8">
        <f>MAX((BV$3*climate!$I135+BV$4*climate!$I135^2+BV$5*climate!$I135^6)*(L25/L$66)^$BW$1,-99)</f>
        <v>1.5812018296541985</v>
      </c>
      <c r="BW25" s="8">
        <f>MAX((BW$3*climate!$I135+BW$4*climate!$I135^2+BW$5*climate!$I135^6)*(M25/M$66)^$BW$1,-99)</f>
        <v>0.72771959640760731</v>
      </c>
      <c r="BX25" s="8">
        <f>MAX((BX$3*climate!$M135+BX$4*climate!$M135^2+BX$5*climate!$M135^6)*(K25/K$66)^$BW$1,-99)</f>
        <v>2.290435103522511</v>
      </c>
      <c r="BY25" s="8">
        <f>MAX((BY$3*climate!$M135+BY$4*climate!$M135^2+BY$5*climate!$M135^6)*(L25/L$66)^$BW$1,-99)</f>
        <v>1.5812018296541985</v>
      </c>
      <c r="BZ25" s="8">
        <f>MAX((BZ$3*climate!$M135+BZ$4*climate!$M135^2+BZ$5*climate!$M135^6)*(M25/M$66)^$BW$1,-99)</f>
        <v>0.72771959640760731</v>
      </c>
      <c r="CA25" s="8">
        <f t="shared" si="36"/>
        <v>0</v>
      </c>
      <c r="CB25" s="8">
        <f t="shared" si="37"/>
        <v>0</v>
      </c>
      <c r="CC25" s="8">
        <f t="shared" si="38"/>
        <v>0</v>
      </c>
      <c r="CD25" s="8">
        <f>MAX((CD$3*climate!$I135+CD$4*climate!$I135^2+CD$5*climate!$I135^6)*(K25/K$66)^$BW$1,-99)</f>
        <v>0.10140376436208859</v>
      </c>
      <c r="CE25" s="8">
        <f>MAX((CE$3*climate!$I135+CE$4*climate!$I135^2+CE$5*climate!$I135^6)*(L25/L$66)^$BW$1,-99)</f>
        <v>5.5156098869496059E-2</v>
      </c>
      <c r="CF25" s="8">
        <f>MAX((CF$3*climate!$I135+CF$4*climate!$I135^2+CF$5*climate!$I135^6)*(M25/M$66)^$BW$1,-99)</f>
        <v>1.2840541452227992E-2</v>
      </c>
      <c r="CG25" s="8">
        <f>MAX((CG$3*climate!$M135+CG$4*climate!$M135^2+CG$5*climate!$M135^6)*(K25/K$66)^$BW$1,-99)</f>
        <v>0.10140376436208859</v>
      </c>
      <c r="CH25" s="8">
        <f>MAX((CH$3*climate!$M135+CH$4*climate!$M135^2+CH$5*climate!$M135^6)*(L25/L$66)^$BW$1,-99)</f>
        <v>5.5156098869496059E-2</v>
      </c>
      <c r="CI25" s="8">
        <f>MAX((CI$3*climate!$M135+CI$4*climate!$M135^2+CI$5*climate!$M135^6)*(M25/M$66)^$BW$1,-99)</f>
        <v>1.2840541452227992E-2</v>
      </c>
      <c r="CJ25" s="8">
        <f t="shared" si="39"/>
        <v>0</v>
      </c>
      <c r="CK25" s="8">
        <f t="shared" si="40"/>
        <v>0</v>
      </c>
      <c r="CL25" s="8">
        <f t="shared" si="41"/>
        <v>0</v>
      </c>
    </row>
    <row r="26" spans="1:90">
      <c r="A26">
        <v>1980</v>
      </c>
      <c r="B26" s="1">
        <v>909.58314605023929</v>
      </c>
      <c r="C26" s="1">
        <v>1771.1376542472055</v>
      </c>
      <c r="D26" s="1">
        <v>1735.2726914999992</v>
      </c>
      <c r="E26" s="7">
        <f t="shared" si="42"/>
        <v>6.9399655695143725E-3</v>
      </c>
      <c r="F26" s="7">
        <f t="shared" si="18"/>
        <v>1.5668442836691332E-2</v>
      </c>
      <c r="G26" s="7">
        <f t="shared" si="19"/>
        <v>2.5062507387219046E-2</v>
      </c>
      <c r="H26" s="1">
        <v>18304.771367773254</v>
      </c>
      <c r="I26" s="1">
        <v>2567.816844563456</v>
      </c>
      <c r="J26" s="1">
        <v>723.71836737436615</v>
      </c>
      <c r="K26" s="1">
        <f t="shared" si="20"/>
        <v>20124.351959751704</v>
      </c>
      <c r="L26" s="1">
        <f t="shared" si="6"/>
        <v>1449.8121240919959</v>
      </c>
      <c r="M26" s="1">
        <f t="shared" si="7"/>
        <v>417.06319180806776</v>
      </c>
      <c r="N26" s="7">
        <f t="shared" si="43"/>
        <v>1.9866883309723526E-2</v>
      </c>
      <c r="O26" s="7">
        <f t="shared" si="21"/>
        <v>3.1415457728710017E-2</v>
      </c>
      <c r="P26" s="7">
        <f t="shared" si="22"/>
        <v>3.7555349515236092E-2</v>
      </c>
      <c r="Q26" s="1">
        <v>4055.536150077508</v>
      </c>
      <c r="R26" s="1">
        <v>2318.4122303689601</v>
      </c>
      <c r="S26" s="1">
        <v>637.55582599999889</v>
      </c>
      <c r="T26" s="1">
        <f t="shared" si="23"/>
        <v>221.55623080971907</v>
      </c>
      <c r="U26" s="1">
        <f t="shared" si="57"/>
        <v>902.87289581321522</v>
      </c>
      <c r="V26" s="1">
        <f t="shared" si="58"/>
        <v>880.94465297742408</v>
      </c>
      <c r="W26" s="7">
        <f t="shared" si="44"/>
        <v>-5.1281902986994754E-2</v>
      </c>
      <c r="X26" s="7">
        <f t="shared" si="61"/>
        <v>-3.7016753471331154E-2</v>
      </c>
      <c r="Y26" s="7">
        <f t="shared" si="62"/>
        <v>-2.4078582596210873E-2</v>
      </c>
      <c r="Z26" s="1">
        <v>9918.9793807804017</v>
      </c>
      <c r="AA26" s="1">
        <v>6533.856933</v>
      </c>
      <c r="AB26" s="1">
        <v>1193.3664780000026</v>
      </c>
      <c r="AC26" s="8">
        <f t="shared" si="24"/>
        <v>2.4457874406053151</v>
      </c>
      <c r="AD26" s="8">
        <f t="shared" si="59"/>
        <v>2.8182464047647726</v>
      </c>
      <c r="AE26" s="8">
        <f t="shared" si="60"/>
        <v>1.871783504022132</v>
      </c>
      <c r="AF26" s="7">
        <f t="shared" si="45"/>
        <v>-1.5721294261408225E-3</v>
      </c>
      <c r="AG26" s="7">
        <f t="shared" si="63"/>
        <v>1.2560552014162951E-2</v>
      </c>
      <c r="AH26" s="7">
        <f t="shared" si="64"/>
        <v>1.1498837137846607E-2</v>
      </c>
      <c r="AI26" s="1">
        <f t="shared" si="46"/>
        <v>21254.688031528698</v>
      </c>
      <c r="AJ26" s="1">
        <f t="shared" si="47"/>
        <v>3021.1634612490798</v>
      </c>
      <c r="AK26" s="1">
        <f t="shared" si="48"/>
        <v>890.70524606459708</v>
      </c>
      <c r="AL26" s="10">
        <f t="shared" si="65"/>
        <v>7.8990779256680552</v>
      </c>
      <c r="AM26" s="10">
        <f t="shared" si="65"/>
        <v>1.1365596310310959</v>
      </c>
      <c r="AN26" s="10">
        <f t="shared" si="65"/>
        <v>0.42372141729610341</v>
      </c>
      <c r="AO26" s="7">
        <f t="shared" si="49"/>
        <v>1.8276539118654789E-2</v>
      </c>
      <c r="AP26" s="7">
        <f t="shared" si="26"/>
        <v>2.8144496824265453E-2</v>
      </c>
      <c r="AQ26" s="7">
        <f t="shared" si="26"/>
        <v>2.0372115051398465E-2</v>
      </c>
      <c r="AR26" s="1">
        <f t="shared" si="50"/>
        <v>13494.017494907323</v>
      </c>
      <c r="AS26" s="1">
        <f t="shared" si="51"/>
        <v>2239.9015183999031</v>
      </c>
      <c r="AT26" s="1">
        <f t="shared" si="52"/>
        <v>643.45977696064494</v>
      </c>
      <c r="AU26" s="1">
        <f t="shared" si="53"/>
        <v>2698.8034989814646</v>
      </c>
      <c r="AV26" s="1">
        <f t="shared" si="54"/>
        <v>447.98030367998064</v>
      </c>
      <c r="AW26" s="1">
        <f t="shared" si="55"/>
        <v>128.69195539212899</v>
      </c>
      <c r="AX26" s="1">
        <f t="shared" si="27"/>
        <v>11868.309173056736</v>
      </c>
      <c r="AY26" s="1">
        <f t="shared" si="28"/>
        <v>1011.7345822459806</v>
      </c>
      <c r="AZ26" s="1">
        <f t="shared" si="29"/>
        <v>296.64952608891798</v>
      </c>
      <c r="BA26" s="1">
        <f t="shared" si="30"/>
        <v>9.3816270320535899</v>
      </c>
      <c r="BB26" s="1">
        <f t="shared" si="31"/>
        <v>6.9194215449405618</v>
      </c>
      <c r="BC26" s="1">
        <f t="shared" si="32"/>
        <v>5.6925513951605415</v>
      </c>
      <c r="BD26" s="1">
        <f t="shared" si="33"/>
        <v>0</v>
      </c>
      <c r="BE26">
        <v>0</v>
      </c>
      <c r="BF26">
        <v>0</v>
      </c>
      <c r="BG26">
        <v>0</v>
      </c>
      <c r="BH26">
        <f t="shared" si="34"/>
        <v>0</v>
      </c>
      <c r="BI26">
        <f t="shared" si="35"/>
        <v>0</v>
      </c>
      <c r="BJ26">
        <f t="shared" si="11"/>
        <v>0</v>
      </c>
      <c r="BK26">
        <f t="shared" si="11"/>
        <v>0</v>
      </c>
      <c r="BL26">
        <f t="shared" si="12"/>
        <v>0</v>
      </c>
      <c r="BM26">
        <f t="shared" si="13"/>
        <v>0</v>
      </c>
      <c r="BN26">
        <f t="shared" si="14"/>
        <v>0</v>
      </c>
      <c r="BO26">
        <f t="shared" si="15"/>
        <v>0</v>
      </c>
      <c r="BP26">
        <f t="shared" si="16"/>
        <v>0</v>
      </c>
      <c r="BQ26">
        <f t="shared" si="17"/>
        <v>0</v>
      </c>
      <c r="BR26" s="7">
        <f t="shared" si="56"/>
        <v>3.0546843368397525E-2</v>
      </c>
      <c r="BS26">
        <v>0</v>
      </c>
      <c r="BT26">
        <v>0</v>
      </c>
      <c r="BU26" s="8">
        <f>MAX((BU$3*climate!$I136+BU$4*climate!$I136^2+BU$5*climate!$I136^6)*(K26/K$66)^$BW$1,-99)</f>
        <v>2.3381495628550737</v>
      </c>
      <c r="BV26" s="8">
        <f>MAX((BV$3*climate!$I136+BV$4*climate!$I136^2+BV$5*climate!$I136^6)*(L26/L$66)^$BW$1,-99)</f>
        <v>1.6070915869222935</v>
      </c>
      <c r="BW26" s="8">
        <f>MAX((BW$3*climate!$I136+BW$4*climate!$I136^2+BW$5*climate!$I136^6)*(M26/M$66)^$BW$1,-99)</f>
        <v>0.73596255305604374</v>
      </c>
      <c r="BX26" s="8">
        <f>MAX((BX$3*climate!$M136+BX$4*climate!$M136^2+BX$5*climate!$M136^6)*(K26/K$66)^$BW$1,-99)</f>
        <v>2.3381495628550737</v>
      </c>
      <c r="BY26" s="8">
        <f>MAX((BY$3*climate!$M136+BY$4*climate!$M136^2+BY$5*climate!$M136^6)*(L26/L$66)^$BW$1,-99)</f>
        <v>1.6070915869222935</v>
      </c>
      <c r="BZ26" s="8">
        <f>MAX((BZ$3*climate!$M136+BZ$4*climate!$M136^2+BZ$5*climate!$M136^6)*(M26/M$66)^$BW$1,-99)</f>
        <v>0.73596255305604374</v>
      </c>
      <c r="CA26" s="8">
        <f t="shared" si="36"/>
        <v>0</v>
      </c>
      <c r="CB26" s="8">
        <f t="shared" si="37"/>
        <v>0</v>
      </c>
      <c r="CC26" s="8">
        <f t="shared" si="38"/>
        <v>0</v>
      </c>
      <c r="CD26" s="8">
        <f>MAX((CD$3*climate!$I136+CD$4*climate!$I136^2+CD$5*climate!$I136^6)*(K26/K$66)^$BW$1,-99)</f>
        <v>0.10744292382049189</v>
      </c>
      <c r="CE26" s="8">
        <f>MAX((CE$3*climate!$I136+CE$4*climate!$I136^2+CE$5*climate!$I136^6)*(L26/L$66)^$BW$1,-99)</f>
        <v>5.827269214766799E-2</v>
      </c>
      <c r="CF26" s="8">
        <f>MAX((CF$3*climate!$I136+CF$4*climate!$I136^2+CF$5*climate!$I136^6)*(M26/M$66)^$BW$1,-99)</f>
        <v>1.3540977056349927E-2</v>
      </c>
      <c r="CG26" s="8">
        <f>MAX((CG$3*climate!$M136+CG$4*climate!$M136^2+CG$5*climate!$M136^6)*(K26/K$66)^$BW$1,-99)</f>
        <v>0.10744292382049189</v>
      </c>
      <c r="CH26" s="8">
        <f>MAX((CH$3*climate!$M136+CH$4*climate!$M136^2+CH$5*climate!$M136^6)*(L26/L$66)^$BW$1,-99)</f>
        <v>5.827269214766799E-2</v>
      </c>
      <c r="CI26" s="8">
        <f>MAX((CI$3*climate!$M136+CI$4*climate!$M136^2+CI$5*climate!$M136^6)*(M26/M$66)^$BW$1,-99)</f>
        <v>1.3540977056349927E-2</v>
      </c>
      <c r="CJ26" s="8">
        <f t="shared" si="39"/>
        <v>0</v>
      </c>
      <c r="CK26" s="8">
        <f t="shared" si="40"/>
        <v>0</v>
      </c>
      <c r="CL26" s="8">
        <f t="shared" si="41"/>
        <v>0</v>
      </c>
    </row>
    <row r="27" spans="1:90">
      <c r="A27">
        <v>1981</v>
      </c>
      <c r="B27" s="1">
        <v>915.87460548077411</v>
      </c>
      <c r="C27" s="1">
        <v>1799.1535041360673</v>
      </c>
      <c r="D27" s="1">
        <v>1778.6064313142044</v>
      </c>
      <c r="E27" s="7">
        <f t="shared" si="42"/>
        <v>6.9168601659503892E-3</v>
      </c>
      <c r="F27" s="7">
        <f t="shared" si="18"/>
        <v>1.5817996879959884E-2</v>
      </c>
      <c r="G27" s="7">
        <f t="shared" si="19"/>
        <v>2.4972293995329853E-2</v>
      </c>
      <c r="H27" s="1">
        <v>18585.782838008105</v>
      </c>
      <c r="I27" s="1">
        <v>2617.053973761886</v>
      </c>
      <c r="J27" s="1">
        <v>761.04401569973516</v>
      </c>
      <c r="K27" s="1">
        <f t="shared" si="20"/>
        <v>20292.933909060386</v>
      </c>
      <c r="L27" s="1">
        <f t="shared" si="6"/>
        <v>1454.6029384071733</v>
      </c>
      <c r="M27" s="1">
        <f t="shared" si="7"/>
        <v>427.88781278464347</v>
      </c>
      <c r="N27" s="7">
        <f t="shared" si="43"/>
        <v>8.3770125689435204E-3</v>
      </c>
      <c r="O27" s="7">
        <f t="shared" si="21"/>
        <v>3.3044380272222451E-3</v>
      </c>
      <c r="P27" s="7">
        <f t="shared" si="22"/>
        <v>2.5954390579634667E-2</v>
      </c>
      <c r="Q27" s="1">
        <v>3946.9596667375117</v>
      </c>
      <c r="R27" s="1">
        <v>2355.1102514803902</v>
      </c>
      <c r="S27" s="1">
        <v>671.01365500000111</v>
      </c>
      <c r="T27" s="1">
        <f t="shared" si="23"/>
        <v>212.36445626954927</v>
      </c>
      <c r="U27" s="1">
        <f t="shared" si="57"/>
        <v>899.9089338975441</v>
      </c>
      <c r="V27" s="1">
        <f t="shared" si="58"/>
        <v>881.70150629598425</v>
      </c>
      <c r="W27" s="7">
        <f t="shared" si="44"/>
        <v>-4.1487321329563676E-2</v>
      </c>
      <c r="X27" s="7">
        <f t="shared" si="61"/>
        <v>-3.2828119322393379E-3</v>
      </c>
      <c r="Y27" s="7">
        <f t="shared" si="62"/>
        <v>8.5913833065687228E-4</v>
      </c>
      <c r="Z27" s="1">
        <v>9531.5916334437134</v>
      </c>
      <c r="AA27" s="1">
        <v>6441.6575519999997</v>
      </c>
      <c r="AB27" s="1">
        <v>1231.3235949999989</v>
      </c>
      <c r="AC27" s="8">
        <f t="shared" si="24"/>
        <v>2.4149199480729333</v>
      </c>
      <c r="AD27" s="8">
        <f t="shared" si="59"/>
        <v>2.735183012324311</v>
      </c>
      <c r="AE27" s="8">
        <f t="shared" si="60"/>
        <v>1.8350201755581217</v>
      </c>
      <c r="AF27" s="7">
        <f t="shared" si="45"/>
        <v>-1.2620676686745269E-2</v>
      </c>
      <c r="AG27" s="7">
        <f t="shared" si="63"/>
        <v>-2.9473431528211025E-2</v>
      </c>
      <c r="AH27" s="7">
        <f t="shared" si="64"/>
        <v>-1.9640801612479497E-2</v>
      </c>
      <c r="AI27" s="1">
        <f t="shared" si="46"/>
        <v>21828.022727357296</v>
      </c>
      <c r="AJ27" s="1">
        <f t="shared" si="47"/>
        <v>3167.0274188041526</v>
      </c>
      <c r="AK27" s="1">
        <f t="shared" si="48"/>
        <v>930.32667685026638</v>
      </c>
      <c r="AL27" s="10">
        <f t="shared" si="65"/>
        <v>8.0434457323778297</v>
      </c>
      <c r="AM27" s="10">
        <f t="shared" si="65"/>
        <v>1.168547529957239</v>
      </c>
      <c r="AN27" s="10">
        <f t="shared" si="65"/>
        <v>0.43235351875900124</v>
      </c>
      <c r="AO27" s="7">
        <f t="shared" si="49"/>
        <v>1.8276539118654789E-2</v>
      </c>
      <c r="AP27" s="7">
        <f t="shared" si="26"/>
        <v>2.8144496824265453E-2</v>
      </c>
      <c r="AQ27" s="7">
        <f t="shared" si="26"/>
        <v>2.0372115051398465E-2</v>
      </c>
      <c r="AR27" s="1">
        <f t="shared" si="50"/>
        <v>13890.370487217331</v>
      </c>
      <c r="AS27" s="1">
        <f t="shared" si="51"/>
        <v>2354.1347690798179</v>
      </c>
      <c r="AT27" s="1">
        <f t="shared" si="52"/>
        <v>675.50719544604306</v>
      </c>
      <c r="AU27" s="1">
        <f t="shared" si="53"/>
        <v>2778.0740974434666</v>
      </c>
      <c r="AV27" s="1">
        <f t="shared" si="54"/>
        <v>470.82695381596363</v>
      </c>
      <c r="AW27" s="1">
        <f t="shared" si="55"/>
        <v>135.10143908920861</v>
      </c>
      <c r="AX27" s="1">
        <f t="shared" si="27"/>
        <v>12132.988864715424</v>
      </c>
      <c r="AY27" s="1">
        <f t="shared" si="28"/>
        <v>1046.7743919206032</v>
      </c>
      <c r="AZ27" s="1">
        <f t="shared" si="29"/>
        <v>303.83661435291845</v>
      </c>
      <c r="BA27" s="1">
        <f t="shared" si="30"/>
        <v>9.4036833742830037</v>
      </c>
      <c r="BB27" s="1">
        <f t="shared" si="31"/>
        <v>6.9534687071551984</v>
      </c>
      <c r="BC27" s="1">
        <f t="shared" si="32"/>
        <v>5.7164901041402505</v>
      </c>
      <c r="BD27" s="1">
        <f t="shared" si="33"/>
        <v>0</v>
      </c>
      <c r="BE27">
        <v>0</v>
      </c>
      <c r="BF27">
        <v>0</v>
      </c>
      <c r="BG27">
        <v>0</v>
      </c>
      <c r="BH27">
        <f t="shared" si="34"/>
        <v>0</v>
      </c>
      <c r="BI27">
        <f t="shared" si="35"/>
        <v>0</v>
      </c>
      <c r="BJ27">
        <f t="shared" si="11"/>
        <v>0</v>
      </c>
      <c r="BK27">
        <f t="shared" si="11"/>
        <v>0</v>
      </c>
      <c r="BL27">
        <f t="shared" si="12"/>
        <v>0</v>
      </c>
      <c r="BM27">
        <f t="shared" si="13"/>
        <v>0</v>
      </c>
      <c r="BN27">
        <f t="shared" si="14"/>
        <v>0</v>
      </c>
      <c r="BO27">
        <f t="shared" si="15"/>
        <v>0</v>
      </c>
      <c r="BP27">
        <f t="shared" si="16"/>
        <v>0</v>
      </c>
      <c r="BQ27">
        <f t="shared" si="17"/>
        <v>0</v>
      </c>
      <c r="BR27" s="7">
        <f t="shared" si="56"/>
        <v>1.7020236603974226E-2</v>
      </c>
      <c r="BS27">
        <v>0</v>
      </c>
      <c r="BT27">
        <v>0</v>
      </c>
      <c r="BU27" s="8">
        <f>MAX((BU$3*climate!$I137+BU$4*climate!$I137^2+BU$5*climate!$I137^6)*(K27/K$66)^$BW$1,-99)</f>
        <v>2.3929653043878125</v>
      </c>
      <c r="BV27" s="8">
        <f>MAX((BV$3*climate!$I137+BV$4*climate!$I137^2+BV$5*climate!$I137^6)*(L27/L$66)^$BW$1,-99)</f>
        <v>1.6441602561069963</v>
      </c>
      <c r="BW27" s="8">
        <f>MAX((BW$3*climate!$I137+BW$4*climate!$I137^2+BW$5*climate!$I137^6)*(M27/M$66)^$BW$1,-99)</f>
        <v>0.74600801121417848</v>
      </c>
      <c r="BX27" s="8">
        <f>MAX((BX$3*climate!$M137+BX$4*climate!$M137^2+BX$5*climate!$M137^6)*(K27/K$66)^$BW$1,-99)</f>
        <v>2.3929653043878125</v>
      </c>
      <c r="BY27" s="8">
        <f>MAX((BY$3*climate!$M137+BY$4*climate!$M137^2+BY$5*climate!$M137^6)*(L27/L$66)^$BW$1,-99)</f>
        <v>1.6441602561069963</v>
      </c>
      <c r="BZ27" s="8">
        <f>MAX((BZ$3*climate!$M137+BZ$4*climate!$M137^2+BZ$5*climate!$M137^6)*(M27/M$66)^$BW$1,-99)</f>
        <v>0.74600801121417848</v>
      </c>
      <c r="CA27" s="8">
        <f t="shared" si="36"/>
        <v>0</v>
      </c>
      <c r="CB27" s="8">
        <f t="shared" si="37"/>
        <v>0</v>
      </c>
      <c r="CC27" s="8">
        <f t="shared" si="38"/>
        <v>0</v>
      </c>
      <c r="CD27" s="8">
        <f>MAX((CD$3*climate!$I137+CD$4*climate!$I137^2+CD$5*climate!$I137^6)*(K27/K$66)^$BW$1,-99)</f>
        <v>0.11414860963691362</v>
      </c>
      <c r="CE27" s="8">
        <f>MAX((CE$3*climate!$I137+CE$4*climate!$I137^2+CE$5*climate!$I137^6)*(L27/L$66)^$BW$1,-99)</f>
        <v>6.1982897460109106E-2</v>
      </c>
      <c r="CF27" s="8">
        <f>MAX((CF$3*climate!$I137+CF$4*climate!$I137^2+CF$5*climate!$I137^6)*(M27/M$66)^$BW$1,-99)</f>
        <v>1.431697582286689E-2</v>
      </c>
      <c r="CG27" s="8">
        <f>MAX((CG$3*climate!$M137+CG$4*climate!$M137^2+CG$5*climate!$M137^6)*(K27/K$66)^$BW$1,-99)</f>
        <v>0.11414860963691362</v>
      </c>
      <c r="CH27" s="8">
        <f>MAX((CH$3*climate!$M137+CH$4*climate!$M137^2+CH$5*climate!$M137^6)*(L27/L$66)^$BW$1,-99)</f>
        <v>6.1982897460109106E-2</v>
      </c>
      <c r="CI27" s="8">
        <f>MAX((CI$3*climate!$M137+CI$4*climate!$M137^2+CI$5*climate!$M137^6)*(M27/M$66)^$BW$1,-99)</f>
        <v>1.431697582286689E-2</v>
      </c>
      <c r="CJ27" s="8">
        <f t="shared" si="39"/>
        <v>0</v>
      </c>
      <c r="CK27" s="8">
        <f t="shared" si="40"/>
        <v>0</v>
      </c>
      <c r="CL27" s="8">
        <f t="shared" si="41"/>
        <v>0</v>
      </c>
    </row>
    <row r="28" spans="1:90">
      <c r="A28">
        <v>1982</v>
      </c>
      <c r="B28" s="1">
        <v>921.55163861389883</v>
      </c>
      <c r="C28" s="1">
        <v>1829.4163993666116</v>
      </c>
      <c r="D28" s="1">
        <v>1822.7481860632315</v>
      </c>
      <c r="E28" s="7">
        <f t="shared" si="42"/>
        <v>6.1984829573309419E-3</v>
      </c>
      <c r="F28" s="7">
        <f t="shared" si="18"/>
        <v>1.6820629902325246E-2</v>
      </c>
      <c r="G28" s="7">
        <f t="shared" si="19"/>
        <v>2.4818168860668566E-2</v>
      </c>
      <c r="H28" s="1">
        <v>18649.5693477856</v>
      </c>
      <c r="I28" s="1">
        <v>2627.655881045735</v>
      </c>
      <c r="J28" s="1">
        <v>789.89522956821065</v>
      </c>
      <c r="K28" s="1">
        <f t="shared" si="20"/>
        <v>20237.139804597737</v>
      </c>
      <c r="L28" s="1">
        <f t="shared" si="6"/>
        <v>1436.3355887459484</v>
      </c>
      <c r="M28" s="1">
        <f t="shared" si="7"/>
        <v>433.3540066629966</v>
      </c>
      <c r="N28" s="7">
        <f t="shared" si="43"/>
        <v>-2.7494350847778737E-3</v>
      </c>
      <c r="O28" s="7">
        <f t="shared" si="21"/>
        <v>-1.2558306585870205E-2</v>
      </c>
      <c r="P28" s="7">
        <f t="shared" si="22"/>
        <v>1.2774829558195977E-2</v>
      </c>
      <c r="Q28" s="1">
        <v>3848.8696831483066</v>
      </c>
      <c r="R28" s="1">
        <v>2436.0311347254014</v>
      </c>
      <c r="S28" s="1">
        <v>702.69958900000029</v>
      </c>
      <c r="T28" s="1">
        <f t="shared" si="23"/>
        <v>206.37847509359841</v>
      </c>
      <c r="U28" s="1">
        <f t="shared" si="57"/>
        <v>927.07388067722479</v>
      </c>
      <c r="V28" s="1">
        <f t="shared" si="58"/>
        <v>889.61113157263264</v>
      </c>
      <c r="W28" s="7">
        <f t="shared" si="44"/>
        <v>-2.8187302532176051E-2</v>
      </c>
      <c r="X28" s="7">
        <f t="shared" si="61"/>
        <v>3.0186328589969724E-2</v>
      </c>
      <c r="Y28" s="7">
        <f t="shared" si="62"/>
        <v>8.9708651058979516E-3</v>
      </c>
      <c r="Z28" s="1">
        <v>9181.9648749908665</v>
      </c>
      <c r="AA28" s="1">
        <v>6672.025826000001</v>
      </c>
      <c r="AB28" s="1">
        <v>1291.7080840000017</v>
      </c>
      <c r="AC28" s="8">
        <f t="shared" si="24"/>
        <v>2.3856263347113855</v>
      </c>
      <c r="AD28" s="8">
        <f t="shared" si="59"/>
        <v>2.7388918519516774</v>
      </c>
      <c r="AE28" s="8">
        <f t="shared" si="60"/>
        <v>1.8382081108631489</v>
      </c>
      <c r="AF28" s="7">
        <f t="shared" si="45"/>
        <v>-1.2130262696667726E-2</v>
      </c>
      <c r="AG28" s="7">
        <f t="shared" si="63"/>
        <v>1.3559749423182055E-3</v>
      </c>
      <c r="AH28" s="7">
        <f t="shared" si="64"/>
        <v>1.7372753430668908E-3</v>
      </c>
      <c r="AI28" s="1">
        <f t="shared" si="46"/>
        <v>22423.294552065036</v>
      </c>
      <c r="AJ28" s="1">
        <f t="shared" si="47"/>
        <v>3321.1516307397014</v>
      </c>
      <c r="AK28" s="1">
        <f t="shared" si="48"/>
        <v>972.39544825444841</v>
      </c>
      <c r="AL28" s="10">
        <f t="shared" si="65"/>
        <v>8.1904520829544101</v>
      </c>
      <c r="AM28" s="10">
        <f t="shared" si="65"/>
        <v>1.2014357122031238</v>
      </c>
      <c r="AN28" s="10">
        <f t="shared" si="65"/>
        <v>0.44116147438603659</v>
      </c>
      <c r="AO28" s="7">
        <f t="shared" si="49"/>
        <v>1.8276539118654789E-2</v>
      </c>
      <c r="AP28" s="7">
        <f t="shared" si="26"/>
        <v>2.8144496824265453E-2</v>
      </c>
      <c r="AQ28" s="7">
        <f t="shared" si="26"/>
        <v>2.0372115051398465E-2</v>
      </c>
      <c r="AR28" s="1">
        <f t="shared" si="50"/>
        <v>14291.028943514424</v>
      </c>
      <c r="AS28" s="1">
        <f t="shared" si="51"/>
        <v>2476.3289346641304</v>
      </c>
      <c r="AT28" s="1">
        <f t="shared" si="52"/>
        <v>709.16534183997157</v>
      </c>
      <c r="AU28" s="1">
        <f t="shared" si="53"/>
        <v>2858.205788702885</v>
      </c>
      <c r="AV28" s="1">
        <f t="shared" si="54"/>
        <v>495.26578693282613</v>
      </c>
      <c r="AW28" s="1">
        <f t="shared" si="55"/>
        <v>141.83306836799431</v>
      </c>
      <c r="AX28" s="1">
        <f t="shared" si="27"/>
        <v>12406.05808265676</v>
      </c>
      <c r="AY28" s="1">
        <f t="shared" si="28"/>
        <v>1082.8935109673207</v>
      </c>
      <c r="AZ28" s="1">
        <f t="shared" si="29"/>
        <v>311.25104268917175</v>
      </c>
      <c r="BA28" s="1">
        <f t="shared" si="30"/>
        <v>9.4259401873419293</v>
      </c>
      <c r="BB28" s="1">
        <f t="shared" si="31"/>
        <v>6.9873919143431511</v>
      </c>
      <c r="BC28" s="1">
        <f t="shared" si="32"/>
        <v>5.7405997977786773</v>
      </c>
      <c r="BD28" s="1">
        <f t="shared" si="33"/>
        <v>0</v>
      </c>
      <c r="BE28">
        <v>0</v>
      </c>
      <c r="BF28">
        <v>0</v>
      </c>
      <c r="BG28">
        <v>0</v>
      </c>
      <c r="BH28">
        <f t="shared" si="34"/>
        <v>0</v>
      </c>
      <c r="BI28">
        <f t="shared" si="35"/>
        <v>0</v>
      </c>
      <c r="BJ28">
        <f t="shared" si="11"/>
        <v>0</v>
      </c>
      <c r="BK28">
        <f t="shared" si="11"/>
        <v>0</v>
      </c>
      <c r="BL28">
        <f t="shared" si="12"/>
        <v>0</v>
      </c>
      <c r="BM28">
        <f t="shared" si="13"/>
        <v>0</v>
      </c>
      <c r="BN28">
        <f t="shared" si="14"/>
        <v>0</v>
      </c>
      <c r="BO28">
        <f t="shared" si="15"/>
        <v>0</v>
      </c>
      <c r="BP28">
        <f t="shared" si="16"/>
        <v>0</v>
      </c>
      <c r="BQ28">
        <f t="shared" si="17"/>
        <v>0</v>
      </c>
      <c r="BR28" s="7">
        <f t="shared" si="56"/>
        <v>4.7004275674589202E-3</v>
      </c>
      <c r="BS28">
        <v>0</v>
      </c>
      <c r="BT28">
        <v>0</v>
      </c>
      <c r="BU28" s="8">
        <f>MAX((BU$3*climate!$I138+BU$4*climate!$I138^2+BU$5*climate!$I138^6)*(K28/K$66)^$BW$1,-99)</f>
        <v>2.4548274265609238</v>
      </c>
      <c r="BV28" s="8">
        <f>MAX((BV$3*climate!$I138+BV$4*climate!$I138^2+BV$5*climate!$I138^6)*(L28/L$66)^$BW$1,-99)</f>
        <v>1.6879775488597206</v>
      </c>
      <c r="BW28" s="8">
        <f>MAX((BW$3*climate!$I138+BW$4*climate!$I138^2+BW$5*climate!$I138^6)*(M28/M$66)^$BW$1,-99)</f>
        <v>0.75814773320357132</v>
      </c>
      <c r="BX28" s="8">
        <f>MAX((BX$3*climate!$M138+BX$4*climate!$M138^2+BX$5*climate!$M138^6)*(K28/K$66)^$BW$1,-99)</f>
        <v>2.4548274265609238</v>
      </c>
      <c r="BY28" s="8">
        <f>MAX((BY$3*climate!$M138+BY$4*climate!$M138^2+BY$5*climate!$M138^6)*(L28/L$66)^$BW$1,-99)</f>
        <v>1.6879775488597206</v>
      </c>
      <c r="BZ28" s="8">
        <f>MAX((BZ$3*climate!$M138+BZ$4*climate!$M138^2+BZ$5*climate!$M138^6)*(M28/M$66)^$BW$1,-99)</f>
        <v>0.75814773320357132</v>
      </c>
      <c r="CA28" s="8">
        <f t="shared" si="36"/>
        <v>0</v>
      </c>
      <c r="CB28" s="8">
        <f t="shared" si="37"/>
        <v>0</v>
      </c>
      <c r="CC28" s="8">
        <f t="shared" si="38"/>
        <v>0</v>
      </c>
      <c r="CD28" s="8">
        <f>MAX((CD$3*climate!$I138+CD$4*climate!$I138^2+CD$5*climate!$I138^6)*(K28/K$66)^$BW$1,-99)</f>
        <v>0.12155006662708662</v>
      </c>
      <c r="CE28" s="8">
        <f>MAX((CE$3*climate!$I138+CE$4*climate!$I138^2+CE$5*climate!$I138^6)*(L28/L$66)^$BW$1,-99)</f>
        <v>6.6159452976669961E-2</v>
      </c>
      <c r="CF28" s="8">
        <f>MAX((CF$3*climate!$I138+CF$4*climate!$I138^2+CF$5*climate!$I138^6)*(M28/M$66)^$BW$1,-99)</f>
        <v>1.5178069649512552E-2</v>
      </c>
      <c r="CG28" s="8">
        <f>MAX((CG$3*climate!$M138+CG$4*climate!$M138^2+CG$5*climate!$M138^6)*(K28/K$66)^$BW$1,-99)</f>
        <v>0.12155006662708662</v>
      </c>
      <c r="CH28" s="8">
        <f>MAX((CH$3*climate!$M138+CH$4*climate!$M138^2+CH$5*climate!$M138^6)*(L28/L$66)^$BW$1,-99)</f>
        <v>6.6159452976669961E-2</v>
      </c>
      <c r="CI28" s="8">
        <f>MAX((CI$3*climate!$M138+CI$4*climate!$M138^2+CI$5*climate!$M138^6)*(M28/M$66)^$BW$1,-99)</f>
        <v>1.5178069649512552E-2</v>
      </c>
      <c r="CJ28" s="8">
        <f t="shared" si="39"/>
        <v>0</v>
      </c>
      <c r="CK28" s="8">
        <f t="shared" si="40"/>
        <v>0</v>
      </c>
      <c r="CL28" s="8">
        <f t="shared" si="41"/>
        <v>0</v>
      </c>
    </row>
    <row r="29" spans="1:90">
      <c r="A29">
        <v>1983</v>
      </c>
      <c r="B29" s="1">
        <v>926.77344196489094</v>
      </c>
      <c r="C29" s="1">
        <v>1859.8300727213013</v>
      </c>
      <c r="D29" s="1">
        <v>1867.5480402701805</v>
      </c>
      <c r="E29" s="7">
        <f t="shared" si="42"/>
        <v>5.666316603642807E-3</v>
      </c>
      <c r="F29" s="7">
        <f t="shared" si="18"/>
        <v>1.6624795407551574E-2</v>
      </c>
      <c r="G29" s="7">
        <f t="shared" si="19"/>
        <v>2.4578191628163326E-2</v>
      </c>
      <c r="H29" s="1">
        <v>19112.052818472035</v>
      </c>
      <c r="I29" s="1">
        <v>2643.163992556083</v>
      </c>
      <c r="J29" s="1">
        <v>822.39045007983623</v>
      </c>
      <c r="K29" s="1">
        <f t="shared" si="20"/>
        <v>20622.14124085362</v>
      </c>
      <c r="L29" s="1">
        <f t="shared" si="6"/>
        <v>1421.1857477326455</v>
      </c>
      <c r="M29" s="1">
        <f t="shared" si="7"/>
        <v>440.35839097389959</v>
      </c>
      <c r="N29" s="7">
        <f t="shared" si="43"/>
        <v>1.9024498519717437E-2</v>
      </c>
      <c r="O29" s="7">
        <f t="shared" si="21"/>
        <v>-1.0547563627891443E-2</v>
      </c>
      <c r="P29" s="7">
        <f t="shared" si="22"/>
        <v>1.6163192685904937E-2</v>
      </c>
      <c r="Q29" s="1">
        <v>3862.5636050119006</v>
      </c>
      <c r="R29" s="1">
        <v>2483.9035272710544</v>
      </c>
      <c r="S29" s="1">
        <v>726.66990200000009</v>
      </c>
      <c r="T29" s="1">
        <f t="shared" si="23"/>
        <v>202.10092770770731</v>
      </c>
      <c r="U29" s="1">
        <f t="shared" si="57"/>
        <v>939.74627918148394</v>
      </c>
      <c r="V29" s="1">
        <f t="shared" si="58"/>
        <v>883.6069313906263</v>
      </c>
      <c r="W29" s="7">
        <f t="shared" si="44"/>
        <v>-2.0726712821921511E-2</v>
      </c>
      <c r="X29" s="7">
        <f t="shared" si="61"/>
        <v>1.3669243377886886E-2</v>
      </c>
      <c r="Y29" s="7">
        <f t="shared" si="62"/>
        <v>-6.7492412908460864E-3</v>
      </c>
      <c r="Z29" s="1">
        <v>9173.9167314395199</v>
      </c>
      <c r="AA29" s="1">
        <v>6816.8026530000006</v>
      </c>
      <c r="AB29" s="1">
        <v>1370.8896149999982</v>
      </c>
      <c r="AC29" s="8">
        <f t="shared" si="24"/>
        <v>2.3750849615876435</v>
      </c>
      <c r="AD29" s="8">
        <f t="shared" si="59"/>
        <v>2.7443910675908154</v>
      </c>
      <c r="AE29" s="8">
        <f t="shared" si="60"/>
        <v>1.8865369423268037</v>
      </c>
      <c r="AF29" s="7">
        <f t="shared" si="45"/>
        <v>-4.4187025312232286E-3</v>
      </c>
      <c r="AG29" s="7">
        <f t="shared" si="63"/>
        <v>2.0078250388817498E-3</v>
      </c>
      <c r="AH29" s="7">
        <f t="shared" si="64"/>
        <v>2.6291273103436374E-2</v>
      </c>
      <c r="AI29" s="1">
        <f t="shared" si="46"/>
        <v>23039.17088556142</v>
      </c>
      <c r="AJ29" s="1">
        <f t="shared" si="47"/>
        <v>3484.3022545985577</v>
      </c>
      <c r="AK29" s="1">
        <f t="shared" si="48"/>
        <v>1016.9889717969979</v>
      </c>
      <c r="AL29" s="10">
        <f t="shared" si="65"/>
        <v>8.3401452008479939</v>
      </c>
      <c r="AM29" s="10">
        <f t="shared" si="65"/>
        <v>1.2352495157897838</v>
      </c>
      <c r="AN29" s="10">
        <f t="shared" si="65"/>
        <v>0.45014886669847348</v>
      </c>
      <c r="AO29" s="7">
        <f t="shared" si="49"/>
        <v>1.8276539118654789E-2</v>
      </c>
      <c r="AP29" s="7">
        <f t="shared" si="26"/>
        <v>2.8144496824265453E-2</v>
      </c>
      <c r="AQ29" s="7">
        <f t="shared" si="26"/>
        <v>2.0372115051398465E-2</v>
      </c>
      <c r="AR29" s="1">
        <f t="shared" si="50"/>
        <v>14697.580410115128</v>
      </c>
      <c r="AS29" s="1">
        <f t="shared" si="51"/>
        <v>2604.6925589547745</v>
      </c>
      <c r="AT29" s="1">
        <f t="shared" si="52"/>
        <v>744.45223076733339</v>
      </c>
      <c r="AU29" s="1">
        <f t="shared" si="53"/>
        <v>2939.5160820230258</v>
      </c>
      <c r="AV29" s="1">
        <f t="shared" si="54"/>
        <v>520.93851179095498</v>
      </c>
      <c r="AW29" s="1">
        <f t="shared" si="55"/>
        <v>148.89044615346668</v>
      </c>
      <c r="AX29" s="1">
        <f t="shared" si="27"/>
        <v>12687.096754912767</v>
      </c>
      <c r="AY29" s="1">
        <f t="shared" si="28"/>
        <v>1120.4002331862891</v>
      </c>
      <c r="AZ29" s="1">
        <f t="shared" si="29"/>
        <v>318.90038262560893</v>
      </c>
      <c r="BA29" s="1">
        <f t="shared" si="30"/>
        <v>9.4483407524150387</v>
      </c>
      <c r="BB29" s="1">
        <f t="shared" si="31"/>
        <v>7.021441251513644</v>
      </c>
      <c r="BC29" s="1">
        <f t="shared" si="32"/>
        <v>5.7648787738447336</v>
      </c>
      <c r="BD29" s="1">
        <f t="shared" si="33"/>
        <v>0</v>
      </c>
      <c r="BE29">
        <v>0</v>
      </c>
      <c r="BF29">
        <v>0</v>
      </c>
      <c r="BG29">
        <v>0</v>
      </c>
      <c r="BH29">
        <f t="shared" si="34"/>
        <v>0</v>
      </c>
      <c r="BI29">
        <f t="shared" si="35"/>
        <v>0</v>
      </c>
      <c r="BJ29">
        <f t="shared" si="11"/>
        <v>0</v>
      </c>
      <c r="BK29">
        <f t="shared" si="11"/>
        <v>0</v>
      </c>
      <c r="BL29">
        <f t="shared" si="12"/>
        <v>0</v>
      </c>
      <c r="BM29">
        <f t="shared" si="13"/>
        <v>0</v>
      </c>
      <c r="BN29">
        <f t="shared" si="14"/>
        <v>0</v>
      </c>
      <c r="BO29">
        <f t="shared" si="15"/>
        <v>0</v>
      </c>
      <c r="BP29">
        <f t="shared" si="16"/>
        <v>0</v>
      </c>
      <c r="BQ29">
        <f t="shared" si="17"/>
        <v>0</v>
      </c>
      <c r="BR29" s="7">
        <f t="shared" si="56"/>
        <v>2.313336729505644E-2</v>
      </c>
      <c r="BS29">
        <v>0</v>
      </c>
      <c r="BT29">
        <v>0</v>
      </c>
      <c r="BU29" s="8">
        <f>MAX((BU$3*climate!$I139+BU$4*climate!$I139^2+BU$5*climate!$I139^6)*(K29/K$66)^$BW$1,-99)</f>
        <v>2.5035018839359213</v>
      </c>
      <c r="BV29" s="8">
        <f>MAX((BV$3*climate!$I139+BV$4*climate!$I139^2+BV$5*climate!$I139^6)*(L29/L$66)^$BW$1,-99)</f>
        <v>1.7311292312928857</v>
      </c>
      <c r="BW29" s="8">
        <f>MAX((BW$3*climate!$I139+BW$4*climate!$I139^2+BW$5*climate!$I139^6)*(M29/M$66)^$BW$1,-99)</f>
        <v>0.76929613026150556</v>
      </c>
      <c r="BX29" s="8">
        <f>MAX((BX$3*climate!$M139+BX$4*climate!$M139^2+BX$5*climate!$M139^6)*(K29/K$66)^$BW$1,-99)</f>
        <v>2.5035018839359213</v>
      </c>
      <c r="BY29" s="8">
        <f>MAX((BY$3*climate!$M139+BY$4*climate!$M139^2+BY$5*climate!$M139^6)*(L29/L$66)^$BW$1,-99)</f>
        <v>1.7311292312928857</v>
      </c>
      <c r="BZ29" s="8">
        <f>MAX((BZ$3*climate!$M139+BZ$4*climate!$M139^2+BZ$5*climate!$M139^6)*(M29/M$66)^$BW$1,-99)</f>
        <v>0.76929613026150556</v>
      </c>
      <c r="CA29" s="8">
        <f t="shared" si="36"/>
        <v>0</v>
      </c>
      <c r="CB29" s="8">
        <f t="shared" si="37"/>
        <v>0</v>
      </c>
      <c r="CC29" s="8">
        <f t="shared" si="38"/>
        <v>0</v>
      </c>
      <c r="CD29" s="8">
        <f>MAX((CD$3*climate!$I139+CD$4*climate!$I139^2+CD$5*climate!$I139^6)*(K29/K$66)^$BW$1,-99)</f>
        <v>0.12865147207209029</v>
      </c>
      <c r="CE29" s="8">
        <f>MAX((CE$3*climate!$I139+CE$4*climate!$I139^2+CE$5*climate!$I139^6)*(L29/L$66)^$BW$1,-99)</f>
        <v>7.0535311415291596E-2</v>
      </c>
      <c r="CF29" s="8">
        <f>MAX((CF$3*climate!$I139+CF$4*climate!$I139^2+CF$5*climate!$I139^6)*(M29/M$66)^$BW$1,-99)</f>
        <v>1.6066078627862513E-2</v>
      </c>
      <c r="CG29" s="8">
        <f>MAX((CG$3*climate!$M139+CG$4*climate!$M139^2+CG$5*climate!$M139^6)*(K29/K$66)^$BW$1,-99)</f>
        <v>0.12865147207209029</v>
      </c>
      <c r="CH29" s="8">
        <f>MAX((CH$3*climate!$M139+CH$4*climate!$M139^2+CH$5*climate!$M139^6)*(L29/L$66)^$BW$1,-99)</f>
        <v>7.0535311415291596E-2</v>
      </c>
      <c r="CI29" s="8">
        <f>MAX((CI$3*climate!$M139+CI$4*climate!$M139^2+CI$5*climate!$M139^6)*(M29/M$66)^$BW$1,-99)</f>
        <v>1.6066078627862513E-2</v>
      </c>
      <c r="CJ29" s="8">
        <f t="shared" si="39"/>
        <v>0</v>
      </c>
      <c r="CK29" s="8">
        <f t="shared" si="40"/>
        <v>0</v>
      </c>
      <c r="CL29" s="8">
        <f t="shared" si="41"/>
        <v>0</v>
      </c>
    </row>
    <row r="30" spans="1:90">
      <c r="A30">
        <v>1984</v>
      </c>
      <c r="B30" s="1">
        <v>931.65160996489089</v>
      </c>
      <c r="C30" s="1">
        <v>1889.4103818676083</v>
      </c>
      <c r="D30" s="1">
        <v>1912.9676268623828</v>
      </c>
      <c r="E30" s="7">
        <f t="shared" si="42"/>
        <v>5.2636035724735741E-3</v>
      </c>
      <c r="F30" s="7">
        <f t="shared" si="18"/>
        <v>1.5904845060938921E-2</v>
      </c>
      <c r="G30" s="7">
        <f t="shared" si="19"/>
        <v>2.4320438142855672E-2</v>
      </c>
      <c r="H30" s="1">
        <v>19892.340495778513</v>
      </c>
      <c r="I30" s="1">
        <v>2753.4540042072113</v>
      </c>
      <c r="J30" s="1">
        <v>865.40473852677314</v>
      </c>
      <c r="K30" s="1">
        <f t="shared" si="20"/>
        <v>21351.694434927398</v>
      </c>
      <c r="L30" s="1">
        <f t="shared" si="6"/>
        <v>1457.3086030603524</v>
      </c>
      <c r="M30" s="1">
        <f t="shared" si="7"/>
        <v>452.38859579981255</v>
      </c>
      <c r="N30" s="7">
        <f t="shared" si="43"/>
        <v>3.5377179583490292E-2</v>
      </c>
      <c r="O30" s="7">
        <f t="shared" si="21"/>
        <v>2.5417406123961817E-2</v>
      </c>
      <c r="P30" s="7">
        <f t="shared" si="22"/>
        <v>2.7319122497715842E-2</v>
      </c>
      <c r="Q30" s="1">
        <v>4012.3960597240161</v>
      </c>
      <c r="R30" s="1">
        <v>2592.8270889661512</v>
      </c>
      <c r="S30" s="1">
        <v>755.2512770000003</v>
      </c>
      <c r="T30" s="1">
        <f t="shared" si="23"/>
        <v>201.70557911853126</v>
      </c>
      <c r="U30" s="1">
        <f t="shared" si="57"/>
        <v>941.66348339372075</v>
      </c>
      <c r="V30" s="1">
        <f t="shared" si="58"/>
        <v>872.71451539045961</v>
      </c>
      <c r="W30" s="7">
        <f t="shared" si="44"/>
        <v>-1.9561938367143039E-3</v>
      </c>
      <c r="X30" s="7">
        <f t="shared" si="61"/>
        <v>2.040129612331798E-3</v>
      </c>
      <c r="Y30" s="7">
        <f t="shared" si="62"/>
        <v>-1.2327218826842068E-2</v>
      </c>
      <c r="Z30" s="1">
        <v>9392.6562523553712</v>
      </c>
      <c r="AA30" s="1">
        <v>7053.4084939999984</v>
      </c>
      <c r="AB30" s="1">
        <v>1443.6758980000004</v>
      </c>
      <c r="AC30" s="8">
        <f t="shared" si="24"/>
        <v>2.3409095494429892</v>
      </c>
      <c r="AD30" s="8">
        <f t="shared" si="59"/>
        <v>2.7203543668669528</v>
      </c>
      <c r="AE30" s="8">
        <f t="shared" si="60"/>
        <v>1.9115173214066605</v>
      </c>
      <c r="AF30" s="7">
        <f t="shared" si="45"/>
        <v>-1.4389132472048205E-2</v>
      </c>
      <c r="AG30" s="7">
        <f t="shared" si="63"/>
        <v>-8.7584823488597863E-3</v>
      </c>
      <c r="AH30" s="7">
        <f t="shared" si="64"/>
        <v>1.3241394069414048E-2</v>
      </c>
      <c r="AI30" s="1">
        <f t="shared" si="46"/>
        <v>23674.769879028307</v>
      </c>
      <c r="AJ30" s="1">
        <f t="shared" si="47"/>
        <v>3656.8105409296572</v>
      </c>
      <c r="AK30" s="1">
        <f t="shared" si="48"/>
        <v>1064.1805207707648</v>
      </c>
      <c r="AL30" s="10">
        <f t="shared" si="65"/>
        <v>8.492574190866554</v>
      </c>
      <c r="AM30" s="10">
        <f t="shared" si="65"/>
        <v>1.2700149918641048</v>
      </c>
      <c r="AN30" s="10">
        <f t="shared" si="65"/>
        <v>0.45931935120111139</v>
      </c>
      <c r="AO30" s="7">
        <f t="shared" si="49"/>
        <v>1.8276539118654789E-2</v>
      </c>
      <c r="AP30" s="7">
        <f t="shared" si="26"/>
        <v>2.8144496824265453E-2</v>
      </c>
      <c r="AQ30" s="7">
        <f t="shared" si="26"/>
        <v>2.0372115051398465E-2</v>
      </c>
      <c r="AR30" s="1">
        <f t="shared" si="50"/>
        <v>15111.213230538651</v>
      </c>
      <c r="AS30" s="1">
        <f t="shared" si="51"/>
        <v>2738.3589610262852</v>
      </c>
      <c r="AT30" s="1">
        <f t="shared" si="52"/>
        <v>781.41888012864194</v>
      </c>
      <c r="AU30" s="1">
        <f t="shared" si="53"/>
        <v>3022.2426461077303</v>
      </c>
      <c r="AV30" s="1">
        <f t="shared" si="54"/>
        <v>547.67179220525702</v>
      </c>
      <c r="AW30" s="1">
        <f t="shared" si="55"/>
        <v>156.2837760257284</v>
      </c>
      <c r="AX30" s="1">
        <f t="shared" si="27"/>
        <v>12975.848970932913</v>
      </c>
      <c r="AY30" s="1">
        <f t="shared" si="28"/>
        <v>1159.455452264224</v>
      </c>
      <c r="AZ30" s="1">
        <f t="shared" si="29"/>
        <v>326.78812507049565</v>
      </c>
      <c r="BA30" s="1">
        <f t="shared" si="30"/>
        <v>9.4708451371793299</v>
      </c>
      <c r="BB30" s="1">
        <f t="shared" si="31"/>
        <v>7.0557057361767805</v>
      </c>
      <c r="BC30" s="1">
        <f t="shared" si="32"/>
        <v>5.7893120253320562</v>
      </c>
      <c r="BD30" s="1">
        <f t="shared" si="33"/>
        <v>0</v>
      </c>
      <c r="BE30">
        <v>0</v>
      </c>
      <c r="BF30">
        <v>0</v>
      </c>
      <c r="BG30">
        <v>0</v>
      </c>
      <c r="BH30">
        <f t="shared" si="34"/>
        <v>0</v>
      </c>
      <c r="BI30">
        <f t="shared" si="35"/>
        <v>0</v>
      </c>
      <c r="BJ30">
        <f t="shared" si="11"/>
        <v>0</v>
      </c>
      <c r="BK30">
        <f t="shared" si="11"/>
        <v>0</v>
      </c>
      <c r="BL30">
        <f t="shared" si="12"/>
        <v>0</v>
      </c>
      <c r="BM30">
        <f t="shared" si="13"/>
        <v>0</v>
      </c>
      <c r="BN30">
        <f t="shared" si="14"/>
        <v>0</v>
      </c>
      <c r="BO30">
        <f t="shared" si="15"/>
        <v>0</v>
      </c>
      <c r="BP30">
        <f t="shared" si="16"/>
        <v>0</v>
      </c>
      <c r="BQ30">
        <f t="shared" si="17"/>
        <v>0</v>
      </c>
      <c r="BR30" s="7">
        <f t="shared" si="56"/>
        <v>4.1350350664161706E-2</v>
      </c>
      <c r="BS30">
        <v>0</v>
      </c>
      <c r="BT30">
        <v>0</v>
      </c>
      <c r="BU30" s="8">
        <f>MAX((BU$3*climate!$I140+BU$4*climate!$I140^2+BU$5*climate!$I140^6)*(K30/K$66)^$BW$1,-99)</f>
        <v>2.5416442482440429</v>
      </c>
      <c r="BV30" s="8">
        <f>MAX((BV$3*climate!$I140+BV$4*climate!$I140^2+BV$5*climate!$I140^6)*(L30/L$66)^$BW$1,-99)</f>
        <v>1.7585649137220249</v>
      </c>
      <c r="BW30" s="8">
        <f>MAX((BW$3*climate!$I140+BW$4*climate!$I140^2+BW$5*climate!$I140^6)*(M30/M$66)^$BW$1,-99)</f>
        <v>0.77789515629467021</v>
      </c>
      <c r="BX30" s="8">
        <f>MAX((BX$3*climate!$M140+BX$4*climate!$M140^2+BX$5*climate!$M140^6)*(K30/K$66)^$BW$1,-99)</f>
        <v>2.5416442482440429</v>
      </c>
      <c r="BY30" s="8">
        <f>MAX((BY$3*climate!$M140+BY$4*climate!$M140^2+BY$5*climate!$M140^6)*(L30/L$66)^$BW$1,-99)</f>
        <v>1.7585649137220249</v>
      </c>
      <c r="BZ30" s="8">
        <f>MAX((BZ$3*climate!$M140+BZ$4*climate!$M140^2+BZ$5*climate!$M140^6)*(M30/M$66)^$BW$1,-99)</f>
        <v>0.77789515629467021</v>
      </c>
      <c r="CA30" s="8">
        <f t="shared" si="36"/>
        <v>0</v>
      </c>
      <c r="CB30" s="8">
        <f t="shared" si="37"/>
        <v>0</v>
      </c>
      <c r="CC30" s="8">
        <f t="shared" si="38"/>
        <v>0</v>
      </c>
      <c r="CD30" s="8">
        <f>MAX((CD$3*climate!$I140+CD$4*climate!$I140^2+CD$5*climate!$I140^6)*(K30/K$66)^$BW$1,-99)</f>
        <v>0.13552514321363784</v>
      </c>
      <c r="CE30" s="8">
        <f>MAX((CE$3*climate!$I140+CE$4*climate!$I140^2+CE$5*climate!$I140^6)*(L30/L$66)^$BW$1,-99)</f>
        <v>7.4475585748703554E-2</v>
      </c>
      <c r="CF30" s="8">
        <f>MAX((CF$3*climate!$I140+CF$4*climate!$I140^2+CF$5*climate!$I140^6)*(M30/M$66)^$BW$1,-99)</f>
        <v>1.6945713848574399E-2</v>
      </c>
      <c r="CG30" s="8">
        <f>MAX((CG$3*climate!$M140+CG$4*climate!$M140^2+CG$5*climate!$M140^6)*(K30/K$66)^$BW$1,-99)</f>
        <v>0.13552514321363784</v>
      </c>
      <c r="CH30" s="8">
        <f>MAX((CH$3*climate!$M140+CH$4*climate!$M140^2+CH$5*climate!$M140^6)*(L30/L$66)^$BW$1,-99)</f>
        <v>7.4475585748703554E-2</v>
      </c>
      <c r="CI30" s="8">
        <f>MAX((CI$3*climate!$M140+CI$4*climate!$M140^2+CI$5*climate!$M140^6)*(M30/M$66)^$BW$1,-99)</f>
        <v>1.6945713848574399E-2</v>
      </c>
      <c r="CJ30" s="8">
        <f t="shared" si="39"/>
        <v>0</v>
      </c>
      <c r="CK30" s="8">
        <f t="shared" si="40"/>
        <v>0</v>
      </c>
      <c r="CL30" s="8">
        <f t="shared" si="41"/>
        <v>0</v>
      </c>
    </row>
    <row r="31" spans="1:90">
      <c r="A31">
        <v>1985</v>
      </c>
      <c r="B31" s="1">
        <v>936.70532544805008</v>
      </c>
      <c r="C31" s="1">
        <v>1919.7628284999998</v>
      </c>
      <c r="D31" s="1">
        <v>1958.9577659694839</v>
      </c>
      <c r="E31" s="7">
        <f t="shared" si="42"/>
        <v>5.4244692212248591E-3</v>
      </c>
      <c r="F31" s="7">
        <f t="shared" si="18"/>
        <v>1.6064507173073395E-2</v>
      </c>
      <c r="G31" s="7">
        <f t="shared" si="19"/>
        <v>2.4041253213747948E-2</v>
      </c>
      <c r="H31" s="1">
        <v>20581.969427712706</v>
      </c>
      <c r="I31" s="1">
        <v>2833.2871687244888</v>
      </c>
      <c r="J31" s="1">
        <v>897.36284211990187</v>
      </c>
      <c r="K31" s="1">
        <f t="shared" si="20"/>
        <v>21972.725966800524</v>
      </c>
      <c r="L31" s="1">
        <f t="shared" si="6"/>
        <v>1475.8527077734223</v>
      </c>
      <c r="M31" s="1">
        <f t="shared" si="7"/>
        <v>458.08177067860311</v>
      </c>
      <c r="N31" s="7">
        <f t="shared" si="43"/>
        <v>2.9085819571173399E-2</v>
      </c>
      <c r="O31" s="7">
        <f t="shared" si="21"/>
        <v>1.272489895011053E-2</v>
      </c>
      <c r="P31" s="7">
        <f t="shared" si="22"/>
        <v>1.2584700259132608E-2</v>
      </c>
      <c r="Q31" s="1">
        <v>4097.4817453164824</v>
      </c>
      <c r="R31" s="1">
        <v>2684.1607024509399</v>
      </c>
      <c r="S31" s="1">
        <v>785.17698400000018</v>
      </c>
      <c r="T31" s="1">
        <f t="shared" si="23"/>
        <v>199.08113068127511</v>
      </c>
      <c r="U31" s="1">
        <f t="shared" si="57"/>
        <v>947.36627196858285</v>
      </c>
      <c r="V31" s="1">
        <f t="shared" si="58"/>
        <v>874.98272398389327</v>
      </c>
      <c r="W31" s="7">
        <f t="shared" si="44"/>
        <v>-1.3011283320596201E-2</v>
      </c>
      <c r="X31" s="7">
        <f t="shared" si="61"/>
        <v>6.0560791359451915E-3</v>
      </c>
      <c r="Y31" s="7">
        <f t="shared" si="62"/>
        <v>2.599027005318888E-3</v>
      </c>
      <c r="Z31" s="1">
        <v>9481.2087128372459</v>
      </c>
      <c r="AA31" s="1">
        <v>7566.1137659999977</v>
      </c>
      <c r="AB31" s="1">
        <v>1525.7176890000001</v>
      </c>
      <c r="AC31" s="8">
        <f t="shared" si="24"/>
        <v>2.3139111537652339</v>
      </c>
      <c r="AD31" s="8">
        <f t="shared" si="59"/>
        <v>2.8188005878676665</v>
      </c>
      <c r="AE31" s="8">
        <f t="shared" si="60"/>
        <v>1.9431513150416031</v>
      </c>
      <c r="AF31" s="7">
        <f t="shared" si="45"/>
        <v>-1.1533292981858012E-2</v>
      </c>
      <c r="AG31" s="7">
        <f t="shared" si="63"/>
        <v>3.6188748862926667E-2</v>
      </c>
      <c r="AH31" s="7">
        <f t="shared" si="64"/>
        <v>1.6549153534043626E-2</v>
      </c>
      <c r="AI31" s="1">
        <f t="shared" si="46"/>
        <v>24329.535537233205</v>
      </c>
      <c r="AJ31" s="1">
        <f t="shared" si="47"/>
        <v>3838.8012790419489</v>
      </c>
      <c r="AK31" s="1">
        <f t="shared" si="48"/>
        <v>1114.0462447194168</v>
      </c>
      <c r="AL31" s="10">
        <f t="shared" si="65"/>
        <v>8.6477890552840044</v>
      </c>
      <c r="AM31" s="10">
        <f t="shared" si="65"/>
        <v>1.3057589247693937</v>
      </c>
      <c r="AN31" s="10">
        <f t="shared" si="65"/>
        <v>0.46867665786911411</v>
      </c>
      <c r="AO31" s="7">
        <f t="shared" si="49"/>
        <v>1.8276539118654789E-2</v>
      </c>
      <c r="AP31" s="7">
        <f t="shared" si="26"/>
        <v>2.8144496824265453E-2</v>
      </c>
      <c r="AQ31" s="7">
        <f t="shared" si="26"/>
        <v>2.0372115051398465E-2</v>
      </c>
      <c r="AR31" s="1">
        <f t="shared" si="50"/>
        <v>15538.684273367668</v>
      </c>
      <c r="AS31" s="1">
        <f t="shared" si="51"/>
        <v>2879.3880091541491</v>
      </c>
      <c r="AT31" s="1">
        <f t="shared" si="52"/>
        <v>820.11362376563704</v>
      </c>
      <c r="AU31" s="1">
        <f t="shared" si="53"/>
        <v>3107.7368546735338</v>
      </c>
      <c r="AV31" s="1">
        <f t="shared" si="54"/>
        <v>575.8776018308298</v>
      </c>
      <c r="AW31" s="1">
        <f t="shared" si="55"/>
        <v>164.02272475312742</v>
      </c>
      <c r="AX31" s="1">
        <f t="shared" si="27"/>
        <v>13270.926385251514</v>
      </c>
      <c r="AY31" s="1">
        <f t="shared" si="28"/>
        <v>1199.8932228118822</v>
      </c>
      <c r="AZ31" s="1">
        <f t="shared" si="29"/>
        <v>334.91834811855261</v>
      </c>
      <c r="BA31" s="1">
        <f t="shared" si="30"/>
        <v>9.4933309353833231</v>
      </c>
      <c r="BB31" s="1">
        <f t="shared" si="31"/>
        <v>7.08998785082695</v>
      </c>
      <c r="BC31" s="1">
        <f t="shared" si="32"/>
        <v>5.813886765156842</v>
      </c>
      <c r="BD31" s="1">
        <f t="shared" si="33"/>
        <v>0</v>
      </c>
      <c r="BE31">
        <v>0</v>
      </c>
      <c r="BF31">
        <v>0</v>
      </c>
      <c r="BG31">
        <v>0</v>
      </c>
      <c r="BH31">
        <f t="shared" si="34"/>
        <v>0</v>
      </c>
      <c r="BI31">
        <f t="shared" si="35"/>
        <v>0</v>
      </c>
      <c r="BJ31">
        <f t="shared" si="11"/>
        <v>0</v>
      </c>
      <c r="BK31">
        <f t="shared" si="11"/>
        <v>0</v>
      </c>
      <c r="BL31">
        <f t="shared" si="12"/>
        <v>0</v>
      </c>
      <c r="BM31">
        <f t="shared" si="13"/>
        <v>0</v>
      </c>
      <c r="BN31">
        <f t="shared" si="14"/>
        <v>0</v>
      </c>
      <c r="BO31">
        <f t="shared" si="15"/>
        <v>0</v>
      </c>
      <c r="BP31">
        <f t="shared" si="16"/>
        <v>0</v>
      </c>
      <c r="BQ31">
        <f t="shared" si="17"/>
        <v>0</v>
      </c>
      <c r="BR31" s="7">
        <f t="shared" si="56"/>
        <v>3.4086742743935972E-2</v>
      </c>
      <c r="BS31">
        <v>0</v>
      </c>
      <c r="BT31">
        <v>0</v>
      </c>
      <c r="BU31" s="8">
        <f>MAX((BU$3*climate!$I141+BU$4*climate!$I141^2+BU$5*climate!$I141^6)*(K31/K$66)^$BW$1,-99)</f>
        <v>2.5830274817673695</v>
      </c>
      <c r="BV31" s="8">
        <f>MAX((BV$3*climate!$I141+BV$4*climate!$I141^2+BV$5*climate!$I141^6)*(L31/L$66)^$BW$1,-99)</f>
        <v>1.7910065733102003</v>
      </c>
      <c r="BW31" s="8">
        <f>MAX((BW$3*climate!$I141+BW$4*climate!$I141^2+BW$5*climate!$I141^6)*(M31/M$66)^$BW$1,-99)</f>
        <v>0.78885832074972273</v>
      </c>
      <c r="BX31" s="8">
        <f>MAX((BX$3*climate!$M141+BX$4*climate!$M141^2+BX$5*climate!$M141^6)*(K31/K$66)^$BW$1,-99)</f>
        <v>2.5830274817673695</v>
      </c>
      <c r="BY31" s="8">
        <f>MAX((BY$3*climate!$M141+BY$4*climate!$M141^2+BY$5*climate!$M141^6)*(L31/L$66)^$BW$1,-99)</f>
        <v>1.7910065733102003</v>
      </c>
      <c r="BZ31" s="8">
        <f>MAX((BZ$3*climate!$M141+BZ$4*climate!$M141^2+BZ$5*climate!$M141^6)*(M31/M$66)^$BW$1,-99)</f>
        <v>0.78885832074972273</v>
      </c>
      <c r="CA31" s="8">
        <f t="shared" si="36"/>
        <v>0</v>
      </c>
      <c r="CB31" s="8">
        <f t="shared" si="37"/>
        <v>0</v>
      </c>
      <c r="CC31" s="8">
        <f t="shared" si="38"/>
        <v>0</v>
      </c>
      <c r="CD31" s="8">
        <f>MAX((CD$3*climate!$I141+CD$4*climate!$I141^2+CD$5*climate!$I141^6)*(K31/K$66)^$BW$1,-99)</f>
        <v>0.14289173486382165</v>
      </c>
      <c r="CE31" s="8">
        <f>MAX((CE$3*climate!$I141+CE$4*climate!$I141^2+CE$5*climate!$I141^6)*(L31/L$66)^$BW$1,-99)</f>
        <v>7.8829431039973627E-2</v>
      </c>
      <c r="CF31" s="8">
        <f>MAX((CF$3*climate!$I141+CF$4*climate!$I141^2+CF$5*climate!$I141^6)*(M31/M$66)^$BW$1,-99)</f>
        <v>1.7925154239637676E-2</v>
      </c>
      <c r="CG31" s="8">
        <f>MAX((CG$3*climate!$M141+CG$4*climate!$M141^2+CG$5*climate!$M141^6)*(K31/K$66)^$BW$1,-99)</f>
        <v>0.14289173486382165</v>
      </c>
      <c r="CH31" s="8">
        <f>MAX((CH$3*climate!$M141+CH$4*climate!$M141^2+CH$5*climate!$M141^6)*(L31/L$66)^$BW$1,-99)</f>
        <v>7.8829431039973627E-2</v>
      </c>
      <c r="CI31" s="8">
        <f>MAX((CI$3*climate!$M141+CI$4*climate!$M141^2+CI$5*climate!$M141^6)*(M31/M$66)^$BW$1,-99)</f>
        <v>1.7925154239637676E-2</v>
      </c>
      <c r="CJ31" s="8">
        <f t="shared" si="39"/>
        <v>0</v>
      </c>
      <c r="CK31" s="8">
        <f t="shared" si="40"/>
        <v>0</v>
      </c>
      <c r="CL31" s="8">
        <f t="shared" si="41"/>
        <v>0</v>
      </c>
    </row>
    <row r="32" spans="1:90">
      <c r="A32">
        <v>1986</v>
      </c>
      <c r="B32" s="1">
        <v>942.02861229508358</v>
      </c>
      <c r="C32" s="1">
        <v>1951.6290223478265</v>
      </c>
      <c r="D32" s="1">
        <v>2006.9086632270353</v>
      </c>
      <c r="E32" s="7">
        <f t="shared" si="42"/>
        <v>5.6829898394004097E-3</v>
      </c>
      <c r="F32" s="7">
        <f t="shared" si="18"/>
        <v>1.659902638740296E-2</v>
      </c>
      <c r="G32" s="7">
        <f t="shared" si="19"/>
        <v>2.4477759597752557E-2</v>
      </c>
      <c r="H32" s="1">
        <v>21204.646550949445</v>
      </c>
      <c r="I32" s="1">
        <v>2951.8661522554075</v>
      </c>
      <c r="J32" s="1">
        <v>930.38723683286935</v>
      </c>
      <c r="K32" s="1">
        <f t="shared" si="20"/>
        <v>22509.556794976885</v>
      </c>
      <c r="L32" s="1">
        <f t="shared" si="6"/>
        <v>1512.5139657455427</v>
      </c>
      <c r="M32" s="1">
        <f t="shared" si="7"/>
        <v>463.59221716490123</v>
      </c>
      <c r="N32" s="7">
        <f t="shared" si="43"/>
        <v>2.4431689949962587E-2</v>
      </c>
      <c r="O32" s="7">
        <f t="shared" si="21"/>
        <v>2.4840729551819818E-2</v>
      </c>
      <c r="P32" s="7">
        <f t="shared" si="22"/>
        <v>1.2029394835194829E-2</v>
      </c>
      <c r="Q32" s="1">
        <v>4140.2857264121221</v>
      </c>
      <c r="R32" s="1">
        <v>2751.1652931250087</v>
      </c>
      <c r="S32" s="1">
        <v>819.0124780000001</v>
      </c>
      <c r="T32" s="1">
        <f t="shared" si="23"/>
        <v>195.25370142171693</v>
      </c>
      <c r="U32" s="1">
        <f t="shared" si="57"/>
        <v>932.00882127495822</v>
      </c>
      <c r="V32" s="1">
        <f t="shared" si="58"/>
        <v>880.29203924593799</v>
      </c>
      <c r="W32" s="7">
        <f t="shared" si="44"/>
        <v>-1.9225474792414321E-2</v>
      </c>
      <c r="X32" s="7">
        <f t="shared" si="61"/>
        <v>-1.621067917238872E-2</v>
      </c>
      <c r="Y32" s="7">
        <f t="shared" si="62"/>
        <v>6.0679086758088641E-3</v>
      </c>
      <c r="Z32" s="1">
        <v>9479.3540586451873</v>
      </c>
      <c r="AA32" s="1">
        <v>7773.0645779999995</v>
      </c>
      <c r="AB32" s="1">
        <v>1597.2718600000044</v>
      </c>
      <c r="AC32" s="8">
        <f t="shared" si="24"/>
        <v>2.2895410329228123</v>
      </c>
      <c r="AD32" s="8">
        <f t="shared" si="59"/>
        <v>2.8253717061001042</v>
      </c>
      <c r="AE32" s="8">
        <f t="shared" si="60"/>
        <v>1.9502411781325806</v>
      </c>
      <c r="AF32" s="7">
        <f t="shared" si="45"/>
        <v>-1.0532003704103454E-2</v>
      </c>
      <c r="AG32" s="7">
        <f t="shared" si="63"/>
        <v>2.3311752738808256E-3</v>
      </c>
      <c r="AH32" s="7">
        <f t="shared" si="64"/>
        <v>3.6486417892915846E-3</v>
      </c>
      <c r="AI32" s="1">
        <f t="shared" si="46"/>
        <v>25004.318838183419</v>
      </c>
      <c r="AJ32" s="1">
        <f t="shared" si="47"/>
        <v>4030.7987529685838</v>
      </c>
      <c r="AK32" s="1">
        <f t="shared" si="48"/>
        <v>1166.6643450006025</v>
      </c>
      <c r="AL32" s="10">
        <f t="shared" si="65"/>
        <v>8.8058407102427765</v>
      </c>
      <c r="AM32" s="10">
        <f t="shared" si="65"/>
        <v>1.3425088526808222</v>
      </c>
      <c r="AN32" s="10">
        <f t="shared" si="65"/>
        <v>0.47822459266512862</v>
      </c>
      <c r="AO32" s="7">
        <f t="shared" si="49"/>
        <v>1.8276539118654789E-2</v>
      </c>
      <c r="AP32" s="7">
        <f t="shared" si="26"/>
        <v>2.8144496824265453E-2</v>
      </c>
      <c r="AQ32" s="7">
        <f t="shared" si="26"/>
        <v>2.0372115051398465E-2</v>
      </c>
      <c r="AR32" s="1">
        <f t="shared" si="50"/>
        <v>15981.778449983894</v>
      </c>
      <c r="AS32" s="1">
        <f t="shared" si="51"/>
        <v>3029.0971023344446</v>
      </c>
      <c r="AT32" s="1">
        <f t="shared" si="52"/>
        <v>861.07935561309898</v>
      </c>
      <c r="AU32" s="1">
        <f t="shared" si="53"/>
        <v>3196.3556899967789</v>
      </c>
      <c r="AV32" s="1">
        <f t="shared" si="54"/>
        <v>605.81942046688891</v>
      </c>
      <c r="AW32" s="1">
        <f t="shared" si="55"/>
        <v>172.2158711226198</v>
      </c>
      <c r="AX32" s="1">
        <f t="shared" si="27"/>
        <v>13572.223383786324</v>
      </c>
      <c r="AY32" s="1">
        <f t="shared" si="28"/>
        <v>1241.6692179297127</v>
      </c>
      <c r="AZ32" s="1">
        <f t="shared" si="29"/>
        <v>343.24605654091505</v>
      </c>
      <c r="BA32" s="1">
        <f t="shared" si="30"/>
        <v>9.5157805849335926</v>
      </c>
      <c r="BB32" s="1">
        <f t="shared" si="31"/>
        <v>7.124211896851933</v>
      </c>
      <c r="BC32" s="1">
        <f t="shared" si="32"/>
        <v>5.8384475559904327</v>
      </c>
      <c r="BD32" s="1">
        <f t="shared" si="33"/>
        <v>0</v>
      </c>
      <c r="BE32">
        <v>0</v>
      </c>
      <c r="BF32">
        <v>0</v>
      </c>
      <c r="BG32">
        <v>0</v>
      </c>
      <c r="BH32">
        <f t="shared" si="34"/>
        <v>0</v>
      </c>
      <c r="BI32">
        <f t="shared" si="35"/>
        <v>0</v>
      </c>
      <c r="BJ32">
        <f t="shared" si="11"/>
        <v>0</v>
      </c>
      <c r="BK32">
        <f t="shared" si="11"/>
        <v>0</v>
      </c>
      <c r="BL32">
        <f t="shared" si="12"/>
        <v>0</v>
      </c>
      <c r="BM32">
        <f t="shared" si="13"/>
        <v>0</v>
      </c>
      <c r="BN32">
        <f t="shared" si="14"/>
        <v>0</v>
      </c>
      <c r="BO32">
        <f t="shared" si="15"/>
        <v>0</v>
      </c>
      <c r="BP32">
        <f t="shared" si="16"/>
        <v>0</v>
      </c>
      <c r="BQ32">
        <f t="shared" si="17"/>
        <v>0</v>
      </c>
      <c r="BR32" s="7">
        <f t="shared" si="56"/>
        <v>3.1846856462233175E-2</v>
      </c>
      <c r="BS32">
        <v>0</v>
      </c>
      <c r="BT32">
        <v>0</v>
      </c>
      <c r="BU32" s="8">
        <f>MAX((BU$3*climate!$I142+BU$4*climate!$I142^2+BU$5*climate!$I142^6)*(K32/K$66)^$BW$1,-99)</f>
        <v>2.6268115643345489</v>
      </c>
      <c r="BV32" s="8">
        <f>MAX((BV$3*climate!$I142+BV$4*climate!$I142^2+BV$5*climate!$I142^6)*(L32/L$66)^$BW$1,-99)</f>
        <v>1.8176417828683789</v>
      </c>
      <c r="BW32" s="8">
        <f>MAX((BW$3*climate!$I142+BW$4*climate!$I142^2+BW$5*climate!$I142^6)*(M32/M$66)^$BW$1,-99)</f>
        <v>0.79950083586631082</v>
      </c>
      <c r="BX32" s="8">
        <f>MAX((BX$3*climate!$M142+BX$4*climate!$M142^2+BX$5*climate!$M142^6)*(K32/K$66)^$BW$1,-99)</f>
        <v>2.6268115643345489</v>
      </c>
      <c r="BY32" s="8">
        <f>MAX((BY$3*climate!$M142+BY$4*climate!$M142^2+BY$5*climate!$M142^6)*(L32/L$66)^$BW$1,-99)</f>
        <v>1.8176417828683789</v>
      </c>
      <c r="BZ32" s="8">
        <f>MAX((BZ$3*climate!$M142+BZ$4*climate!$M142^2+BZ$5*climate!$M142^6)*(M32/M$66)^$BW$1,-99)</f>
        <v>0.79950083586631082</v>
      </c>
      <c r="CA32" s="8">
        <f t="shared" si="36"/>
        <v>0</v>
      </c>
      <c r="CB32" s="8">
        <f t="shared" si="37"/>
        <v>0</v>
      </c>
      <c r="CC32" s="8">
        <f t="shared" si="38"/>
        <v>0</v>
      </c>
      <c r="CD32" s="8">
        <f>MAX((CD$3*climate!$I142+CD$4*climate!$I142^2+CD$5*climate!$I142^6)*(K32/K$66)^$BW$1,-99)</f>
        <v>0.15074059979145654</v>
      </c>
      <c r="CE32" s="8">
        <f>MAX((CE$3*climate!$I142+CE$4*climate!$I142^2+CE$5*climate!$I142^6)*(L32/L$66)^$BW$1,-99)</f>
        <v>8.3139844403656377E-2</v>
      </c>
      <c r="CF32" s="8">
        <f>MAX((CF$3*climate!$I142+CF$4*climate!$I142^2+CF$5*climate!$I142^6)*(M32/M$66)^$BW$1,-99)</f>
        <v>1.8950876277354547E-2</v>
      </c>
      <c r="CG32" s="8">
        <f>MAX((CG$3*climate!$M142+CG$4*climate!$M142^2+CG$5*climate!$M142^6)*(K32/K$66)^$BW$1,-99)</f>
        <v>0.15074059979145654</v>
      </c>
      <c r="CH32" s="8">
        <f>MAX((CH$3*climate!$M142+CH$4*climate!$M142^2+CH$5*climate!$M142^6)*(L32/L$66)^$BW$1,-99)</f>
        <v>8.3139844403656377E-2</v>
      </c>
      <c r="CI32" s="8">
        <f>MAX((CI$3*climate!$M142+CI$4*climate!$M142^2+CI$5*climate!$M142^6)*(M32/M$66)^$BW$1,-99)</f>
        <v>1.8950876277354547E-2</v>
      </c>
      <c r="CJ32" s="8">
        <f t="shared" si="39"/>
        <v>0</v>
      </c>
      <c r="CK32" s="8">
        <f t="shared" si="40"/>
        <v>0</v>
      </c>
      <c r="CL32" s="8">
        <f t="shared" si="41"/>
        <v>0</v>
      </c>
    </row>
    <row r="33" spans="1:90">
      <c r="A33">
        <v>1987</v>
      </c>
      <c r="B33" s="1">
        <v>947.30641569152567</v>
      </c>
      <c r="C33" s="1">
        <v>1985.0015884222066</v>
      </c>
      <c r="D33" s="1">
        <v>2055.4687294649952</v>
      </c>
      <c r="E33" s="7">
        <f t="shared" si="42"/>
        <v>5.6025935173917851E-3</v>
      </c>
      <c r="F33" s="7">
        <f t="shared" si="18"/>
        <v>1.7099851299727353E-2</v>
      </c>
      <c r="G33" s="7">
        <f t="shared" si="19"/>
        <v>2.4196450554893278E-2</v>
      </c>
      <c r="H33" s="1">
        <v>21855.911782637802</v>
      </c>
      <c r="I33" s="1">
        <v>3073.6128521501973</v>
      </c>
      <c r="J33" s="1">
        <v>966.32031631938889</v>
      </c>
      <c r="K33" s="1">
        <f t="shared" si="20"/>
        <v>23071.639145062869</v>
      </c>
      <c r="L33" s="1">
        <f t="shared" si="6"/>
        <v>1548.4183338076225</v>
      </c>
      <c r="M33" s="1">
        <f t="shared" si="7"/>
        <v>470.12163331276088</v>
      </c>
      <c r="N33" s="7">
        <f t="shared" si="43"/>
        <v>2.4970831509726343E-2</v>
      </c>
      <c r="O33" s="7">
        <f t="shared" si="21"/>
        <v>2.3738205977081428E-2</v>
      </c>
      <c r="P33" s="7">
        <f t="shared" si="22"/>
        <v>1.4084395522837578E-2</v>
      </c>
      <c r="Q33" s="1">
        <v>4268.5236012981186</v>
      </c>
      <c r="R33" s="1">
        <v>2864.861574927801</v>
      </c>
      <c r="S33" s="1">
        <v>851.23401599999988</v>
      </c>
      <c r="T33" s="1">
        <f t="shared" si="23"/>
        <v>195.30292964894775</v>
      </c>
      <c r="U33" s="1">
        <f t="shared" si="57"/>
        <v>932.08276797894018</v>
      </c>
      <c r="V33" s="1">
        <f t="shared" si="58"/>
        <v>880.90253472291624</v>
      </c>
      <c r="W33" s="7">
        <f t="shared" si="44"/>
        <v>2.521244251574295E-4</v>
      </c>
      <c r="X33" s="7">
        <f t="shared" si="61"/>
        <v>7.9341206106642304E-5</v>
      </c>
      <c r="Y33" s="7">
        <f t="shared" si="62"/>
        <v>6.9351470848388885E-4</v>
      </c>
      <c r="Z33" s="1">
        <v>9769.6868124319262</v>
      </c>
      <c r="AA33" s="1">
        <v>8163.5524069999974</v>
      </c>
      <c r="AB33" s="1">
        <v>1650.5753720000048</v>
      </c>
      <c r="AC33" s="8">
        <f t="shared" si="24"/>
        <v>2.2887742285086174</v>
      </c>
      <c r="AD33" s="8">
        <f t="shared" si="59"/>
        <v>2.8495451502593916</v>
      </c>
      <c r="AE33" s="8">
        <f t="shared" si="60"/>
        <v>1.9390383149350143</v>
      </c>
      <c r="AF33" s="7">
        <f t="shared" si="45"/>
        <v>-3.3491621384740267E-4</v>
      </c>
      <c r="AG33" s="7">
        <f t="shared" si="63"/>
        <v>8.5558456280623307E-3</v>
      </c>
      <c r="AH33" s="7">
        <f t="shared" si="64"/>
        <v>-5.7443475828427015E-3</v>
      </c>
      <c r="AI33" s="1">
        <f t="shared" si="46"/>
        <v>25700.242644361853</v>
      </c>
      <c r="AJ33" s="1">
        <f t="shared" si="47"/>
        <v>4233.5382981386138</v>
      </c>
      <c r="AK33" s="1">
        <f t="shared" si="48"/>
        <v>1222.213781623162</v>
      </c>
      <c r="AL33" s="10">
        <f t="shared" si="65"/>
        <v>8.9667810024561714</v>
      </c>
      <c r="AM33" s="10">
        <f t="shared" si="65"/>
        <v>1.3802930888216458</v>
      </c>
      <c r="AN33" s="10">
        <f t="shared" si="65"/>
        <v>0.48796703908731082</v>
      </c>
      <c r="AO33" s="7">
        <f t="shared" si="49"/>
        <v>1.8276539118654789E-2</v>
      </c>
      <c r="AP33" s="7">
        <f t="shared" si="26"/>
        <v>2.8144496824265453E-2</v>
      </c>
      <c r="AQ33" s="7">
        <f t="shared" si="26"/>
        <v>2.0372115051398465E-2</v>
      </c>
      <c r="AR33" s="1">
        <f t="shared" si="50"/>
        <v>16436.766689603035</v>
      </c>
      <c r="AS33" s="1">
        <f t="shared" si="51"/>
        <v>3188.0175164434918</v>
      </c>
      <c r="AT33" s="1">
        <f t="shared" si="52"/>
        <v>903.95876907872264</v>
      </c>
      <c r="AU33" s="1">
        <f t="shared" si="53"/>
        <v>3287.3533379206074</v>
      </c>
      <c r="AV33" s="1">
        <f t="shared" si="54"/>
        <v>637.60350328869845</v>
      </c>
      <c r="AW33" s="1">
        <f t="shared" si="55"/>
        <v>180.79175381574453</v>
      </c>
      <c r="AX33" s="1">
        <f t="shared" si="27"/>
        <v>13880.844818393283</v>
      </c>
      <c r="AY33" s="1">
        <f t="shared" si="28"/>
        <v>1284.8423034170009</v>
      </c>
      <c r="AZ33" s="1">
        <f t="shared" si="29"/>
        <v>351.82584142314175</v>
      </c>
      <c r="BA33" s="1">
        <f t="shared" si="30"/>
        <v>9.5382650980870221</v>
      </c>
      <c r="BB33" s="1">
        <f t="shared" si="31"/>
        <v>7.1583912687222089</v>
      </c>
      <c r="BC33" s="1">
        <f t="shared" si="32"/>
        <v>5.863136284475428</v>
      </c>
      <c r="BD33" s="1">
        <f t="shared" si="33"/>
        <v>0</v>
      </c>
      <c r="BE33">
        <v>0</v>
      </c>
      <c r="BF33">
        <v>0</v>
      </c>
      <c r="BG33">
        <v>0</v>
      </c>
      <c r="BH33">
        <f t="shared" si="34"/>
        <v>0</v>
      </c>
      <c r="BI33">
        <f t="shared" si="35"/>
        <v>0</v>
      </c>
      <c r="BJ33">
        <f t="shared" si="11"/>
        <v>0</v>
      </c>
      <c r="BK33">
        <f t="shared" si="11"/>
        <v>0</v>
      </c>
      <c r="BL33">
        <f t="shared" si="12"/>
        <v>0</v>
      </c>
      <c r="BM33">
        <f t="shared" si="13"/>
        <v>0</v>
      </c>
      <c r="BN33">
        <f t="shared" si="14"/>
        <v>0</v>
      </c>
      <c r="BO33">
        <f t="shared" si="15"/>
        <v>0</v>
      </c>
      <c r="BP33">
        <f t="shared" si="16"/>
        <v>0</v>
      </c>
      <c r="BQ33">
        <f t="shared" si="17"/>
        <v>0</v>
      </c>
      <c r="BR33" s="7">
        <f t="shared" si="56"/>
        <v>3.2245714416814897E-2</v>
      </c>
      <c r="BS33">
        <v>0</v>
      </c>
      <c r="BT33">
        <v>0</v>
      </c>
      <c r="BU33" s="8">
        <f>MAX((BU$3*climate!$I143+BU$4*climate!$I143^2+BU$5*climate!$I143^6)*(K33/K$66)^$BW$1,-99)</f>
        <v>2.6697578531767472</v>
      </c>
      <c r="BV33" s="8">
        <f>MAX((BV$3*climate!$I143+BV$4*climate!$I143^2+BV$5*climate!$I143^6)*(L33/L$66)^$BW$1,-99)</f>
        <v>1.8441855619192926</v>
      </c>
      <c r="BW33" s="8">
        <f>MAX((BW$3*climate!$I143+BW$4*climate!$I143^2+BW$5*climate!$I143^6)*(M33/M$66)^$BW$1,-99)</f>
        <v>0.80928180035098296</v>
      </c>
      <c r="BX33" s="8">
        <f>MAX((BX$3*climate!$M143+BX$4*climate!$M143^2+BX$5*climate!$M143^6)*(K33/K$66)^$BW$1,-99)</f>
        <v>2.6697578531767472</v>
      </c>
      <c r="BY33" s="8">
        <f>MAX((BY$3*climate!$M143+BY$4*climate!$M143^2+BY$5*climate!$M143^6)*(L33/L$66)^$BW$1,-99)</f>
        <v>1.8441855619192926</v>
      </c>
      <c r="BZ33" s="8">
        <f>MAX((BZ$3*climate!$M143+BZ$4*climate!$M143^2+BZ$5*climate!$M143^6)*(M33/M$66)^$BW$1,-99)</f>
        <v>0.80928180035098296</v>
      </c>
      <c r="CA33" s="8">
        <f t="shared" si="36"/>
        <v>0</v>
      </c>
      <c r="CB33" s="8">
        <f t="shared" si="37"/>
        <v>0</v>
      </c>
      <c r="CC33" s="8">
        <f t="shared" si="38"/>
        <v>0</v>
      </c>
      <c r="CD33" s="8">
        <f>MAX((CD$3*climate!$I143+CD$4*climate!$I143^2+CD$5*climate!$I143^6)*(K33/K$66)^$BW$1,-99)</f>
        <v>0.15891376018750419</v>
      </c>
      <c r="CE33" s="8">
        <f>MAX((CE$3*climate!$I143+CE$4*climate!$I143^2+CE$5*climate!$I143^6)*(L33/L$66)^$BW$1,-99)</f>
        <v>8.7660767977140314E-2</v>
      </c>
      <c r="CF33" s="8">
        <f>MAX((CF$3*climate!$I143+CF$4*climate!$I143^2+CF$5*climate!$I143^6)*(M33/M$66)^$BW$1,-99)</f>
        <v>2.001226044629012E-2</v>
      </c>
      <c r="CG33" s="8">
        <f>MAX((CG$3*climate!$M143+CG$4*climate!$M143^2+CG$5*climate!$M143^6)*(K33/K$66)^$BW$1,-99)</f>
        <v>0.15891376018750419</v>
      </c>
      <c r="CH33" s="8">
        <f>MAX((CH$3*climate!$M143+CH$4*climate!$M143^2+CH$5*climate!$M143^6)*(L33/L$66)^$BW$1,-99)</f>
        <v>8.7660767977140314E-2</v>
      </c>
      <c r="CI33" s="8">
        <f>MAX((CI$3*climate!$M143+CI$4*climate!$M143^2+CI$5*climate!$M143^6)*(M33/M$66)^$BW$1,-99)</f>
        <v>2.001226044629012E-2</v>
      </c>
      <c r="CJ33" s="8">
        <f t="shared" si="39"/>
        <v>0</v>
      </c>
      <c r="CK33" s="8">
        <f t="shared" si="40"/>
        <v>0</v>
      </c>
      <c r="CL33" s="8">
        <f t="shared" si="41"/>
        <v>0</v>
      </c>
    </row>
    <row r="34" spans="1:90">
      <c r="A34">
        <v>1988</v>
      </c>
      <c r="B34" s="1">
        <v>952.81034412393706</v>
      </c>
      <c r="C34" s="1">
        <v>2018.5674788956755</v>
      </c>
      <c r="D34" s="1">
        <v>2104.4294449077634</v>
      </c>
      <c r="E34" s="7">
        <f t="shared" si="42"/>
        <v>5.8100825047127103E-3</v>
      </c>
      <c r="F34" s="7">
        <f t="shared" si="18"/>
        <v>1.6909754969087532E-2</v>
      </c>
      <c r="G34" s="7">
        <f t="shared" si="19"/>
        <v>2.3819732570444785E-2</v>
      </c>
      <c r="H34" s="1">
        <v>22868.130388723042</v>
      </c>
      <c r="I34" s="1">
        <v>3175.6789784928656</v>
      </c>
      <c r="J34" s="1">
        <v>1038.8988379554835</v>
      </c>
      <c r="K34" s="1">
        <f t="shared" si="20"/>
        <v>24000.715913458287</v>
      </c>
      <c r="L34" s="1">
        <f t="shared" si="6"/>
        <v>1573.2339947487048</v>
      </c>
      <c r="M34" s="1">
        <f t="shared" si="7"/>
        <v>493.67244906660113</v>
      </c>
      <c r="N34" s="7">
        <f t="shared" si="43"/>
        <v>4.0269213754335009E-2</v>
      </c>
      <c r="O34" s="7">
        <f t="shared" si="21"/>
        <v>1.6026457708014696E-2</v>
      </c>
      <c r="P34" s="7">
        <f t="shared" si="22"/>
        <v>5.0095154285683341E-2</v>
      </c>
      <c r="Q34" s="1">
        <v>4398.7258719066331</v>
      </c>
      <c r="R34" s="1">
        <v>2955.6648532876429</v>
      </c>
      <c r="S34" s="1">
        <v>887.8873120000012</v>
      </c>
      <c r="T34" s="1">
        <f t="shared" si="23"/>
        <v>192.35179252239072</v>
      </c>
      <c r="U34" s="1">
        <f t="shared" si="57"/>
        <v>930.71902837306368</v>
      </c>
      <c r="V34" s="1">
        <f t="shared" si="58"/>
        <v>854.64270394924336</v>
      </c>
      <c r="W34" s="7">
        <f t="shared" si="44"/>
        <v>-1.51105625085175E-2</v>
      </c>
      <c r="X34" s="7">
        <f t="shared" si="61"/>
        <v>-1.4631099862875141E-3</v>
      </c>
      <c r="Y34" s="7">
        <f t="shared" si="62"/>
        <v>-2.9810143277579249E-2</v>
      </c>
      <c r="Z34" s="1">
        <v>10089.763007815442</v>
      </c>
      <c r="AA34" s="1">
        <v>8534.8141549999982</v>
      </c>
      <c r="AB34" s="1">
        <v>1765.5761590000002</v>
      </c>
      <c r="AC34" s="8">
        <f t="shared" si="24"/>
        <v>2.293792180198313</v>
      </c>
      <c r="AD34" s="8">
        <f t="shared" si="59"/>
        <v>2.8876122898394789</v>
      </c>
      <c r="AE34" s="8">
        <f t="shared" si="60"/>
        <v>1.9885137845060206</v>
      </c>
      <c r="AF34" s="7">
        <f t="shared" si="45"/>
        <v>2.1924188184192506E-3</v>
      </c>
      <c r="AG34" s="7">
        <f t="shared" si="63"/>
        <v>1.3359023132734738E-2</v>
      </c>
      <c r="AH34" s="7">
        <f t="shared" si="64"/>
        <v>2.5515467739823494E-2</v>
      </c>
      <c r="AI34" s="1">
        <f t="shared" si="46"/>
        <v>26417.571717846273</v>
      </c>
      <c r="AJ34" s="1">
        <f t="shared" si="47"/>
        <v>4447.7879716134503</v>
      </c>
      <c r="AK34" s="1">
        <f t="shared" si="48"/>
        <v>1280.7841572765906</v>
      </c>
      <c r="AL34" s="10">
        <f t="shared" si="65"/>
        <v>9.1306627262159719</v>
      </c>
      <c r="AM34" s="10">
        <f t="shared" si="65"/>
        <v>1.4191407432765422</v>
      </c>
      <c r="AN34" s="10">
        <f t="shared" si="65"/>
        <v>0.49790795974888774</v>
      </c>
      <c r="AO34" s="7">
        <f t="shared" si="49"/>
        <v>1.8276539118654789E-2</v>
      </c>
      <c r="AP34" s="7">
        <f t="shared" si="26"/>
        <v>2.8144496824265453E-2</v>
      </c>
      <c r="AQ34" s="7">
        <f t="shared" si="26"/>
        <v>2.0372115051398465E-2</v>
      </c>
      <c r="AR34" s="1">
        <f t="shared" si="50"/>
        <v>16907.759067619383</v>
      </c>
      <c r="AS34" s="1">
        <f t="shared" si="51"/>
        <v>3354.9720125590925</v>
      </c>
      <c r="AT34" s="1">
        <f t="shared" si="52"/>
        <v>948.74992445412261</v>
      </c>
      <c r="AU34" s="1">
        <f t="shared" si="53"/>
        <v>3381.5518135238767</v>
      </c>
      <c r="AV34" s="1">
        <f t="shared" si="54"/>
        <v>670.99440251181852</v>
      </c>
      <c r="AW34" s="1">
        <f t="shared" si="55"/>
        <v>189.74998489082452</v>
      </c>
      <c r="AX34" s="1">
        <f t="shared" si="27"/>
        <v>14196.117136545363</v>
      </c>
      <c r="AY34" s="1">
        <f t="shared" si="28"/>
        <v>1329.6447297940385</v>
      </c>
      <c r="AZ34" s="1">
        <f t="shared" si="29"/>
        <v>360.66780067153303</v>
      </c>
      <c r="BA34" s="1">
        <f t="shared" si="30"/>
        <v>9.5607237651091665</v>
      </c>
      <c r="BB34" s="1">
        <f t="shared" si="31"/>
        <v>7.192667065077166</v>
      </c>
      <c r="BC34" s="1">
        <f t="shared" si="32"/>
        <v>5.8879573149243161</v>
      </c>
      <c r="BD34" s="1">
        <f t="shared" si="33"/>
        <v>0</v>
      </c>
      <c r="BE34">
        <v>0</v>
      </c>
      <c r="BF34">
        <v>0</v>
      </c>
      <c r="BG34">
        <v>0</v>
      </c>
      <c r="BH34">
        <f t="shared" si="34"/>
        <v>0</v>
      </c>
      <c r="BI34">
        <f t="shared" si="35"/>
        <v>0</v>
      </c>
      <c r="BJ34">
        <f t="shared" si="11"/>
        <v>0</v>
      </c>
      <c r="BK34">
        <f t="shared" si="11"/>
        <v>0</v>
      </c>
      <c r="BL34">
        <f t="shared" si="12"/>
        <v>0</v>
      </c>
      <c r="BM34">
        <f t="shared" si="13"/>
        <v>0</v>
      </c>
      <c r="BN34">
        <f t="shared" si="14"/>
        <v>0</v>
      </c>
      <c r="BO34">
        <f t="shared" si="15"/>
        <v>0</v>
      </c>
      <c r="BP34">
        <f t="shared" si="16"/>
        <v>0</v>
      </c>
      <c r="BQ34">
        <f t="shared" si="17"/>
        <v>0</v>
      </c>
      <c r="BR34" s="7">
        <f t="shared" si="56"/>
        <v>4.5832188766377735E-2</v>
      </c>
      <c r="BS34">
        <v>0</v>
      </c>
      <c r="BT34">
        <v>0</v>
      </c>
      <c r="BU34" s="8">
        <f>MAX((BU$3*climate!$I144+BU$4*climate!$I144^2+BU$5*climate!$I144^6)*(K34/K$66)^$BW$1,-99)</f>
        <v>2.702139959444593</v>
      </c>
      <c r="BV34" s="8">
        <f>MAX((BV$3*climate!$I144+BV$4*climate!$I144^2+BV$5*climate!$I144^6)*(L34/L$66)^$BW$1,-99)</f>
        <v>1.8736565399757847</v>
      </c>
      <c r="BW34" s="8">
        <f>MAX((BW$3*climate!$I144+BW$4*climate!$I144^2+BW$5*climate!$I144^6)*(M34/M$66)^$BW$1,-99)</f>
        <v>0.81146045603285233</v>
      </c>
      <c r="BX34" s="8">
        <f>MAX((BX$3*climate!$M144+BX$4*climate!$M144^2+BX$5*climate!$M144^6)*(K34/K$66)^$BW$1,-99)</f>
        <v>2.702139959444593</v>
      </c>
      <c r="BY34" s="8">
        <f>MAX((BY$3*climate!$M144+BY$4*climate!$M144^2+BY$5*climate!$M144^6)*(L34/L$66)^$BW$1,-99)</f>
        <v>1.8736565399757847</v>
      </c>
      <c r="BZ34" s="8">
        <f>MAX((BZ$3*climate!$M144+BZ$4*climate!$M144^2+BZ$5*climate!$M144^6)*(M34/M$66)^$BW$1,-99)</f>
        <v>0.81146045603285233</v>
      </c>
      <c r="CA34" s="8">
        <f t="shared" si="36"/>
        <v>0</v>
      </c>
      <c r="CB34" s="8">
        <f t="shared" si="37"/>
        <v>0</v>
      </c>
      <c r="CC34" s="8">
        <f t="shared" si="38"/>
        <v>0</v>
      </c>
      <c r="CD34" s="8">
        <f>MAX((CD$3*climate!$I144+CD$4*climate!$I144^2+CD$5*climate!$I144^6)*(K34/K$66)^$BW$1,-99)</f>
        <v>0.16682371588725134</v>
      </c>
      <c r="CE34" s="8">
        <f>MAX((CE$3*climate!$I144+CE$4*climate!$I144^2+CE$5*climate!$I144^6)*(L34/L$66)^$BW$1,-99)</f>
        <v>9.2552522651462757E-2</v>
      </c>
      <c r="CF34" s="8">
        <f>MAX((CF$3*climate!$I144+CF$4*climate!$I144^2+CF$5*climate!$I144^6)*(M34/M$66)^$BW$1,-99)</f>
        <v>2.0936227535584058E-2</v>
      </c>
      <c r="CG34" s="8">
        <f>MAX((CG$3*climate!$M144+CG$4*climate!$M144^2+CG$5*climate!$M144^6)*(K34/K$66)^$BW$1,-99)</f>
        <v>0.16682371588725134</v>
      </c>
      <c r="CH34" s="8">
        <f>MAX((CH$3*climate!$M144+CH$4*climate!$M144^2+CH$5*climate!$M144^6)*(L34/L$66)^$BW$1,-99)</f>
        <v>9.2552522651462757E-2</v>
      </c>
      <c r="CI34" s="8">
        <f>MAX((CI$3*climate!$M144+CI$4*climate!$M144^2+CI$5*climate!$M144^6)*(M34/M$66)^$BW$1,-99)</f>
        <v>2.0936227535584058E-2</v>
      </c>
      <c r="CJ34" s="8">
        <f t="shared" si="39"/>
        <v>0</v>
      </c>
      <c r="CK34" s="8">
        <f t="shared" si="40"/>
        <v>0</v>
      </c>
      <c r="CL34" s="8">
        <f t="shared" si="41"/>
        <v>0</v>
      </c>
    </row>
    <row r="35" spans="1:90">
      <c r="A35">
        <v>1989</v>
      </c>
      <c r="B35" s="1">
        <v>958.65364362799335</v>
      </c>
      <c r="C35" s="1">
        <v>2051.303637009778</v>
      </c>
      <c r="D35" s="1">
        <v>2153.3894404845114</v>
      </c>
      <c r="E35" s="7">
        <f t="shared" si="42"/>
        <v>6.1326994822132885E-3</v>
      </c>
      <c r="F35" s="7">
        <f t="shared" si="18"/>
        <v>1.6217519828473526E-2</v>
      </c>
      <c r="G35" s="7">
        <f t="shared" si="19"/>
        <v>2.3265211240614425E-2</v>
      </c>
      <c r="H35" s="1">
        <v>23763.030483248236</v>
      </c>
      <c r="I35" s="1">
        <v>3226.9687948967835</v>
      </c>
      <c r="J35" s="1">
        <v>1098.7151032485203</v>
      </c>
      <c r="K35" s="1">
        <f t="shared" si="20"/>
        <v>24787.920685637644</v>
      </c>
      <c r="L35" s="1">
        <f t="shared" si="6"/>
        <v>1573.1307333909833</v>
      </c>
      <c r="M35" s="1">
        <f t="shared" si="7"/>
        <v>510.22591761261259</v>
      </c>
      <c r="N35" s="7">
        <f t="shared" si="43"/>
        <v>3.2799220449000632E-2</v>
      </c>
      <c r="O35" s="7">
        <f t="shared" si="21"/>
        <v>-6.5636363100640693E-5</v>
      </c>
      <c r="P35" s="7">
        <f t="shared" si="22"/>
        <v>3.3531278841485879E-2</v>
      </c>
      <c r="Q35" s="1">
        <v>4465.3390933732589</v>
      </c>
      <c r="R35" s="1">
        <v>2993.2054839730058</v>
      </c>
      <c r="S35" s="1">
        <v>921.47998099999904</v>
      </c>
      <c r="T35" s="1">
        <f t="shared" si="23"/>
        <v>187.91117978496482</v>
      </c>
      <c r="U35" s="1">
        <f t="shared" si="57"/>
        <v>927.55947584821479</v>
      </c>
      <c r="V35" s="1">
        <f t="shared" si="58"/>
        <v>838.68873584744733</v>
      </c>
      <c r="W35" s="7">
        <f t="shared" si="44"/>
        <v>-2.3085892152052589E-2</v>
      </c>
      <c r="X35" s="7">
        <f t="shared" si="61"/>
        <v>-3.394743664338673E-3</v>
      </c>
      <c r="Y35" s="7">
        <f t="shared" si="62"/>
        <v>-1.866741274227679E-2</v>
      </c>
      <c r="Z35" s="1">
        <v>10312.188724182881</v>
      </c>
      <c r="AA35" s="1">
        <v>8563.3874189999988</v>
      </c>
      <c r="AB35" s="1">
        <v>1817.3248630000053</v>
      </c>
      <c r="AC35" s="8">
        <f t="shared" si="24"/>
        <v>2.3093853587707547</v>
      </c>
      <c r="AD35" s="8">
        <f t="shared" si="59"/>
        <v>2.8609420451927874</v>
      </c>
      <c r="AE35" s="8">
        <f t="shared" si="60"/>
        <v>1.9721805144674187</v>
      </c>
      <c r="AF35" s="7">
        <f t="shared" si="45"/>
        <v>6.7979909893551849E-3</v>
      </c>
      <c r="AG35" s="7">
        <f t="shared" si="63"/>
        <v>-9.2360891870889583E-3</v>
      </c>
      <c r="AH35" s="7">
        <f t="shared" si="64"/>
        <v>-8.2138078025238981E-3</v>
      </c>
      <c r="AI35" s="1">
        <f t="shared" si="46"/>
        <v>27157.366359585525</v>
      </c>
      <c r="AJ35" s="1">
        <f t="shared" si="47"/>
        <v>4674.0035769639244</v>
      </c>
      <c r="AK35" s="1">
        <f t="shared" si="48"/>
        <v>1342.4557264397563</v>
      </c>
      <c r="AL35" s="10">
        <f t="shared" si="65"/>
        <v>9.2975396407109017</v>
      </c>
      <c r="AM35" s="10">
        <f t="shared" si="65"/>
        <v>1.4590817454188745</v>
      </c>
      <c r="AN35" s="10">
        <f t="shared" si="65"/>
        <v>0.50805139798989918</v>
      </c>
      <c r="AO35" s="7">
        <f t="shared" si="49"/>
        <v>1.8276539118654789E-2</v>
      </c>
      <c r="AP35" s="7">
        <f t="shared" si="26"/>
        <v>2.8144496824265453E-2</v>
      </c>
      <c r="AQ35" s="7">
        <f t="shared" si="26"/>
        <v>2.0372115051398465E-2</v>
      </c>
      <c r="AR35" s="1">
        <f t="shared" si="50"/>
        <v>17397.023523563606</v>
      </c>
      <c r="AS35" s="1">
        <f t="shared" si="51"/>
        <v>3528.9165795642257</v>
      </c>
      <c r="AT35" s="1">
        <f t="shared" si="52"/>
        <v>995.37266137180166</v>
      </c>
      <c r="AU35" s="1">
        <f t="shared" si="53"/>
        <v>3479.4047047127215</v>
      </c>
      <c r="AV35" s="1">
        <f t="shared" si="54"/>
        <v>705.78331591284518</v>
      </c>
      <c r="AW35" s="1">
        <f t="shared" si="55"/>
        <v>199.07453227436034</v>
      </c>
      <c r="AX35" s="1">
        <f t="shared" si="27"/>
        <v>14517.880270271662</v>
      </c>
      <c r="AY35" s="1">
        <f t="shared" si="28"/>
        <v>1376.2629835565019</v>
      </c>
      <c r="AZ35" s="1">
        <f t="shared" si="29"/>
        <v>369.78825758441292</v>
      </c>
      <c r="BA35" s="1">
        <f t="shared" si="30"/>
        <v>9.583136290825772</v>
      </c>
      <c r="BB35" s="1">
        <f t="shared" si="31"/>
        <v>7.2271271220025639</v>
      </c>
      <c r="BC35" s="1">
        <f t="shared" si="32"/>
        <v>5.9129305650265183</v>
      </c>
      <c r="BD35" s="1">
        <f t="shared" si="33"/>
        <v>0</v>
      </c>
      <c r="BE35">
        <v>0</v>
      </c>
      <c r="BF35">
        <v>0</v>
      </c>
      <c r="BG35">
        <v>0</v>
      </c>
      <c r="BH35">
        <f t="shared" si="34"/>
        <v>0</v>
      </c>
      <c r="BI35">
        <f t="shared" si="35"/>
        <v>0</v>
      </c>
      <c r="BJ35">
        <f t="shared" si="11"/>
        <v>0</v>
      </c>
      <c r="BK35">
        <f t="shared" si="11"/>
        <v>0</v>
      </c>
      <c r="BL35">
        <f t="shared" si="12"/>
        <v>0</v>
      </c>
      <c r="BM35">
        <f t="shared" si="13"/>
        <v>0</v>
      </c>
      <c r="BN35">
        <f t="shared" si="14"/>
        <v>0</v>
      </c>
      <c r="BO35">
        <f t="shared" si="15"/>
        <v>0</v>
      </c>
      <c r="BP35">
        <f t="shared" si="16"/>
        <v>0</v>
      </c>
      <c r="BQ35">
        <f t="shared" si="17"/>
        <v>0</v>
      </c>
      <c r="BR35" s="7">
        <f t="shared" si="56"/>
        <v>3.7145700813999705E-2</v>
      </c>
      <c r="BS35">
        <v>0</v>
      </c>
      <c r="BT35">
        <v>0</v>
      </c>
      <c r="BU35" s="8">
        <f>MAX((BU$3*climate!$I145+BU$4*climate!$I145^2+BU$5*climate!$I145^6)*(K35/K$66)^$BW$1,-99)</f>
        <v>2.7386527930295235</v>
      </c>
      <c r="BV35" s="8">
        <f>MAX((BV$3*climate!$I145+BV$4*climate!$I145^2+BV$5*climate!$I145^6)*(L35/L$66)^$BW$1,-99)</f>
        <v>1.9102196978587107</v>
      </c>
      <c r="BW35" s="8">
        <f>MAX((BW$3*climate!$I145+BW$4*climate!$I145^2+BW$5*climate!$I145^6)*(M35/M$66)^$BW$1,-99)</f>
        <v>0.81627229496499354</v>
      </c>
      <c r="BX35" s="8">
        <f>MAX((BX$3*climate!$M145+BX$4*climate!$M145^2+BX$5*climate!$M145^6)*(K35/K$66)^$BW$1,-99)</f>
        <v>2.7386527930295235</v>
      </c>
      <c r="BY35" s="8">
        <f>MAX((BY$3*climate!$M145+BY$4*climate!$M145^2+BY$5*climate!$M145^6)*(L35/L$66)^$BW$1,-99)</f>
        <v>1.9102196978587107</v>
      </c>
      <c r="BZ35" s="8">
        <f>MAX((BZ$3*climate!$M145+BZ$4*climate!$M145^2+BZ$5*climate!$M145^6)*(M35/M$66)^$BW$1,-99)</f>
        <v>0.81627229496499354</v>
      </c>
      <c r="CA35" s="8">
        <f t="shared" si="36"/>
        <v>0</v>
      </c>
      <c r="CB35" s="8">
        <f t="shared" si="37"/>
        <v>0</v>
      </c>
      <c r="CC35" s="8">
        <f t="shared" si="38"/>
        <v>0</v>
      </c>
      <c r="CD35" s="8">
        <f>MAX((CD$3*climate!$I145+CD$4*climate!$I145^2+CD$5*climate!$I145^6)*(K35/K$66)^$BW$1,-99)</f>
        <v>0.17536381333936332</v>
      </c>
      <c r="CE35" s="8">
        <f>MAX((CE$3*climate!$I145+CE$4*climate!$I145^2+CE$5*climate!$I145^6)*(L35/L$66)^$BW$1,-99)</f>
        <v>9.8061727283491509E-2</v>
      </c>
      <c r="CF35" s="8">
        <f>MAX((CF$3*climate!$I145+CF$4*climate!$I145^2+CF$5*climate!$I145^6)*(M35/M$66)^$BW$1,-99)</f>
        <v>2.1977329845353846E-2</v>
      </c>
      <c r="CG35" s="8">
        <f>MAX((CG$3*climate!$M145+CG$4*climate!$M145^2+CG$5*climate!$M145^6)*(K35/K$66)^$BW$1,-99)</f>
        <v>0.17536381333936332</v>
      </c>
      <c r="CH35" s="8">
        <f>MAX((CH$3*climate!$M145+CH$4*climate!$M145^2+CH$5*climate!$M145^6)*(L35/L$66)^$BW$1,-99)</f>
        <v>9.8061727283491509E-2</v>
      </c>
      <c r="CI35" s="8">
        <f>MAX((CI$3*climate!$M145+CI$4*climate!$M145^2+CI$5*climate!$M145^6)*(M35/M$66)^$BW$1,-99)</f>
        <v>2.1977329845353846E-2</v>
      </c>
      <c r="CJ35" s="8">
        <f t="shared" si="39"/>
        <v>0</v>
      </c>
      <c r="CK35" s="8">
        <f t="shared" si="40"/>
        <v>0</v>
      </c>
      <c r="CL35" s="8">
        <f t="shared" si="41"/>
        <v>0</v>
      </c>
    </row>
    <row r="36" spans="1:90">
      <c r="A36">
        <v>1990</v>
      </c>
      <c r="B36" s="1">
        <v>965.08958199999995</v>
      </c>
      <c r="C36" s="1">
        <v>2084.8014689034158</v>
      </c>
      <c r="D36" s="1">
        <v>2202.0974930000007</v>
      </c>
      <c r="E36" s="7">
        <f t="shared" si="42"/>
        <v>6.7135178745578727E-3</v>
      </c>
      <c r="F36" s="7">
        <f t="shared" si="18"/>
        <v>1.6330021206645062E-2</v>
      </c>
      <c r="G36" s="7">
        <f t="shared" si="19"/>
        <v>2.2619249263398533E-2</v>
      </c>
      <c r="H36" s="1">
        <v>24604.55665273581</v>
      </c>
      <c r="I36" s="1">
        <v>3291.5774776912899</v>
      </c>
      <c r="J36" s="1">
        <v>1154.8005981083711</v>
      </c>
      <c r="K36" s="1">
        <f t="shared" si="20"/>
        <v>25494.583209308556</v>
      </c>
      <c r="L36" s="1">
        <f t="shared" si="6"/>
        <v>1578.844569513195</v>
      </c>
      <c r="M36" s="1">
        <f t="shared" si="7"/>
        <v>524.4093877674519</v>
      </c>
      <c r="N36" s="7">
        <f t="shared" si="43"/>
        <v>2.8508342132963049E-2</v>
      </c>
      <c r="O36" s="7">
        <f t="shared" si="21"/>
        <v>3.6321432166639411E-3</v>
      </c>
      <c r="P36" s="7">
        <f t="shared" si="22"/>
        <v>2.7798411772582909E-2</v>
      </c>
      <c r="Q36" s="1">
        <v>4446.4092371723718</v>
      </c>
      <c r="R36" s="1">
        <v>3064.5220758088508</v>
      </c>
      <c r="S36" s="1">
        <v>975.20387755984575</v>
      </c>
      <c r="T36" s="1">
        <f t="shared" si="23"/>
        <v>180.71486919793657</v>
      </c>
      <c r="U36" s="1">
        <f t="shared" si="57"/>
        <v>931.01927467261214</v>
      </c>
      <c r="V36" s="1">
        <f t="shared" si="58"/>
        <v>844.47815420020129</v>
      </c>
      <c r="W36" s="7">
        <f t="shared" si="44"/>
        <v>-3.8296340831148634E-2</v>
      </c>
      <c r="X36" s="7">
        <f t="shared" si="61"/>
        <v>3.7300021340771483E-3</v>
      </c>
      <c r="Y36" s="7">
        <f t="shared" si="62"/>
        <v>6.902940394095225E-3</v>
      </c>
      <c r="Z36" s="1">
        <v>10153.602080603576</v>
      </c>
      <c r="AA36" s="1">
        <v>8419.9490469999982</v>
      </c>
      <c r="AB36" s="1">
        <v>1901.4018390000037</v>
      </c>
      <c r="AC36" s="8">
        <f t="shared" si="24"/>
        <v>2.2835509596639398</v>
      </c>
      <c r="AD36" s="8">
        <f t="shared" si="59"/>
        <v>2.7475569888912075</v>
      </c>
      <c r="AE36" s="8">
        <f t="shared" si="60"/>
        <v>1.9497480298762651</v>
      </c>
      <c r="AF36" s="7">
        <f t="shared" si="45"/>
        <v>-1.1186699096666142E-2</v>
      </c>
      <c r="AG36" s="7">
        <f t="shared" si="63"/>
        <v>-3.9632070314776113E-2</v>
      </c>
      <c r="AH36" s="7">
        <f t="shared" si="64"/>
        <v>-1.137445808159776E-2</v>
      </c>
      <c r="AI36" s="1">
        <f t="shared" si="46"/>
        <v>27921.034428339695</v>
      </c>
      <c r="AJ36" s="1">
        <f t="shared" si="47"/>
        <v>4912.386535180377</v>
      </c>
      <c r="AK36" s="1">
        <f t="shared" si="48"/>
        <v>1407.2846860701411</v>
      </c>
      <c r="AL36" s="10">
        <f t="shared" si="65"/>
        <v>9.4674664876615982</v>
      </c>
      <c r="AM36" s="10">
        <f t="shared" si="65"/>
        <v>1.5001468669691598</v>
      </c>
      <c r="AN36" s="10">
        <f t="shared" si="65"/>
        <v>0.51840147952177329</v>
      </c>
      <c r="AO36" s="7">
        <f t="shared" si="49"/>
        <v>1.8276539118654789E-2</v>
      </c>
      <c r="AP36" s="7">
        <f t="shared" si="26"/>
        <v>2.8144496824265453E-2</v>
      </c>
      <c r="AQ36" s="7">
        <f t="shared" si="26"/>
        <v>2.0372115051398465E-2</v>
      </c>
      <c r="AR36" s="1">
        <f t="shared" si="50"/>
        <v>17909.117232242919</v>
      </c>
      <c r="AS36" s="1">
        <f t="shared" si="51"/>
        <v>3712.3084103352876</v>
      </c>
      <c r="AT36" s="1">
        <f t="shared" si="52"/>
        <v>1043.7869401949827</v>
      </c>
      <c r="AU36" s="1">
        <f t="shared" si="53"/>
        <v>3581.823446448584</v>
      </c>
      <c r="AV36" s="1">
        <f t="shared" si="54"/>
        <v>742.46168206705761</v>
      </c>
      <c r="AW36" s="1">
        <f t="shared" si="55"/>
        <v>208.75738803899654</v>
      </c>
      <c r="AX36" s="1">
        <f t="shared" si="27"/>
        <v>14845.558436247151</v>
      </c>
      <c r="AY36" s="1">
        <f t="shared" si="28"/>
        <v>1424.5225612922936</v>
      </c>
      <c r="AZ36" s="1">
        <f t="shared" si="29"/>
        <v>379.19735834147554</v>
      </c>
      <c r="BA36" s="1">
        <f t="shared" si="30"/>
        <v>9.6054560042907422</v>
      </c>
      <c r="BB36" s="1">
        <f t="shared" si="31"/>
        <v>7.2615919918555702</v>
      </c>
      <c r="BC36" s="1">
        <f t="shared" si="32"/>
        <v>5.9380568039575392</v>
      </c>
      <c r="BD36" s="1">
        <f t="shared" si="33"/>
        <v>0</v>
      </c>
      <c r="BE36">
        <v>0</v>
      </c>
      <c r="BF36">
        <v>0</v>
      </c>
      <c r="BG36">
        <v>0</v>
      </c>
      <c r="BH36">
        <f t="shared" si="34"/>
        <v>0</v>
      </c>
      <c r="BI36">
        <f t="shared" si="35"/>
        <v>0</v>
      </c>
      <c r="BJ36">
        <f t="shared" si="11"/>
        <v>0</v>
      </c>
      <c r="BK36">
        <f t="shared" si="11"/>
        <v>0</v>
      </c>
      <c r="BL36">
        <f t="shared" si="12"/>
        <v>0</v>
      </c>
      <c r="BM36">
        <f t="shared" si="13"/>
        <v>0</v>
      </c>
      <c r="BN36">
        <f t="shared" si="14"/>
        <v>0</v>
      </c>
      <c r="BO36">
        <f t="shared" si="15"/>
        <v>0</v>
      </c>
      <c r="BP36">
        <f t="shared" si="16"/>
        <v>0</v>
      </c>
      <c r="BQ36">
        <f t="shared" si="17"/>
        <v>0</v>
      </c>
      <c r="BR36" s="7">
        <f t="shared" si="56"/>
        <v>3.4256475183475299E-2</v>
      </c>
      <c r="BS36">
        <v>0</v>
      </c>
      <c r="BT36">
        <v>0</v>
      </c>
      <c r="BU36" s="8">
        <f>MAX((BU$3*climate!$I146+BU$4*climate!$I146^2+BU$5*climate!$I146^6)*(K36/K$66)^$BW$1,-99)</f>
        <v>2.777302812708669</v>
      </c>
      <c r="BV36" s="8">
        <f>MAX((BV$3*climate!$I146+BV$4*climate!$I146^2+BV$5*climate!$I146^6)*(L36/L$66)^$BW$1,-99)</f>
        <v>1.9446592465007786</v>
      </c>
      <c r="BW36" s="8">
        <f>MAX((BW$3*climate!$I146+BW$4*climate!$I146^2+BW$5*climate!$I146^6)*(M36/M$66)^$BW$1,-99)</f>
        <v>0.82161475754147584</v>
      </c>
      <c r="BX36" s="8">
        <f>MAX((BX$3*climate!$M146+BX$4*climate!$M146^2+BX$5*climate!$M146^6)*(K36/K$66)^$BW$1,-99)</f>
        <v>2.777302812708669</v>
      </c>
      <c r="BY36" s="8">
        <f>MAX((BY$3*climate!$M146+BY$4*climate!$M146^2+BY$5*climate!$M146^6)*(L36/L$66)^$BW$1,-99)</f>
        <v>1.9446592465007786</v>
      </c>
      <c r="BZ36" s="8">
        <f>MAX((BZ$3*climate!$M146+BZ$4*climate!$M146^2+BZ$5*climate!$M146^6)*(M36/M$66)^$BW$1,-99)</f>
        <v>0.82161475754147584</v>
      </c>
      <c r="CA36" s="8">
        <f t="shared" si="36"/>
        <v>0</v>
      </c>
      <c r="CB36" s="8">
        <f t="shared" si="37"/>
        <v>0</v>
      </c>
      <c r="CC36" s="8">
        <f t="shared" si="38"/>
        <v>0</v>
      </c>
      <c r="CD36" s="8">
        <f>MAX((CD$3*climate!$I146+CD$4*climate!$I146^2+CD$5*climate!$I146^6)*(K36/K$66)^$BW$1,-99)</f>
        <v>0.18444574223530188</v>
      </c>
      <c r="CE36" s="8">
        <f>MAX((CE$3*climate!$I146+CE$4*climate!$I146^2+CE$5*climate!$I146^6)*(L36/L$66)^$BW$1,-99)</f>
        <v>0.10375166544777353</v>
      </c>
      <c r="CF36" s="8">
        <f>MAX((CF$3*climate!$I146+CF$4*climate!$I146^2+CF$5*climate!$I146^6)*(M36/M$66)^$BW$1,-99)</f>
        <v>2.3088113002687431E-2</v>
      </c>
      <c r="CG36" s="8">
        <f>MAX((CG$3*climate!$M146+CG$4*climate!$M146^2+CG$5*climate!$M146^6)*(K36/K$66)^$BW$1,-99)</f>
        <v>0.18444574223530188</v>
      </c>
      <c r="CH36" s="8">
        <f>MAX((CH$3*climate!$M146+CH$4*climate!$M146^2+CH$5*climate!$M146^6)*(L36/L$66)^$BW$1,-99)</f>
        <v>0.10375166544777353</v>
      </c>
      <c r="CI36" s="8">
        <f>MAX((CI$3*climate!$M146+CI$4*climate!$M146^2+CI$5*climate!$M146^6)*(M36/M$66)^$BW$1,-99)</f>
        <v>2.3088113002687431E-2</v>
      </c>
      <c r="CJ36" s="8">
        <f t="shared" si="39"/>
        <v>0</v>
      </c>
      <c r="CK36" s="8">
        <f t="shared" si="40"/>
        <v>0</v>
      </c>
      <c r="CL36" s="8">
        <f t="shared" si="41"/>
        <v>0</v>
      </c>
    </row>
    <row r="37" spans="1:90">
      <c r="A37">
        <v>1991</v>
      </c>
      <c r="B37" s="1">
        <v>971.30660538821314</v>
      </c>
      <c r="C37" s="1">
        <v>2115.3616604105928</v>
      </c>
      <c r="D37" s="1">
        <v>2250.8548680506537</v>
      </c>
      <c r="E37" s="7">
        <f t="shared" si="42"/>
        <v>6.4419132733040119E-3</v>
      </c>
      <c r="F37" s="7">
        <f t="shared" si="18"/>
        <v>1.4658561960459116E-2</v>
      </c>
      <c r="G37" s="7">
        <f t="shared" si="19"/>
        <v>2.2141333526622953E-2</v>
      </c>
      <c r="H37" s="1">
        <v>24947.618381278808</v>
      </c>
      <c r="I37" s="1">
        <v>3408.4159930328774</v>
      </c>
      <c r="J37" s="1">
        <v>1191.5333209422074</v>
      </c>
      <c r="K37" s="1">
        <f t="shared" si="20"/>
        <v>25684.596648354625</v>
      </c>
      <c r="L37" s="1">
        <f t="shared" si="6"/>
        <v>1611.2686812955199</v>
      </c>
      <c r="M37" s="1">
        <f t="shared" si="7"/>
        <v>529.3692355980869</v>
      </c>
      <c r="N37" s="7">
        <f t="shared" si="43"/>
        <v>7.4530906226657478E-3</v>
      </c>
      <c r="O37" s="7">
        <f t="shared" si="21"/>
        <v>2.0536607851349364E-2</v>
      </c>
      <c r="P37" s="7">
        <f t="shared" si="22"/>
        <v>9.4579691865364079E-3</v>
      </c>
      <c r="Q37" s="1">
        <v>4471.2127775630915</v>
      </c>
      <c r="R37" s="1">
        <v>3063.6955039999998</v>
      </c>
      <c r="S37" s="1">
        <v>1017.4226960000001</v>
      </c>
      <c r="T37" s="1">
        <f t="shared" si="23"/>
        <v>179.22403290080703</v>
      </c>
      <c r="U37" s="1">
        <f t="shared" si="57"/>
        <v>898.86196704348333</v>
      </c>
      <c r="V37" s="1">
        <f t="shared" si="58"/>
        <v>853.87683090177541</v>
      </c>
      <c r="W37" s="7">
        <f t="shared" si="44"/>
        <v>-8.2496603834885107E-3</v>
      </c>
      <c r="X37" s="7">
        <f t="shared" si="61"/>
        <v>-3.4539894612210631E-2</v>
      </c>
      <c r="Y37" s="7">
        <f t="shared" si="62"/>
        <v>1.1129567597252477E-2</v>
      </c>
      <c r="Z37" s="1">
        <v>11151.34230578893</v>
      </c>
      <c r="AA37" s="1">
        <v>8486.9194680000001</v>
      </c>
      <c r="AB37" s="1">
        <v>2032.0167120000006</v>
      </c>
      <c r="AC37" s="8">
        <f t="shared" si="24"/>
        <v>2.4940307832691997</v>
      </c>
      <c r="AD37" s="8">
        <f t="shared" si="59"/>
        <v>2.770157627257464</v>
      </c>
      <c r="AE37" s="8">
        <f t="shared" si="60"/>
        <v>1.9972197592887198</v>
      </c>
      <c r="AF37" s="7">
        <f t="shared" si="45"/>
        <v>9.2172159642207152E-2</v>
      </c>
      <c r="AG37" s="7">
        <f t="shared" si="63"/>
        <v>8.2257214163834469E-3</v>
      </c>
      <c r="AH37" s="7">
        <f t="shared" si="64"/>
        <v>2.4347622710749528E-2</v>
      </c>
      <c r="AI37" s="1">
        <f t="shared" si="46"/>
        <v>28710.754431954309</v>
      </c>
      <c r="AJ37" s="1">
        <f t="shared" si="47"/>
        <v>5163.6095637293965</v>
      </c>
      <c r="AK37" s="1">
        <f t="shared" si="48"/>
        <v>1475.3136055021237</v>
      </c>
      <c r="AL37" s="10">
        <f t="shared" si="65"/>
        <v>9.6404990092778995</v>
      </c>
      <c r="AM37" s="10">
        <f t="shared" si="65"/>
        <v>1.5423677457025051</v>
      </c>
      <c r="AN37" s="10">
        <f t="shared" si="65"/>
        <v>0.52896241410540601</v>
      </c>
      <c r="AO37" s="7">
        <f t="shared" si="49"/>
        <v>1.8276539118654789E-2</v>
      </c>
      <c r="AP37" s="7">
        <f t="shared" si="26"/>
        <v>2.8144496824265453E-2</v>
      </c>
      <c r="AQ37" s="7">
        <f t="shared" si="26"/>
        <v>2.0372115051398465E-2</v>
      </c>
      <c r="AR37" s="1">
        <f t="shared" si="50"/>
        <v>18432.893293191326</v>
      </c>
      <c r="AS37" s="1">
        <f t="shared" si="51"/>
        <v>3900.1949615321632</v>
      </c>
      <c r="AT37" s="1">
        <f t="shared" si="52"/>
        <v>1094.1570878631148</v>
      </c>
      <c r="AU37" s="1">
        <f t="shared" si="53"/>
        <v>3686.5786586382656</v>
      </c>
      <c r="AV37" s="1">
        <f t="shared" si="54"/>
        <v>780.03899230643265</v>
      </c>
      <c r="AW37" s="1">
        <f t="shared" si="55"/>
        <v>218.83141757262297</v>
      </c>
      <c r="AX37" s="1">
        <f t="shared" si="27"/>
        <v>15181.935912666046</v>
      </c>
      <c r="AY37" s="1">
        <f t="shared" si="28"/>
        <v>1474.9988276804197</v>
      </c>
      <c r="AZ37" s="1">
        <f t="shared" si="29"/>
        <v>388.88587741268503</v>
      </c>
      <c r="BA37" s="1">
        <f t="shared" si="30"/>
        <v>9.6278615732969595</v>
      </c>
      <c r="BB37" s="1">
        <f t="shared" si="31"/>
        <v>7.2964124739806682</v>
      </c>
      <c r="BC37" s="1">
        <f t="shared" si="32"/>
        <v>5.9632859263153497</v>
      </c>
      <c r="BD37" s="1">
        <f t="shared" si="33"/>
        <v>0</v>
      </c>
      <c r="BE37">
        <v>0</v>
      </c>
      <c r="BF37">
        <v>0</v>
      </c>
      <c r="BG37">
        <v>0</v>
      </c>
      <c r="BH37">
        <f t="shared" si="34"/>
        <v>0</v>
      </c>
      <c r="BI37">
        <f t="shared" si="35"/>
        <v>0</v>
      </c>
      <c r="BJ37">
        <f t="shared" si="11"/>
        <v>0</v>
      </c>
      <c r="BK37">
        <f t="shared" si="11"/>
        <v>0</v>
      </c>
      <c r="BL37">
        <f t="shared" si="12"/>
        <v>0</v>
      </c>
      <c r="BM37">
        <f t="shared" si="13"/>
        <v>0</v>
      </c>
      <c r="BN37">
        <f t="shared" si="14"/>
        <v>0</v>
      </c>
      <c r="BO37">
        <f t="shared" si="15"/>
        <v>0</v>
      </c>
      <c r="BP37">
        <f t="shared" si="16"/>
        <v>0</v>
      </c>
      <c r="BQ37">
        <f t="shared" si="17"/>
        <v>0</v>
      </c>
      <c r="BR37" s="7">
        <f t="shared" si="56"/>
        <v>1.7095249132572654E-2</v>
      </c>
      <c r="BS37">
        <v>0</v>
      </c>
      <c r="BT37">
        <v>0</v>
      </c>
      <c r="BU37" s="8">
        <f>MAX((BU$3*climate!$I147+BU$4*climate!$I147^2+BU$5*climate!$I147^6)*(K37/K$66)^$BW$1,-99)</f>
        <v>2.8297532124803362</v>
      </c>
      <c r="BV37" s="8">
        <f>MAX((BV$3*climate!$I147+BV$4*climate!$I147^2+BV$5*climate!$I147^6)*(L37/L$66)^$BW$1,-99)</f>
        <v>1.9703591148351001</v>
      </c>
      <c r="BW37" s="8">
        <f>MAX((BW$3*climate!$I147+BW$4*climate!$I147^2+BW$5*climate!$I147^6)*(M37/M$66)^$BW$1,-99)</f>
        <v>0.83004488188402015</v>
      </c>
      <c r="BX37" s="8">
        <f>MAX((BX$3*climate!$M147+BX$4*climate!$M147^2+BX$5*climate!$M147^6)*(K37/K$66)^$BW$1,-99)</f>
        <v>2.8297532124803362</v>
      </c>
      <c r="BY37" s="8">
        <f>MAX((BY$3*climate!$M147+BY$4*climate!$M147^2+BY$5*climate!$M147^6)*(L37/L$66)^$BW$1,-99)</f>
        <v>1.9703591148351001</v>
      </c>
      <c r="BZ37" s="8">
        <f>MAX((BZ$3*climate!$M147+BZ$4*climate!$M147^2+BZ$5*climate!$M147^6)*(M37/M$66)^$BW$1,-99)</f>
        <v>0.83004488188402015</v>
      </c>
      <c r="CA37" s="8">
        <f t="shared" si="36"/>
        <v>0</v>
      </c>
      <c r="CB37" s="8">
        <f t="shared" si="37"/>
        <v>0</v>
      </c>
      <c r="CC37" s="8">
        <f t="shared" si="38"/>
        <v>0</v>
      </c>
      <c r="CD37" s="8">
        <f>MAX((CD$3*climate!$I147+CD$4*climate!$I147^2+CD$5*climate!$I147^6)*(K37/K$66)^$BW$1,-99)</f>
        <v>0.19489960560871869</v>
      </c>
      <c r="CE37" s="8">
        <f>MAX((CE$3*climate!$I147+CE$4*climate!$I147^2+CE$5*climate!$I147^6)*(L37/L$66)^$BW$1,-99)</f>
        <v>0.10925334450784323</v>
      </c>
      <c r="CF37" s="8">
        <f>MAX((CF$3*climate!$I147+CF$4*climate!$I147^2+CF$5*climate!$I147^6)*(M37/M$66)^$BW$1,-99)</f>
        <v>2.4347679003347469E-2</v>
      </c>
      <c r="CG37" s="8">
        <f>MAX((CG$3*climate!$M147+CG$4*climate!$M147^2+CG$5*climate!$M147^6)*(K37/K$66)^$BW$1,-99)</f>
        <v>0.19489960560871869</v>
      </c>
      <c r="CH37" s="8">
        <f>MAX((CH$3*climate!$M147+CH$4*climate!$M147^2+CH$5*climate!$M147^6)*(L37/L$66)^$BW$1,-99)</f>
        <v>0.10925334450784323</v>
      </c>
      <c r="CI37" s="8">
        <f>MAX((CI$3*climate!$M147+CI$4*climate!$M147^2+CI$5*climate!$M147^6)*(M37/M$66)^$BW$1,-99)</f>
        <v>2.4347679003347469E-2</v>
      </c>
      <c r="CJ37" s="8">
        <f t="shared" si="39"/>
        <v>0</v>
      </c>
      <c r="CK37" s="8">
        <f t="shared" si="40"/>
        <v>0</v>
      </c>
      <c r="CL37" s="8">
        <f t="shared" si="41"/>
        <v>0</v>
      </c>
    </row>
    <row r="38" spans="1:90">
      <c r="A38">
        <v>1992</v>
      </c>
      <c r="B38" s="1">
        <v>977.31730766866428</v>
      </c>
      <c r="C38" s="1">
        <v>2141.7241709324203</v>
      </c>
      <c r="D38" s="1">
        <v>2298.7854691087018</v>
      </c>
      <c r="E38" s="7">
        <f t="shared" si="42"/>
        <v>6.1882645985391616E-3</v>
      </c>
      <c r="F38" s="7">
        <f t="shared" si="18"/>
        <v>1.246241293638195E-2</v>
      </c>
      <c r="G38" s="7">
        <f t="shared" si="19"/>
        <v>2.1294398736404707E-2</v>
      </c>
      <c r="H38" s="1">
        <v>25379.678098094017</v>
      </c>
      <c r="I38" s="1">
        <v>3518.9187759136689</v>
      </c>
      <c r="J38" s="1">
        <v>1239.6080716442671</v>
      </c>
      <c r="K38" s="1">
        <f t="shared" si="20"/>
        <v>25968.718551230631</v>
      </c>
      <c r="L38" s="1">
        <f t="shared" si="6"/>
        <v>1643.0307990508757</v>
      </c>
      <c r="M38" s="1">
        <f t="shared" si="7"/>
        <v>539.24478308317077</v>
      </c>
      <c r="N38" s="7">
        <f t="shared" si="43"/>
        <v>1.1061956968446474E-2</v>
      </c>
      <c r="O38" s="7">
        <f t="shared" si="21"/>
        <v>1.9712489992555371E-2</v>
      </c>
      <c r="P38" s="7">
        <f t="shared" si="22"/>
        <v>1.8655310548839177E-2</v>
      </c>
      <c r="Q38" s="1">
        <v>4506.2698650860548</v>
      </c>
      <c r="R38" s="1">
        <v>2984.2321120000001</v>
      </c>
      <c r="S38" s="1">
        <v>1052.3453570000015</v>
      </c>
      <c r="T38" s="1">
        <f t="shared" si="23"/>
        <v>177.55425611266796</v>
      </c>
      <c r="U38" s="1">
        <f t="shared" si="57"/>
        <v>848.05370684498394</v>
      </c>
      <c r="V38" s="1">
        <f t="shared" si="58"/>
        <v>848.93393409751468</v>
      </c>
      <c r="W38" s="7">
        <f t="shared" si="44"/>
        <v>-9.3167013436374901E-3</v>
      </c>
      <c r="X38" s="7">
        <f t="shared" si="61"/>
        <v>-5.6525097357958964E-2</v>
      </c>
      <c r="Y38" s="7">
        <f t="shared" si="62"/>
        <v>-5.788770259804954E-3</v>
      </c>
      <c r="Z38" s="1">
        <v>11295.471101000001</v>
      </c>
      <c r="AA38" s="1">
        <v>8566.2843489999977</v>
      </c>
      <c r="AB38" s="1">
        <v>2138.9941029999991</v>
      </c>
      <c r="AC38" s="8">
        <f t="shared" si="24"/>
        <v>2.5066122179045962</v>
      </c>
      <c r="AD38" s="8">
        <f t="shared" si="59"/>
        <v>2.8705154383111862</v>
      </c>
      <c r="AE38" s="8">
        <f t="shared" si="60"/>
        <v>2.0325970830505562</v>
      </c>
      <c r="AF38" s="7">
        <f t="shared" si="45"/>
        <v>5.0446188233910227E-3</v>
      </c>
      <c r="AG38" s="7">
        <f t="shared" si="63"/>
        <v>3.6228195127321783E-2</v>
      </c>
      <c r="AH38" s="7">
        <f t="shared" si="64"/>
        <v>1.7713285479628693E-2</v>
      </c>
      <c r="AI38" s="1">
        <f t="shared" si="46"/>
        <v>29526.257647397142</v>
      </c>
      <c r="AJ38" s="1">
        <f t="shared" si="47"/>
        <v>5427.28759966289</v>
      </c>
      <c r="AK38" s="1">
        <f t="shared" si="48"/>
        <v>1546.6136625245342</v>
      </c>
      <c r="AL38" s="10">
        <f t="shared" si="65"/>
        <v>9.8166939665443191</v>
      </c>
      <c r="AM38" s="10">
        <f t="shared" si="65"/>
        <v>1.5857769098232788</v>
      </c>
      <c r="AN38" s="10">
        <f t="shared" si="65"/>
        <v>0.53973849726342682</v>
      </c>
      <c r="AO38" s="7">
        <f t="shared" si="49"/>
        <v>1.8276539118654789E-2</v>
      </c>
      <c r="AP38" s="7">
        <f t="shared" si="26"/>
        <v>2.8144496824265453E-2</v>
      </c>
      <c r="AQ38" s="7">
        <f t="shared" si="26"/>
        <v>2.0372115051398465E-2</v>
      </c>
      <c r="AR38" s="1">
        <f t="shared" si="50"/>
        <v>18968.605532351328</v>
      </c>
      <c r="AS38" s="1">
        <f t="shared" si="51"/>
        <v>4090.4349221691405</v>
      </c>
      <c r="AT38" s="1">
        <f t="shared" si="52"/>
        <v>1146.1950237563155</v>
      </c>
      <c r="AU38" s="1">
        <f t="shared" si="53"/>
        <v>3793.721106470266</v>
      </c>
      <c r="AV38" s="1">
        <f t="shared" si="54"/>
        <v>818.08698443382809</v>
      </c>
      <c r="AW38" s="1">
        <f t="shared" si="55"/>
        <v>229.23900475126311</v>
      </c>
      <c r="AX38" s="1">
        <f t="shared" si="27"/>
        <v>15527.080413709136</v>
      </c>
      <c r="AY38" s="1">
        <f t="shared" si="28"/>
        <v>1527.9035377887453</v>
      </c>
      <c r="AZ38" s="1">
        <f t="shared" si="29"/>
        <v>398.88716512575655</v>
      </c>
      <c r="BA38" s="1">
        <f t="shared" si="30"/>
        <v>9.6503409019275797</v>
      </c>
      <c r="BB38" s="1">
        <f t="shared" si="31"/>
        <v>7.3316518380142934</v>
      </c>
      <c r="BC38" s="1">
        <f t="shared" si="32"/>
        <v>5.9886785827250151</v>
      </c>
      <c r="BD38" s="1">
        <f t="shared" si="33"/>
        <v>0</v>
      </c>
      <c r="BE38">
        <v>0</v>
      </c>
      <c r="BF38">
        <v>0</v>
      </c>
      <c r="BG38">
        <v>0</v>
      </c>
      <c r="BH38">
        <f t="shared" si="34"/>
        <v>0</v>
      </c>
      <c r="BI38">
        <f t="shared" si="35"/>
        <v>0</v>
      </c>
      <c r="BJ38">
        <f t="shared" si="11"/>
        <v>0</v>
      </c>
      <c r="BK38">
        <f t="shared" si="11"/>
        <v>0</v>
      </c>
      <c r="BL38">
        <f t="shared" si="12"/>
        <v>0</v>
      </c>
      <c r="BM38">
        <f t="shared" si="13"/>
        <v>0</v>
      </c>
      <c r="BN38">
        <f t="shared" si="14"/>
        <v>0</v>
      </c>
      <c r="BO38">
        <f t="shared" ref="BO38:BO60" si="66">2*BI$5*BE38*AR38/Z38*1000</f>
        <v>0</v>
      </c>
      <c r="BP38">
        <f t="shared" ref="BP38:BP60" si="67">2*BJ$5*BF38*AS38/AA38*1000</f>
        <v>0</v>
      </c>
      <c r="BQ38">
        <f t="shared" ref="BQ38:BQ60" si="68">2*BK$5*BG38*AT38/AB38*1000</f>
        <v>0</v>
      </c>
      <c r="BR38" s="7">
        <f t="shared" si="56"/>
        <v>1.9989369564687776E-2</v>
      </c>
      <c r="BS38">
        <v>0</v>
      </c>
      <c r="BT38">
        <v>0</v>
      </c>
      <c r="BU38" s="8">
        <f>MAX((BU$3*climate!$I148+BU$4*climate!$I148^2+BU$5*climate!$I148^6)*(K38/K$66)^$BW$1,-99)</f>
        <v>2.8792030757516121</v>
      </c>
      <c r="BV38" s="8">
        <f>MAX((BV$3*climate!$I148+BV$4*climate!$I148^2+BV$5*climate!$I148^6)*(L38/L$66)^$BW$1,-99)</f>
        <v>1.9956406522735932</v>
      </c>
      <c r="BW38" s="8">
        <f>MAX((BW$3*climate!$I148+BW$4*climate!$I148^2+BW$5*climate!$I148^6)*(M38/M$66)^$BW$1,-99)</f>
        <v>0.83595396628202878</v>
      </c>
      <c r="BX38" s="8">
        <f>MAX((BX$3*climate!$M148+BX$4*climate!$M148^2+BX$5*climate!$M148^6)*(K38/K$66)^$BW$1,-99)</f>
        <v>2.8792030757516121</v>
      </c>
      <c r="BY38" s="8">
        <f>MAX((BY$3*climate!$M148+BY$4*climate!$M148^2+BY$5*climate!$M148^6)*(L38/L$66)^$BW$1,-99)</f>
        <v>1.9956406522735932</v>
      </c>
      <c r="BZ38" s="8">
        <f>MAX((BZ$3*climate!$M148+BZ$4*climate!$M148^2+BZ$5*climate!$M148^6)*(M38/M$66)^$BW$1,-99)</f>
        <v>0.83595396628202878</v>
      </c>
      <c r="CA38" s="8">
        <f t="shared" si="36"/>
        <v>0</v>
      </c>
      <c r="CB38" s="8">
        <f t="shared" si="37"/>
        <v>0</v>
      </c>
      <c r="CC38" s="8">
        <f t="shared" si="38"/>
        <v>0</v>
      </c>
      <c r="CD38" s="8">
        <f>MAX((CD$3*climate!$I148+CD$4*climate!$I148^2+CD$5*climate!$I148^6)*(K38/K$66)^$BW$1,-99)</f>
        <v>0.20564565564197632</v>
      </c>
      <c r="CE38" s="8">
        <f>MAX((CE$3*climate!$I148+CE$4*climate!$I148^2+CE$5*climate!$I148^6)*(L38/L$66)^$BW$1,-99)</f>
        <v>0.11500198276502285</v>
      </c>
      <c r="CF38" s="8">
        <f>MAX((CF$3*climate!$I148+CF$4*climate!$I148^2+CF$5*climate!$I148^6)*(M38/M$66)^$BW$1,-99)</f>
        <v>2.5598975081614309E-2</v>
      </c>
      <c r="CG38" s="8">
        <f>MAX((CG$3*climate!$M148+CG$4*climate!$M148^2+CG$5*climate!$M148^6)*(K38/K$66)^$BW$1,-99)</f>
        <v>0.20564565564197632</v>
      </c>
      <c r="CH38" s="8">
        <f>MAX((CH$3*climate!$M148+CH$4*climate!$M148^2+CH$5*climate!$M148^6)*(L38/L$66)^$BW$1,-99)</f>
        <v>0.11500198276502285</v>
      </c>
      <c r="CI38" s="8">
        <f>MAX((CI$3*climate!$M148+CI$4*climate!$M148^2+CI$5*climate!$M148^6)*(M38/M$66)^$BW$1,-99)</f>
        <v>2.5598975081614309E-2</v>
      </c>
      <c r="CJ38" s="8">
        <f t="shared" si="39"/>
        <v>0</v>
      </c>
      <c r="CK38" s="8">
        <f t="shared" si="40"/>
        <v>0</v>
      </c>
      <c r="CL38" s="8">
        <f t="shared" si="41"/>
        <v>0</v>
      </c>
    </row>
    <row r="39" spans="1:90">
      <c r="A39">
        <v>1993</v>
      </c>
      <c r="B39" s="1">
        <v>983.60275570927422</v>
      </c>
      <c r="C39" s="1">
        <v>2168.6955115280452</v>
      </c>
      <c r="D39" s="1">
        <v>2346.9547504902093</v>
      </c>
      <c r="E39" s="7">
        <f t="shared" si="42"/>
        <v>6.4313278720127265E-3</v>
      </c>
      <c r="F39" s="7">
        <f t="shared" si="18"/>
        <v>1.2593283935289801E-2</v>
      </c>
      <c r="G39" s="7">
        <f t="shared" si="19"/>
        <v>2.0954230844422383E-2</v>
      </c>
      <c r="H39" s="1">
        <v>25592.523894853668</v>
      </c>
      <c r="I39" s="1">
        <v>3647.4595290925654</v>
      </c>
      <c r="J39" s="1">
        <v>1293.4473539182864</v>
      </c>
      <c r="K39" s="1">
        <f t="shared" si="20"/>
        <v>26019.166524598586</v>
      </c>
      <c r="L39" s="1">
        <f t="shared" si="6"/>
        <v>1681.8679753353642</v>
      </c>
      <c r="M39" s="1">
        <f t="shared" si="7"/>
        <v>551.1172951451764</v>
      </c>
      <c r="N39" s="7">
        <f t="shared" si="43"/>
        <v>1.942643926323484E-3</v>
      </c>
      <c r="O39" s="7">
        <f t="shared" si="21"/>
        <v>2.3637521771912917E-2</v>
      </c>
      <c r="P39" s="7">
        <f t="shared" si="22"/>
        <v>2.2016925215527783E-2</v>
      </c>
      <c r="Q39" s="1">
        <v>4568.9495022796364</v>
      </c>
      <c r="R39" s="1">
        <v>2953.4735779999996</v>
      </c>
      <c r="S39" s="1">
        <v>1097.8205420000027</v>
      </c>
      <c r="T39" s="1">
        <f t="shared" si="23"/>
        <v>178.52672604902381</v>
      </c>
      <c r="U39" s="1">
        <f t="shared" si="57"/>
        <v>809.7344341843268</v>
      </c>
      <c r="V39" s="1">
        <f t="shared" si="58"/>
        <v>848.75548948655353</v>
      </c>
      <c r="W39" s="7">
        <f t="shared" si="44"/>
        <v>5.477029712758652E-3</v>
      </c>
      <c r="X39" s="7">
        <f t="shared" si="61"/>
        <v>-4.518495981017101E-2</v>
      </c>
      <c r="Y39" s="7">
        <f t="shared" si="62"/>
        <v>-2.1019846632808203E-4</v>
      </c>
      <c r="Z39" s="1">
        <v>11529.550378999998</v>
      </c>
      <c r="AA39" s="1">
        <v>8478.9364089999999</v>
      </c>
      <c r="AB39" s="1">
        <v>2265.1535709999953</v>
      </c>
      <c r="AC39" s="8">
        <f t="shared" si="24"/>
        <v>2.5234576073225217</v>
      </c>
      <c r="AD39" s="8">
        <f t="shared" si="59"/>
        <v>2.8708353689561941</v>
      </c>
      <c r="AE39" s="8">
        <f t="shared" si="60"/>
        <v>2.0633186248030597</v>
      </c>
      <c r="AF39" s="7">
        <f t="shared" si="45"/>
        <v>6.7203811174301187E-3</v>
      </c>
      <c r="AG39" s="7">
        <f t="shared" si="63"/>
        <v>1.1145407571677701E-4</v>
      </c>
      <c r="AH39" s="7">
        <f t="shared" si="64"/>
        <v>1.5114427747970671E-2</v>
      </c>
      <c r="AI39" s="1">
        <f t="shared" si="46"/>
        <v>30367.352989127692</v>
      </c>
      <c r="AJ39" s="1">
        <f t="shared" si="47"/>
        <v>5702.6458241304299</v>
      </c>
      <c r="AK39" s="1">
        <f t="shared" si="48"/>
        <v>1621.1913010233438</v>
      </c>
      <c r="AL39" s="10">
        <f t="shared" ref="AL39:AN54" si="69">(1+AL$5)*AL38</f>
        <v>9.9961091578397294</v>
      </c>
      <c r="AM39" s="10">
        <f t="shared" si="69"/>
        <v>1.6304078030257936</v>
      </c>
      <c r="AN39" s="10">
        <f t="shared" si="69"/>
        <v>0.55073411202734623</v>
      </c>
      <c r="AO39" s="7">
        <f t="shared" si="49"/>
        <v>1.8276539118654789E-2</v>
      </c>
      <c r="AP39" s="7">
        <f t="shared" si="26"/>
        <v>2.8144496824265453E-2</v>
      </c>
      <c r="AQ39" s="7">
        <f t="shared" si="26"/>
        <v>2.0372115051398465E-2</v>
      </c>
      <c r="AR39" s="1">
        <f t="shared" si="50"/>
        <v>19523.971587805107</v>
      </c>
      <c r="AS39" s="1">
        <f t="shared" si="51"/>
        <v>4290.1293792548358</v>
      </c>
      <c r="AT39" s="1">
        <f t="shared" si="52"/>
        <v>1200.3630083016419</v>
      </c>
      <c r="AU39" s="1">
        <f t="shared" si="53"/>
        <v>3904.7943175610217</v>
      </c>
      <c r="AV39" s="1">
        <f t="shared" si="54"/>
        <v>858.02587585096717</v>
      </c>
      <c r="AW39" s="1">
        <f t="shared" si="55"/>
        <v>240.07260166032839</v>
      </c>
      <c r="AX39" s="1">
        <f t="shared" si="27"/>
        <v>15879.55826636651</v>
      </c>
      <c r="AY39" s="1">
        <f t="shared" si="28"/>
        <v>1582.5658720461115</v>
      </c>
      <c r="AZ39" s="1">
        <f t="shared" si="29"/>
        <v>409.16443167075863</v>
      </c>
      <c r="BA39" s="1">
        <f t="shared" si="30"/>
        <v>9.6727879174347891</v>
      </c>
      <c r="BB39" s="1">
        <f t="shared" si="31"/>
        <v>7.3668027784576218</v>
      </c>
      <c r="BC39" s="1">
        <f t="shared" si="32"/>
        <v>6.0141171086738563</v>
      </c>
      <c r="BD39" s="1">
        <f t="shared" si="33"/>
        <v>0</v>
      </c>
      <c r="BE39">
        <v>0</v>
      </c>
      <c r="BF39">
        <v>0</v>
      </c>
      <c r="BG39">
        <v>0</v>
      </c>
      <c r="BH39">
        <f t="shared" si="34"/>
        <v>0</v>
      </c>
      <c r="BI39">
        <f t="shared" si="35"/>
        <v>0</v>
      </c>
      <c r="BJ39">
        <f t="shared" si="11"/>
        <v>0</v>
      </c>
      <c r="BK39">
        <f t="shared" si="11"/>
        <v>0</v>
      </c>
      <c r="BL39">
        <f t="shared" si="12"/>
        <v>0</v>
      </c>
      <c r="BM39">
        <f t="shared" si="13"/>
        <v>0</v>
      </c>
      <c r="BN39">
        <f t="shared" si="14"/>
        <v>0</v>
      </c>
      <c r="BO39">
        <f t="shared" si="66"/>
        <v>0</v>
      </c>
      <c r="BP39">
        <f t="shared" si="67"/>
        <v>0</v>
      </c>
      <c r="BQ39">
        <f t="shared" si="68"/>
        <v>0</v>
      </c>
      <c r="BR39" s="7">
        <f t="shared" si="56"/>
        <v>1.3113781425445836E-2</v>
      </c>
      <c r="BS39">
        <v>0</v>
      </c>
      <c r="BT39">
        <v>0</v>
      </c>
      <c r="BU39" s="8">
        <f>MAX((BU$3*climate!$I149+BU$4*climate!$I149^2+BU$5*climate!$I149^6)*(K39/K$66)^$BW$1,-99)</f>
        <v>2.9345716097185952</v>
      </c>
      <c r="BV39" s="8">
        <f>MAX((BV$3*climate!$I149+BV$4*climate!$I149^2+BV$5*climate!$I149^6)*(L39/L$66)^$BW$1,-99)</f>
        <v>2.0180353598333847</v>
      </c>
      <c r="BW39" s="8">
        <f>MAX((BW$3*climate!$I149+BW$4*climate!$I149^2+BW$5*climate!$I149^6)*(M39/M$66)^$BW$1,-99)</f>
        <v>0.8404587470887287</v>
      </c>
      <c r="BX39" s="8">
        <f>MAX((BX$3*climate!$M149+BX$4*climate!$M149^2+BX$5*climate!$M149^6)*(K39/K$66)^$BW$1,-99)</f>
        <v>2.9345716097185952</v>
      </c>
      <c r="BY39" s="8">
        <f>MAX((BY$3*climate!$M149+BY$4*climate!$M149^2+BY$5*climate!$M149^6)*(L39/L$66)^$BW$1,-99)</f>
        <v>2.0180353598333847</v>
      </c>
      <c r="BZ39" s="8">
        <f>MAX((BZ$3*climate!$M149+BZ$4*climate!$M149^2+BZ$5*climate!$M149^6)*(M39/M$66)^$BW$1,-99)</f>
        <v>0.8404587470887287</v>
      </c>
      <c r="CA39" s="8">
        <f t="shared" si="36"/>
        <v>0</v>
      </c>
      <c r="CB39" s="8">
        <f t="shared" si="37"/>
        <v>0</v>
      </c>
      <c r="CC39" s="8">
        <f t="shared" si="38"/>
        <v>0</v>
      </c>
      <c r="CD39" s="8">
        <f>MAX((CD$3*climate!$I149+CD$4*climate!$I149^2+CD$5*climate!$I149^6)*(K39/K$66)^$BW$1,-99)</f>
        <v>0.21732468013277959</v>
      </c>
      <c r="CE39" s="8">
        <f>MAX((CE$3*climate!$I149+CE$4*climate!$I149^2+CE$5*climate!$I149^6)*(L39/L$66)^$BW$1,-99)</f>
        <v>0.12084924001623919</v>
      </c>
      <c r="CF39" s="8">
        <f>MAX((CF$3*climate!$I149+CF$4*climate!$I149^2+CF$5*climate!$I149^6)*(M39/M$66)^$BW$1,-99)</f>
        <v>2.6868764156408202E-2</v>
      </c>
      <c r="CG39" s="8">
        <f>MAX((CG$3*climate!$M149+CG$4*climate!$M149^2+CG$5*climate!$M149^6)*(K39/K$66)^$BW$1,-99)</f>
        <v>0.21732468013277959</v>
      </c>
      <c r="CH39" s="8">
        <f>MAX((CH$3*climate!$M149+CH$4*climate!$M149^2+CH$5*climate!$M149^6)*(L39/L$66)^$BW$1,-99)</f>
        <v>0.12084924001623919</v>
      </c>
      <c r="CI39" s="8">
        <f>MAX((CI$3*climate!$M149+CI$4*climate!$M149^2+CI$5*climate!$M149^6)*(M39/M$66)^$BW$1,-99)</f>
        <v>2.6868764156408202E-2</v>
      </c>
      <c r="CJ39" s="8">
        <f t="shared" si="39"/>
        <v>0</v>
      </c>
      <c r="CK39" s="8">
        <f t="shared" si="40"/>
        <v>0</v>
      </c>
      <c r="CL39" s="8">
        <f t="shared" si="41"/>
        <v>0</v>
      </c>
    </row>
    <row r="40" spans="1:90">
      <c r="A40">
        <v>1994</v>
      </c>
      <c r="B40" s="1">
        <v>989.36736538489151</v>
      </c>
      <c r="C40" s="1">
        <v>2194.8813109255934</v>
      </c>
      <c r="D40" s="1">
        <v>2395.2634872860117</v>
      </c>
      <c r="E40" s="7">
        <f t="shared" si="42"/>
        <v>5.8607091553546375E-3</v>
      </c>
      <c r="F40" s="7">
        <f t="shared" si="18"/>
        <v>1.2074447177279346E-2</v>
      </c>
      <c r="G40" s="7">
        <f t="shared" si="19"/>
        <v>2.0583582527831989E-2</v>
      </c>
      <c r="H40" s="1">
        <v>26349.604880474133</v>
      </c>
      <c r="I40" s="1">
        <v>3773.9301909376209</v>
      </c>
      <c r="J40" s="1">
        <v>1365.5541605299168</v>
      </c>
      <c r="K40" s="1">
        <f t="shared" si="20"/>
        <v>26632.781515108294</v>
      </c>
      <c r="L40" s="1">
        <f t="shared" si="6"/>
        <v>1719.423356585115</v>
      </c>
      <c r="M40" s="1">
        <f t="shared" si="7"/>
        <v>570.10603124801855</v>
      </c>
      <c r="N40" s="7">
        <f t="shared" si="43"/>
        <v>2.3583191641807444E-2</v>
      </c>
      <c r="O40" s="7">
        <f t="shared" si="21"/>
        <v>2.2329565578571797E-2</v>
      </c>
      <c r="P40" s="7">
        <f t="shared" si="22"/>
        <v>3.4454981308180699E-2</v>
      </c>
      <c r="Q40" s="1">
        <v>4638.4701607236966</v>
      </c>
      <c r="R40" s="1">
        <v>2903.3460949999999</v>
      </c>
      <c r="S40" s="1">
        <v>1130.8990450000028</v>
      </c>
      <c r="T40" s="1">
        <f t="shared" si="23"/>
        <v>176.03566284065784</v>
      </c>
      <c r="U40" s="1">
        <f t="shared" si="57"/>
        <v>769.31632227109981</v>
      </c>
      <c r="V40" s="1">
        <f t="shared" si="58"/>
        <v>828.1612532754807</v>
      </c>
      <c r="W40" s="7">
        <f t="shared" si="44"/>
        <v>-1.3953446990799145E-2</v>
      </c>
      <c r="X40" s="7">
        <f t="shared" si="61"/>
        <v>-4.9915268768261689E-2</v>
      </c>
      <c r="Y40" s="7">
        <f t="shared" si="62"/>
        <v>-2.4264038897151785E-2</v>
      </c>
      <c r="Z40" s="1">
        <v>11611.115460000001</v>
      </c>
      <c r="AA40" s="1">
        <v>8369.0804229999994</v>
      </c>
      <c r="AB40" s="1">
        <v>2364.5842759999978</v>
      </c>
      <c r="AC40" s="8">
        <f t="shared" si="24"/>
        <v>2.5032209020804457</v>
      </c>
      <c r="AD40" s="8">
        <f t="shared" si="59"/>
        <v>2.882563824344889</v>
      </c>
      <c r="AE40" s="8">
        <f t="shared" si="60"/>
        <v>2.0908889139613622</v>
      </c>
      <c r="AF40" s="7">
        <f t="shared" si="45"/>
        <v>-8.0194353902968141E-3</v>
      </c>
      <c r="AG40" s="7">
        <f t="shared" si="63"/>
        <v>4.0853806928535796E-3</v>
      </c>
      <c r="AH40" s="7">
        <f t="shared" si="64"/>
        <v>1.3362109383825205E-2</v>
      </c>
      <c r="AI40" s="1">
        <f t="shared" si="46"/>
        <v>31235.412007775943</v>
      </c>
      <c r="AJ40" s="1">
        <f t="shared" si="47"/>
        <v>5990.4071175683539</v>
      </c>
      <c r="AK40" s="1">
        <f t="shared" si="48"/>
        <v>1699.144772581338</v>
      </c>
      <c r="AL40" s="10">
        <f t="shared" si="69"/>
        <v>10.178803437897331</v>
      </c>
      <c r="AM40" s="10">
        <f t="shared" si="69"/>
        <v>1.6762948102603106</v>
      </c>
      <c r="AN40" s="10">
        <f t="shared" si="69"/>
        <v>0.56195373072029708</v>
      </c>
      <c r="AO40" s="7">
        <f t="shared" si="49"/>
        <v>1.8276539118654789E-2</v>
      </c>
      <c r="AP40" s="7">
        <f t="shared" si="26"/>
        <v>2.8144496824265453E-2</v>
      </c>
      <c r="AQ40" s="7">
        <f t="shared" si="26"/>
        <v>2.0372115051398465E-2</v>
      </c>
      <c r="AR40" s="1">
        <f t="shared" si="50"/>
        <v>20086.868679320316</v>
      </c>
      <c r="AS40" s="1">
        <f t="shared" si="51"/>
        <v>4497.4930474920093</v>
      </c>
      <c r="AT40" s="1">
        <f t="shared" si="52"/>
        <v>1256.6932168708602</v>
      </c>
      <c r="AU40" s="1">
        <f t="shared" si="53"/>
        <v>4017.3737358640633</v>
      </c>
      <c r="AV40" s="1">
        <f t="shared" si="54"/>
        <v>899.49860949840195</v>
      </c>
      <c r="AW40" s="1">
        <f t="shared" si="55"/>
        <v>251.33864337417205</v>
      </c>
      <c r="AX40" s="1">
        <f t="shared" si="27"/>
        <v>16242.192238880623</v>
      </c>
      <c r="AY40" s="1">
        <f t="shared" si="28"/>
        <v>1639.2660596651185</v>
      </c>
      <c r="AZ40" s="1">
        <f t="shared" si="29"/>
        <v>419.72608810391034</v>
      </c>
      <c r="BA40" s="1">
        <f t="shared" si="30"/>
        <v>9.6953675946841837</v>
      </c>
      <c r="BB40" s="1">
        <f t="shared" si="31"/>
        <v>7.4020038960547865</v>
      </c>
      <c r="BC40" s="1">
        <f t="shared" si="32"/>
        <v>6.0396023273401163</v>
      </c>
      <c r="BD40" s="1">
        <f t="shared" si="33"/>
        <v>0</v>
      </c>
      <c r="BE40">
        <v>0</v>
      </c>
      <c r="BF40">
        <v>0</v>
      </c>
      <c r="BG40">
        <v>0</v>
      </c>
      <c r="BH40">
        <f t="shared" si="34"/>
        <v>0</v>
      </c>
      <c r="BI40">
        <f t="shared" si="35"/>
        <v>0</v>
      </c>
      <c r="BJ40">
        <f t="shared" si="11"/>
        <v>0</v>
      </c>
      <c r="BK40">
        <f t="shared" si="11"/>
        <v>0</v>
      </c>
      <c r="BL40">
        <f t="shared" si="12"/>
        <v>0</v>
      </c>
      <c r="BM40">
        <f t="shared" si="13"/>
        <v>0</v>
      </c>
      <c r="BN40">
        <f t="shared" si="14"/>
        <v>0</v>
      </c>
      <c r="BO40">
        <f t="shared" si="66"/>
        <v>0</v>
      </c>
      <c r="BP40">
        <f t="shared" si="67"/>
        <v>0</v>
      </c>
      <c r="BQ40">
        <f t="shared" si="68"/>
        <v>0</v>
      </c>
      <c r="BR40" s="7">
        <f t="shared" si="56"/>
        <v>3.129875777896407E-2</v>
      </c>
      <c r="BS40">
        <v>0</v>
      </c>
      <c r="BT40">
        <v>0</v>
      </c>
      <c r="BU40" s="8">
        <f>MAX((BU$3*climate!$I150+BU$4*climate!$I150^2+BU$5*climate!$I150^6)*(K40/K$66)^$BW$1,-99)</f>
        <v>2.9733854336951389</v>
      </c>
      <c r="BV40" s="8">
        <f>MAX((BV$3*climate!$I150+BV$4*climate!$I150^2+BV$5*climate!$I150^6)*(L40/L$66)^$BW$1,-99)</f>
        <v>2.0399981089131543</v>
      </c>
      <c r="BW40" s="8">
        <f>MAX((BW$3*climate!$I150+BW$4*climate!$I150^2+BW$5*climate!$I150^6)*(M40/M$66)^$BW$1,-99)</f>
        <v>0.84165530311830472</v>
      </c>
      <c r="BX40" s="8">
        <f>MAX((BX$3*climate!$M150+BX$4*climate!$M150^2+BX$5*climate!$M150^6)*(K40/K$66)^$BW$1,-99)</f>
        <v>2.9733854336951389</v>
      </c>
      <c r="BY40" s="8">
        <f>MAX((BY$3*climate!$M150+BY$4*climate!$M150^2+BY$5*climate!$M150^6)*(L40/L$66)^$BW$1,-99)</f>
        <v>2.0399981089131543</v>
      </c>
      <c r="BZ40" s="8">
        <f>MAX((BZ$3*climate!$M150+BZ$4*climate!$M150^2+BZ$5*climate!$M150^6)*(M40/M$66)^$BW$1,-99)</f>
        <v>0.84165530311830472</v>
      </c>
      <c r="CA40" s="8">
        <f t="shared" si="36"/>
        <v>0</v>
      </c>
      <c r="CB40" s="8">
        <f t="shared" si="37"/>
        <v>0</v>
      </c>
      <c r="CC40" s="8">
        <f t="shared" si="38"/>
        <v>0</v>
      </c>
      <c r="CD40" s="8">
        <f>MAX((CD$3*climate!$I150+CD$4*climate!$I150^2+CD$5*climate!$I150^6)*(K40/K$66)^$BW$1,-99)</f>
        <v>0.22826884693823915</v>
      </c>
      <c r="CE40" s="8">
        <f>MAX((CE$3*climate!$I150+CE$4*climate!$I150^2+CE$5*climate!$I150^6)*(L40/L$66)^$BW$1,-99)</f>
        <v>0.12693356776994977</v>
      </c>
      <c r="CF40" s="8">
        <f>MAX((CF$3*climate!$I150+CF$4*climate!$I150^2+CF$5*climate!$I150^6)*(M40/M$66)^$BW$1,-99)</f>
        <v>2.8089356886806766E-2</v>
      </c>
      <c r="CG40" s="8">
        <f>MAX((CG$3*climate!$M150+CG$4*climate!$M150^2+CG$5*climate!$M150^6)*(K40/K$66)^$BW$1,-99)</f>
        <v>0.22826884693823915</v>
      </c>
      <c r="CH40" s="8">
        <f>MAX((CH$3*climate!$M150+CH$4*climate!$M150^2+CH$5*climate!$M150^6)*(L40/L$66)^$BW$1,-99)</f>
        <v>0.12693356776994977</v>
      </c>
      <c r="CI40" s="8">
        <f>MAX((CI$3*climate!$M150+CI$4*climate!$M150^2+CI$5*climate!$M150^6)*(M40/M$66)^$BW$1,-99)</f>
        <v>2.8089356886806766E-2</v>
      </c>
      <c r="CJ40" s="8">
        <f t="shared" si="39"/>
        <v>0</v>
      </c>
      <c r="CK40" s="8">
        <f t="shared" si="40"/>
        <v>0</v>
      </c>
      <c r="CL40" s="8">
        <f t="shared" si="41"/>
        <v>0</v>
      </c>
    </row>
    <row r="41" spans="1:90">
      <c r="A41">
        <v>1995</v>
      </c>
      <c r="B41" s="1">
        <v>995.08699659754791</v>
      </c>
      <c r="C41" s="1">
        <v>2221.9206720742259</v>
      </c>
      <c r="D41" s="1">
        <v>2444.1086520000008</v>
      </c>
      <c r="E41" s="7">
        <f t="shared" si="42"/>
        <v>5.7810995316500691E-3</v>
      </c>
      <c r="F41" s="7">
        <f t="shared" si="18"/>
        <v>1.2319281691468786E-2</v>
      </c>
      <c r="G41" s="7">
        <f t="shared" si="19"/>
        <v>2.0392397317980926E-2</v>
      </c>
      <c r="H41" s="1">
        <v>27027.758102154679</v>
      </c>
      <c r="I41" s="1">
        <v>3888.1350825134687</v>
      </c>
      <c r="J41" s="1">
        <v>1448.530682532848</v>
      </c>
      <c r="K41" s="1">
        <f t="shared" si="20"/>
        <v>27161.201175946793</v>
      </c>
      <c r="L41" s="1">
        <f t="shared" si="6"/>
        <v>1749.8982440645752</v>
      </c>
      <c r="M41" s="1">
        <f t="shared" si="7"/>
        <v>592.66214754713269</v>
      </c>
      <c r="N41" s="7">
        <f t="shared" si="43"/>
        <v>1.9840949040141886E-2</v>
      </c>
      <c r="O41" s="7">
        <f t="shared" si="21"/>
        <v>1.7723899912576169E-2</v>
      </c>
      <c r="P41" s="7">
        <f t="shared" si="22"/>
        <v>3.9564774029379413E-2</v>
      </c>
      <c r="Q41" s="1">
        <v>4742.0037342271235</v>
      </c>
      <c r="R41" s="1">
        <v>2950.2758280000003</v>
      </c>
      <c r="S41" s="1">
        <v>1200.1585219999965</v>
      </c>
      <c r="T41" s="1">
        <f t="shared" si="23"/>
        <v>175.44939229898932</v>
      </c>
      <c r="U41" s="1">
        <f t="shared" si="57"/>
        <v>758.7894364238</v>
      </c>
      <c r="V41" s="1">
        <f t="shared" si="58"/>
        <v>828.5351055881282</v>
      </c>
      <c r="W41" s="7">
        <f t="shared" si="44"/>
        <v>-3.3304077833318235E-3</v>
      </c>
      <c r="X41" s="7">
        <f t="shared" si="61"/>
        <v>-1.3683429744767883E-2</v>
      </c>
      <c r="Y41" s="7">
        <f t="shared" si="62"/>
        <v>4.5142453980906438E-4</v>
      </c>
      <c r="Z41" s="1">
        <v>11767.061969</v>
      </c>
      <c r="AA41" s="1">
        <v>8487.4511829999992</v>
      </c>
      <c r="AB41" s="1">
        <v>2487.7368040000038</v>
      </c>
      <c r="AC41" s="8">
        <f t="shared" si="24"/>
        <v>2.481453543375975</v>
      </c>
      <c r="AD41" s="8">
        <f t="shared" si="59"/>
        <v>2.8768331091109078</v>
      </c>
      <c r="AE41" s="8">
        <f t="shared" si="60"/>
        <v>2.0728401776911358</v>
      </c>
      <c r="AF41" s="7">
        <f t="shared" si="45"/>
        <v>-8.6957402306683251E-3</v>
      </c>
      <c r="AG41" s="7">
        <f t="shared" si="63"/>
        <v>-1.9880618724144039E-3</v>
      </c>
      <c r="AH41" s="7">
        <f t="shared" si="64"/>
        <v>-8.632087601455396E-3</v>
      </c>
      <c r="AI41" s="1">
        <f t="shared" si="46"/>
        <v>32129.244542862416</v>
      </c>
      <c r="AJ41" s="1">
        <f t="shared" si="47"/>
        <v>6290.8650153099206</v>
      </c>
      <c r="AK41" s="1">
        <f t="shared" si="48"/>
        <v>1780.5689386973763</v>
      </c>
      <c r="AL41" s="10">
        <f t="shared" si="69"/>
        <v>10.36483673711116</v>
      </c>
      <c r="AM41" s="10">
        <f t="shared" si="69"/>
        <v>1.7234732842242146</v>
      </c>
      <c r="AN41" s="10">
        <f t="shared" si="69"/>
        <v>0.57340191677609353</v>
      </c>
      <c r="AO41" s="7">
        <f t="shared" si="49"/>
        <v>1.8276539118654789E-2</v>
      </c>
      <c r="AP41" s="7">
        <f t="shared" si="26"/>
        <v>2.8144496824265453E-2</v>
      </c>
      <c r="AQ41" s="7">
        <f t="shared" si="26"/>
        <v>2.0372115051398465E-2</v>
      </c>
      <c r="AR41" s="1">
        <f t="shared" si="50"/>
        <v>20664.809655552512</v>
      </c>
      <c r="AS41" s="1">
        <f t="shared" si="51"/>
        <v>4715.5186698099187</v>
      </c>
      <c r="AT41" s="1">
        <f t="shared" si="52"/>
        <v>1315.4286777487405</v>
      </c>
      <c r="AU41" s="1">
        <f t="shared" si="53"/>
        <v>4132.9619311105025</v>
      </c>
      <c r="AV41" s="1">
        <f t="shared" si="54"/>
        <v>943.10373396198383</v>
      </c>
      <c r="AW41" s="1">
        <f t="shared" si="55"/>
        <v>263.08573554974811</v>
      </c>
      <c r="AX41" s="1">
        <f t="shared" si="27"/>
        <v>16613.469757889052</v>
      </c>
      <c r="AY41" s="1">
        <f t="shared" si="28"/>
        <v>1697.8171107820328</v>
      </c>
      <c r="AZ41" s="1">
        <f t="shared" si="29"/>
        <v>430.56307719293329</v>
      </c>
      <c r="BA41" s="1">
        <f t="shared" si="30"/>
        <v>9.7179690765104549</v>
      </c>
      <c r="BB41" s="1">
        <f t="shared" si="31"/>
        <v>7.4370986524613718</v>
      </c>
      <c r="BC41" s="1">
        <f t="shared" si="32"/>
        <v>6.0650938339080298</v>
      </c>
      <c r="BD41" s="1">
        <f t="shared" si="33"/>
        <v>0</v>
      </c>
      <c r="BE41">
        <v>0</v>
      </c>
      <c r="BF41">
        <v>0</v>
      </c>
      <c r="BG41">
        <v>0</v>
      </c>
      <c r="BH41">
        <f t="shared" si="34"/>
        <v>0</v>
      </c>
      <c r="BI41">
        <f t="shared" si="35"/>
        <v>0</v>
      </c>
      <c r="BJ41">
        <f t="shared" si="11"/>
        <v>0</v>
      </c>
      <c r="BK41">
        <f t="shared" si="11"/>
        <v>0</v>
      </c>
      <c r="BL41">
        <f t="shared" si="12"/>
        <v>0</v>
      </c>
      <c r="BM41">
        <f t="shared" si="13"/>
        <v>0</v>
      </c>
      <c r="BN41">
        <f t="shared" si="14"/>
        <v>0</v>
      </c>
      <c r="BO41">
        <f t="shared" si="66"/>
        <v>0</v>
      </c>
      <c r="BP41">
        <f t="shared" si="67"/>
        <v>0</v>
      </c>
      <c r="BQ41">
        <f t="shared" si="68"/>
        <v>0</v>
      </c>
      <c r="BR41" s="7">
        <f t="shared" si="56"/>
        <v>2.7798029622635667E-2</v>
      </c>
      <c r="BS41">
        <v>0</v>
      </c>
      <c r="BT41">
        <v>0</v>
      </c>
      <c r="BU41" s="8">
        <f>MAX((BU$3*climate!$I151+BU$4*climate!$I151^2+BU$5*climate!$I151^6)*(K41/K$66)^$BW$1,-99)</f>
        <v>3.0137894994123822</v>
      </c>
      <c r="BV41" s="8">
        <f>MAX((BV$3*climate!$I151+BV$4*climate!$I151^2+BV$5*climate!$I151^6)*(L41/L$66)^$BW$1,-99)</f>
        <v>2.0631852412176857</v>
      </c>
      <c r="BW41" s="8">
        <f>MAX((BW$3*climate!$I151+BW$4*climate!$I151^2+BW$5*climate!$I151^6)*(M41/M$66)^$BW$1,-99)</f>
        <v>0.84102347536265654</v>
      </c>
      <c r="BX41" s="8">
        <f>MAX((BX$3*climate!$M151+BX$4*climate!$M151^2+BX$5*climate!$M151^6)*(K41/K$66)^$BW$1,-99)</f>
        <v>3.0137894994123822</v>
      </c>
      <c r="BY41" s="8">
        <f>MAX((BY$3*climate!$M151+BY$4*climate!$M151^2+BY$5*climate!$M151^6)*(L41/L$66)^$BW$1,-99)</f>
        <v>2.0631852412176857</v>
      </c>
      <c r="BZ41" s="8">
        <f>MAX((BZ$3*climate!$M151+BZ$4*climate!$M151^2+BZ$5*climate!$M151^6)*(M41/M$66)^$BW$1,-99)</f>
        <v>0.84102347536265654</v>
      </c>
      <c r="CA41" s="8">
        <f t="shared" si="36"/>
        <v>0</v>
      </c>
      <c r="CB41" s="8">
        <f t="shared" si="37"/>
        <v>0</v>
      </c>
      <c r="CC41" s="8">
        <f t="shared" si="38"/>
        <v>0</v>
      </c>
      <c r="CD41" s="8">
        <f>MAX((CD$3*climate!$I151+CD$4*climate!$I151^2+CD$5*climate!$I151^6)*(K41/K$66)^$BW$1,-99)</f>
        <v>0.23980658313504188</v>
      </c>
      <c r="CE41" s="8">
        <f>MAX((CE$3*climate!$I151+CE$4*climate!$I151^2+CE$5*climate!$I151^6)*(L41/L$66)^$BW$1,-99)</f>
        <v>0.13337187776718565</v>
      </c>
      <c r="CF41" s="8">
        <f>MAX((CF$3*climate!$I151+CF$4*climate!$I151^2+CF$5*climate!$I151^6)*(M41/M$66)^$BW$1,-99)</f>
        <v>2.9301243822627526E-2</v>
      </c>
      <c r="CG41" s="8">
        <f>MAX((CG$3*climate!$M151+CG$4*climate!$M151^2+CG$5*climate!$M151^6)*(K41/K$66)^$BW$1,-99)</f>
        <v>0.23980658313504188</v>
      </c>
      <c r="CH41" s="8">
        <f>MAX((CH$3*climate!$M151+CH$4*climate!$M151^2+CH$5*climate!$M151^6)*(L41/L$66)^$BW$1,-99)</f>
        <v>0.13337187776718565</v>
      </c>
      <c r="CI41" s="8">
        <f>MAX((CI$3*climate!$M151+CI$4*climate!$M151^2+CI$5*climate!$M151^6)*(M41/M$66)^$BW$1,-99)</f>
        <v>2.9301243822627526E-2</v>
      </c>
      <c r="CJ41" s="8">
        <f t="shared" si="39"/>
        <v>0</v>
      </c>
      <c r="CK41" s="8">
        <f t="shared" si="40"/>
        <v>0</v>
      </c>
      <c r="CL41" s="8">
        <f t="shared" si="41"/>
        <v>0</v>
      </c>
    </row>
    <row r="42" spans="1:90">
      <c r="A42">
        <v>1996</v>
      </c>
      <c r="B42" s="1">
        <v>1000.3747852050499</v>
      </c>
      <c r="C42" s="1">
        <v>2247.0150821235175</v>
      </c>
      <c r="D42" s="1">
        <v>2493.4737569060553</v>
      </c>
      <c r="E42" s="7">
        <f t="shared" si="42"/>
        <v>5.3138957956262445E-3</v>
      </c>
      <c r="F42" s="7">
        <f t="shared" si="18"/>
        <v>1.1294017092817743E-2</v>
      </c>
      <c r="G42" s="7">
        <f t="shared" si="19"/>
        <v>2.0197590179004132E-2</v>
      </c>
      <c r="H42" s="1">
        <v>27736.464927010045</v>
      </c>
      <c r="I42" s="1">
        <v>4069.5054532381719</v>
      </c>
      <c r="J42" s="1">
        <v>1544.1766598808326</v>
      </c>
      <c r="K42" s="1">
        <f t="shared" si="20"/>
        <v>27726.073604828831</v>
      </c>
      <c r="L42" s="1">
        <f t="shared" si="6"/>
        <v>1811.0717126973307</v>
      </c>
      <c r="M42" s="1">
        <f t="shared" si="7"/>
        <v>619.28731176897304</v>
      </c>
      <c r="N42" s="7">
        <f t="shared" si="43"/>
        <v>2.079703416733536E-2</v>
      </c>
      <c r="O42" s="7">
        <f t="shared" si="21"/>
        <v>3.4958300484184024E-2</v>
      </c>
      <c r="P42" s="7">
        <f t="shared" si="22"/>
        <v>4.492469163423829E-2</v>
      </c>
      <c r="Q42" s="1">
        <v>4881.6675423842144</v>
      </c>
      <c r="R42" s="1">
        <v>3000.6358080000005</v>
      </c>
      <c r="S42" s="1">
        <v>1243.1912289999996</v>
      </c>
      <c r="T42" s="1">
        <f t="shared" si="23"/>
        <v>176.00179241408657</v>
      </c>
      <c r="U42" s="1">
        <f t="shared" si="57"/>
        <v>737.34655045426848</v>
      </c>
      <c r="V42" s="1">
        <f t="shared" si="58"/>
        <v>805.08355118898066</v>
      </c>
      <c r="W42" s="7">
        <f t="shared" si="44"/>
        <v>3.1484869104354551E-3</v>
      </c>
      <c r="X42" s="7">
        <f t="shared" si="61"/>
        <v>-2.8259336438040794E-2</v>
      </c>
      <c r="Y42" s="7">
        <f t="shared" si="62"/>
        <v>-2.8304840966878131E-2</v>
      </c>
      <c r="Z42" s="1">
        <v>12072.838431</v>
      </c>
      <c r="AA42" s="1">
        <v>8591.2712870000014</v>
      </c>
      <c r="AB42" s="1">
        <v>2674.328431999993</v>
      </c>
      <c r="AC42" s="8">
        <f t="shared" si="24"/>
        <v>2.4730972206074497</v>
      </c>
      <c r="AD42" s="8">
        <f t="shared" si="59"/>
        <v>2.8631502910465834</v>
      </c>
      <c r="AE42" s="8">
        <f t="shared" si="60"/>
        <v>2.1511802606194173</v>
      </c>
      <c r="AF42" s="7">
        <f t="shared" si="45"/>
        <v>-3.3675112680757735E-3</v>
      </c>
      <c r="AG42" s="7">
        <f t="shared" si="63"/>
        <v>-4.7562084922448955E-3</v>
      </c>
      <c r="AH42" s="7">
        <f t="shared" si="64"/>
        <v>3.7793595363218913E-2</v>
      </c>
      <c r="AI42" s="1">
        <f t="shared" si="46"/>
        <v>33049.282019686681</v>
      </c>
      <c r="AJ42" s="1">
        <f t="shared" si="47"/>
        <v>6604.8822477409121</v>
      </c>
      <c r="AK42" s="1">
        <f t="shared" si="48"/>
        <v>1865.5977803773867</v>
      </c>
      <c r="AL42" s="10">
        <f t="shared" si="69"/>
        <v>10.554270081195442</v>
      </c>
      <c r="AM42" s="10">
        <f t="shared" si="69"/>
        <v>1.7719795725987695</v>
      </c>
      <c r="AN42" s="10">
        <f t="shared" si="69"/>
        <v>0.58508332659534856</v>
      </c>
      <c r="AO42" s="7">
        <f t="shared" si="49"/>
        <v>1.8276539118654789E-2</v>
      </c>
      <c r="AP42" s="7">
        <f t="shared" si="26"/>
        <v>2.8144496824265453E-2</v>
      </c>
      <c r="AQ42" s="7">
        <f t="shared" si="26"/>
        <v>2.0372115051398465E-2</v>
      </c>
      <c r="AR42" s="1">
        <f t="shared" si="50"/>
        <v>21251.559171577337</v>
      </c>
      <c r="AS42" s="1">
        <f t="shared" si="51"/>
        <v>4939.8813391114163</v>
      </c>
      <c r="AT42" s="1">
        <f t="shared" si="52"/>
        <v>1376.6551591383734</v>
      </c>
      <c r="AU42" s="1">
        <f t="shared" si="53"/>
        <v>4250.3118343154674</v>
      </c>
      <c r="AV42" s="1">
        <f t="shared" si="54"/>
        <v>987.97626782228326</v>
      </c>
      <c r="AW42" s="1">
        <f t="shared" si="55"/>
        <v>275.33103182767468</v>
      </c>
      <c r="AX42" s="1">
        <f t="shared" si="27"/>
        <v>16994.877908460152</v>
      </c>
      <c r="AY42" s="1">
        <f t="shared" si="28"/>
        <v>1758.7354454044996</v>
      </c>
      <c r="AZ42" s="1">
        <f t="shared" si="29"/>
        <v>441.68266229408425</v>
      </c>
      <c r="BA42" s="1">
        <f t="shared" si="30"/>
        <v>9.7406672781361952</v>
      </c>
      <c r="BB42" s="1">
        <f t="shared" si="31"/>
        <v>7.4723503328603122</v>
      </c>
      <c r="BC42" s="1">
        <f t="shared" si="32"/>
        <v>6.0905916656113188</v>
      </c>
      <c r="BD42" s="1">
        <f t="shared" si="33"/>
        <v>0</v>
      </c>
      <c r="BE42">
        <v>0</v>
      </c>
      <c r="BF42">
        <v>0</v>
      </c>
      <c r="BG42">
        <v>0</v>
      </c>
      <c r="BH42">
        <f t="shared" si="34"/>
        <v>0</v>
      </c>
      <c r="BI42">
        <f t="shared" si="35"/>
        <v>0</v>
      </c>
      <c r="BJ42">
        <f t="shared" si="11"/>
        <v>0</v>
      </c>
      <c r="BK42">
        <f t="shared" si="11"/>
        <v>0</v>
      </c>
      <c r="BL42">
        <f t="shared" si="12"/>
        <v>0</v>
      </c>
      <c r="BM42">
        <f t="shared" si="13"/>
        <v>0</v>
      </c>
      <c r="BN42">
        <f t="shared" si="14"/>
        <v>0</v>
      </c>
      <c r="BO42">
        <f t="shared" si="66"/>
        <v>0</v>
      </c>
      <c r="BP42">
        <f t="shared" si="67"/>
        <v>0</v>
      </c>
      <c r="BQ42">
        <f t="shared" si="68"/>
        <v>0</v>
      </c>
      <c r="BR42" s="7">
        <f t="shared" si="56"/>
        <v>3.0456997379984641E-2</v>
      </c>
      <c r="BS42">
        <v>0</v>
      </c>
      <c r="BT42">
        <v>0</v>
      </c>
      <c r="BU42" s="8">
        <f>MAX((BU$3*climate!$I152+BU$4*climate!$I152^2+BU$5*climate!$I152^6)*(K42/K$66)^$BW$1,-99)</f>
        <v>3.0523562372519035</v>
      </c>
      <c r="BV42" s="8">
        <f>MAX((BV$3*climate!$I152+BV$4*climate!$I152^2+BV$5*climate!$I152^6)*(L42/L$66)^$BW$1,-99)</f>
        <v>2.0765536764508639</v>
      </c>
      <c r="BW42" s="8">
        <f>MAX((BW$3*climate!$I152+BW$4*climate!$I152^2+BW$5*climate!$I152^6)*(M42/M$66)^$BW$1,-99)</f>
        <v>0.83850933946741579</v>
      </c>
      <c r="BX42" s="8">
        <f>MAX((BX$3*climate!$M152+BX$4*climate!$M152^2+BX$5*climate!$M152^6)*(K42/K$66)^$BW$1,-99)</f>
        <v>3.0523562372519035</v>
      </c>
      <c r="BY42" s="8">
        <f>MAX((BY$3*climate!$M152+BY$4*climate!$M152^2+BY$5*climate!$M152^6)*(L42/L$66)^$BW$1,-99)</f>
        <v>2.0765536764508639</v>
      </c>
      <c r="BZ42" s="8">
        <f>MAX((BZ$3*climate!$M152+BZ$4*climate!$M152^2+BZ$5*climate!$M152^6)*(M42/M$66)^$BW$1,-99)</f>
        <v>0.83850933946741579</v>
      </c>
      <c r="CA42" s="8">
        <f t="shared" si="36"/>
        <v>0</v>
      </c>
      <c r="CB42" s="8">
        <f t="shared" si="37"/>
        <v>0</v>
      </c>
      <c r="CC42" s="8">
        <f t="shared" si="38"/>
        <v>0</v>
      </c>
      <c r="CD42" s="8">
        <f>MAX((CD$3*climate!$I152+CD$4*climate!$I152^2+CD$5*climate!$I152^6)*(K42/K$66)^$BW$1,-99)</f>
        <v>0.25169173727524258</v>
      </c>
      <c r="CE42" s="8">
        <f>MAX((CE$3*climate!$I152+CE$4*climate!$I152^2+CE$5*climate!$I152^6)*(L42/L$66)^$BW$1,-99)</f>
        <v>0.13944675558083078</v>
      </c>
      <c r="CF42" s="8">
        <f>MAX((CF$3*climate!$I152+CF$4*climate!$I152^2+CF$5*climate!$I152^6)*(M42/M$66)^$BW$1,-99)</f>
        <v>3.0497465686605985E-2</v>
      </c>
      <c r="CG42" s="8">
        <f>MAX((CG$3*climate!$M152+CG$4*climate!$M152^2+CG$5*climate!$M152^6)*(K42/K$66)^$BW$1,-99)</f>
        <v>0.25169173727524258</v>
      </c>
      <c r="CH42" s="8">
        <f>MAX((CH$3*climate!$M152+CH$4*climate!$M152^2+CH$5*climate!$M152^6)*(L42/L$66)^$BW$1,-99)</f>
        <v>0.13944675558083078</v>
      </c>
      <c r="CI42" s="8">
        <f>MAX((CI$3*climate!$M152+CI$4*climate!$M152^2+CI$5*climate!$M152^6)*(M42/M$66)^$BW$1,-99)</f>
        <v>3.0497465686605985E-2</v>
      </c>
      <c r="CJ42" s="8">
        <f t="shared" si="39"/>
        <v>0</v>
      </c>
      <c r="CK42" s="8">
        <f t="shared" si="40"/>
        <v>0</v>
      </c>
      <c r="CL42" s="8">
        <f t="shared" si="41"/>
        <v>0</v>
      </c>
    </row>
    <row r="43" spans="1:90">
      <c r="A43">
        <v>1997</v>
      </c>
      <c r="B43" s="1">
        <v>1006.0189767519068</v>
      </c>
      <c r="C43" s="1">
        <v>2271.66814459428</v>
      </c>
      <c r="D43" s="1">
        <v>2543.3427133758046</v>
      </c>
      <c r="E43" s="7">
        <f t="shared" si="42"/>
        <v>5.6420769798790626E-3</v>
      </c>
      <c r="F43" s="7">
        <f t="shared" si="18"/>
        <v>1.0971471739061212E-2</v>
      </c>
      <c r="G43" s="7">
        <f t="shared" si="19"/>
        <v>1.9999791989640858E-2</v>
      </c>
      <c r="H43" s="1">
        <v>28644.105647767607</v>
      </c>
      <c r="I43" s="1">
        <v>4323.0111241054647</v>
      </c>
      <c r="J43" s="1">
        <v>1603.7721741095311</v>
      </c>
      <c r="K43" s="1">
        <f t="shared" si="20"/>
        <v>28472.728954129358</v>
      </c>
      <c r="L43" s="1">
        <f t="shared" si="6"/>
        <v>1903.0117292407404</v>
      </c>
      <c r="M43" s="1">
        <f t="shared" si="7"/>
        <v>630.57651085520763</v>
      </c>
      <c r="N43" s="7">
        <f t="shared" si="43"/>
        <v>2.6929718211903264E-2</v>
      </c>
      <c r="O43" s="7">
        <f t="shared" si="21"/>
        <v>5.0765530651725621E-2</v>
      </c>
      <c r="P43" s="7">
        <f t="shared" si="22"/>
        <v>1.822934019750444E-2</v>
      </c>
      <c r="Q43" s="1">
        <v>4915.9985701367123</v>
      </c>
      <c r="R43" s="1">
        <v>2982.0550459999999</v>
      </c>
      <c r="S43" s="1">
        <v>1290.0060180000005</v>
      </c>
      <c r="T43" s="1">
        <f t="shared" si="23"/>
        <v>171.623391932289</v>
      </c>
      <c r="U43" s="1">
        <f t="shared" si="57"/>
        <v>689.80970911035058</v>
      </c>
      <c r="V43" s="1">
        <f t="shared" si="58"/>
        <v>804.35740114786302</v>
      </c>
      <c r="W43" s="7">
        <f t="shared" si="44"/>
        <v>-2.4877022112913094E-2</v>
      </c>
      <c r="X43" s="7">
        <f t="shared" si="61"/>
        <v>-6.447014814761276E-2</v>
      </c>
      <c r="Y43" s="7">
        <f t="shared" si="62"/>
        <v>-9.0195612622467891E-4</v>
      </c>
      <c r="Z43" s="1">
        <v>12169.782909999998</v>
      </c>
      <c r="AA43" s="1">
        <v>8440.3815709999981</v>
      </c>
      <c r="AB43" s="1">
        <v>2803.799200999998</v>
      </c>
      <c r="AC43" s="8">
        <f t="shared" si="24"/>
        <v>2.4755464706454462</v>
      </c>
      <c r="AD43" s="8">
        <f t="shared" si="59"/>
        <v>2.8303909353791314</v>
      </c>
      <c r="AE43" s="8">
        <f t="shared" si="60"/>
        <v>2.1734776131873805</v>
      </c>
      <c r="AF43" s="7">
        <f t="shared" si="45"/>
        <v>9.9035736144448272E-4</v>
      </c>
      <c r="AG43" s="7">
        <f t="shared" si="63"/>
        <v>-1.1441717107863458E-2</v>
      </c>
      <c r="AH43" s="7">
        <f t="shared" si="64"/>
        <v>1.0365171611207868E-2</v>
      </c>
      <c r="AI43" s="1">
        <f t="shared" si="46"/>
        <v>33994.66565203348</v>
      </c>
      <c r="AJ43" s="1">
        <f t="shared" si="47"/>
        <v>6932.3702907891047</v>
      </c>
      <c r="AK43" s="1">
        <f t="shared" si="48"/>
        <v>1954.3690341673228</v>
      </c>
      <c r="AL43" s="10">
        <f t="shared" si="69"/>
        <v>10.747165611203259</v>
      </c>
      <c r="AM43" s="10">
        <f t="shared" si="69"/>
        <v>1.8218510460524389</v>
      </c>
      <c r="AN43" s="10">
        <f t="shared" si="69"/>
        <v>0.59700271143940398</v>
      </c>
      <c r="AO43" s="7">
        <f t="shared" si="49"/>
        <v>1.8276539118654789E-2</v>
      </c>
      <c r="AP43" s="7">
        <f t="shared" si="26"/>
        <v>2.8144496824265453E-2</v>
      </c>
      <c r="AQ43" s="7">
        <f t="shared" si="26"/>
        <v>2.0372115051398465E-2</v>
      </c>
      <c r="AR43" s="1">
        <f t="shared" si="50"/>
        <v>21860.547490244851</v>
      </c>
      <c r="AS43" s="1">
        <f t="shared" si="51"/>
        <v>5173.2697828490136</v>
      </c>
      <c r="AT43" s="1">
        <f t="shared" si="52"/>
        <v>1440.4610720737285</v>
      </c>
      <c r="AU43" s="1">
        <f t="shared" si="53"/>
        <v>4372.1094980489706</v>
      </c>
      <c r="AV43" s="1">
        <f t="shared" si="54"/>
        <v>1034.6539565698029</v>
      </c>
      <c r="AW43" s="1">
        <f t="shared" si="55"/>
        <v>288.09221441474568</v>
      </c>
      <c r="AX43" s="1">
        <f t="shared" si="27"/>
        <v>17383.80527240162</v>
      </c>
      <c r="AY43" s="1">
        <f t="shared" si="28"/>
        <v>1821.8399708282952</v>
      </c>
      <c r="AZ43" s="1">
        <f t="shared" si="29"/>
        <v>453.09224415510715</v>
      </c>
      <c r="BA43" s="1">
        <f t="shared" si="30"/>
        <v>9.7632943203319726</v>
      </c>
      <c r="BB43" s="1">
        <f t="shared" si="31"/>
        <v>7.5076022423644009</v>
      </c>
      <c r="BC43" s="1">
        <f t="shared" si="32"/>
        <v>6.1160957342348379</v>
      </c>
      <c r="BD43" s="1">
        <f t="shared" si="33"/>
        <v>0</v>
      </c>
      <c r="BE43">
        <v>0</v>
      </c>
      <c r="BF43">
        <v>0</v>
      </c>
      <c r="BG43">
        <v>0</v>
      </c>
      <c r="BH43">
        <f t="shared" si="34"/>
        <v>0</v>
      </c>
      <c r="BI43">
        <f t="shared" si="35"/>
        <v>0</v>
      </c>
      <c r="BJ43">
        <f t="shared" si="11"/>
        <v>0</v>
      </c>
      <c r="BK43">
        <f t="shared" si="11"/>
        <v>0</v>
      </c>
      <c r="BL43">
        <f t="shared" si="12"/>
        <v>0</v>
      </c>
      <c r="BM43">
        <f t="shared" si="13"/>
        <v>0</v>
      </c>
      <c r="BN43">
        <f t="shared" si="14"/>
        <v>0</v>
      </c>
      <c r="BO43">
        <f t="shared" si="66"/>
        <v>0</v>
      </c>
      <c r="BP43">
        <f t="shared" si="67"/>
        <v>0</v>
      </c>
      <c r="BQ43">
        <f t="shared" si="68"/>
        <v>0</v>
      </c>
      <c r="BR43" s="7">
        <f t="shared" si="56"/>
        <v>3.6603793811903707E-2</v>
      </c>
      <c r="BS43">
        <v>0</v>
      </c>
      <c r="BT43">
        <v>0</v>
      </c>
      <c r="BU43" s="8">
        <f>MAX((BU$3*climate!$I153+BU$4*climate!$I153^2+BU$5*climate!$I153^6)*(K43/K$66)^$BW$1,-99)</f>
        <v>3.0851200376629979</v>
      </c>
      <c r="BV43" s="8">
        <f>MAX((BV$3*climate!$I153+BV$4*climate!$I153^2+BV$5*climate!$I153^6)*(L43/L$66)^$BW$1,-99)</f>
        <v>2.0807617959661067</v>
      </c>
      <c r="BW43" s="8">
        <f>MAX((BW$3*climate!$I153+BW$4*climate!$I153^2+BW$5*climate!$I153^6)*(M43/M$66)^$BW$1,-99)</f>
        <v>0.84060652541571768</v>
      </c>
      <c r="BX43" s="8">
        <f>MAX((BX$3*climate!$M153+BX$4*climate!$M153^2+BX$5*climate!$M153^6)*(K43/K$66)^$BW$1,-99)</f>
        <v>3.0851200376629979</v>
      </c>
      <c r="BY43" s="8">
        <f>MAX((BY$3*climate!$M153+BY$4*climate!$M153^2+BY$5*climate!$M153^6)*(L43/L$66)^$BW$1,-99)</f>
        <v>2.0807617959661067</v>
      </c>
      <c r="BZ43" s="8">
        <f>MAX((BZ$3*climate!$M153+BZ$4*climate!$M153^2+BZ$5*climate!$M153^6)*(M43/M$66)^$BW$1,-99)</f>
        <v>0.84060652541571768</v>
      </c>
      <c r="CA43" s="8">
        <f t="shared" si="36"/>
        <v>0</v>
      </c>
      <c r="CB43" s="8">
        <f t="shared" si="37"/>
        <v>0</v>
      </c>
      <c r="CC43" s="8">
        <f t="shared" si="38"/>
        <v>0</v>
      </c>
      <c r="CD43" s="8">
        <f>MAX((CD$3*climate!$I153+CD$4*climate!$I153^2+CD$5*climate!$I153^6)*(K43/K$66)^$BW$1,-99)</f>
        <v>0.26359166599247719</v>
      </c>
      <c r="CE43" s="8">
        <f>MAX((CE$3*climate!$I153+CE$4*climate!$I153^2+CE$5*climate!$I153^6)*(L43/L$66)^$BW$1,-99)</f>
        <v>0.14514264462884177</v>
      </c>
      <c r="CF43" s="8">
        <f>MAX((CF$3*climate!$I153+CF$4*climate!$I153^2+CF$5*climate!$I153^6)*(M43/M$66)^$BW$1,-99)</f>
        <v>3.1918548493533733E-2</v>
      </c>
      <c r="CG43" s="8">
        <f>MAX((CG$3*climate!$M153+CG$4*climate!$M153^2+CG$5*climate!$M153^6)*(K43/K$66)^$BW$1,-99)</f>
        <v>0.26359166599247719</v>
      </c>
      <c r="CH43" s="8">
        <f>MAX((CH$3*climate!$M153+CH$4*climate!$M153^2+CH$5*climate!$M153^6)*(L43/L$66)^$BW$1,-99)</f>
        <v>0.14514264462884177</v>
      </c>
      <c r="CI43" s="8">
        <f>MAX((CI$3*climate!$M153+CI$4*climate!$M153^2+CI$5*climate!$M153^6)*(M43/M$66)^$BW$1,-99)</f>
        <v>3.1918548493533733E-2</v>
      </c>
      <c r="CJ43" s="8">
        <f t="shared" si="39"/>
        <v>0</v>
      </c>
      <c r="CK43" s="8">
        <f t="shared" si="40"/>
        <v>0</v>
      </c>
      <c r="CL43" s="8">
        <f t="shared" si="41"/>
        <v>0</v>
      </c>
    </row>
    <row r="44" spans="1:90">
      <c r="A44">
        <v>1998</v>
      </c>
      <c r="B44" s="1">
        <v>1010.9977899999999</v>
      </c>
      <c r="C44" s="1">
        <v>2295.6016831510051</v>
      </c>
      <c r="D44" s="1">
        <v>2593.6893103358498</v>
      </c>
      <c r="E44" s="7">
        <f t="shared" si="42"/>
        <v>4.949025180586597E-3</v>
      </c>
      <c r="F44" s="7">
        <f t="shared" si="18"/>
        <v>1.0535666758227036E-2</v>
      </c>
      <c r="G44" s="7">
        <f t="shared" si="19"/>
        <v>1.9795443490672859E-2</v>
      </c>
      <c r="H44" s="1">
        <v>29349.287304409678</v>
      </c>
      <c r="I44" s="1">
        <v>4456.2507247019648</v>
      </c>
      <c r="J44" s="1">
        <v>1605.3543442916007</v>
      </c>
      <c r="K44" s="1">
        <f t="shared" si="20"/>
        <v>29030.021227256766</v>
      </c>
      <c r="L44" s="1">
        <f t="shared" si="6"/>
        <v>1941.212518447536</v>
      </c>
      <c r="M44" s="1">
        <f t="shared" si="7"/>
        <v>618.9462777574264</v>
      </c>
      <c r="N44" s="7">
        <f t="shared" si="43"/>
        <v>1.9572843685802921E-2</v>
      </c>
      <c r="O44" s="7">
        <f t="shared" si="21"/>
        <v>2.0073859041340292E-2</v>
      </c>
      <c r="P44" s="7">
        <f t="shared" si="22"/>
        <v>-1.8443809589431037E-2</v>
      </c>
      <c r="Q44" s="1">
        <v>4923.5516685127932</v>
      </c>
      <c r="R44" s="1">
        <v>3010.7499170000001</v>
      </c>
      <c r="S44" s="1">
        <v>1296.032194999997</v>
      </c>
      <c r="T44" s="1">
        <f t="shared" si="23"/>
        <v>167.75711169562331</v>
      </c>
      <c r="U44" s="1">
        <f t="shared" si="57"/>
        <v>675.62399492262864</v>
      </c>
      <c r="V44" s="1">
        <f t="shared" si="58"/>
        <v>807.31845876176374</v>
      </c>
      <c r="W44" s="7">
        <f t="shared" si="44"/>
        <v>-2.252769971002011E-2</v>
      </c>
      <c r="X44" s="7">
        <f t="shared" si="61"/>
        <v>-2.0564677476078597E-2</v>
      </c>
      <c r="Y44" s="7">
        <f t="shared" si="62"/>
        <v>3.6812710490077283E-3</v>
      </c>
      <c r="Z44" s="1">
        <v>12041.474579999998</v>
      </c>
      <c r="AA44" s="1">
        <v>8181.8507369999988</v>
      </c>
      <c r="AB44" s="1">
        <v>2751.0494060000037</v>
      </c>
      <c r="AC44" s="8">
        <f t="shared" si="24"/>
        <v>2.4456886797812856</v>
      </c>
      <c r="AD44" s="8">
        <f t="shared" si="59"/>
        <v>2.7175457818006472</v>
      </c>
      <c r="AE44" s="8">
        <f t="shared" si="60"/>
        <v>2.122670576096306</v>
      </c>
      <c r="AF44" s="7">
        <f t="shared" si="45"/>
        <v>-1.2061090841237965E-2</v>
      </c>
      <c r="AG44" s="7">
        <f t="shared" si="63"/>
        <v>-3.9869105065293287E-2</v>
      </c>
      <c r="AH44" s="7">
        <f t="shared" si="64"/>
        <v>-2.337591921021287E-2</v>
      </c>
      <c r="AI44" s="1">
        <f t="shared" si="46"/>
        <v>34967.308584879102</v>
      </c>
      <c r="AJ44" s="1">
        <f t="shared" si="47"/>
        <v>7273.7872182799974</v>
      </c>
      <c r="AK44" s="1">
        <f t="shared" si="48"/>
        <v>2047.0243451653362</v>
      </c>
      <c r="AL44" s="10">
        <f t="shared" si="69"/>
        <v>10.943586603911077</v>
      </c>
      <c r="AM44" s="10">
        <f t="shared" si="69"/>
        <v>1.8731261270323465</v>
      </c>
      <c r="AN44" s="10">
        <f t="shared" si="69"/>
        <v>0.60916491936284434</v>
      </c>
      <c r="AO44" s="7">
        <f t="shared" si="49"/>
        <v>1.8276539118654789E-2</v>
      </c>
      <c r="AP44" s="7">
        <f t="shared" si="26"/>
        <v>2.8144496824265453E-2</v>
      </c>
      <c r="AQ44" s="7">
        <f t="shared" si="26"/>
        <v>2.0372115051398465E-2</v>
      </c>
      <c r="AR44" s="1">
        <f t="shared" si="50"/>
        <v>22474.616270132079</v>
      </c>
      <c r="AS44" s="1">
        <f t="shared" si="51"/>
        <v>5415.4726604689613</v>
      </c>
      <c r="AT44" s="1">
        <f t="shared" si="52"/>
        <v>1506.9326701811926</v>
      </c>
      <c r="AU44" s="1">
        <f t="shared" si="53"/>
        <v>4494.9232540264156</v>
      </c>
      <c r="AV44" s="1">
        <f t="shared" si="54"/>
        <v>1083.0945320937924</v>
      </c>
      <c r="AW44" s="1">
        <f t="shared" si="55"/>
        <v>301.38653403623852</v>
      </c>
      <c r="AX44" s="1">
        <f t="shared" si="27"/>
        <v>17784.107140437631</v>
      </c>
      <c r="AY44" s="1">
        <f t="shared" si="28"/>
        <v>1887.251677925427</v>
      </c>
      <c r="AZ44" s="1">
        <f t="shared" si="29"/>
        <v>464.79974734863333</v>
      </c>
      <c r="BA44" s="1">
        <f t="shared" si="30"/>
        <v>9.7860604801669115</v>
      </c>
      <c r="BB44" s="1">
        <f t="shared" si="31"/>
        <v>7.5428769111042122</v>
      </c>
      <c r="BC44" s="1">
        <f t="shared" si="32"/>
        <v>6.1416066619674874</v>
      </c>
      <c r="BD44" s="1">
        <f t="shared" si="33"/>
        <v>0</v>
      </c>
      <c r="BE44">
        <v>0</v>
      </c>
      <c r="BF44">
        <v>0</v>
      </c>
      <c r="BG44">
        <v>0</v>
      </c>
      <c r="BH44">
        <f t="shared" si="34"/>
        <v>0</v>
      </c>
      <c r="BI44">
        <f t="shared" si="35"/>
        <v>0</v>
      </c>
      <c r="BJ44">
        <f t="shared" si="11"/>
        <v>0</v>
      </c>
      <c r="BK44">
        <f t="shared" si="11"/>
        <v>0</v>
      </c>
      <c r="BL44">
        <f t="shared" si="12"/>
        <v>0</v>
      </c>
      <c r="BM44">
        <f t="shared" si="13"/>
        <v>0</v>
      </c>
      <c r="BN44">
        <f t="shared" si="14"/>
        <v>0</v>
      </c>
      <c r="BO44">
        <f t="shared" si="66"/>
        <v>0</v>
      </c>
      <c r="BP44">
        <f t="shared" si="67"/>
        <v>0</v>
      </c>
      <c r="BQ44">
        <f t="shared" si="68"/>
        <v>0</v>
      </c>
      <c r="BR44" s="7">
        <f t="shared" si="56"/>
        <v>2.4297999068903176E-2</v>
      </c>
      <c r="BS44">
        <v>0</v>
      </c>
      <c r="BT44">
        <v>0</v>
      </c>
      <c r="BU44" s="8">
        <f>MAX((BU$3*climate!$I154+BU$4*climate!$I154^2+BU$5*climate!$I154^6)*(K44/K$66)^$BW$1,-99)</f>
        <v>3.1221579593287783</v>
      </c>
      <c r="BV44" s="8">
        <f>MAX((BV$3*climate!$I154+BV$4*climate!$I154^2+BV$5*climate!$I154^6)*(L44/L$66)^$BW$1,-99)</f>
        <v>2.0991259491153049</v>
      </c>
      <c r="BW44" s="8">
        <f>MAX((BW$3*climate!$I154+BW$4*climate!$I154^2+BW$5*climate!$I154^6)*(M44/M$66)^$BW$1,-99)</f>
        <v>0.84961920476459318</v>
      </c>
      <c r="BX44" s="8">
        <f>MAX((BX$3*climate!$M154+BX$4*climate!$M154^2+BX$5*climate!$M154^6)*(K44/K$66)^$BW$1,-99)</f>
        <v>3.1221579593287783</v>
      </c>
      <c r="BY44" s="8">
        <f>MAX((BY$3*climate!$M154+BY$4*climate!$M154^2+BY$5*climate!$M154^6)*(L44/L$66)^$BW$1,-99)</f>
        <v>2.0991259491153049</v>
      </c>
      <c r="BZ44" s="8">
        <f>MAX((BZ$3*climate!$M154+BZ$4*climate!$M154^2+BZ$5*climate!$M154^6)*(M44/M$66)^$BW$1,-99)</f>
        <v>0.84961920476459318</v>
      </c>
      <c r="CA44" s="8">
        <f t="shared" si="36"/>
        <v>0</v>
      </c>
      <c r="CB44" s="8">
        <f t="shared" si="37"/>
        <v>0</v>
      </c>
      <c r="CC44" s="8">
        <f t="shared" si="38"/>
        <v>0</v>
      </c>
      <c r="CD44" s="8">
        <f>MAX((CD$3*climate!$I154+CD$4*climate!$I154^2+CD$5*climate!$I154^6)*(K44/K$66)^$BW$1,-99)</f>
        <v>0.27636589576182463</v>
      </c>
      <c r="CE44" s="8">
        <f>MAX((CE$3*climate!$I154+CE$4*climate!$I154^2+CE$5*climate!$I154^6)*(L44/L$66)^$BW$1,-99)</f>
        <v>0.15208667231086687</v>
      </c>
      <c r="CF44" s="8">
        <f>MAX((CF$3*climate!$I154+CF$4*climate!$I154^2+CF$5*climate!$I154^6)*(M44/M$66)^$BW$1,-99)</f>
        <v>3.3681432614834667E-2</v>
      </c>
      <c r="CG44" s="8">
        <f>MAX((CG$3*climate!$M154+CG$4*climate!$M154^2+CG$5*climate!$M154^6)*(K44/K$66)^$BW$1,-99)</f>
        <v>0.27636589576182463</v>
      </c>
      <c r="CH44" s="8">
        <f>MAX((CH$3*climate!$M154+CH$4*climate!$M154^2+CH$5*climate!$M154^6)*(L44/L$66)^$BW$1,-99)</f>
        <v>0.15208667231086687</v>
      </c>
      <c r="CI44" s="8">
        <f>MAX((CI$3*climate!$M154+CI$4*climate!$M154^2+CI$5*climate!$M154^6)*(M44/M$66)^$BW$1,-99)</f>
        <v>3.3681432614834667E-2</v>
      </c>
      <c r="CJ44" s="8">
        <f t="shared" si="39"/>
        <v>0</v>
      </c>
      <c r="CK44" s="8">
        <f t="shared" si="40"/>
        <v>0</v>
      </c>
      <c r="CL44" s="8">
        <f t="shared" si="41"/>
        <v>0</v>
      </c>
    </row>
    <row r="45" spans="1:90">
      <c r="A45">
        <v>1999</v>
      </c>
      <c r="B45" s="1">
        <v>1016.099444687364</v>
      </c>
      <c r="C45" s="1">
        <v>2318.3444246393583</v>
      </c>
      <c r="D45" s="1">
        <v>2644.3117258877164</v>
      </c>
      <c r="E45" s="7">
        <f t="shared" si="42"/>
        <v>5.0461581002705369E-3</v>
      </c>
      <c r="F45" s="7">
        <f t="shared" si="18"/>
        <v>9.9070939245591294E-3</v>
      </c>
      <c r="G45" s="7">
        <f t="shared" si="19"/>
        <v>1.9517532554934824E-2</v>
      </c>
      <c r="H45" s="1">
        <v>30304.422613411276</v>
      </c>
      <c r="I45" s="1">
        <v>4567.4020067723022</v>
      </c>
      <c r="J45" s="1">
        <v>1711.2228846591615</v>
      </c>
      <c r="K45" s="1">
        <f t="shared" si="20"/>
        <v>29824.268453109347</v>
      </c>
      <c r="L45" s="1">
        <f t="shared" si="6"/>
        <v>1970.1136544811745</v>
      </c>
      <c r="M45" s="1">
        <f t="shared" si="7"/>
        <v>647.13356897613517</v>
      </c>
      <c r="N45" s="7">
        <f t="shared" si="43"/>
        <v>2.7359512403899E-2</v>
      </c>
      <c r="O45" s="7">
        <f t="shared" si="21"/>
        <v>1.4888187542058562E-2</v>
      </c>
      <c r="P45" s="7">
        <f t="shared" si="22"/>
        <v>4.5540771843458394E-2</v>
      </c>
      <c r="Q45" s="1">
        <v>5003.451776554014</v>
      </c>
      <c r="R45" s="1">
        <v>3065.5222919999997</v>
      </c>
      <c r="S45" s="1">
        <v>1362.6443110000027</v>
      </c>
      <c r="T45" s="1">
        <f t="shared" si="23"/>
        <v>165.10632261113358</v>
      </c>
      <c r="U45" s="1">
        <f t="shared" si="57"/>
        <v>671.17417898722408</v>
      </c>
      <c r="V45" s="1">
        <f t="shared" si="58"/>
        <v>796.29855538743095</v>
      </c>
      <c r="W45" s="7">
        <f t="shared" si="44"/>
        <v>-1.580135147593198E-2</v>
      </c>
      <c r="X45" s="7">
        <f t="shared" si="61"/>
        <v>-6.5862313488646018E-3</v>
      </c>
      <c r="Y45" s="7">
        <f t="shared" si="62"/>
        <v>-1.3650007942633602E-2</v>
      </c>
      <c r="Z45" s="1">
        <v>11967.936561999999</v>
      </c>
      <c r="AA45" s="1">
        <v>8247.3836940000001</v>
      </c>
      <c r="AB45" s="1">
        <v>2846.3143990000026</v>
      </c>
      <c r="AC45" s="8">
        <f t="shared" si="24"/>
        <v>2.3919360266608938</v>
      </c>
      <c r="AD45" s="8">
        <f t="shared" si="59"/>
        <v>2.6903682010478107</v>
      </c>
      <c r="AE45" s="8">
        <f t="shared" si="60"/>
        <v>2.0888168511936764</v>
      </c>
      <c r="AF45" s="7">
        <f t="shared" si="45"/>
        <v>-2.1978534539072614E-2</v>
      </c>
      <c r="AG45" s="7">
        <f t="shared" si="63"/>
        <v>-1.0000781195608321E-2</v>
      </c>
      <c r="AH45" s="7">
        <f t="shared" si="64"/>
        <v>-1.5948647559287488E-2</v>
      </c>
      <c r="AI45" s="1">
        <f t="shared" si="46"/>
        <v>35965.500980417608</v>
      </c>
      <c r="AJ45" s="1">
        <f t="shared" si="47"/>
        <v>7629.5030285457906</v>
      </c>
      <c r="AK45" s="1">
        <f t="shared" si="48"/>
        <v>2143.7084446850413</v>
      </c>
      <c r="AL45" s="10">
        <f t="shared" si="69"/>
        <v>11.143597492575845</v>
      </c>
      <c r="AM45" s="10">
        <f t="shared" si="69"/>
        <v>1.925844319366057</v>
      </c>
      <c r="AN45" s="10">
        <f t="shared" si="69"/>
        <v>0.62157489718538006</v>
      </c>
      <c r="AO45" s="7">
        <f t="shared" si="49"/>
        <v>1.8276539118654789E-2</v>
      </c>
      <c r="AP45" s="7">
        <f t="shared" si="26"/>
        <v>2.8144496824265453E-2</v>
      </c>
      <c r="AQ45" s="7">
        <f t="shared" si="26"/>
        <v>2.0372115051398465E-2</v>
      </c>
      <c r="AR45" s="1">
        <f t="shared" si="50"/>
        <v>23107.428133150974</v>
      </c>
      <c r="AS45" s="1">
        <f t="shared" si="51"/>
        <v>5665.8202557379309</v>
      </c>
      <c r="AT45" s="1">
        <f t="shared" si="52"/>
        <v>1576.0744592621879</v>
      </c>
      <c r="AU45" s="1">
        <f t="shared" si="53"/>
        <v>4621.4856266301949</v>
      </c>
      <c r="AV45" s="1">
        <f t="shared" si="54"/>
        <v>1133.1640511475862</v>
      </c>
      <c r="AW45" s="1">
        <f t="shared" si="55"/>
        <v>315.21489185243763</v>
      </c>
      <c r="AX45" s="1">
        <f t="shared" si="27"/>
        <v>18193.044591426366</v>
      </c>
      <c r="AY45" s="1">
        <f t="shared" si="28"/>
        <v>1955.1263204971992</v>
      </c>
      <c r="AZ45" s="1">
        <f t="shared" si="29"/>
        <v>476.81956520707473</v>
      </c>
      <c r="BA45" s="1">
        <f t="shared" si="30"/>
        <v>9.8087946347148716</v>
      </c>
      <c r="BB45" s="1">
        <f t="shared" si="31"/>
        <v>7.5782100843971305</v>
      </c>
      <c r="BC45" s="1">
        <f t="shared" si="32"/>
        <v>6.1671381493200625</v>
      </c>
      <c r="BD45" s="1">
        <f t="shared" si="33"/>
        <v>0</v>
      </c>
      <c r="BE45">
        <v>0</v>
      </c>
      <c r="BF45">
        <v>0</v>
      </c>
      <c r="BG45">
        <v>0</v>
      </c>
      <c r="BH45">
        <f t="shared" si="34"/>
        <v>0</v>
      </c>
      <c r="BI45">
        <f t="shared" si="35"/>
        <v>0</v>
      </c>
      <c r="BJ45">
        <f t="shared" si="11"/>
        <v>0</v>
      </c>
      <c r="BK45">
        <f t="shared" si="11"/>
        <v>0</v>
      </c>
      <c r="BL45">
        <f t="shared" si="12"/>
        <v>0</v>
      </c>
      <c r="BM45">
        <f t="shared" si="13"/>
        <v>0</v>
      </c>
      <c r="BN45">
        <f t="shared" si="14"/>
        <v>0</v>
      </c>
      <c r="BO45">
        <f t="shared" si="66"/>
        <v>0</v>
      </c>
      <c r="BP45">
        <f t="shared" si="67"/>
        <v>0</v>
      </c>
      <c r="BQ45">
        <f t="shared" si="68"/>
        <v>0</v>
      </c>
      <c r="BR45" s="7">
        <f t="shared" si="56"/>
        <v>3.3101541725615746E-2</v>
      </c>
      <c r="BS45">
        <v>0</v>
      </c>
      <c r="BT45">
        <v>0</v>
      </c>
      <c r="BU45" s="8">
        <f>MAX((BU$3*climate!$I155+BU$4*climate!$I155^2+BU$5*climate!$I155^6)*(K45/K$66)^$BW$1,-99)</f>
        <v>3.1518546551779996</v>
      </c>
      <c r="BV45" s="8">
        <f>MAX((BV$3*climate!$I155+BV$4*climate!$I155^2+BV$5*climate!$I155^6)*(L45/L$66)^$BW$1,-99)</f>
        <v>2.1189248661811142</v>
      </c>
      <c r="BW45" s="8">
        <f>MAX((BW$3*climate!$I155+BW$4*climate!$I155^2+BW$5*climate!$I155^6)*(M45/M$66)^$BW$1,-99)</f>
        <v>0.84439980937541403</v>
      </c>
      <c r="BX45" s="8">
        <f>MAX((BX$3*climate!$M155+BX$4*climate!$M155^2+BX$5*climate!$M155^6)*(K45/K$66)^$BW$1,-99)</f>
        <v>3.1518546551779996</v>
      </c>
      <c r="BY45" s="8">
        <f>MAX((BY$3*climate!$M155+BY$4*climate!$M155^2+BY$5*climate!$M155^6)*(L45/L$66)^$BW$1,-99)</f>
        <v>2.1189248661811142</v>
      </c>
      <c r="BZ45" s="8">
        <f>MAX((BZ$3*climate!$M155+BZ$4*climate!$M155^2+BZ$5*climate!$M155^6)*(M45/M$66)^$BW$1,-99)</f>
        <v>0.84439980937541403</v>
      </c>
      <c r="CA45" s="8">
        <f t="shared" si="36"/>
        <v>0</v>
      </c>
      <c r="CB45" s="8">
        <f t="shared" si="37"/>
        <v>0</v>
      </c>
      <c r="CC45" s="8">
        <f t="shared" si="38"/>
        <v>0</v>
      </c>
      <c r="CD45" s="8">
        <f>MAX((CD$3*climate!$I155+CD$4*climate!$I155^2+CD$5*climate!$I155^6)*(K45/K$66)^$BW$1,-99)</f>
        <v>0.28899419912367991</v>
      </c>
      <c r="CE45" s="8">
        <f>MAX((CE$3*climate!$I155+CE$4*climate!$I155^2+CE$5*climate!$I155^6)*(L45/L$66)^$BW$1,-99)</f>
        <v>0.15944057594431899</v>
      </c>
      <c r="CF45" s="8">
        <f>MAX((CF$3*climate!$I155+CF$4*climate!$I155^2+CF$5*climate!$I155^6)*(M45/M$66)^$BW$1,-99)</f>
        <v>3.4948318900653419E-2</v>
      </c>
      <c r="CG45" s="8">
        <f>MAX((CG$3*climate!$M155+CG$4*climate!$M155^2+CG$5*climate!$M155^6)*(K45/K$66)^$BW$1,-99)</f>
        <v>0.28899419912367991</v>
      </c>
      <c r="CH45" s="8">
        <f>MAX((CH$3*climate!$M155+CH$4*climate!$M155^2+CH$5*climate!$M155^6)*(L45/L$66)^$BW$1,-99)</f>
        <v>0.15944057594431899</v>
      </c>
      <c r="CI45" s="8">
        <f>MAX((CI$3*climate!$M155+CI$4*climate!$M155^2+CI$5*climate!$M155^6)*(M45/M$66)^$BW$1,-99)</f>
        <v>3.4948318900653419E-2</v>
      </c>
      <c r="CJ45" s="8">
        <f t="shared" si="39"/>
        <v>0</v>
      </c>
      <c r="CK45" s="8">
        <f t="shared" si="40"/>
        <v>0</v>
      </c>
      <c r="CL45" s="8">
        <f t="shared" si="41"/>
        <v>0</v>
      </c>
    </row>
    <row r="46" spans="1:90">
      <c r="A46">
        <v>2000</v>
      </c>
      <c r="B46" s="1">
        <v>1021.3869253897432</v>
      </c>
      <c r="C46" s="1">
        <v>2340.7400262964893</v>
      </c>
      <c r="D46" s="1">
        <v>2695.1585985000002</v>
      </c>
      <c r="E46" s="7">
        <f t="shared" si="42"/>
        <v>5.2037039583325839E-3</v>
      </c>
      <c r="F46" s="7">
        <f t="shared" si="18"/>
        <v>9.6601701710541388E-3</v>
      </c>
      <c r="G46" s="7">
        <f t="shared" si="19"/>
        <v>1.9228774018771988E-2</v>
      </c>
      <c r="H46" s="1">
        <v>31489.354732687403</v>
      </c>
      <c r="I46" s="1">
        <v>4857.9759807161954</v>
      </c>
      <c r="J46" s="1">
        <v>1791.4695940486436</v>
      </c>
      <c r="K46" s="1">
        <f t="shared" si="20"/>
        <v>30829.995910385893</v>
      </c>
      <c r="L46" s="1">
        <f t="shared" si="6"/>
        <v>2075.40176445928</v>
      </c>
      <c r="M46" s="1">
        <f t="shared" si="7"/>
        <v>664.69913683213008</v>
      </c>
      <c r="N46" s="7">
        <f t="shared" si="43"/>
        <v>3.3721781268760465E-2</v>
      </c>
      <c r="O46" s="7">
        <f t="shared" si="21"/>
        <v>5.3442657858149278E-2</v>
      </c>
      <c r="P46" s="7">
        <f t="shared" si="22"/>
        <v>2.7143651168933136E-2</v>
      </c>
      <c r="Q46" s="1">
        <v>5111.4069775856251</v>
      </c>
      <c r="R46" s="1">
        <v>3101.4461630000005</v>
      </c>
      <c r="S46" s="1">
        <v>1397.2536969999974</v>
      </c>
      <c r="T46" s="1">
        <f t="shared" si="23"/>
        <v>162.32174399813118</v>
      </c>
      <c r="U46" s="1">
        <f t="shared" si="57"/>
        <v>638.42352768132957</v>
      </c>
      <c r="V46" s="1">
        <f t="shared" si="58"/>
        <v>779.94831820855222</v>
      </c>
      <c r="W46" s="7">
        <f t="shared" si="44"/>
        <v>-1.6865366322528885E-2</v>
      </c>
      <c r="X46" s="7">
        <f t="shared" si="61"/>
        <v>-4.8796053738708989E-2</v>
      </c>
      <c r="Y46" s="7">
        <f t="shared" si="62"/>
        <v>-2.0532797740570707E-2</v>
      </c>
      <c r="Z46" s="1">
        <v>12100.307928</v>
      </c>
      <c r="AA46" s="1">
        <v>8503.7693329999984</v>
      </c>
      <c r="AB46" s="1">
        <v>3003.9440609999983</v>
      </c>
      <c r="AC46" s="8">
        <f t="shared" si="24"/>
        <v>2.3673145145870551</v>
      </c>
      <c r="AD46" s="8">
        <f t="shared" si="59"/>
        <v>2.7418723028144973</v>
      </c>
      <c r="AE46" s="8">
        <f t="shared" si="60"/>
        <v>2.1498916534983441</v>
      </c>
      <c r="AF46" s="7">
        <f t="shared" si="45"/>
        <v>-1.0293549576327887E-2</v>
      </c>
      <c r="AG46" s="7">
        <f t="shared" si="63"/>
        <v>1.9143885861655496E-2</v>
      </c>
      <c r="AH46" s="7">
        <f t="shared" si="64"/>
        <v>2.9238945611610667E-2</v>
      </c>
      <c r="AI46" s="1">
        <f t="shared" si="46"/>
        <v>36990.436509006046</v>
      </c>
      <c r="AJ46" s="1">
        <f t="shared" si="47"/>
        <v>7999.7167768387981</v>
      </c>
      <c r="AK46" s="1">
        <f t="shared" si="48"/>
        <v>2244.552492068975</v>
      </c>
      <c r="AL46" s="10">
        <f t="shared" si="69"/>
        <v>11.347263888071451</v>
      </c>
      <c r="AM46" s="10">
        <f t="shared" si="69"/>
        <v>1.9800462386964848</v>
      </c>
      <c r="AN46" s="10">
        <f t="shared" si="69"/>
        <v>0.63423769250390183</v>
      </c>
      <c r="AO46" s="7">
        <f t="shared" si="49"/>
        <v>1.8276539118654789E-2</v>
      </c>
      <c r="AP46" s="7">
        <f t="shared" si="26"/>
        <v>2.8144496824265453E-2</v>
      </c>
      <c r="AQ46" s="7">
        <f t="shared" si="26"/>
        <v>2.0372115051398465E-2</v>
      </c>
      <c r="AR46" s="1">
        <f t="shared" si="50"/>
        <v>23760.812181082052</v>
      </c>
      <c r="AS46" s="1">
        <f t="shared" si="51"/>
        <v>5926.1521800493883</v>
      </c>
      <c r="AT46" s="1">
        <f t="shared" si="52"/>
        <v>1647.9554347986477</v>
      </c>
      <c r="AU46" s="1">
        <f t="shared" si="53"/>
        <v>4752.1624362164102</v>
      </c>
      <c r="AV46" s="1">
        <f t="shared" si="54"/>
        <v>1185.2304360098776</v>
      </c>
      <c r="AW46" s="1">
        <f t="shared" si="55"/>
        <v>329.59108695972958</v>
      </c>
      <c r="AX46" s="1">
        <f t="shared" si="27"/>
        <v>18610.62568194935</v>
      </c>
      <c r="AY46" s="1">
        <f t="shared" si="28"/>
        <v>2025.3944012486427</v>
      </c>
      <c r="AZ46" s="1">
        <f t="shared" si="29"/>
        <v>489.16021067281838</v>
      </c>
      <c r="BA46" s="1">
        <f t="shared" si="30"/>
        <v>9.8314879698099471</v>
      </c>
      <c r="BB46" s="1">
        <f t="shared" si="31"/>
        <v>7.6135197266249071</v>
      </c>
      <c r="BC46" s="1">
        <f t="shared" si="32"/>
        <v>6.1926900650039167</v>
      </c>
      <c r="BD46" s="1">
        <f t="shared" si="33"/>
        <v>0</v>
      </c>
      <c r="BE46">
        <v>0</v>
      </c>
      <c r="BF46">
        <v>0</v>
      </c>
      <c r="BG46">
        <v>0</v>
      </c>
      <c r="BH46">
        <f t="shared" si="34"/>
        <v>0</v>
      </c>
      <c r="BI46">
        <f t="shared" si="35"/>
        <v>0</v>
      </c>
      <c r="BJ46">
        <f t="shared" si="11"/>
        <v>0</v>
      </c>
      <c r="BK46">
        <f t="shared" si="11"/>
        <v>0</v>
      </c>
      <c r="BL46">
        <f t="shared" si="12"/>
        <v>0</v>
      </c>
      <c r="BM46">
        <f t="shared" si="13"/>
        <v>0</v>
      </c>
      <c r="BN46">
        <f t="shared" si="14"/>
        <v>0</v>
      </c>
      <c r="BO46">
        <f t="shared" si="66"/>
        <v>0</v>
      </c>
      <c r="BP46">
        <f t="shared" si="67"/>
        <v>0</v>
      </c>
      <c r="BQ46">
        <f t="shared" si="68"/>
        <v>0</v>
      </c>
      <c r="BR46" s="7">
        <f t="shared" si="56"/>
        <v>4.2526604772430643E-2</v>
      </c>
      <c r="BS46">
        <v>0</v>
      </c>
      <c r="BT46">
        <v>0</v>
      </c>
      <c r="BU46" s="8">
        <f>MAX((BU$3*climate!$I156+BU$4*climate!$I156^2+BU$5*climate!$I156^6)*(K46/K$66)^$BW$1,-99)</f>
        <v>3.1750581835646354</v>
      </c>
      <c r="BV46" s="8">
        <f>MAX((BV$3*climate!$I156+BV$4*climate!$I156^2+BV$5*climate!$I156^6)*(L46/L$66)^$BW$1,-99)</f>
        <v>2.1175918426814917</v>
      </c>
      <c r="BW46" s="8">
        <f>MAX((BW$3*climate!$I156+BW$4*climate!$I156^2+BW$5*climate!$I156^6)*(M46/M$66)^$BW$1,-99)</f>
        <v>0.84204288512713088</v>
      </c>
      <c r="BX46" s="8">
        <f>MAX((BX$3*climate!$M156+BX$4*climate!$M156^2+BX$5*climate!$M156^6)*(K46/K$66)^$BW$1,-99)</f>
        <v>3.1750581835646354</v>
      </c>
      <c r="BY46" s="8">
        <f>MAX((BY$3*climate!$M156+BY$4*climate!$M156^2+BY$5*climate!$M156^6)*(L46/L$66)^$BW$1,-99)</f>
        <v>2.1175918426814917</v>
      </c>
      <c r="BZ46" s="8">
        <f>MAX((BZ$3*climate!$M156+BZ$4*climate!$M156^2+BZ$5*climate!$M156^6)*(M46/M$66)^$BW$1,-99)</f>
        <v>0.84204288512713088</v>
      </c>
      <c r="CA46" s="8">
        <f t="shared" si="36"/>
        <v>0</v>
      </c>
      <c r="CB46" s="8">
        <f t="shared" si="37"/>
        <v>0</v>
      </c>
      <c r="CC46" s="8">
        <f t="shared" si="38"/>
        <v>0</v>
      </c>
      <c r="CD46" s="8">
        <f>MAX((CD$3*climate!$I156+CD$4*climate!$I156^2+CD$5*climate!$I156^6)*(K46/K$66)^$BW$1,-99)</f>
        <v>0.30148771300695903</v>
      </c>
      <c r="CE46" s="8">
        <f>MAX((CE$3*climate!$I156+CE$4*climate!$I156^2+CE$5*climate!$I156^6)*(L46/L$66)^$BW$1,-99)</f>
        <v>0.16545639412350718</v>
      </c>
      <c r="CF46" s="8">
        <f>MAX((CF$3*climate!$I156+CF$4*climate!$I156^2+CF$5*climate!$I156^6)*(M46/M$66)^$BW$1,-99)</f>
        <v>3.6382563846161037E-2</v>
      </c>
      <c r="CG46" s="8">
        <f>MAX((CG$3*climate!$M156+CG$4*climate!$M156^2+CG$5*climate!$M156^6)*(K46/K$66)^$BW$1,-99)</f>
        <v>0.30148771300695903</v>
      </c>
      <c r="CH46" s="8">
        <f>MAX((CH$3*climate!$M156+CH$4*climate!$M156^2+CH$5*climate!$M156^6)*(L46/L$66)^$BW$1,-99)</f>
        <v>0.16545639412350718</v>
      </c>
      <c r="CI46" s="8">
        <f>MAX((CI$3*climate!$M156+CI$4*climate!$M156^2+CI$5*climate!$M156^6)*(M46/M$66)^$BW$1,-99)</f>
        <v>3.6382563846161037E-2</v>
      </c>
      <c r="CJ46" s="8">
        <f t="shared" si="39"/>
        <v>0</v>
      </c>
      <c r="CK46" s="8">
        <f t="shared" si="40"/>
        <v>0</v>
      </c>
      <c r="CL46" s="8">
        <f t="shared" si="41"/>
        <v>0</v>
      </c>
    </row>
    <row r="47" spans="1:90">
      <c r="A47">
        <v>2001</v>
      </c>
      <c r="B47" s="1">
        <v>1026.6329350185113</v>
      </c>
      <c r="C47" s="1">
        <v>2362.0325764534805</v>
      </c>
      <c r="D47" s="1">
        <v>2745.6659652976127</v>
      </c>
      <c r="E47" s="7">
        <f t="shared" si="42"/>
        <v>5.1361628961192896E-3</v>
      </c>
      <c r="F47" s="7">
        <f t="shared" si="18"/>
        <v>9.0965036346561945E-3</v>
      </c>
      <c r="G47" s="7">
        <f t="shared" si="19"/>
        <v>1.8740035122876586E-2</v>
      </c>
      <c r="H47" s="1">
        <v>31963.694563355872</v>
      </c>
      <c r="I47" s="1">
        <v>4979.9615592115251</v>
      </c>
      <c r="J47" s="1">
        <v>1852.4547725528</v>
      </c>
      <c r="K47" s="1">
        <f t="shared" si="20"/>
        <v>31134.49166987764</v>
      </c>
      <c r="L47" s="1">
        <f t="shared" si="6"/>
        <v>2108.3373738599257</v>
      </c>
      <c r="M47" s="1">
        <f t="shared" si="7"/>
        <v>674.68322657086435</v>
      </c>
      <c r="N47" s="7">
        <f t="shared" si="43"/>
        <v>9.8766071969917935E-3</v>
      </c>
      <c r="O47" s="7">
        <f t="shared" si="21"/>
        <v>1.586951016649385E-2</v>
      </c>
      <c r="P47" s="7">
        <f t="shared" si="22"/>
        <v>1.5020464425931301E-2</v>
      </c>
      <c r="Q47" s="1">
        <v>5100.604075644359</v>
      </c>
      <c r="R47" s="1">
        <v>3126.4575990000003</v>
      </c>
      <c r="S47" s="1">
        <v>1431.637252999999</v>
      </c>
      <c r="T47" s="1">
        <f t="shared" si="23"/>
        <v>159.57492227734659</v>
      </c>
      <c r="U47" s="1">
        <f t="shared" si="57"/>
        <v>627.8075767908158</v>
      </c>
      <c r="V47" s="1">
        <f t="shared" si="58"/>
        <v>772.83249999518864</v>
      </c>
      <c r="W47" s="7">
        <f t="shared" si="44"/>
        <v>-1.6922081128060151E-2</v>
      </c>
      <c r="X47" s="7">
        <f t="shared" si="61"/>
        <v>-1.6628382931107688E-2</v>
      </c>
      <c r="Y47" s="7">
        <f t="shared" si="62"/>
        <v>-9.1234483711789549E-3</v>
      </c>
      <c r="Z47" s="1">
        <v>12046.245347</v>
      </c>
      <c r="AA47" s="1">
        <v>8624.1202730000005</v>
      </c>
      <c r="AB47" s="1">
        <v>3073.0120059999972</v>
      </c>
      <c r="AC47" s="8">
        <f t="shared" si="24"/>
        <v>2.3617291537136604</v>
      </c>
      <c r="AD47" s="8">
        <f t="shared" si="59"/>
        <v>2.7584318673499464</v>
      </c>
      <c r="AE47" s="8">
        <f t="shared" si="60"/>
        <v>2.146501845743741</v>
      </c>
      <c r="AF47" s="7">
        <f t="shared" si="45"/>
        <v>-2.3593657872574836E-3</v>
      </c>
      <c r="AG47" s="7">
        <f t="shared" si="63"/>
        <v>6.039509760702888E-3</v>
      </c>
      <c r="AH47" s="7">
        <f t="shared" si="64"/>
        <v>-1.5767342270887053E-3</v>
      </c>
      <c r="AI47" s="1">
        <f t="shared" si="46"/>
        <v>38043.55529432185</v>
      </c>
      <c r="AJ47" s="1">
        <f t="shared" si="47"/>
        <v>8384.9755351647964</v>
      </c>
      <c r="AK47" s="1">
        <f t="shared" si="48"/>
        <v>2349.6883298218072</v>
      </c>
      <c r="AL47" s="10">
        <f t="shared" si="69"/>
        <v>11.554652600411488</v>
      </c>
      <c r="AM47" s="10">
        <f t="shared" si="69"/>
        <v>2.0357736437733767</v>
      </c>
      <c r="AN47" s="10">
        <f t="shared" si="69"/>
        <v>0.64715845574552477</v>
      </c>
      <c r="AO47" s="7">
        <f t="shared" si="49"/>
        <v>1.8276539118654789E-2</v>
      </c>
      <c r="AP47" s="7">
        <f t="shared" si="26"/>
        <v>2.8144496824265453E-2</v>
      </c>
      <c r="AQ47" s="7">
        <f t="shared" si="26"/>
        <v>2.0372115051398465E-2</v>
      </c>
      <c r="AR47" s="1">
        <f t="shared" si="50"/>
        <v>24431.226270573265</v>
      </c>
      <c r="AS47" s="1">
        <f t="shared" si="51"/>
        <v>6195.2459691386066</v>
      </c>
      <c r="AT47" s="1">
        <f t="shared" si="52"/>
        <v>1722.3874098339477</v>
      </c>
      <c r="AU47" s="1">
        <f t="shared" si="53"/>
        <v>4886.2452541146531</v>
      </c>
      <c r="AV47" s="1">
        <f t="shared" si="54"/>
        <v>1239.0491938277214</v>
      </c>
      <c r="AW47" s="1">
        <f t="shared" si="55"/>
        <v>344.47748196678958</v>
      </c>
      <c r="AX47" s="1">
        <f t="shared" si="27"/>
        <v>19037.944673094084</v>
      </c>
      <c r="AY47" s="1">
        <f t="shared" si="28"/>
        <v>2098.2762154586635</v>
      </c>
      <c r="AZ47" s="1">
        <f t="shared" si="29"/>
        <v>501.84907606479413</v>
      </c>
      <c r="BA47" s="1">
        <f t="shared" si="30"/>
        <v>9.8541893546768708</v>
      </c>
      <c r="BB47" s="1">
        <f t="shared" si="31"/>
        <v>7.6488714368482684</v>
      </c>
      <c r="BC47" s="1">
        <f t="shared" si="32"/>
        <v>6.218299429199619</v>
      </c>
      <c r="BD47" s="1">
        <f t="shared" si="33"/>
        <v>0</v>
      </c>
      <c r="BE47">
        <v>0</v>
      </c>
      <c r="BF47">
        <v>0</v>
      </c>
      <c r="BG47">
        <v>0</v>
      </c>
      <c r="BH47">
        <f t="shared" si="34"/>
        <v>0</v>
      </c>
      <c r="BI47">
        <f t="shared" si="35"/>
        <v>0</v>
      </c>
      <c r="BJ47">
        <f t="shared" si="11"/>
        <v>0</v>
      </c>
      <c r="BK47">
        <f t="shared" si="11"/>
        <v>0</v>
      </c>
      <c r="BL47">
        <f t="shared" si="12"/>
        <v>0</v>
      </c>
      <c r="BM47">
        <f t="shared" si="13"/>
        <v>0</v>
      </c>
      <c r="BN47">
        <f t="shared" si="14"/>
        <v>0</v>
      </c>
      <c r="BO47">
        <f t="shared" si="66"/>
        <v>0</v>
      </c>
      <c r="BP47">
        <f t="shared" si="67"/>
        <v>0</v>
      </c>
      <c r="BQ47">
        <f t="shared" si="68"/>
        <v>0</v>
      </c>
      <c r="BR47" s="7">
        <f t="shared" si="56"/>
        <v>1.7234694913555559E-2</v>
      </c>
      <c r="BS47">
        <v>0</v>
      </c>
      <c r="BT47">
        <v>0</v>
      </c>
      <c r="BU47" s="8">
        <f>MAX((BU$3*climate!$I157+BU$4*climate!$I157^2+BU$5*climate!$I157^6)*(K47/K$66)^$BW$1,-99)</f>
        <v>3.2153194921440047</v>
      </c>
      <c r="BV47" s="8">
        <f>MAX((BV$3*climate!$I157+BV$4*climate!$I157^2+BV$5*climate!$I157^6)*(L47/L$66)^$BW$1,-99)</f>
        <v>2.1341018415367077</v>
      </c>
      <c r="BW47" s="8">
        <f>MAX((BW$3*climate!$I157+BW$4*climate!$I157^2+BW$5*climate!$I157^6)*(M47/M$66)^$BW$1,-99)</f>
        <v>0.84126907000998907</v>
      </c>
      <c r="BX47" s="8">
        <f>MAX((BX$3*climate!$M157+BX$4*climate!$M157^2+BX$5*climate!$M157^6)*(K47/K$66)^$BW$1,-99)</f>
        <v>3.2153194921440047</v>
      </c>
      <c r="BY47" s="8">
        <f>MAX((BY$3*climate!$M157+BY$4*climate!$M157^2+BY$5*climate!$M157^6)*(L47/L$66)^$BW$1,-99)</f>
        <v>2.1341018415367077</v>
      </c>
      <c r="BZ47" s="8">
        <f>MAX((BZ$3*climate!$M157+BZ$4*climate!$M157^2+BZ$5*climate!$M157^6)*(M47/M$66)^$BW$1,-99)</f>
        <v>0.84126907000998907</v>
      </c>
      <c r="CA47" s="8">
        <f t="shared" si="36"/>
        <v>0</v>
      </c>
      <c r="CB47" s="8">
        <f t="shared" si="37"/>
        <v>0</v>
      </c>
      <c r="CC47" s="8">
        <f t="shared" si="38"/>
        <v>0</v>
      </c>
      <c r="CD47" s="8">
        <f>MAX((CD$3*climate!$I157+CD$4*climate!$I157^2+CD$5*climate!$I157^6)*(K47/K$66)^$BW$1,-99)</f>
        <v>0.31612414386561294</v>
      </c>
      <c r="CE47" s="8">
        <f>MAX((CE$3*climate!$I157+CE$4*climate!$I157^2+CE$5*climate!$I157^6)*(L47/L$66)^$BW$1,-99)</f>
        <v>0.17312602810344965</v>
      </c>
      <c r="CF47" s="8">
        <f>MAX((CF$3*climate!$I157+CF$4*climate!$I157^2+CF$5*climate!$I157^6)*(M47/M$66)^$BW$1,-99)</f>
        <v>3.7946074245917151E-2</v>
      </c>
      <c r="CG47" s="8">
        <f>MAX((CG$3*climate!$M157+CG$4*climate!$M157^2+CG$5*climate!$M157^6)*(K47/K$66)^$BW$1,-99)</f>
        <v>0.31612414386561294</v>
      </c>
      <c r="CH47" s="8">
        <f>MAX((CH$3*climate!$M157+CH$4*climate!$M157^2+CH$5*climate!$M157^6)*(L47/L$66)^$BW$1,-99)</f>
        <v>0.17312602810344965</v>
      </c>
      <c r="CI47" s="8">
        <f>MAX((CI$3*climate!$M157+CI$4*climate!$M157^2+CI$5*climate!$M157^6)*(M47/M$66)^$BW$1,-99)</f>
        <v>3.7946074245917151E-2</v>
      </c>
      <c r="CJ47" s="8">
        <f t="shared" si="39"/>
        <v>0</v>
      </c>
      <c r="CK47" s="8">
        <f t="shared" si="40"/>
        <v>0</v>
      </c>
      <c r="CL47" s="8">
        <f t="shared" si="41"/>
        <v>0</v>
      </c>
    </row>
    <row r="48" spans="1:90">
      <c r="A48">
        <v>2002</v>
      </c>
      <c r="B48" s="1">
        <v>1032.2757380515375</v>
      </c>
      <c r="C48" s="1">
        <v>2382.3191127016171</v>
      </c>
      <c r="D48" s="1">
        <v>2795.5879138582422</v>
      </c>
      <c r="E48" s="7">
        <f t="shared" si="42"/>
        <v>5.4964173080269685E-3</v>
      </c>
      <c r="F48" s="7">
        <f t="shared" si="18"/>
        <v>8.5885929137337058E-3</v>
      </c>
      <c r="G48" s="7">
        <f t="shared" si="19"/>
        <v>1.818209104515689E-2</v>
      </c>
      <c r="H48" s="1">
        <v>32416.968480138978</v>
      </c>
      <c r="I48" s="1">
        <v>5081.7762440753195</v>
      </c>
      <c r="J48" s="1">
        <v>1923.7687769782697</v>
      </c>
      <c r="K48" s="1">
        <f t="shared" si="20"/>
        <v>31403.400550057802</v>
      </c>
      <c r="L48" s="1">
        <f t="shared" si="6"/>
        <v>2133.1215524323447</v>
      </c>
      <c r="M48" s="1">
        <f t="shared" si="7"/>
        <v>688.1446179681185</v>
      </c>
      <c r="N48" s="7">
        <f t="shared" si="43"/>
        <v>8.6370088528000544E-3</v>
      </c>
      <c r="O48" s="7">
        <f t="shared" si="21"/>
        <v>1.1755319086833138E-2</v>
      </c>
      <c r="P48" s="7">
        <f t="shared" si="22"/>
        <v>1.9952165500946029E-2</v>
      </c>
      <c r="Q48" s="1">
        <v>5132.3867836667778</v>
      </c>
      <c r="R48" s="1">
        <v>3256.2533880000001</v>
      </c>
      <c r="S48" s="1">
        <v>1475.5870919999988</v>
      </c>
      <c r="T48" s="1">
        <f t="shared" si="23"/>
        <v>158.32408224141182</v>
      </c>
      <c r="U48" s="1">
        <f t="shared" si="57"/>
        <v>640.77071315297712</v>
      </c>
      <c r="V48" s="1">
        <f t="shared" si="58"/>
        <v>767.02933827513027</v>
      </c>
      <c r="W48" s="7">
        <f t="shared" si="44"/>
        <v>-7.838575247812285E-3</v>
      </c>
      <c r="X48" s="7">
        <f t="shared" si="61"/>
        <v>2.0648263642222053E-2</v>
      </c>
      <c r="Y48" s="7">
        <f t="shared" si="62"/>
        <v>-7.508951448204515E-3</v>
      </c>
      <c r="Z48" s="1">
        <v>12116.098030000003</v>
      </c>
      <c r="AA48" s="1">
        <v>8876.3915379999999</v>
      </c>
      <c r="AB48" s="1">
        <v>3149.4066169999987</v>
      </c>
      <c r="AC48" s="8">
        <f t="shared" si="24"/>
        <v>2.3607141356840198</v>
      </c>
      <c r="AD48" s="8">
        <f t="shared" si="59"/>
        <v>2.725952338571509</v>
      </c>
      <c r="AE48" s="8">
        <f t="shared" si="60"/>
        <v>2.1343413981287398</v>
      </c>
      <c r="AF48" s="7">
        <f t="shared" si="45"/>
        <v>-4.2977749080352901E-4</v>
      </c>
      <c r="AG48" s="7">
        <f t="shared" si="63"/>
        <v>-1.1774635133417588E-2</v>
      </c>
      <c r="AH48" s="7">
        <f t="shared" si="64"/>
        <v>-5.6652397663267129E-3</v>
      </c>
      <c r="AI48" s="1">
        <f t="shared" si="46"/>
        <v>39125.445019004321</v>
      </c>
      <c r="AJ48" s="1">
        <f t="shared" si="47"/>
        <v>8785.5271754760379</v>
      </c>
      <c r="AK48" s="1">
        <f t="shared" si="48"/>
        <v>2459.1969788064162</v>
      </c>
      <c r="AL48" s="10">
        <f t="shared" si="69"/>
        <v>11.765831660665375</v>
      </c>
      <c r="AM48" s="10">
        <f t="shared" si="69"/>
        <v>2.0930694686254796</v>
      </c>
      <c r="AN48" s="10">
        <f t="shared" si="69"/>
        <v>0.66034244226245797</v>
      </c>
      <c r="AO48" s="7">
        <f t="shared" si="49"/>
        <v>1.8276539118654789E-2</v>
      </c>
      <c r="AP48" s="7">
        <f t="shared" si="26"/>
        <v>2.8144496824265453E-2</v>
      </c>
      <c r="AQ48" s="7">
        <f t="shared" si="26"/>
        <v>2.0372115051398465E-2</v>
      </c>
      <c r="AR48" s="1">
        <f t="shared" si="50"/>
        <v>25127.603155999848</v>
      </c>
      <c r="AS48" s="1">
        <f t="shared" si="51"/>
        <v>6473.4702433036846</v>
      </c>
      <c r="AT48" s="1">
        <f t="shared" si="52"/>
        <v>1799.3116766734231</v>
      </c>
      <c r="AU48" s="1">
        <f t="shared" si="53"/>
        <v>5025.52063119997</v>
      </c>
      <c r="AV48" s="1">
        <f t="shared" si="54"/>
        <v>1294.6940486607371</v>
      </c>
      <c r="AW48" s="1">
        <f t="shared" si="55"/>
        <v>359.86233533468464</v>
      </c>
      <c r="AX48" s="1">
        <f t="shared" si="27"/>
        <v>19473.559034472106</v>
      </c>
      <c r="AY48" s="1">
        <f t="shared" si="28"/>
        <v>2173.8381592254736</v>
      </c>
      <c r="AZ48" s="1">
        <f t="shared" si="29"/>
        <v>514.90040223851452</v>
      </c>
      <c r="BA48" s="1">
        <f t="shared" si="30"/>
        <v>9.8768128774737676</v>
      </c>
      <c r="BB48" s="1">
        <f t="shared" si="31"/>
        <v>7.6842496211315483</v>
      </c>
      <c r="BC48" s="1">
        <f t="shared" si="32"/>
        <v>6.2439734882491384</v>
      </c>
      <c r="BD48" s="1">
        <f t="shared" si="33"/>
        <v>0</v>
      </c>
      <c r="BE48">
        <v>0</v>
      </c>
      <c r="BF48">
        <v>0</v>
      </c>
      <c r="BG48">
        <v>0</v>
      </c>
      <c r="BH48">
        <f t="shared" si="34"/>
        <v>0</v>
      </c>
      <c r="BI48">
        <f t="shared" si="35"/>
        <v>0</v>
      </c>
      <c r="BJ48">
        <f t="shared" si="11"/>
        <v>0</v>
      </c>
      <c r="BK48">
        <f t="shared" si="11"/>
        <v>0</v>
      </c>
      <c r="BL48">
        <f t="shared" si="12"/>
        <v>0</v>
      </c>
      <c r="BM48">
        <f t="shared" si="13"/>
        <v>0</v>
      </c>
      <c r="BN48">
        <f t="shared" si="14"/>
        <v>0</v>
      </c>
      <c r="BO48">
        <f t="shared" si="66"/>
        <v>0</v>
      </c>
      <c r="BP48">
        <f t="shared" si="67"/>
        <v>0</v>
      </c>
      <c r="BQ48">
        <f t="shared" si="68"/>
        <v>0</v>
      </c>
      <c r="BR48" s="7">
        <f t="shared" si="56"/>
        <v>1.6146015454120199E-2</v>
      </c>
      <c r="BS48">
        <v>0</v>
      </c>
      <c r="BT48">
        <v>0</v>
      </c>
      <c r="BU48" s="8">
        <f>MAX((BU$3*climate!$I158+BU$4*climate!$I158^2+BU$5*climate!$I158^6)*(K48/K$66)^$BW$1,-99)</f>
        <v>3.2552876875107968</v>
      </c>
      <c r="BV48" s="8">
        <f>MAX((BV$3*climate!$I158+BV$4*climate!$I158^2+BV$5*climate!$I158^6)*(L48/L$66)^$BW$1,-99)</f>
        <v>2.1514654905246124</v>
      </c>
      <c r="BW48" s="8">
        <f>MAX((BW$3*climate!$I158+BW$4*climate!$I158^2+BW$5*climate!$I158^6)*(M48/M$66)^$BW$1,-99)</f>
        <v>0.83853708826851281</v>
      </c>
      <c r="BX48" s="8">
        <f>MAX((BX$3*climate!$M158+BX$4*climate!$M158^2+BX$5*climate!$M158^6)*(K48/K$66)^$BW$1,-99)</f>
        <v>3.2552876875107968</v>
      </c>
      <c r="BY48" s="8">
        <f>MAX((BY$3*climate!$M158+BY$4*climate!$M158^2+BY$5*climate!$M158^6)*(L48/L$66)^$BW$1,-99)</f>
        <v>2.1514654905246124</v>
      </c>
      <c r="BZ48" s="8">
        <f>MAX((BZ$3*climate!$M158+BZ$4*climate!$M158^2+BZ$5*climate!$M158^6)*(M48/M$66)^$BW$1,-99)</f>
        <v>0.83853708826851281</v>
      </c>
      <c r="CA48" s="8">
        <f t="shared" si="36"/>
        <v>0</v>
      </c>
      <c r="CB48" s="8">
        <f t="shared" si="37"/>
        <v>0</v>
      </c>
      <c r="CC48" s="8">
        <f t="shared" si="38"/>
        <v>0</v>
      </c>
      <c r="CD48" s="8">
        <f>MAX((CD$3*climate!$I158+CD$4*climate!$I158^2+CD$5*climate!$I158^6)*(K48/K$66)^$BW$1,-99)</f>
        <v>0.33134090491106177</v>
      </c>
      <c r="CE48" s="8">
        <f>MAX((CE$3*climate!$I158+CE$4*climate!$I158^2+CE$5*climate!$I158^6)*(L48/L$66)^$BW$1,-99)</f>
        <v>0.18119777129544526</v>
      </c>
      <c r="CF48" s="8">
        <f>MAX((CF$3*climate!$I158+CF$4*climate!$I158^2+CF$5*climate!$I158^6)*(M48/M$66)^$BW$1,-99)</f>
        <v>3.9485581962227248E-2</v>
      </c>
      <c r="CG48" s="8">
        <f>MAX((CG$3*climate!$M158+CG$4*climate!$M158^2+CG$5*climate!$M158^6)*(K48/K$66)^$BW$1,-99)</f>
        <v>0.33134090491106177</v>
      </c>
      <c r="CH48" s="8">
        <f>MAX((CH$3*climate!$M158+CH$4*climate!$M158^2+CH$5*climate!$M158^6)*(L48/L$66)^$BW$1,-99)</f>
        <v>0.18119777129544526</v>
      </c>
      <c r="CI48" s="8">
        <f>MAX((CI$3*climate!$M158+CI$4*climate!$M158^2+CI$5*climate!$M158^6)*(M48/M$66)^$BW$1,-99)</f>
        <v>3.9485581962227248E-2</v>
      </c>
      <c r="CJ48" s="8">
        <f t="shared" si="39"/>
        <v>0</v>
      </c>
      <c r="CK48" s="8">
        <f t="shared" si="40"/>
        <v>0</v>
      </c>
      <c r="CL48" s="8">
        <f t="shared" si="41"/>
        <v>0</v>
      </c>
    </row>
    <row r="49" spans="1:90">
      <c r="A49">
        <v>2003</v>
      </c>
      <c r="B49" s="1">
        <v>1038.1515319868606</v>
      </c>
      <c r="C49" s="1">
        <v>2402.1074281187712</v>
      </c>
      <c r="D49" s="1">
        <v>2845.135365285234</v>
      </c>
      <c r="E49" s="7">
        <f t="shared" si="42"/>
        <v>5.692077919426719E-3</v>
      </c>
      <c r="F49" s="7">
        <f t="shared" si="18"/>
        <v>8.3063244179379936E-3</v>
      </c>
      <c r="G49" s="7">
        <f t="shared" si="19"/>
        <v>1.772344599909581E-2</v>
      </c>
      <c r="H49" s="1">
        <v>32956.284723439559</v>
      </c>
      <c r="I49" s="1">
        <v>5356.7153753255743</v>
      </c>
      <c r="J49" s="1">
        <v>2040.1808997186117</v>
      </c>
      <c r="K49" s="1">
        <f t="shared" si="20"/>
        <v>31745.15830108766</v>
      </c>
      <c r="L49" s="1">
        <f t="shared" si="6"/>
        <v>2230.0065819790279</v>
      </c>
      <c r="M49" s="1">
        <f t="shared" si="7"/>
        <v>717.07691824149015</v>
      </c>
      <c r="N49" s="7">
        <f t="shared" si="43"/>
        <v>1.088282622402903E-2</v>
      </c>
      <c r="O49" s="7">
        <f t="shared" si="21"/>
        <v>4.5419366484862334E-2</v>
      </c>
      <c r="P49" s="7">
        <f t="shared" si="22"/>
        <v>4.204392436985116E-2</v>
      </c>
      <c r="Q49" s="1">
        <v>5194.9541768495219</v>
      </c>
      <c r="R49" s="1">
        <v>3486.4671149999999</v>
      </c>
      <c r="S49" s="1">
        <v>1520.889290999999</v>
      </c>
      <c r="T49" s="1">
        <f t="shared" si="23"/>
        <v>157.63166935970503</v>
      </c>
      <c r="U49" s="1">
        <f t="shared" si="57"/>
        <v>650.85913114958009</v>
      </c>
      <c r="V49" s="1">
        <f t="shared" si="58"/>
        <v>745.46786082046196</v>
      </c>
      <c r="W49" s="7">
        <f t="shared" si="44"/>
        <v>-4.3733895179066673E-3</v>
      </c>
      <c r="X49" s="7">
        <f t="shared" si="61"/>
        <v>1.5744193343297352E-2</v>
      </c>
      <c r="Y49" s="7">
        <f t="shared" si="62"/>
        <v>-2.8110368637469629E-2</v>
      </c>
      <c r="Z49" s="1">
        <v>12307.647442</v>
      </c>
      <c r="AA49" s="1">
        <v>9938.5197530000005</v>
      </c>
      <c r="AB49" s="1">
        <v>3321.7446160000018</v>
      </c>
      <c r="AC49" s="8">
        <f t="shared" si="24"/>
        <v>2.3691541875089199</v>
      </c>
      <c r="AD49" s="8">
        <f t="shared" si="59"/>
        <v>2.8505990233612173</v>
      </c>
      <c r="AE49" s="8">
        <f t="shared" si="60"/>
        <v>2.1840804821604887</v>
      </c>
      <c r="AF49" s="7">
        <f t="shared" si="45"/>
        <v>3.57521128768723E-3</v>
      </c>
      <c r="AG49" s="7">
        <f t="shared" si="63"/>
        <v>4.5725922286310894E-2</v>
      </c>
      <c r="AH49" s="7">
        <f t="shared" si="64"/>
        <v>2.3304183705267212E-2</v>
      </c>
      <c r="AI49" s="1">
        <f t="shared" si="46"/>
        <v>40238.42114830386</v>
      </c>
      <c r="AJ49" s="1">
        <f t="shared" si="47"/>
        <v>9201.6685065891706</v>
      </c>
      <c r="AK49" s="1">
        <f t="shared" si="48"/>
        <v>2573.1396162604592</v>
      </c>
      <c r="AL49" s="10">
        <f t="shared" si="69"/>
        <v>11.980870343275033</v>
      </c>
      <c r="AM49" s="10">
        <f t="shared" si="69"/>
        <v>2.1519778556381763</v>
      </c>
      <c r="AN49" s="10">
        <f t="shared" si="69"/>
        <v>0.67379501446955026</v>
      </c>
      <c r="AO49" s="7">
        <f t="shared" si="49"/>
        <v>1.8276539118654789E-2</v>
      </c>
      <c r="AP49" s="7">
        <f t="shared" si="26"/>
        <v>2.8144496824265453E-2</v>
      </c>
      <c r="AQ49" s="7">
        <f t="shared" si="26"/>
        <v>2.0372115051398465E-2</v>
      </c>
      <c r="AR49" s="1">
        <f t="shared" si="50"/>
        <v>25847.893402392863</v>
      </c>
      <c r="AS49" s="1">
        <f t="shared" si="51"/>
        <v>6762.1539786963049</v>
      </c>
      <c r="AT49" s="1">
        <f t="shared" si="52"/>
        <v>1878.8962978298321</v>
      </c>
      <c r="AU49" s="1">
        <f t="shared" si="53"/>
        <v>5169.578680478573</v>
      </c>
      <c r="AV49" s="1">
        <f t="shared" si="54"/>
        <v>1352.4307957392612</v>
      </c>
      <c r="AW49" s="1">
        <f t="shared" si="55"/>
        <v>375.77925956596641</v>
      </c>
      <c r="AX49" s="1">
        <f t="shared" si="27"/>
        <v>19918.397348351653</v>
      </c>
      <c r="AY49" s="1">
        <f t="shared" si="28"/>
        <v>2252.0737913848052</v>
      </c>
      <c r="AZ49" s="1">
        <f t="shared" si="29"/>
        <v>528.3112559789131</v>
      </c>
      <c r="BA49" s="1">
        <f t="shared" si="30"/>
        <v>9.899399073501943</v>
      </c>
      <c r="BB49" s="1">
        <f t="shared" si="31"/>
        <v>7.7196067557675159</v>
      </c>
      <c r="BC49" s="1">
        <f t="shared" si="32"/>
        <v>6.2696856099794784</v>
      </c>
      <c r="BD49" s="1">
        <f t="shared" si="33"/>
        <v>0</v>
      </c>
      <c r="BE49">
        <v>0</v>
      </c>
      <c r="BF49">
        <v>0</v>
      </c>
      <c r="BG49">
        <v>0</v>
      </c>
      <c r="BH49">
        <f t="shared" si="34"/>
        <v>0</v>
      </c>
      <c r="BI49">
        <f t="shared" si="35"/>
        <v>0</v>
      </c>
      <c r="BJ49">
        <f t="shared" si="11"/>
        <v>0</v>
      </c>
      <c r="BK49">
        <f t="shared" si="11"/>
        <v>0</v>
      </c>
      <c r="BL49">
        <f t="shared" si="12"/>
        <v>0</v>
      </c>
      <c r="BM49">
        <f t="shared" si="13"/>
        <v>0</v>
      </c>
      <c r="BN49">
        <f t="shared" si="14"/>
        <v>0</v>
      </c>
      <c r="BO49">
        <f t="shared" si="66"/>
        <v>0</v>
      </c>
      <c r="BP49">
        <f t="shared" si="67"/>
        <v>0</v>
      </c>
      <c r="BQ49">
        <f t="shared" si="68"/>
        <v>0</v>
      </c>
      <c r="BR49" s="7">
        <f t="shared" si="56"/>
        <v>2.36075129319957E-2</v>
      </c>
      <c r="BS49">
        <v>0</v>
      </c>
      <c r="BT49">
        <v>0</v>
      </c>
      <c r="BU49" s="8">
        <f>MAX((BU$3*climate!$I159+BU$4*climate!$I159^2+BU$5*climate!$I159^6)*(K49/K$66)^$BW$1,-99)</f>
        <v>3.292082484368883</v>
      </c>
      <c r="BV49" s="8">
        <f>MAX((BV$3*climate!$I159+BV$4*climate!$I159^2+BV$5*climate!$I159^6)*(L49/L$66)^$BW$1,-99)</f>
        <v>2.1498186130370054</v>
      </c>
      <c r="BW49" s="8">
        <f>MAX((BW$3*climate!$I159+BW$4*climate!$I159^2+BW$5*climate!$I159^6)*(M49/M$66)^$BW$1,-99)</f>
        <v>0.8303863437169472</v>
      </c>
      <c r="BX49" s="8">
        <f>MAX((BX$3*climate!$M159+BX$4*climate!$M159^2+BX$5*climate!$M159^6)*(K49/K$66)^$BW$1,-99)</f>
        <v>3.292082484368883</v>
      </c>
      <c r="BY49" s="8">
        <f>MAX((BY$3*climate!$M159+BY$4*climate!$M159^2+BY$5*climate!$M159^6)*(L49/L$66)^$BW$1,-99)</f>
        <v>2.1498186130370054</v>
      </c>
      <c r="BZ49" s="8">
        <f>MAX((BZ$3*climate!$M159+BZ$4*climate!$M159^2+BZ$5*climate!$M159^6)*(M49/M$66)^$BW$1,-99)</f>
        <v>0.8303863437169472</v>
      </c>
      <c r="CA49" s="8">
        <f t="shared" si="36"/>
        <v>0</v>
      </c>
      <c r="CB49" s="8">
        <f t="shared" si="37"/>
        <v>0</v>
      </c>
      <c r="CC49" s="8">
        <f t="shared" si="38"/>
        <v>0</v>
      </c>
      <c r="CD49" s="8">
        <f>MAX((CD$3*climate!$I159+CD$4*climate!$I159^2+CD$5*climate!$I159^6)*(K49/K$66)^$BW$1,-99)</f>
        <v>0.34685059186789646</v>
      </c>
      <c r="CE49" s="8">
        <f>MAX((CE$3*climate!$I159+CE$4*climate!$I159^2+CE$5*climate!$I159^6)*(L49/L$66)^$BW$1,-99)</f>
        <v>0.18795516482194699</v>
      </c>
      <c r="CF49" s="8">
        <f>MAX((CF$3*climate!$I159+CF$4*climate!$I159^2+CF$5*climate!$I159^6)*(M49/M$66)^$BW$1,-99)</f>
        <v>4.0821516170443287E-2</v>
      </c>
      <c r="CG49" s="8">
        <f>MAX((CG$3*climate!$M159+CG$4*climate!$M159^2+CG$5*climate!$M159^6)*(K49/K$66)^$BW$1,-99)</f>
        <v>0.34685059186789646</v>
      </c>
      <c r="CH49" s="8">
        <f>MAX((CH$3*climate!$M159+CH$4*climate!$M159^2+CH$5*climate!$M159^6)*(L49/L$66)^$BW$1,-99)</f>
        <v>0.18795516482194699</v>
      </c>
      <c r="CI49" s="8">
        <f>MAX((CI$3*climate!$M159+CI$4*climate!$M159^2+CI$5*climate!$M159^6)*(M49/M$66)^$BW$1,-99)</f>
        <v>4.0821516170443287E-2</v>
      </c>
      <c r="CJ49" s="8">
        <f t="shared" si="39"/>
        <v>0</v>
      </c>
      <c r="CK49" s="8">
        <f t="shared" si="40"/>
        <v>0</v>
      </c>
      <c r="CL49" s="8">
        <f t="shared" si="41"/>
        <v>0</v>
      </c>
    </row>
    <row r="50" spans="1:90">
      <c r="A50">
        <v>2004</v>
      </c>
      <c r="B50" s="1">
        <v>1044.0850101629071</v>
      </c>
      <c r="C50" s="1">
        <v>2421.785715756731</v>
      </c>
      <c r="D50" s="1">
        <v>2894.5926573030679</v>
      </c>
      <c r="E50" s="7">
        <f t="shared" si="42"/>
        <v>5.7154259211955605E-3</v>
      </c>
      <c r="F50" s="7">
        <f t="shared" si="18"/>
        <v>8.1920930794385782E-3</v>
      </c>
      <c r="G50" s="7">
        <f t="shared" si="19"/>
        <v>1.7383106836069917E-2</v>
      </c>
      <c r="H50" s="1">
        <v>33918.432971349408</v>
      </c>
      <c r="I50" s="1">
        <v>5777.5246414813882</v>
      </c>
      <c r="J50" s="1">
        <v>2176.7221841222781</v>
      </c>
      <c r="K50" s="1">
        <f t="shared" si="20"/>
        <v>32486.275199044536</v>
      </c>
      <c r="L50" s="1">
        <f t="shared" si="6"/>
        <v>2385.6465102966781</v>
      </c>
      <c r="M50" s="1">
        <f t="shared" si="7"/>
        <v>751.99602908906718</v>
      </c>
      <c r="N50" s="7">
        <f t="shared" si="43"/>
        <v>2.3345824611354482E-2</v>
      </c>
      <c r="O50" s="7">
        <f t="shared" si="21"/>
        <v>6.9793483828880509E-2</v>
      </c>
      <c r="P50" s="7">
        <f t="shared" si="22"/>
        <v>4.8696464715682453E-2</v>
      </c>
      <c r="Q50" s="1">
        <v>5288.8632587630309</v>
      </c>
      <c r="R50" s="1">
        <v>3808.7908609999999</v>
      </c>
      <c r="S50" s="1">
        <v>1610.8779310000004</v>
      </c>
      <c r="T50" s="1">
        <f t="shared" si="23"/>
        <v>155.92887982857243</v>
      </c>
      <c r="U50" s="1">
        <f t="shared" si="57"/>
        <v>659.2426856397459</v>
      </c>
      <c r="V50" s="1">
        <f t="shared" si="58"/>
        <v>740.04755533355137</v>
      </c>
      <c r="W50" s="7">
        <f t="shared" si="44"/>
        <v>-1.0802331397296472E-2</v>
      </c>
      <c r="X50" s="7">
        <f t="shared" si="61"/>
        <v>1.2880751131751689E-2</v>
      </c>
      <c r="Y50" s="7">
        <f t="shared" si="62"/>
        <v>-7.2710116314672613E-3</v>
      </c>
      <c r="Z50" s="1">
        <v>12462.347170999999</v>
      </c>
      <c r="AA50" s="1">
        <v>10839.923358</v>
      </c>
      <c r="AB50" s="1">
        <v>3548.4458899999972</v>
      </c>
      <c r="AC50" s="8">
        <f t="shared" si="24"/>
        <v>2.3563375646650235</v>
      </c>
      <c r="AD50" s="8">
        <f t="shared" si="59"/>
        <v>2.8460274542755997</v>
      </c>
      <c r="AE50" s="8">
        <f t="shared" si="60"/>
        <v>2.2028024729330009</v>
      </c>
      <c r="AF50" s="7">
        <f t="shared" si="45"/>
        <v>-5.4097884010548825E-3</v>
      </c>
      <c r="AG50" s="7">
        <f t="shared" si="63"/>
        <v>-1.6037222521135819E-3</v>
      </c>
      <c r="AH50" s="7">
        <f t="shared" si="64"/>
        <v>8.5720242113020984E-3</v>
      </c>
      <c r="AI50" s="1">
        <f t="shared" si="46"/>
        <v>41384.157713952052</v>
      </c>
      <c r="AJ50" s="1">
        <f t="shared" si="47"/>
        <v>9633.9324516695142</v>
      </c>
      <c r="AK50" s="1">
        <f t="shared" si="48"/>
        <v>2691.6049142003794</v>
      </c>
      <c r="AL50" s="10">
        <f t="shared" si="69"/>
        <v>12.19983918877943</v>
      </c>
      <c r="AM50" s="10">
        <f t="shared" si="69"/>
        <v>2.2125441895620748</v>
      </c>
      <c r="AN50" s="10">
        <f t="shared" si="69"/>
        <v>0.68752164402538263</v>
      </c>
      <c r="AO50" s="7">
        <f t="shared" si="49"/>
        <v>1.8276539118654789E-2</v>
      </c>
      <c r="AP50" s="7">
        <f t="shared" si="26"/>
        <v>2.8144496824265453E-2</v>
      </c>
      <c r="AQ50" s="7">
        <f t="shared" si="26"/>
        <v>2.0372115051398465E-2</v>
      </c>
      <c r="AR50" s="1">
        <f t="shared" si="50"/>
        <v>26589.466202863925</v>
      </c>
      <c r="AS50" s="1">
        <f t="shared" si="51"/>
        <v>7062.5452492997865</v>
      </c>
      <c r="AT50" s="1">
        <f t="shared" si="52"/>
        <v>1961.3658176988572</v>
      </c>
      <c r="AU50" s="1">
        <f t="shared" si="53"/>
        <v>5317.8932405727855</v>
      </c>
      <c r="AV50" s="1">
        <f t="shared" si="54"/>
        <v>1412.5090498599575</v>
      </c>
      <c r="AW50" s="1">
        <f t="shared" si="55"/>
        <v>392.27316353977147</v>
      </c>
      <c r="AX50" s="1">
        <f t="shared" si="27"/>
        <v>20373.410934203686</v>
      </c>
      <c r="AY50" s="1">
        <f t="shared" si="28"/>
        <v>2333.0041806256058</v>
      </c>
      <c r="AZ50" s="1">
        <f t="shared" si="29"/>
        <v>542.07719010143239</v>
      </c>
      <c r="BA50" s="1">
        <f t="shared" si="30"/>
        <v>9.9219859441082825</v>
      </c>
      <c r="BB50" s="1">
        <f t="shared" si="31"/>
        <v>7.7549120639725055</v>
      </c>
      <c r="BC50" s="1">
        <f t="shared" si="32"/>
        <v>6.2954084084605997</v>
      </c>
      <c r="BD50" s="1">
        <f t="shared" si="33"/>
        <v>0</v>
      </c>
      <c r="BE50">
        <v>0</v>
      </c>
      <c r="BF50">
        <v>0</v>
      </c>
      <c r="BG50">
        <v>0</v>
      </c>
      <c r="BH50">
        <f t="shared" si="34"/>
        <v>0</v>
      </c>
      <c r="BI50">
        <f t="shared" si="35"/>
        <v>0</v>
      </c>
      <c r="BJ50">
        <f t="shared" si="11"/>
        <v>0</v>
      </c>
      <c r="BK50">
        <f t="shared" si="11"/>
        <v>0</v>
      </c>
      <c r="BL50">
        <f t="shared" si="12"/>
        <v>0</v>
      </c>
      <c r="BM50">
        <f t="shared" si="13"/>
        <v>0</v>
      </c>
      <c r="BN50">
        <f t="shared" si="14"/>
        <v>0</v>
      </c>
      <c r="BO50">
        <f t="shared" si="66"/>
        <v>0</v>
      </c>
      <c r="BP50">
        <f t="shared" si="67"/>
        <v>0</v>
      </c>
      <c r="BQ50">
        <f t="shared" si="68"/>
        <v>0</v>
      </c>
      <c r="BR50" s="7">
        <f t="shared" si="56"/>
        <v>3.7654994250054807E-2</v>
      </c>
      <c r="BS50">
        <v>0</v>
      </c>
      <c r="BT50">
        <v>0</v>
      </c>
      <c r="BU50" s="8">
        <f>MAX((BU$3*climate!$I160+BU$4*climate!$I160^2+BU$5*climate!$I160^6)*(K50/K$66)^$BW$1,-99)</f>
        <v>3.3174087013569826</v>
      </c>
      <c r="BV50" s="8">
        <f>MAX((BV$3*climate!$I160+BV$4*climate!$I160^2+BV$5*climate!$I160^6)*(L50/L$66)^$BW$1,-99)</f>
        <v>2.1344224776586711</v>
      </c>
      <c r="BW50" s="8">
        <f>MAX((BW$3*climate!$I160+BW$4*climate!$I160^2+BW$5*climate!$I160^6)*(M50/M$66)^$BW$1,-99)</f>
        <v>0.8200220632651678</v>
      </c>
      <c r="BX50" s="8">
        <f>MAX((BX$3*climate!$M160+BX$4*climate!$M160^2+BX$5*climate!$M160^6)*(K50/K$66)^$BW$1,-99)</f>
        <v>3.3174087013569826</v>
      </c>
      <c r="BY50" s="8">
        <f>MAX((BY$3*climate!$M160+BY$4*climate!$M160^2+BY$5*climate!$M160^6)*(L50/L$66)^$BW$1,-99)</f>
        <v>2.1344224776586711</v>
      </c>
      <c r="BZ50" s="8">
        <f>MAX((BZ$3*climate!$M160+BZ$4*climate!$M160^2+BZ$5*climate!$M160^6)*(M50/M$66)^$BW$1,-99)</f>
        <v>0.8200220632651678</v>
      </c>
      <c r="CA50" s="8">
        <f t="shared" si="36"/>
        <v>0</v>
      </c>
      <c r="CB50" s="8">
        <f t="shared" si="37"/>
        <v>0</v>
      </c>
      <c r="CC50" s="8">
        <f t="shared" si="38"/>
        <v>0</v>
      </c>
      <c r="CD50" s="8">
        <f>MAX((CD$3*climate!$I160+CD$4*climate!$I160^2+CD$5*climate!$I160^6)*(K50/K$66)^$BW$1,-99)</f>
        <v>0.36177964694958298</v>
      </c>
      <c r="CE50" s="8">
        <f>MAX((CE$3*climate!$I160+CE$4*climate!$I160^2+CE$5*climate!$I160^6)*(L50/L$66)^$BW$1,-99)</f>
        <v>0.19372599837546839</v>
      </c>
      <c r="CF50" s="8">
        <f>MAX((CF$3*climate!$I160+CF$4*climate!$I160^2+CF$5*climate!$I160^6)*(M50/M$66)^$BW$1,-99)</f>
        <v>4.2092315915694012E-2</v>
      </c>
      <c r="CG50" s="8">
        <f>MAX((CG$3*climate!$M160+CG$4*climate!$M160^2+CG$5*climate!$M160^6)*(K50/K$66)^$BW$1,-99)</f>
        <v>0.36177964694958298</v>
      </c>
      <c r="CH50" s="8">
        <f>MAX((CH$3*climate!$M160+CH$4*climate!$M160^2+CH$5*climate!$M160^6)*(L50/L$66)^$BW$1,-99)</f>
        <v>0.19372599837546839</v>
      </c>
      <c r="CI50" s="8">
        <f>MAX((CI$3*climate!$M160+CI$4*climate!$M160^2+CI$5*climate!$M160^6)*(M50/M$66)^$BW$1,-99)</f>
        <v>4.2092315915694012E-2</v>
      </c>
      <c r="CJ50" s="8">
        <f t="shared" si="39"/>
        <v>0</v>
      </c>
      <c r="CK50" s="8">
        <f t="shared" si="40"/>
        <v>0</v>
      </c>
      <c r="CL50" s="8">
        <f t="shared" si="41"/>
        <v>0</v>
      </c>
    </row>
    <row r="51" spans="1:90">
      <c r="A51">
        <v>2005</v>
      </c>
      <c r="B51" s="1">
        <v>1049.8746680000002</v>
      </c>
      <c r="C51" s="1">
        <v>2441.6754109217418</v>
      </c>
      <c r="D51" s="1">
        <v>2943.8057622142851</v>
      </c>
      <c r="E51" s="7">
        <f t="shared" si="42"/>
        <v>5.5451977384386453E-3</v>
      </c>
      <c r="F51" s="7">
        <f t="shared" si="18"/>
        <v>8.2128220658019835E-3</v>
      </c>
      <c r="G51" s="7">
        <f t="shared" si="19"/>
        <v>1.7001737632081904E-2</v>
      </c>
      <c r="H51" s="1">
        <v>34709.708040510559</v>
      </c>
      <c r="I51" s="1">
        <v>6200.1783472762945</v>
      </c>
      <c r="J51" s="1">
        <v>2322.4665822208299</v>
      </c>
      <c r="K51" s="1">
        <f t="shared" si="20"/>
        <v>33060.811064840891</v>
      </c>
      <c r="L51" s="1">
        <f t="shared" si="6"/>
        <v>2539.313096057966</v>
      </c>
      <c r="M51" s="1">
        <f t="shared" si="7"/>
        <v>788.93336375356046</v>
      </c>
      <c r="N51" s="7">
        <f t="shared" si="43"/>
        <v>1.7685495252261374E-2</v>
      </c>
      <c r="O51" s="7">
        <f t="shared" si="21"/>
        <v>6.4412973631277071E-2</v>
      </c>
      <c r="P51" s="7">
        <f t="shared" si="22"/>
        <v>4.9119055467935713E-2</v>
      </c>
      <c r="Q51" s="1">
        <v>5311.4101019999998</v>
      </c>
      <c r="R51" s="1">
        <v>4006.6574190000001</v>
      </c>
      <c r="S51" s="1">
        <v>1661.5085519999966</v>
      </c>
      <c r="T51" s="1">
        <f t="shared" si="23"/>
        <v>153.02376199191656</v>
      </c>
      <c r="U51" s="1">
        <f t="shared" si="57"/>
        <v>646.21647871792322</v>
      </c>
      <c r="V51" s="1">
        <f t="shared" si="58"/>
        <v>715.40687160768516</v>
      </c>
      <c r="W51" s="7">
        <f t="shared" si="44"/>
        <v>-1.8631044100680727E-2</v>
      </c>
      <c r="X51" s="7">
        <f t="shared" si="61"/>
        <v>-1.9759349941337212E-2</v>
      </c>
      <c r="Y51" s="7">
        <f t="shared" si="62"/>
        <v>-3.3296081512978248E-2</v>
      </c>
      <c r="Z51" s="1">
        <v>12445.981350000002</v>
      </c>
      <c r="AA51" s="1">
        <v>11470.651024999999</v>
      </c>
      <c r="AB51" s="1">
        <v>3702.1701970000031</v>
      </c>
      <c r="AC51" s="8">
        <f t="shared" si="24"/>
        <v>2.3432536955324719</v>
      </c>
      <c r="AD51" s="8">
        <f t="shared" si="59"/>
        <v>2.8628978785670416</v>
      </c>
      <c r="AE51" s="8">
        <f t="shared" si="60"/>
        <v>2.2281980989767489</v>
      </c>
      <c r="AF51" s="7">
        <f t="shared" si="45"/>
        <v>-5.552629355298544E-3</v>
      </c>
      <c r="AG51" s="7">
        <f t="shared" si="63"/>
        <v>5.92770961014355E-3</v>
      </c>
      <c r="AH51" s="7">
        <f t="shared" si="64"/>
        <v>1.1528780431199648E-2</v>
      </c>
      <c r="AI51" s="1">
        <f t="shared" si="46"/>
        <v>42563.635183129634</v>
      </c>
      <c r="AJ51" s="1">
        <f t="shared" si="47"/>
        <v>10083.048256362519</v>
      </c>
      <c r="AK51" s="1">
        <f t="shared" si="48"/>
        <v>2814.7175863201128</v>
      </c>
      <c r="AL51" s="10">
        <f t="shared" si="69"/>
        <v>12.422810026954455</v>
      </c>
      <c r="AM51" s="10">
        <f t="shared" si="69"/>
        <v>2.2748151324787518</v>
      </c>
      <c r="AN51" s="10">
        <f t="shared" si="69"/>
        <v>0.70152791405779436</v>
      </c>
      <c r="AO51" s="7">
        <f t="shared" si="49"/>
        <v>1.8276539118654789E-2</v>
      </c>
      <c r="AP51" s="7">
        <f t="shared" si="26"/>
        <v>2.8144496824265453E-2</v>
      </c>
      <c r="AQ51" s="7">
        <f t="shared" si="26"/>
        <v>2.0372115051398465E-2</v>
      </c>
      <c r="AR51" s="1">
        <f t="shared" si="50"/>
        <v>27348.754446377297</v>
      </c>
      <c r="AS51" s="1">
        <f t="shared" si="51"/>
        <v>7375.8966264919882</v>
      </c>
      <c r="AT51" s="1">
        <f t="shared" si="52"/>
        <v>2046.7238136241738</v>
      </c>
      <c r="AU51" s="1">
        <f t="shared" si="53"/>
        <v>5469.7508892754595</v>
      </c>
      <c r="AV51" s="1">
        <f t="shared" si="54"/>
        <v>1475.1793252983978</v>
      </c>
      <c r="AW51" s="1">
        <f t="shared" si="55"/>
        <v>409.34476272483477</v>
      </c>
      <c r="AX51" s="1">
        <f t="shared" si="27"/>
        <v>20839.633742931528</v>
      </c>
      <c r="AY51" s="1">
        <f t="shared" si="28"/>
        <v>2416.6673730666134</v>
      </c>
      <c r="AZ51" s="1">
        <f t="shared" si="29"/>
        <v>556.21164681318101</v>
      </c>
      <c r="BA51" s="1">
        <f t="shared" si="30"/>
        <v>9.9446119209974881</v>
      </c>
      <c r="BB51" s="1">
        <f t="shared" si="31"/>
        <v>7.7901447514839939</v>
      </c>
      <c r="BC51" s="1">
        <f t="shared" si="32"/>
        <v>6.3211488815539827</v>
      </c>
      <c r="BD51" s="1">
        <f t="shared" si="33"/>
        <v>0</v>
      </c>
      <c r="BE51">
        <v>0</v>
      </c>
      <c r="BF51">
        <v>0</v>
      </c>
      <c r="BG51">
        <v>0</v>
      </c>
      <c r="BH51">
        <f t="shared" si="34"/>
        <v>0</v>
      </c>
      <c r="BI51">
        <f t="shared" si="35"/>
        <v>0</v>
      </c>
      <c r="BJ51">
        <f t="shared" si="11"/>
        <v>0</v>
      </c>
      <c r="BK51">
        <f t="shared" si="11"/>
        <v>0</v>
      </c>
      <c r="BL51">
        <f t="shared" si="12"/>
        <v>0</v>
      </c>
      <c r="BM51">
        <f t="shared" si="13"/>
        <v>0</v>
      </c>
      <c r="BN51">
        <f t="shared" si="14"/>
        <v>0</v>
      </c>
      <c r="BO51">
        <f t="shared" si="66"/>
        <v>0</v>
      </c>
      <c r="BP51">
        <f t="shared" si="67"/>
        <v>0</v>
      </c>
      <c r="BQ51">
        <f t="shared" si="68"/>
        <v>0</v>
      </c>
      <c r="BR51" s="7">
        <f t="shared" si="56"/>
        <v>3.2471606299092404E-2</v>
      </c>
      <c r="BS51">
        <v>0</v>
      </c>
      <c r="BT51">
        <v>0</v>
      </c>
      <c r="BU51" s="8">
        <f>MAX((BU$3*climate!$I161+BU$4*climate!$I161^2+BU$5*climate!$I161^6)*(K51/K$66)^$BW$1,-99)</f>
        <v>3.3459431673186133</v>
      </c>
      <c r="BV51" s="8">
        <f>MAX((BV$3*climate!$I161+BV$4*climate!$I161^2+BV$5*climate!$I161^6)*(L51/L$66)^$BW$1,-99)</f>
        <v>2.1204293910206848</v>
      </c>
      <c r="BW51" s="8">
        <f>MAX((BW$3*climate!$I161+BW$4*climate!$I161^2+BW$5*climate!$I161^6)*(M51/M$66)^$BW$1,-99)</f>
        <v>0.80868306409008694</v>
      </c>
      <c r="BX51" s="8">
        <f>MAX((BX$3*climate!$M161+BX$4*climate!$M161^2+BX$5*climate!$M161^6)*(K51/K$66)^$BW$1,-99)</f>
        <v>3.3459431673186133</v>
      </c>
      <c r="BY51" s="8">
        <f>MAX((BY$3*climate!$M161+BY$4*climate!$M161^2+BY$5*climate!$M161^6)*(L51/L$66)^$BW$1,-99)</f>
        <v>2.1204293910206848</v>
      </c>
      <c r="BZ51" s="8">
        <f>MAX((BZ$3*climate!$M161+BZ$4*climate!$M161^2+BZ$5*climate!$M161^6)*(M51/M$66)^$BW$1,-99)</f>
        <v>0.80868306409008694</v>
      </c>
      <c r="CA51" s="8">
        <f t="shared" si="36"/>
        <v>0</v>
      </c>
      <c r="CB51" s="8">
        <f t="shared" si="37"/>
        <v>0</v>
      </c>
      <c r="CC51" s="8">
        <f t="shared" si="38"/>
        <v>0</v>
      </c>
      <c r="CD51" s="8">
        <f>MAX((CD$3*climate!$I161+CD$4*climate!$I161^2+CD$5*climate!$I161^6)*(K51/K$66)^$BW$1,-99)</f>
        <v>0.37771538381289638</v>
      </c>
      <c r="CE51" s="8">
        <f>MAX((CE$3*climate!$I161+CE$4*climate!$I161^2+CE$5*climate!$I161^6)*(L51/L$66)^$BW$1,-99)</f>
        <v>0.19982597128522864</v>
      </c>
      <c r="CF51" s="8">
        <f>MAX((CF$3*climate!$I161+CF$4*climate!$I161^2+CF$5*climate!$I161^6)*(M51/M$66)^$BW$1,-99)</f>
        <v>4.3356252628977604E-2</v>
      </c>
      <c r="CG51" s="8">
        <f>MAX((CG$3*climate!$M161+CG$4*climate!$M161^2+CG$5*climate!$M161^6)*(K51/K$66)^$BW$1,-99)</f>
        <v>0.37771538381289638</v>
      </c>
      <c r="CH51" s="8">
        <f>MAX((CH$3*climate!$M161+CH$4*climate!$M161^2+CH$5*climate!$M161^6)*(L51/L$66)^$BW$1,-99)</f>
        <v>0.19982597128522864</v>
      </c>
      <c r="CI51" s="8">
        <f>MAX((CI$3*climate!$M161+CI$4*climate!$M161^2+CI$5*climate!$M161^6)*(M51/M$66)^$BW$1,-99)</f>
        <v>4.3356252628977604E-2</v>
      </c>
      <c r="CJ51" s="8">
        <f t="shared" si="39"/>
        <v>0</v>
      </c>
      <c r="CK51" s="8">
        <f t="shared" si="40"/>
        <v>0</v>
      </c>
      <c r="CL51" s="8">
        <f t="shared" si="41"/>
        <v>0</v>
      </c>
    </row>
    <row r="52" spans="1:90">
      <c r="A52">
        <v>2006</v>
      </c>
      <c r="B52" s="1">
        <v>1055.77386</v>
      </c>
      <c r="C52" s="1">
        <v>2461.5637201485056</v>
      </c>
      <c r="D52" s="1">
        <v>2993.5350128598607</v>
      </c>
      <c r="E52" s="7">
        <f t="shared" si="42"/>
        <v>5.6189487943716365E-3</v>
      </c>
      <c r="F52" s="7">
        <f t="shared" si="18"/>
        <v>8.1453534478015399E-3</v>
      </c>
      <c r="G52" s="7">
        <f t="shared" si="19"/>
        <v>1.6892843707245753E-2</v>
      </c>
      <c r="H52" s="1">
        <v>35723.688655857302</v>
      </c>
      <c r="I52" s="1">
        <v>6713.212664339093</v>
      </c>
      <c r="J52" s="1">
        <v>2484.6490482301251</v>
      </c>
      <c r="K52" s="1">
        <f t="shared" si="20"/>
        <v>33836.496629929155</v>
      </c>
      <c r="L52" s="1">
        <f t="shared" si="6"/>
        <v>2727.2146600917918</v>
      </c>
      <c r="M52" s="1">
        <f t="shared" si="7"/>
        <v>830.00500664143772</v>
      </c>
      <c r="N52" s="7">
        <f t="shared" si="43"/>
        <v>2.3462387645812433E-2</v>
      </c>
      <c r="O52" s="7">
        <f t="shared" si="21"/>
        <v>7.3997005066261501E-2</v>
      </c>
      <c r="P52" s="7">
        <f t="shared" si="22"/>
        <v>5.2059710965280948E-2</v>
      </c>
      <c r="Q52" s="1">
        <v>5294.64203</v>
      </c>
      <c r="R52" s="1">
        <v>4258.1728169999997</v>
      </c>
      <c r="S52" s="1">
        <v>1718.6705920000004</v>
      </c>
      <c r="T52" s="1">
        <f t="shared" si="23"/>
        <v>148.21095550926216</v>
      </c>
      <c r="U52" s="1">
        <f t="shared" si="57"/>
        <v>634.29732229691115</v>
      </c>
      <c r="V52" s="1">
        <f t="shared" si="58"/>
        <v>691.71563413523154</v>
      </c>
      <c r="W52" s="7">
        <f t="shared" si="44"/>
        <v>-3.1451366898878286E-2</v>
      </c>
      <c r="X52" s="7">
        <f t="shared" si="61"/>
        <v>-1.8444525655952559E-2</v>
      </c>
      <c r="Y52" s="7">
        <f t="shared" si="62"/>
        <v>-3.3115753304429285E-2</v>
      </c>
      <c r="Z52" s="1">
        <v>12383.084966</v>
      </c>
      <c r="AA52" s="1">
        <v>12305.106211</v>
      </c>
      <c r="AB52" s="1">
        <v>3791.6963350000042</v>
      </c>
      <c r="AC52" s="8">
        <f t="shared" si="24"/>
        <v>2.3387955022900764</v>
      </c>
      <c r="AD52" s="8">
        <f t="shared" si="59"/>
        <v>2.8897620504912451</v>
      </c>
      <c r="AE52" s="8">
        <f t="shared" si="60"/>
        <v>2.2061797953892048</v>
      </c>
      <c r="AF52" s="7">
        <f t="shared" si="45"/>
        <v>-1.9025653308027968E-3</v>
      </c>
      <c r="AG52" s="7">
        <f t="shared" si="63"/>
        <v>9.3835592688515934E-3</v>
      </c>
      <c r="AH52" s="7">
        <f t="shared" si="64"/>
        <v>-9.8816633932393705E-3</v>
      </c>
      <c r="AI52" s="1">
        <f t="shared" si="46"/>
        <v>43777.022554092138</v>
      </c>
      <c r="AJ52" s="1">
        <f t="shared" si="47"/>
        <v>10549.922756024665</v>
      </c>
      <c r="AK52" s="1">
        <f t="shared" si="48"/>
        <v>2942.5905904129363</v>
      </c>
      <c r="AL52" s="10">
        <f t="shared" si="69"/>
        <v>12.649856000375705</v>
      </c>
      <c r="AM52" s="10">
        <f t="shared" si="69"/>
        <v>2.338838659750591</v>
      </c>
      <c r="AN52" s="10">
        <f t="shared" si="69"/>
        <v>0.71581952143474736</v>
      </c>
      <c r="AO52" s="7">
        <f t="shared" si="49"/>
        <v>1.8276539118654789E-2</v>
      </c>
      <c r="AP52" s="7">
        <f t="shared" si="26"/>
        <v>2.8144496824265453E-2</v>
      </c>
      <c r="AQ52" s="7">
        <f t="shared" si="26"/>
        <v>2.0372115051398465E-2</v>
      </c>
      <c r="AR52" s="1">
        <f t="shared" si="50"/>
        <v>28131.413203395106</v>
      </c>
      <c r="AS52" s="1">
        <f t="shared" si="51"/>
        <v>7702.2743843455082</v>
      </c>
      <c r="AT52" s="1">
        <f t="shared" si="52"/>
        <v>2135.4872367337161</v>
      </c>
      <c r="AU52" s="1">
        <f t="shared" si="53"/>
        <v>5626.2826406790218</v>
      </c>
      <c r="AV52" s="1">
        <f t="shared" si="54"/>
        <v>1540.4548768691018</v>
      </c>
      <c r="AW52" s="1">
        <f t="shared" si="55"/>
        <v>427.09744734674325</v>
      </c>
      <c r="AX52" s="1">
        <f t="shared" si="27"/>
        <v>21316.24149390863</v>
      </c>
      <c r="AY52" s="1">
        <f t="shared" si="28"/>
        <v>2503.2134886618596</v>
      </c>
      <c r="AZ52" s="1">
        <f t="shared" si="29"/>
        <v>570.69310432246129</v>
      </c>
      <c r="BA52" s="1">
        <f t="shared" si="30"/>
        <v>9.967224572584465</v>
      </c>
      <c r="BB52" s="1">
        <f t="shared" si="31"/>
        <v>7.825330580907532</v>
      </c>
      <c r="BC52" s="1">
        <f t="shared" si="32"/>
        <v>6.3468515946283492</v>
      </c>
      <c r="BD52" s="1">
        <f t="shared" si="33"/>
        <v>0</v>
      </c>
      <c r="BE52">
        <v>0</v>
      </c>
      <c r="BF52">
        <v>0</v>
      </c>
      <c r="BG52">
        <v>0</v>
      </c>
      <c r="BH52">
        <f t="shared" si="34"/>
        <v>0</v>
      </c>
      <c r="BI52">
        <f t="shared" si="35"/>
        <v>0</v>
      </c>
      <c r="BJ52">
        <f t="shared" si="11"/>
        <v>0</v>
      </c>
      <c r="BK52">
        <f t="shared" si="11"/>
        <v>0</v>
      </c>
      <c r="BL52">
        <f t="shared" si="12"/>
        <v>0</v>
      </c>
      <c r="BM52">
        <f t="shared" si="13"/>
        <v>0</v>
      </c>
      <c r="BN52">
        <f t="shared" si="14"/>
        <v>0</v>
      </c>
      <c r="BO52">
        <f t="shared" si="66"/>
        <v>0</v>
      </c>
      <c r="BP52">
        <f t="shared" si="67"/>
        <v>0</v>
      </c>
      <c r="BQ52">
        <f t="shared" si="68"/>
        <v>0</v>
      </c>
      <c r="BR52" s="7">
        <f t="shared" si="56"/>
        <v>3.9072529769330622E-2</v>
      </c>
      <c r="BS52">
        <v>0</v>
      </c>
      <c r="BT52">
        <v>0</v>
      </c>
      <c r="BU52" s="8">
        <f>MAX((BU$3*climate!$I162+BU$4*climate!$I162^2+BU$5*climate!$I162^6)*(K52/K$66)^$BW$1,-99)</f>
        <v>3.3683369815171247</v>
      </c>
      <c r="BV52" s="8">
        <f>MAX((BV$3*climate!$I162+BV$4*climate!$I162^2+BV$5*climate!$I162^6)*(L52/L$66)^$BW$1,-99)</f>
        <v>2.100427351315211</v>
      </c>
      <c r="BW52" s="8">
        <f>MAX((BW$3*climate!$I162+BW$4*climate!$I162^2+BW$5*climate!$I162^6)*(M52/M$66)^$BW$1,-99)</f>
        <v>0.79587507612482511</v>
      </c>
      <c r="BX52" s="8">
        <f>MAX((BX$3*climate!$M162+BX$4*climate!$M162^2+BX$5*climate!$M162^6)*(K52/K$66)^$BW$1,-99)</f>
        <v>3.3683369815171247</v>
      </c>
      <c r="BY52" s="8">
        <f>MAX((BY$3*climate!$M162+BY$4*climate!$M162^2+BY$5*climate!$M162^6)*(L52/L$66)^$BW$1,-99)</f>
        <v>2.100427351315211</v>
      </c>
      <c r="BZ52" s="8">
        <f>MAX((BZ$3*climate!$M162+BZ$4*climate!$M162^2+BZ$5*climate!$M162^6)*(M52/M$66)^$BW$1,-99)</f>
        <v>0.79587507612482511</v>
      </c>
      <c r="CA52" s="8">
        <f t="shared" si="36"/>
        <v>0</v>
      </c>
      <c r="CB52" s="8">
        <f t="shared" si="37"/>
        <v>0</v>
      </c>
      <c r="CC52" s="8">
        <f t="shared" si="38"/>
        <v>0</v>
      </c>
      <c r="CD52" s="8">
        <f>MAX((CD$3*climate!$I162+CD$4*climate!$I162^2+CD$5*climate!$I162^6)*(K52/K$66)^$BW$1,-99)</f>
        <v>0.39365164940759972</v>
      </c>
      <c r="CE52" s="8">
        <f>MAX((CE$3*climate!$I162+CE$4*climate!$I162^2+CE$5*climate!$I162^6)*(L52/L$66)^$BW$1,-99)</f>
        <v>0.20556388607702208</v>
      </c>
      <c r="CF52" s="8">
        <f>MAX((CF$3*climate!$I162+CF$4*climate!$I162^2+CF$5*climate!$I162^6)*(M52/M$66)^$BW$1,-99)</f>
        <v>4.458331114013897E-2</v>
      </c>
      <c r="CG52" s="8">
        <f>MAX((CG$3*climate!$M162+CG$4*climate!$M162^2+CG$5*climate!$M162^6)*(K52/K$66)^$BW$1,-99)</f>
        <v>0.39365164940759972</v>
      </c>
      <c r="CH52" s="8">
        <f>MAX((CH$3*climate!$M162+CH$4*climate!$M162^2+CH$5*climate!$M162^6)*(L52/L$66)^$BW$1,-99)</f>
        <v>0.20556388607702208</v>
      </c>
      <c r="CI52" s="8">
        <f>MAX((CI$3*climate!$M162+CI$4*climate!$M162^2+CI$5*climate!$M162^6)*(M52/M$66)^$BW$1,-99)</f>
        <v>4.458331114013897E-2</v>
      </c>
      <c r="CJ52" s="8">
        <f t="shared" si="39"/>
        <v>0</v>
      </c>
      <c r="CK52" s="8">
        <f t="shared" si="40"/>
        <v>0</v>
      </c>
      <c r="CL52" s="8">
        <f t="shared" si="41"/>
        <v>0</v>
      </c>
    </row>
    <row r="53" spans="1:90">
      <c r="A53">
        <v>2007</v>
      </c>
      <c r="B53" s="1">
        <v>1062.0636750000001</v>
      </c>
      <c r="C53" s="1">
        <v>2481.5134034813218</v>
      </c>
      <c r="D53" s="1">
        <v>3043.2503132960346</v>
      </c>
      <c r="E53" s="7">
        <f t="shared" si="42"/>
        <v>5.9575399981963706E-3</v>
      </c>
      <c r="F53" s="7">
        <f t="shared" si="18"/>
        <v>8.1044756914163685E-3</v>
      </c>
      <c r="G53" s="7">
        <f t="shared" si="19"/>
        <v>1.660755602409969E-2</v>
      </c>
      <c r="H53" s="1">
        <v>36672.148598752246</v>
      </c>
      <c r="I53" s="1">
        <v>7298.2177079652884</v>
      </c>
      <c r="J53" s="1">
        <v>2666.3530591606414</v>
      </c>
      <c r="K53" s="1">
        <f t="shared" si="20"/>
        <v>34529.143084337426</v>
      </c>
      <c r="L53" s="1">
        <f t="shared" si="6"/>
        <v>2941.0349739504127</v>
      </c>
      <c r="M53" s="1">
        <f t="shared" si="7"/>
        <v>876.15305501203102</v>
      </c>
      <c r="N53" s="7">
        <f t="shared" si="43"/>
        <v>2.0470395087995197E-2</v>
      </c>
      <c r="O53" s="7">
        <f t="shared" si="21"/>
        <v>7.8402451038241505E-2</v>
      </c>
      <c r="P53" s="7">
        <f t="shared" si="22"/>
        <v>5.5599722894839498E-2</v>
      </c>
      <c r="Q53" s="1">
        <v>5321.6819620000006</v>
      </c>
      <c r="R53" s="1">
        <v>4409.4250789999996</v>
      </c>
      <c r="S53" s="1">
        <v>1794.4282429999994</v>
      </c>
      <c r="T53" s="1">
        <f t="shared" si="23"/>
        <v>145.11508502616257</v>
      </c>
      <c r="U53" s="1">
        <f t="shared" si="57"/>
        <v>604.17834263666111</v>
      </c>
      <c r="V53" s="1">
        <f t="shared" si="58"/>
        <v>672.98973661232958</v>
      </c>
      <c r="W53" s="7">
        <f t="shared" si="44"/>
        <v>-2.088827018530437E-2</v>
      </c>
      <c r="X53" s="7">
        <f t="shared" si="61"/>
        <v>-4.7484008841758074E-2</v>
      </c>
      <c r="Y53" s="7">
        <f t="shared" si="62"/>
        <v>-2.7071670204928511E-2</v>
      </c>
      <c r="Z53" s="1">
        <v>12434.246949999997</v>
      </c>
      <c r="AA53" s="1">
        <v>12840.825574999999</v>
      </c>
      <c r="AB53" s="1">
        <v>4045.1373730000014</v>
      </c>
      <c r="AC53" s="8">
        <f t="shared" si="24"/>
        <v>2.3365257523444609</v>
      </c>
      <c r="AD53" s="8">
        <f t="shared" si="59"/>
        <v>2.9121314785809065</v>
      </c>
      <c r="AE53" s="8">
        <f t="shared" si="60"/>
        <v>2.2542764742919856</v>
      </c>
      <c r="AF53" s="7">
        <f t="shared" si="45"/>
        <v>-9.7047815569728524E-4</v>
      </c>
      <c r="AG53" s="7">
        <f t="shared" si="63"/>
        <v>7.7409238888228593E-3</v>
      </c>
      <c r="AH53" s="7">
        <f t="shared" si="64"/>
        <v>2.1800888124938966E-2</v>
      </c>
      <c r="AI53" s="1">
        <f t="shared" si="46"/>
        <v>45025.602939361946</v>
      </c>
      <c r="AJ53" s="1">
        <f t="shared" si="47"/>
        <v>11035.385357291301</v>
      </c>
      <c r="AK53" s="1">
        <f t="shared" si="48"/>
        <v>3075.4289787183857</v>
      </c>
      <c r="AL53" s="10">
        <f t="shared" si="69"/>
        <v>12.881051588411921</v>
      </c>
      <c r="AM53" s="10">
        <f t="shared" si="69"/>
        <v>2.4046640969824109</v>
      </c>
      <c r="AN53" s="10">
        <f t="shared" si="69"/>
        <v>0.73040227908145305</v>
      </c>
      <c r="AO53" s="7">
        <f t="shared" si="49"/>
        <v>1.8276539118654789E-2</v>
      </c>
      <c r="AP53" s="7">
        <f t="shared" si="26"/>
        <v>2.8144496824265453E-2</v>
      </c>
      <c r="AQ53" s="7">
        <f t="shared" si="26"/>
        <v>2.0372115051398465E-2</v>
      </c>
      <c r="AR53" s="1">
        <f t="shared" si="50"/>
        <v>28944.34134179349</v>
      </c>
      <c r="AS53" s="1">
        <f t="shared" si="51"/>
        <v>8042.3916768257586</v>
      </c>
      <c r="AT53" s="1">
        <f t="shared" si="52"/>
        <v>2227.4778824056925</v>
      </c>
      <c r="AU53" s="1">
        <f t="shared" si="53"/>
        <v>5788.8682683586985</v>
      </c>
      <c r="AV53" s="1">
        <f t="shared" si="54"/>
        <v>1608.4783353651519</v>
      </c>
      <c r="AW53" s="1">
        <f t="shared" si="55"/>
        <v>445.49557648113853</v>
      </c>
      <c r="AX53" s="1">
        <f t="shared" si="27"/>
        <v>21802.339745246245</v>
      </c>
      <c r="AY53" s="1">
        <f t="shared" si="28"/>
        <v>2592.7376948415645</v>
      </c>
      <c r="AZ53" s="1">
        <f t="shared" si="29"/>
        <v>585.552328094416</v>
      </c>
      <c r="BA53" s="1">
        <f t="shared" si="30"/>
        <v>9.9897725707815574</v>
      </c>
      <c r="BB53" s="1">
        <f t="shared" si="31"/>
        <v>7.8604696214713341</v>
      </c>
      <c r="BC53" s="1">
        <f t="shared" si="32"/>
        <v>6.3725555523907813</v>
      </c>
      <c r="BD53" s="1">
        <f t="shared" si="33"/>
        <v>0</v>
      </c>
      <c r="BE53">
        <v>0</v>
      </c>
      <c r="BF53">
        <v>0</v>
      </c>
      <c r="BG53">
        <v>0</v>
      </c>
      <c r="BH53">
        <f t="shared" si="34"/>
        <v>0</v>
      </c>
      <c r="BI53">
        <f t="shared" si="35"/>
        <v>0</v>
      </c>
      <c r="BJ53">
        <f t="shared" si="11"/>
        <v>0</v>
      </c>
      <c r="BK53">
        <f t="shared" si="11"/>
        <v>0</v>
      </c>
      <c r="BL53">
        <f t="shared" si="12"/>
        <v>0</v>
      </c>
      <c r="BM53">
        <f t="shared" si="13"/>
        <v>0</v>
      </c>
      <c r="BN53">
        <f t="shared" si="14"/>
        <v>0</v>
      </c>
      <c r="BO53">
        <f t="shared" si="66"/>
        <v>0</v>
      </c>
      <c r="BP53">
        <f t="shared" si="67"/>
        <v>0</v>
      </c>
      <c r="BQ53">
        <f t="shared" si="68"/>
        <v>0</v>
      </c>
      <c r="BR53" s="7">
        <f t="shared" si="56"/>
        <v>3.8181429255771615E-2</v>
      </c>
      <c r="BS53">
        <v>0</v>
      </c>
      <c r="BT53">
        <v>0</v>
      </c>
      <c r="BU53" s="8">
        <f>MAX((BU$3*climate!$I163+BU$4*climate!$I163^2+BU$5*climate!$I163^6)*(K53/K$66)^$BW$1,-99)</f>
        <v>3.3917260495543018</v>
      </c>
      <c r="BV53" s="8">
        <f>MAX((BV$3*climate!$I163+BV$4*climate!$I163^2+BV$5*climate!$I163^6)*(L53/L$66)^$BW$1,-99)</f>
        <v>2.0770782608787153</v>
      </c>
      <c r="BW53" s="8">
        <f>MAX((BW$3*climate!$I163+BW$4*climate!$I163^2+BW$5*climate!$I163^6)*(M53/M$66)^$BW$1,-99)</f>
        <v>0.78149384788919662</v>
      </c>
      <c r="BX53" s="8">
        <f>MAX((BX$3*climate!$M163+BX$4*climate!$M163^2+BX$5*climate!$M163^6)*(K53/K$66)^$BW$1,-99)</f>
        <v>3.3917260495543018</v>
      </c>
      <c r="BY53" s="8">
        <f>MAX((BY$3*climate!$M163+BY$4*climate!$M163^2+BY$5*climate!$M163^6)*(L53/L$66)^$BW$1,-99)</f>
        <v>2.0770782608787153</v>
      </c>
      <c r="BZ53" s="8">
        <f>MAX((BZ$3*climate!$M163+BZ$4*climate!$M163^2+BZ$5*climate!$M163^6)*(M53/M$66)^$BW$1,-99)</f>
        <v>0.78149384788919662</v>
      </c>
      <c r="CA53" s="8">
        <f t="shared" si="36"/>
        <v>0</v>
      </c>
      <c r="CB53" s="8">
        <f t="shared" si="37"/>
        <v>0</v>
      </c>
      <c r="CC53" s="8">
        <f t="shared" si="38"/>
        <v>0</v>
      </c>
      <c r="CD53" s="8">
        <f>MAX((CD$3*climate!$I163+CD$4*climate!$I163^2+CD$5*climate!$I163^6)*(K53/K$66)^$BW$1,-99)</f>
        <v>0.41042162644152669</v>
      </c>
      <c r="CE53" s="8">
        <f>MAX((CE$3*climate!$I163+CE$4*climate!$I163^2+CE$5*climate!$I163^6)*(L53/L$66)^$BW$1,-99)</f>
        <v>0.21115869265153916</v>
      </c>
      <c r="CF53" s="8">
        <f>MAX((CF$3*climate!$I163+CF$4*climate!$I163^2+CF$5*climate!$I163^6)*(M53/M$66)^$BW$1,-99)</f>
        <v>4.5759856897529406E-2</v>
      </c>
      <c r="CG53" s="8">
        <f>MAX((CG$3*climate!$M163+CG$4*climate!$M163^2+CG$5*climate!$M163^6)*(K53/K$66)^$BW$1,-99)</f>
        <v>0.41042162644152669</v>
      </c>
      <c r="CH53" s="8">
        <f>MAX((CH$3*climate!$M163+CH$4*climate!$M163^2+CH$5*climate!$M163^6)*(L53/L$66)^$BW$1,-99)</f>
        <v>0.21115869265153916</v>
      </c>
      <c r="CI53" s="8">
        <f>MAX((CI$3*climate!$M163+CI$4*climate!$M163^2+CI$5*climate!$M163^6)*(M53/M$66)^$BW$1,-99)</f>
        <v>4.5759856897529406E-2</v>
      </c>
      <c r="CJ53" s="8">
        <f t="shared" si="39"/>
        <v>0</v>
      </c>
      <c r="CK53" s="8">
        <f t="shared" si="40"/>
        <v>0</v>
      </c>
      <c r="CL53" s="8">
        <f t="shared" si="41"/>
        <v>0</v>
      </c>
    </row>
    <row r="54" spans="1:90">
      <c r="A54">
        <v>2008</v>
      </c>
      <c r="B54" s="1">
        <v>1068.1301879999999</v>
      </c>
      <c r="C54" s="1">
        <v>2501.7456656347476</v>
      </c>
      <c r="D54" s="1">
        <v>3093.6146709606855</v>
      </c>
      <c r="E54" s="7">
        <f t="shared" si="42"/>
        <v>5.7120049793621952E-3</v>
      </c>
      <c r="F54" s="7">
        <f t="shared" si="18"/>
        <v>8.1531947903412672E-3</v>
      </c>
      <c r="G54" s="7">
        <f t="shared" si="19"/>
        <v>1.6549528457980633E-2</v>
      </c>
      <c r="H54" s="1">
        <v>36710.170976653775</v>
      </c>
      <c r="I54" s="1">
        <v>7672.5549086165956</v>
      </c>
      <c r="J54" s="1">
        <v>2789.7998201071641</v>
      </c>
      <c r="K54" s="1">
        <f t="shared" si="20"/>
        <v>34368.629769177329</v>
      </c>
      <c r="L54" s="1">
        <f t="shared" si="6"/>
        <v>3066.8804643136655</v>
      </c>
      <c r="M54" s="1">
        <f t="shared" si="7"/>
        <v>901.79292408153231</v>
      </c>
      <c r="N54" s="7">
        <f t="shared" si="43"/>
        <v>-4.648633033494165E-3</v>
      </c>
      <c r="O54" s="7">
        <f t="shared" si="21"/>
        <v>4.2789525278652762E-2</v>
      </c>
      <c r="P54" s="7">
        <f t="shared" si="22"/>
        <v>2.9264143887678618E-2</v>
      </c>
      <c r="Q54" s="1">
        <v>5243.9362030000002</v>
      </c>
      <c r="R54" s="1">
        <v>4639.3638769999998</v>
      </c>
      <c r="S54" s="1">
        <v>1857.7881040000002</v>
      </c>
      <c r="T54" s="1">
        <f t="shared" si="23"/>
        <v>142.84695667407644</v>
      </c>
      <c r="U54" s="1">
        <f t="shared" si="57"/>
        <v>604.67001308648867</v>
      </c>
      <c r="V54" s="1">
        <f t="shared" si="58"/>
        <v>665.92165165765812</v>
      </c>
      <c r="W54" s="7">
        <f t="shared" si="44"/>
        <v>-1.5629859236737653E-2</v>
      </c>
      <c r="X54" s="7">
        <f t="shared" si="61"/>
        <v>8.1378363825801436E-4</v>
      </c>
      <c r="Y54" s="7">
        <f t="shared" si="62"/>
        <v>-1.050251522445278E-2</v>
      </c>
      <c r="Z54" s="1">
        <v>12237.871766</v>
      </c>
      <c r="AA54" s="1">
        <v>13332.306250999996</v>
      </c>
      <c r="AB54" s="1">
        <v>4277.1594640000021</v>
      </c>
      <c r="AC54" s="8">
        <f t="shared" si="24"/>
        <v>2.3337186594678334</v>
      </c>
      <c r="AD54" s="8">
        <f t="shared" si="24"/>
        <v>2.8737358406172713</v>
      </c>
      <c r="AE54" s="8">
        <f t="shared" si="24"/>
        <v>2.3022859575808767</v>
      </c>
      <c r="AF54" s="7">
        <f t="shared" si="45"/>
        <v>-1.2013960786911859E-3</v>
      </c>
      <c r="AG54" s="7">
        <f t="shared" si="45"/>
        <v>-1.3184719936596201E-2</v>
      </c>
      <c r="AH54" s="7">
        <f t="shared" si="45"/>
        <v>2.1297069741176955E-2</v>
      </c>
      <c r="AI54" s="1">
        <f t="shared" si="46"/>
        <v>46311.91091378445</v>
      </c>
      <c r="AJ54" s="1">
        <f t="shared" si="47"/>
        <v>11540.325156927323</v>
      </c>
      <c r="AK54" s="1">
        <f t="shared" si="48"/>
        <v>3213.3816573276854</v>
      </c>
      <c r="AL54" s="10">
        <f t="shared" si="69"/>
        <v>13.116472631656942</v>
      </c>
      <c r="AM54" s="10">
        <f t="shared" si="69"/>
        <v>2.4723421580233573</v>
      </c>
      <c r="AN54" s="10">
        <f t="shared" si="69"/>
        <v>0.74528211834470404</v>
      </c>
      <c r="AO54" s="7">
        <f t="shared" si="49"/>
        <v>1.8276539118654789E-2</v>
      </c>
      <c r="AP54" s="7">
        <f t="shared" si="26"/>
        <v>2.8144496824265453E-2</v>
      </c>
      <c r="AQ54" s="7">
        <f t="shared" si="26"/>
        <v>2.0372115051398465E-2</v>
      </c>
      <c r="AR54" s="1">
        <f t="shared" si="50"/>
        <v>29775.217955394728</v>
      </c>
      <c r="AS54" s="1">
        <f t="shared" si="51"/>
        <v>8397.4361116789387</v>
      </c>
      <c r="AT54" s="1">
        <f t="shared" si="52"/>
        <v>2323.1975351356491</v>
      </c>
      <c r="AU54" s="1">
        <f t="shared" si="53"/>
        <v>5955.0435910789456</v>
      </c>
      <c r="AV54" s="1">
        <f t="shared" si="54"/>
        <v>1679.4872223357879</v>
      </c>
      <c r="AW54" s="1">
        <f t="shared" si="55"/>
        <v>464.63950702712987</v>
      </c>
      <c r="AX54" s="1">
        <f t="shared" si="27"/>
        <v>22300.815604619711</v>
      </c>
      <c r="AY54" s="1">
        <f t="shared" si="28"/>
        <v>2685.3044982247065</v>
      </c>
      <c r="AZ54" s="1">
        <f t="shared" si="29"/>
        <v>600.77230870235235</v>
      </c>
      <c r="BA54" s="1">
        <f t="shared" si="30"/>
        <v>10.012378530977584</v>
      </c>
      <c r="BB54" s="1">
        <f t="shared" si="31"/>
        <v>7.8955494076728989</v>
      </c>
      <c r="BC54" s="1">
        <f t="shared" si="32"/>
        <v>6.3982160086792472</v>
      </c>
      <c r="BD54" s="1">
        <f t="shared" si="33"/>
        <v>0</v>
      </c>
      <c r="BE54">
        <v>0</v>
      </c>
      <c r="BF54">
        <v>0</v>
      </c>
      <c r="BG54">
        <v>0</v>
      </c>
      <c r="BH54">
        <f t="shared" si="34"/>
        <v>0</v>
      </c>
      <c r="BI54">
        <f t="shared" si="35"/>
        <v>0</v>
      </c>
      <c r="BJ54">
        <f t="shared" si="11"/>
        <v>0</v>
      </c>
      <c r="BK54">
        <f t="shared" si="11"/>
        <v>0</v>
      </c>
      <c r="BL54">
        <f t="shared" si="12"/>
        <v>0</v>
      </c>
      <c r="BM54">
        <f t="shared" si="13"/>
        <v>0</v>
      </c>
      <c r="BN54">
        <f t="shared" si="14"/>
        <v>0</v>
      </c>
      <c r="BO54">
        <f t="shared" si="66"/>
        <v>0</v>
      </c>
      <c r="BP54">
        <f t="shared" si="67"/>
        <v>0</v>
      </c>
      <c r="BQ54">
        <f t="shared" si="68"/>
        <v>0</v>
      </c>
      <c r="BR54" s="7">
        <f t="shared" si="56"/>
        <v>1.1488937189080506E-2</v>
      </c>
      <c r="BS54">
        <v>0</v>
      </c>
      <c r="BT54">
        <v>0</v>
      </c>
      <c r="BU54" s="8">
        <f>MAX((BU$3*climate!$I164+BU$4*climate!$I164^2+BU$5*climate!$I164^6)*(K54/K$66)^$BW$1,-99)</f>
        <v>3.4349152006901531</v>
      </c>
      <c r="BV54" s="8">
        <f>MAX((BV$3*climate!$I164+BV$4*climate!$I164^2+BV$5*climate!$I164^6)*(L54/L$66)^$BW$1,-99)</f>
        <v>2.0698466280049463</v>
      </c>
      <c r="BW54" s="8">
        <f>MAX((BW$3*climate!$I164+BW$4*climate!$I164^2+BW$5*climate!$I164^6)*(M54/M$66)^$BW$1,-99)</f>
        <v>0.77105551444376252</v>
      </c>
      <c r="BX54" s="8">
        <f>MAX((BX$3*climate!$M164+BX$4*climate!$M164^2+BX$5*climate!$M164^6)*(K54/K$66)^$BW$1,-99)</f>
        <v>3.4349152006901531</v>
      </c>
      <c r="BY54" s="8">
        <f>MAX((BY$3*climate!$M164+BY$4*climate!$M164^2+BY$5*climate!$M164^6)*(L54/L$66)^$BW$1,-99)</f>
        <v>2.0698466280049463</v>
      </c>
      <c r="BZ54" s="8">
        <f>MAX((BZ$3*climate!$M164+BZ$4*climate!$M164^2+BZ$5*climate!$M164^6)*(M54/M$66)^$BW$1,-99)</f>
        <v>0.77105551444376252</v>
      </c>
      <c r="CA54" s="8">
        <f t="shared" si="36"/>
        <v>0</v>
      </c>
      <c r="CB54" s="8">
        <f t="shared" si="37"/>
        <v>0</v>
      </c>
      <c r="CC54" s="8">
        <f t="shared" si="38"/>
        <v>0</v>
      </c>
      <c r="CD54" s="8">
        <f>MAX((CD$3*climate!$I164+CD$4*climate!$I164^2+CD$5*climate!$I164^6)*(K54/K$66)^$BW$1,-99)</f>
        <v>0.43042950924695433</v>
      </c>
      <c r="CE54" s="8">
        <f>MAX((CE$3*climate!$I164+CE$4*climate!$I164^2+CE$5*climate!$I164^6)*(L54/L$66)^$BW$1,-99)</f>
        <v>0.21863503035847634</v>
      </c>
      <c r="CF54" s="8">
        <f>MAX((CF$3*climate!$I164+CF$4*climate!$I164^2+CF$5*climate!$I164^6)*(M54/M$66)^$BW$1,-99)</f>
        <v>4.7212754381355977E-2</v>
      </c>
      <c r="CG54" s="8">
        <f>MAX((CG$3*climate!$M164+CG$4*climate!$M164^2+CG$5*climate!$M164^6)*(K54/K$66)^$BW$1,-99)</f>
        <v>0.43042950924695433</v>
      </c>
      <c r="CH54" s="8">
        <f>MAX((CH$3*climate!$M164+CH$4*climate!$M164^2+CH$5*climate!$M164^6)*(L54/L$66)^$BW$1,-99)</f>
        <v>0.21863503035847634</v>
      </c>
      <c r="CI54" s="8">
        <f>MAX((CI$3*climate!$M164+CI$4*climate!$M164^2+CI$5*climate!$M164^6)*(M54/M$66)^$BW$1,-99)</f>
        <v>4.7212754381355977E-2</v>
      </c>
      <c r="CJ54" s="8">
        <f t="shared" si="39"/>
        <v>0</v>
      </c>
      <c r="CK54" s="8">
        <f t="shared" si="40"/>
        <v>0</v>
      </c>
      <c r="CL54" s="8">
        <f t="shared" si="41"/>
        <v>0</v>
      </c>
    </row>
    <row r="55" spans="1:90">
      <c r="A55">
        <v>2009</v>
      </c>
      <c r="B55" s="1">
        <v>1073.5771439999999</v>
      </c>
      <c r="C55" s="1">
        <v>2522.0500842184201</v>
      </c>
      <c r="D55" s="1">
        <v>3144.6789667511111</v>
      </c>
      <c r="E55" s="7">
        <f t="shared" si="42"/>
        <v>5.0995244411160545E-3</v>
      </c>
      <c r="F55" s="7">
        <f t="shared" si="18"/>
        <v>8.1161002345619959E-3</v>
      </c>
      <c r="G55" s="7">
        <f t="shared" si="19"/>
        <v>1.6506352995335538E-2</v>
      </c>
      <c r="H55" s="1">
        <v>35221.695041388957</v>
      </c>
      <c r="I55" s="1">
        <v>7751.7098150837073</v>
      </c>
      <c r="J55" s="1">
        <v>2904.9272637585573</v>
      </c>
      <c r="K55" s="1">
        <f t="shared" si="20"/>
        <v>32807.791445855299</v>
      </c>
      <c r="L55" s="1">
        <f t="shared" si="6"/>
        <v>3073.5748919458715</v>
      </c>
      <c r="M55" s="1">
        <f t="shared" si="7"/>
        <v>923.75956161901945</v>
      </c>
      <c r="N55" s="7">
        <f t="shared" si="43"/>
        <v>-4.541462181660294E-2</v>
      </c>
      <c r="O55" s="7">
        <f t="shared" si="21"/>
        <v>2.1828133538632777E-3</v>
      </c>
      <c r="P55" s="7">
        <f t="shared" si="22"/>
        <v>2.4358848856415705E-2</v>
      </c>
      <c r="Q55" s="1">
        <v>4999.3039129999997</v>
      </c>
      <c r="R55" s="1">
        <v>4703.1314089999996</v>
      </c>
      <c r="S55" s="1">
        <v>1927.839020999998</v>
      </c>
      <c r="T55" s="1">
        <f t="shared" si="23"/>
        <v>141.93819766837814</v>
      </c>
      <c r="U55" s="1">
        <f t="shared" si="23"/>
        <v>606.72180992229414</v>
      </c>
      <c r="V55" s="1">
        <f t="shared" si="23"/>
        <v>663.64450671499844</v>
      </c>
      <c r="W55" s="7">
        <f t="shared" si="44"/>
        <v>-6.3617666547265417E-3</v>
      </c>
      <c r="X55" s="7">
        <f t="shared" si="44"/>
        <v>3.3932505191256457E-3</v>
      </c>
      <c r="Y55" s="7">
        <f t="shared" si="44"/>
        <v>-3.4195388256129666E-3</v>
      </c>
      <c r="Z55" s="14">
        <v>12377.471682052155</v>
      </c>
      <c r="AA55" s="14">
        <v>14487.448960163138</v>
      </c>
      <c r="AB55" s="14">
        <v>4445.008203807608</v>
      </c>
      <c r="AC55" s="8">
        <f t="shared" ref="AC55:AE66" si="70">Z55/Q55</f>
        <v>2.4758390162810966</v>
      </c>
      <c r="AD55" s="8">
        <f t="shared" si="70"/>
        <v>3.0803836210996969</v>
      </c>
      <c r="AE55" s="8">
        <f t="shared" si="70"/>
        <v>2.305694695142086</v>
      </c>
      <c r="AF55" s="7">
        <f t="shared" ref="AF55:AH66" si="71">AC55/AC54-1</f>
        <v>6.0898667556470443E-2</v>
      </c>
      <c r="AG55" s="7">
        <f t="shared" si="71"/>
        <v>7.1909107845499864E-2</v>
      </c>
      <c r="AH55" s="7">
        <f t="shared" si="71"/>
        <v>1.4805882605439802E-3</v>
      </c>
      <c r="AI55" s="1">
        <f t="shared" si="46"/>
        <v>47635.76341348495</v>
      </c>
      <c r="AJ55" s="1">
        <f t="shared" si="47"/>
        <v>12065.77986357038</v>
      </c>
      <c r="AK55" s="1">
        <f t="shared" si="48"/>
        <v>3356.6829986220464</v>
      </c>
      <c r="AL55" s="10">
        <f t="shared" ref="AL55:AN66" si="72">(1+AL$5)*AL54</f>
        <v>13.356196356808185</v>
      </c>
      <c r="AM55" s="10">
        <f t="shared" si="72"/>
        <v>2.5419249840383431</v>
      </c>
      <c r="AN55" s="10">
        <f t="shared" si="72"/>
        <v>0.76046509140537233</v>
      </c>
      <c r="AO55" s="7">
        <f t="shared" si="49"/>
        <v>1.8276539118654789E-2</v>
      </c>
      <c r="AP55" s="7">
        <f t="shared" si="26"/>
        <v>2.8144496824265453E-2</v>
      </c>
      <c r="AQ55" s="7">
        <f t="shared" si="26"/>
        <v>2.0372115051398465E-2</v>
      </c>
      <c r="AR55" s="1">
        <f t="shared" si="50"/>
        <v>30615.12427848711</v>
      </c>
      <c r="AS55" s="1">
        <f t="shared" si="51"/>
        <v>8767.5201899217082</v>
      </c>
      <c r="AT55" s="1">
        <f t="shared" si="52"/>
        <v>2422.8269808632976</v>
      </c>
      <c r="AU55" s="1">
        <f t="shared" si="53"/>
        <v>6123.024855697422</v>
      </c>
      <c r="AV55" s="1">
        <f t="shared" si="54"/>
        <v>1753.5040379843417</v>
      </c>
      <c r="AW55" s="1">
        <f t="shared" si="55"/>
        <v>484.56539617265958</v>
      </c>
      <c r="AX55" s="1">
        <f t="shared" si="27"/>
        <v>22813.544010014517</v>
      </c>
      <c r="AY55" s="1">
        <f t="shared" si="28"/>
        <v>2781.0772656051358</v>
      </c>
      <c r="AZ55" s="1">
        <f t="shared" si="29"/>
        <v>616.36230762631089</v>
      </c>
      <c r="BA55" s="1">
        <f t="shared" si="30"/>
        <v>10.035109674100225</v>
      </c>
      <c r="BB55" s="1">
        <f t="shared" si="31"/>
        <v>7.9305936372371315</v>
      </c>
      <c r="BC55" s="1">
        <f t="shared" si="32"/>
        <v>6.4238349523652252</v>
      </c>
      <c r="BD55" s="1">
        <f t="shared" si="33"/>
        <v>0</v>
      </c>
      <c r="BE55">
        <v>0</v>
      </c>
      <c r="BF55">
        <v>0</v>
      </c>
      <c r="BG55">
        <v>0</v>
      </c>
      <c r="BH55">
        <f t="shared" si="34"/>
        <v>0</v>
      </c>
      <c r="BI55">
        <f t="shared" si="35"/>
        <v>0</v>
      </c>
      <c r="BJ55">
        <f t="shared" si="11"/>
        <v>0</v>
      </c>
      <c r="BK55">
        <f t="shared" si="11"/>
        <v>0</v>
      </c>
      <c r="BL55">
        <f t="shared" si="12"/>
        <v>0</v>
      </c>
      <c r="BM55">
        <f t="shared" si="13"/>
        <v>0</v>
      </c>
      <c r="BN55">
        <f t="shared" si="14"/>
        <v>0</v>
      </c>
      <c r="BO55">
        <f t="shared" si="66"/>
        <v>0</v>
      </c>
      <c r="BP55">
        <f t="shared" si="67"/>
        <v>0</v>
      </c>
      <c r="BQ55">
        <f t="shared" si="68"/>
        <v>0</v>
      </c>
      <c r="BR55" s="7">
        <f t="shared" si="56"/>
        <v>-2.7435325240572683E-2</v>
      </c>
      <c r="BS55">
        <v>0</v>
      </c>
      <c r="BT55">
        <v>0</v>
      </c>
      <c r="BU55" s="8">
        <f>MAX((BU$3*climate!$I165+BU$4*climate!$I165^2+BU$5*climate!$I165^6)*(K55/K$66)^$BW$1,-99)</f>
        <v>3.5134169666062109</v>
      </c>
      <c r="BV55" s="8">
        <f>MAX((BV$3*climate!$I165+BV$4*climate!$I165^2+BV$5*climate!$I165^6)*(L55/L$66)^$BW$1,-99)</f>
        <v>2.0816985714297731</v>
      </c>
      <c r="BW55" s="8">
        <f>MAX((BW$3*climate!$I165+BW$4*climate!$I165^2+BW$5*climate!$I165^6)*(M55/M$66)^$BW$1,-99)</f>
        <v>0.76041900224613623</v>
      </c>
      <c r="BX55" s="8">
        <f>MAX((BX$3*climate!$M165+BX$4*climate!$M165^2+BX$5*climate!$M165^6)*(K55/K$66)^$BW$1,-99)</f>
        <v>3.5134169666062109</v>
      </c>
      <c r="BY55" s="8">
        <f>MAX((BY$3*climate!$M165+BY$4*climate!$M165^2+BY$5*climate!$M165^6)*(L55/L$66)^$BW$1,-99)</f>
        <v>2.0816985714297731</v>
      </c>
      <c r="BZ55" s="8">
        <f>MAX((BZ$3*climate!$M165+BZ$4*climate!$M165^2+BZ$5*climate!$M165^6)*(M55/M$66)^$BW$1,-99)</f>
        <v>0.76041900224613623</v>
      </c>
      <c r="CA55" s="8">
        <f t="shared" si="36"/>
        <v>0</v>
      </c>
      <c r="CB55" s="8">
        <f t="shared" si="37"/>
        <v>0</v>
      </c>
      <c r="CC55" s="8">
        <f t="shared" si="38"/>
        <v>0</v>
      </c>
      <c r="CD55" s="8">
        <f>MAX((CD$3*climate!$I165+CD$4*climate!$I165^2+CD$5*climate!$I165^6)*(K55/K$66)^$BW$1,-99)</f>
        <v>0.45599388113679912</v>
      </c>
      <c r="CE55" s="8">
        <f>MAX((CE$3*climate!$I165+CE$4*climate!$I165^2+CE$5*climate!$I165^6)*(L55/L$66)^$BW$1,-99)</f>
        <v>0.22852744398223587</v>
      </c>
      <c r="CF55" s="8">
        <f>MAX((CF$3*climate!$I165+CF$4*climate!$I165^2+CF$5*climate!$I165^6)*(M55/M$66)^$BW$1,-99)</f>
        <v>4.8711629243839122E-2</v>
      </c>
      <c r="CG55" s="8">
        <f>MAX((CG$3*climate!$M165+CG$4*climate!$M165^2+CG$5*climate!$M165^6)*(K55/K$66)^$BW$1,-99)</f>
        <v>0.45599388113679912</v>
      </c>
      <c r="CH55" s="8">
        <f>MAX((CH$3*climate!$M165+CH$4*climate!$M165^2+CH$5*climate!$M165^6)*(L55/L$66)^$BW$1,-99)</f>
        <v>0.22852744398223587</v>
      </c>
      <c r="CI55" s="8">
        <f>MAX((CI$3*climate!$M165+CI$4*climate!$M165^2+CI$5*climate!$M165^6)*(M55/M$66)^$BW$1,-99)</f>
        <v>4.8711629243839122E-2</v>
      </c>
      <c r="CJ55" s="8">
        <f t="shared" si="39"/>
        <v>0</v>
      </c>
      <c r="CK55" s="8">
        <f t="shared" si="40"/>
        <v>0</v>
      </c>
      <c r="CL55" s="8">
        <f t="shared" si="41"/>
        <v>0</v>
      </c>
    </row>
    <row r="56" spans="1:90">
      <c r="A56">
        <v>2010</v>
      </c>
      <c r="B56" s="1">
        <v>1077.9873738974209</v>
      </c>
      <c r="C56" s="1">
        <v>2542.461009242722</v>
      </c>
      <c r="D56" s="1">
        <v>3196.6339385416431</v>
      </c>
      <c r="E56" s="7">
        <f t="shared" si="42"/>
        <v>4.1079767039275961E-3</v>
      </c>
      <c r="F56" s="7">
        <f t="shared" si="18"/>
        <v>8.0929895690897702E-3</v>
      </c>
      <c r="G56" s="7">
        <f t="shared" si="19"/>
        <v>1.6521550320352407E-2</v>
      </c>
      <c r="H56" s="1">
        <v>36110.322211295825</v>
      </c>
      <c r="I56" s="1">
        <v>8060.3173093009527</v>
      </c>
      <c r="J56" s="1">
        <v>3050.2621603868183</v>
      </c>
      <c r="K56" s="1">
        <f t="shared" si="20"/>
        <v>33497.908311059691</v>
      </c>
      <c r="L56" s="1">
        <f t="shared" si="6"/>
        <v>3170.2815815066274</v>
      </c>
      <c r="M56" s="1">
        <f t="shared" si="7"/>
        <v>954.21065377864261</v>
      </c>
      <c r="N56" s="7">
        <f t="shared" si="43"/>
        <v>2.1035151553658649E-2</v>
      </c>
      <c r="O56" s="7">
        <f t="shared" si="21"/>
        <v>3.1463911881298268E-2</v>
      </c>
      <c r="P56" s="7">
        <f t="shared" si="22"/>
        <v>3.2964305242213943E-2</v>
      </c>
      <c r="Q56" s="14">
        <v>5079.5387519999995</v>
      </c>
      <c r="R56" s="14">
        <v>4958.8462210681491</v>
      </c>
      <c r="S56" s="14">
        <v>2413.0028068733059</v>
      </c>
      <c r="T56" s="1">
        <f t="shared" si="23"/>
        <v>140.66722313574505</v>
      </c>
      <c r="U56" s="1">
        <f t="shared" si="23"/>
        <v>615.21724651535021</v>
      </c>
      <c r="V56" s="1">
        <f t="shared" si="23"/>
        <v>791.08046456154489</v>
      </c>
      <c r="W56" s="7">
        <f t="shared" si="44"/>
        <v>-8.9544220901167648E-3</v>
      </c>
      <c r="X56" s="7">
        <f t="shared" si="44"/>
        <v>1.4002194175521954E-2</v>
      </c>
      <c r="Y56" s="7">
        <f t="shared" si="44"/>
        <v>0.19202442958105226</v>
      </c>
      <c r="Z56" s="14">
        <v>12426.093929203098</v>
      </c>
      <c r="AA56" s="14">
        <v>15535.502971398784</v>
      </c>
      <c r="AB56" s="14">
        <v>4906.008529368838</v>
      </c>
      <c r="AC56" s="8">
        <f t="shared" si="70"/>
        <v>2.4463035987884711</v>
      </c>
      <c r="AD56" s="8">
        <f t="shared" si="70"/>
        <v>3.132886618946694</v>
      </c>
      <c r="AE56" s="8">
        <f t="shared" si="70"/>
        <v>2.0331549202488874</v>
      </c>
      <c r="AF56" s="7">
        <f t="shared" si="71"/>
        <v>-1.1929457972994495E-2</v>
      </c>
      <c r="AG56" s="7">
        <f t="shared" si="71"/>
        <v>1.7044304964929591E-2</v>
      </c>
      <c r="AH56" s="7">
        <f t="shared" si="71"/>
        <v>-0.11820288933631073</v>
      </c>
      <c r="AI56" s="1">
        <f t="shared" si="46"/>
        <v>48995.21192783388</v>
      </c>
      <c r="AJ56" s="1">
        <f t="shared" si="47"/>
        <v>12612.705915197685</v>
      </c>
      <c r="AK56" s="1">
        <f t="shared" si="48"/>
        <v>3505.5800949325012</v>
      </c>
      <c r="AL56" s="10">
        <f t="shared" si="72"/>
        <v>13.600301401999825</v>
      </c>
      <c r="AM56" s="10">
        <f t="shared" si="72"/>
        <v>2.6134661836791313</v>
      </c>
      <c r="AN56" s="10">
        <f t="shared" si="72"/>
        <v>0.7759573737400548</v>
      </c>
      <c r="AO56" s="7">
        <f t="shared" si="49"/>
        <v>1.8276539118654789E-2</v>
      </c>
      <c r="AP56" s="7">
        <f t="shared" si="26"/>
        <v>2.8144496824265453E-2</v>
      </c>
      <c r="AQ56" s="7">
        <f t="shared" si="26"/>
        <v>2.0372115051398465E-2</v>
      </c>
      <c r="AR56" s="1">
        <f t="shared" si="50"/>
        <v>31453.588482753064</v>
      </c>
      <c r="AS56" s="1">
        <f t="shared" si="51"/>
        <v>9153.3902788433807</v>
      </c>
      <c r="AT56" s="1">
        <f t="shared" si="52"/>
        <v>2526.6446592146908</v>
      </c>
      <c r="AU56" s="1">
        <f t="shared" si="53"/>
        <v>6290.7176965506133</v>
      </c>
      <c r="AV56" s="1">
        <f t="shared" si="54"/>
        <v>1830.6780557686761</v>
      </c>
      <c r="AW56" s="1">
        <f t="shared" si="55"/>
        <v>505.32893184293818</v>
      </c>
      <c r="AX56" s="1">
        <f t="shared" si="27"/>
        <v>23342.454091300799</v>
      </c>
      <c r="AY56" s="1">
        <f t="shared" si="28"/>
        <v>2880.1669706847506</v>
      </c>
      <c r="AZ56" s="1">
        <f t="shared" si="29"/>
        <v>632.32630518022654</v>
      </c>
      <c r="BA56" s="1">
        <f t="shared" si="30"/>
        <v>10.058029045613116</v>
      </c>
      <c r="BB56" s="1">
        <f t="shared" si="31"/>
        <v>7.9656035473816571</v>
      </c>
      <c r="BC56" s="1">
        <f t="shared" si="32"/>
        <v>6.4494055665718628</v>
      </c>
      <c r="BD56" s="1">
        <f t="shared" si="33"/>
        <v>0</v>
      </c>
      <c r="BE56">
        <v>0</v>
      </c>
      <c r="BF56">
        <v>0</v>
      </c>
      <c r="BG56">
        <v>0</v>
      </c>
      <c r="BH56">
        <f t="shared" si="34"/>
        <v>0</v>
      </c>
      <c r="BI56">
        <f t="shared" si="35"/>
        <v>0</v>
      </c>
      <c r="BJ56">
        <f t="shared" si="11"/>
        <v>0</v>
      </c>
      <c r="BK56">
        <f t="shared" si="11"/>
        <v>0</v>
      </c>
      <c r="BL56">
        <f t="shared" si="12"/>
        <v>0</v>
      </c>
      <c r="BM56">
        <f t="shared" si="13"/>
        <v>0</v>
      </c>
      <c r="BN56">
        <f t="shared" si="14"/>
        <v>0</v>
      </c>
      <c r="BO56">
        <f t="shared" si="66"/>
        <v>0</v>
      </c>
      <c r="BP56">
        <f t="shared" si="67"/>
        <v>0</v>
      </c>
      <c r="BQ56">
        <f t="shared" si="68"/>
        <v>0</v>
      </c>
      <c r="BR56" s="7">
        <f t="shared" si="56"/>
        <v>2.9263695925866751E-2</v>
      </c>
      <c r="BS56">
        <v>0</v>
      </c>
      <c r="BT56">
        <v>0</v>
      </c>
      <c r="BU56" s="8">
        <f>MAX((BU$3*climate!$I166+BU$4*climate!$I166^2+BU$5*climate!$I166^6)*(K56/K$66)^$BW$1,-99)</f>
        <v>3.5319651983641047</v>
      </c>
      <c r="BV56" s="8">
        <f>MAX((BV$3*climate!$I166+BV$4*climate!$I166^2+BV$5*climate!$I166^6)*(L56/L$66)^$BW$1,-99)</f>
        <v>2.0770338960605996</v>
      </c>
      <c r="BW56" s="8">
        <f>MAX((BW$3*climate!$I166+BW$4*climate!$I166^2+BW$5*climate!$I166^6)*(M56/M$66)^$BW$1,-99)</f>
        <v>0.74703092402129556</v>
      </c>
      <c r="BX56" s="8">
        <f>MAX((BX$3*climate!$M166+BX$4*climate!$M166^2+BX$5*climate!$M166^6)*(K56/K$66)^$BW$1,-99)</f>
        <v>3.5319651983641047</v>
      </c>
      <c r="BY56" s="8">
        <f>MAX((BY$3*climate!$M166+BY$4*climate!$M166^2+BY$5*climate!$M166^6)*(L56/L$66)^$BW$1,-99)</f>
        <v>2.0770338960605996</v>
      </c>
      <c r="BZ56" s="8">
        <f>MAX((BZ$3*climate!$M166+BZ$4*climate!$M166^2+BZ$5*climate!$M166^6)*(M56/M$66)^$BW$1,-99)</f>
        <v>0.74703092402129556</v>
      </c>
      <c r="CA56" s="8">
        <f t="shared" si="36"/>
        <v>0</v>
      </c>
      <c r="CB56" s="8">
        <f t="shared" si="37"/>
        <v>0</v>
      </c>
      <c r="CC56" s="8">
        <f t="shared" si="38"/>
        <v>0</v>
      </c>
      <c r="CD56" s="8">
        <f>MAX((CD$3*climate!$I166+CD$4*climate!$I166^2+CD$5*climate!$I166^6)*(K56/K$66)^$BW$1,-99)</f>
        <v>0.47488282041655111</v>
      </c>
      <c r="CE56" s="8">
        <f>MAX((CE$3*climate!$I166+CE$4*climate!$I166^2+CE$5*climate!$I166^6)*(L56/L$66)^$BW$1,-99)</f>
        <v>0.23705652779104544</v>
      </c>
      <c r="CF56" s="8">
        <f>MAX((CF$3*climate!$I166+CF$4*climate!$I166^2+CF$5*climate!$I166^6)*(M56/M$66)^$BW$1,-99)</f>
        <v>5.0091119525327854E-2</v>
      </c>
      <c r="CG56" s="8">
        <f>MAX((CG$3*climate!$M166+CG$4*climate!$M166^2+CG$5*climate!$M166^6)*(K56/K$66)^$BW$1,-99)</f>
        <v>0.47488282041655111</v>
      </c>
      <c r="CH56" s="8">
        <f>MAX((CH$3*climate!$M166+CH$4*climate!$M166^2+CH$5*climate!$M166^6)*(L56/L$66)^$BW$1,-99)</f>
        <v>0.23705652779104544</v>
      </c>
      <c r="CI56" s="8">
        <f>MAX((CI$3*climate!$M166+CI$4*climate!$M166^2+CI$5*climate!$M166^6)*(M56/M$66)^$BW$1,-99)</f>
        <v>5.0091119525327854E-2</v>
      </c>
      <c r="CJ56" s="8">
        <f t="shared" si="39"/>
        <v>0</v>
      </c>
      <c r="CK56" s="8">
        <f t="shared" si="40"/>
        <v>0</v>
      </c>
      <c r="CL56" s="8">
        <f t="shared" si="41"/>
        <v>0</v>
      </c>
    </row>
    <row r="57" spans="1:90">
      <c r="A57">
        <f>1+A56</f>
        <v>2011</v>
      </c>
      <c r="B57" s="14">
        <v>1086.1514973358185</v>
      </c>
      <c r="C57" s="14">
        <v>2573.0020199977989</v>
      </c>
      <c r="D57" s="14">
        <v>3289.411198061528</v>
      </c>
      <c r="E57" s="7">
        <f t="shared" ref="E57:E66" si="73">B57/B56-1</f>
        <v>7.5734870705215229E-3</v>
      </c>
      <c r="F57" s="7">
        <f t="shared" ref="F57:F66" si="74">C57/C56-1</f>
        <v>1.2012381170861675E-2</v>
      </c>
      <c r="G57" s="7">
        <f t="shared" ref="G57:G66" si="75">D57/D56-1</f>
        <v>2.9023423170627893E-2</v>
      </c>
      <c r="H57" s="14">
        <v>37249.479996573617</v>
      </c>
      <c r="I57" s="14">
        <v>8725.1960123407407</v>
      </c>
      <c r="J57" s="14">
        <v>3227.7819018334785</v>
      </c>
      <c r="K57" s="1">
        <f t="shared" ref="K57:K120" si="76">H57/B57*1000</f>
        <v>34294.921185434549</v>
      </c>
      <c r="L57" s="1">
        <f t="shared" ref="L57:L120" si="77">I57/C57*1000</f>
        <v>3391.0568062236516</v>
      </c>
      <c r="M57" s="1">
        <f t="shared" ref="M57:M120" si="78">J57/D57*1000</f>
        <v>981.26433804798614</v>
      </c>
      <c r="N57" s="7">
        <f t="shared" ref="N57:N66" si="79">K57/K56-1</f>
        <v>2.3792914679144683E-2</v>
      </c>
      <c r="O57" s="7">
        <f t="shared" ref="O57:O66" si="80">L57/L56-1</f>
        <v>6.9638995477526056E-2</v>
      </c>
      <c r="P57" s="7">
        <f t="shared" si="22"/>
        <v>2.8351899197742059E-2</v>
      </c>
      <c r="Q57" s="14">
        <v>5100.3539898026083</v>
      </c>
      <c r="R57" s="14">
        <v>5228.4997481336923</v>
      </c>
      <c r="S57" s="14">
        <v>2277.0639416787467</v>
      </c>
      <c r="T57" s="1">
        <f t="shared" ref="T57:V66" si="81">Q57/H57*1000</f>
        <v>136.92416619699827</v>
      </c>
      <c r="U57" s="1">
        <f t="shared" si="81"/>
        <v>599.24152314040941</v>
      </c>
      <c r="V57" s="1">
        <f t="shared" si="81"/>
        <v>705.4578069185236</v>
      </c>
      <c r="W57" s="7">
        <f t="shared" ref="W57:Y66" si="82">T57/T56-1</f>
        <v>-2.6609304252311117E-2</v>
      </c>
      <c r="X57" s="7">
        <f t="shared" si="82"/>
        <v>-2.5967613010572821E-2</v>
      </c>
      <c r="Y57" s="7">
        <f t="shared" si="82"/>
        <v>-0.1082350803473292</v>
      </c>
      <c r="Z57" s="14">
        <v>12368.189596767896</v>
      </c>
      <c r="AA57" s="14">
        <v>16627.605336401368</v>
      </c>
      <c r="AB57" s="14">
        <v>5133.5252910555</v>
      </c>
      <c r="AC57" s="8">
        <f t="shared" si="70"/>
        <v>2.4249668986694322</v>
      </c>
      <c r="AD57" s="8">
        <f t="shared" si="70"/>
        <v>3.1801866954926363</v>
      </c>
      <c r="AE57" s="8">
        <f t="shared" si="70"/>
        <v>2.2544493358718993</v>
      </c>
      <c r="AF57" s="7">
        <f t="shared" si="71"/>
        <v>-8.7220164045075377E-3</v>
      </c>
      <c r="AG57" s="7">
        <f t="shared" si="71"/>
        <v>1.5097921597253761E-2</v>
      </c>
      <c r="AH57" s="7">
        <f t="shared" si="71"/>
        <v>0.10884286948282429</v>
      </c>
      <c r="AI57" s="1">
        <f t="shared" ref="AI57:AI120" si="83">(1-$AI$5)*AI56+AU56</f>
        <v>50386.408431601107</v>
      </c>
      <c r="AJ57" s="1">
        <f t="shared" ref="AJ57:AJ120" si="84">(1-$AI$5)*AJ56+AV56</f>
        <v>13182.113379446593</v>
      </c>
      <c r="AK57" s="1">
        <f t="shared" ref="AK57:AK120" si="85">(1-$AI$5)*AK56+AW56</f>
        <v>3660.3510172821893</v>
      </c>
      <c r="AL57" s="10">
        <f t="shared" si="72"/>
        <v>13.84886784259897</v>
      </c>
      <c r="AM57" s="10">
        <f t="shared" si="72"/>
        <v>2.6870208743860138</v>
      </c>
      <c r="AN57" s="10">
        <f t="shared" si="72"/>
        <v>0.79176526663286817</v>
      </c>
      <c r="AO57" s="7">
        <f>AO$5*AO56</f>
        <v>1.8093773727468242E-2</v>
      </c>
      <c r="AP57" s="7">
        <f>AP$5*AP56</f>
        <v>2.7863051856022798E-2</v>
      </c>
      <c r="AQ57" s="7">
        <f>AQ$5*AQ56</f>
        <v>2.0168393900884481E-2</v>
      </c>
      <c r="AR57" s="1">
        <f t="shared" ref="AR57:AR65" si="86">AL57*AI57^$AR$5*B57^(1-$AR$5)</f>
        <v>32403.302534966024</v>
      </c>
      <c r="AS57" s="1">
        <f t="shared" ref="AS57:AS66" si="87">AM57*AJ57^$AR$5*C57^(1-$AR$5)</f>
        <v>9585.6187240369363</v>
      </c>
      <c r="AT57" s="1">
        <f t="shared" ref="AT57:AT65" si="88">AN57*AK57^$AR$5*D57^(1-$AR$5)</f>
        <v>2660.6976517752159</v>
      </c>
      <c r="AU57" s="1">
        <f t="shared" ref="AU57:AU120" si="89">$AU$5*AR57</f>
        <v>6480.6605069932048</v>
      </c>
      <c r="AV57" s="1">
        <f t="shared" ref="AV57:AV120" si="90">$AU$5*AS57</f>
        <v>1917.1237448073873</v>
      </c>
      <c r="AW57" s="1">
        <f t="shared" ref="AW57:AW120" si="91">$AU$5*AT57</f>
        <v>532.13953035504323</v>
      </c>
      <c r="AX57" s="1">
        <f t="shared" si="27"/>
        <v>23866.506736452073</v>
      </c>
      <c r="AY57" s="1">
        <f t="shared" si="28"/>
        <v>2980.3688141823181</v>
      </c>
      <c r="AZ57" s="1">
        <f t="shared" si="29"/>
        <v>647.09396097226954</v>
      </c>
      <c r="BA57" s="1">
        <f t="shared" si="30"/>
        <v>10.080231363271531</v>
      </c>
      <c r="BB57" s="1">
        <f t="shared" si="31"/>
        <v>7.9998023349898526</v>
      </c>
      <c r="BC57" s="1">
        <f t="shared" si="32"/>
        <v>6.4724915095707001</v>
      </c>
      <c r="BD57" s="1">
        <f t="shared" si="33"/>
        <v>0</v>
      </c>
      <c r="BE57">
        <v>0</v>
      </c>
      <c r="BF57">
        <v>0</v>
      </c>
      <c r="BG57">
        <v>0</v>
      </c>
      <c r="BH57">
        <f t="shared" si="34"/>
        <v>0</v>
      </c>
      <c r="BI57">
        <f t="shared" si="35"/>
        <v>0</v>
      </c>
      <c r="BJ57">
        <f t="shared" si="11"/>
        <v>0</v>
      </c>
      <c r="BK57">
        <f t="shared" si="11"/>
        <v>0</v>
      </c>
      <c r="BL57">
        <f t="shared" si="12"/>
        <v>0</v>
      </c>
      <c r="BM57">
        <f t="shared" si="13"/>
        <v>0</v>
      </c>
      <c r="BN57">
        <f t="shared" si="14"/>
        <v>0</v>
      </c>
      <c r="BO57">
        <f t="shared" si="66"/>
        <v>0</v>
      </c>
      <c r="BP57">
        <f t="shared" si="67"/>
        <v>0</v>
      </c>
      <c r="BQ57">
        <f t="shared" si="68"/>
        <v>0</v>
      </c>
      <c r="BR57" s="7">
        <f t="shared" si="56"/>
        <v>4.1963540703887858E-2</v>
      </c>
      <c r="BS57">
        <v>0</v>
      </c>
      <c r="BT57">
        <v>0</v>
      </c>
      <c r="BU57" s="8">
        <f>MAX((BU$3*climate!$I167+BU$4*climate!$I167^2+BU$5*climate!$I167^6)*(K57/K$66)^$BW$1,-99)</f>
        <v>3.5463807676190591</v>
      </c>
      <c r="BV57" s="8">
        <f>MAX((BV$3*climate!$I167+BV$4*climate!$I167^2+BV$5*climate!$I167^6)*(L57/L$66)^$BW$1,-99)</f>
        <v>2.0520217281705961</v>
      </c>
      <c r="BW57" s="8">
        <f>MAX((BW$3*climate!$I167+BW$4*climate!$I167^2+BW$5*climate!$I167^6)*(M57/M$66)^$BW$1,-99)</f>
        <v>0.7332744766843653</v>
      </c>
      <c r="BX57" s="8">
        <f>MAX((BX$3*climate!$M167+BX$4*climate!$M167^2+BX$5*climate!$M167^6)*(K57/K$66)^$BW$1,-99)</f>
        <v>3.5463807676190591</v>
      </c>
      <c r="BY57" s="8">
        <f>MAX((BY$3*climate!$M167+BY$4*climate!$M167^2+BY$5*climate!$M167^6)*(L57/L$66)^$BW$1,-99)</f>
        <v>2.0520217281705961</v>
      </c>
      <c r="BZ57" s="8">
        <f>MAX((BZ$3*climate!$M167+BZ$4*climate!$M167^2+BZ$5*climate!$M167^6)*(M57/M$66)^$BW$1,-99)</f>
        <v>0.7332744766843653</v>
      </c>
      <c r="CA57" s="8">
        <f t="shared" si="36"/>
        <v>0</v>
      </c>
      <c r="CB57" s="8">
        <f t="shared" si="37"/>
        <v>0</v>
      </c>
      <c r="CC57" s="8">
        <f t="shared" si="38"/>
        <v>0</v>
      </c>
      <c r="CD57" s="8">
        <f>MAX((CD$3*climate!$I167+CD$4*climate!$I167^2+CD$5*climate!$I167^6)*(K57/K$66)^$BW$1,-99)</f>
        <v>0.49409529146383574</v>
      </c>
      <c r="CE57" s="8">
        <f>MAX((CE$3*climate!$I167+CE$4*climate!$I167^2+CE$5*climate!$I167^6)*(L57/L$66)^$BW$1,-99)</f>
        <v>0.24358355874690521</v>
      </c>
      <c r="CF57" s="8">
        <f>MAX((CF$3*climate!$I167+CF$4*climate!$I167^2+CF$5*climate!$I167^6)*(M57/M$66)^$BW$1,-99)</f>
        <v>5.1498788271844689E-2</v>
      </c>
      <c r="CG57" s="8">
        <f>MAX((CG$3*climate!$M167+CG$4*climate!$M167^2+CG$5*climate!$M167^6)*(K57/K$66)^$BW$1,-99)</f>
        <v>0.49409529146383574</v>
      </c>
      <c r="CH57" s="8">
        <f>MAX((CH$3*climate!$M167+CH$4*climate!$M167^2+CH$5*climate!$M167^6)*(L57/L$66)^$BW$1,-99)</f>
        <v>0.24358355874690521</v>
      </c>
      <c r="CI57" s="8">
        <f>MAX((CI$3*climate!$M167+CI$4*climate!$M167^2+CI$5*climate!$M167^6)*(M57/M$66)^$BW$1,-99)</f>
        <v>5.1498788271844689E-2</v>
      </c>
      <c r="CJ57" s="8">
        <f t="shared" si="39"/>
        <v>0</v>
      </c>
      <c r="CK57" s="8">
        <f t="shared" si="40"/>
        <v>0</v>
      </c>
      <c r="CL57" s="8">
        <f t="shared" si="41"/>
        <v>0</v>
      </c>
    </row>
    <row r="58" spans="1:90">
      <c r="A58">
        <f t="shared" ref="A58:A121" si="92">1+A57</f>
        <v>2012</v>
      </c>
      <c r="B58" s="14">
        <v>1094.7549607685755</v>
      </c>
      <c r="C58" s="14">
        <v>2603.4024572860399</v>
      </c>
      <c r="D58" s="14">
        <v>3384.501180321442</v>
      </c>
      <c r="E58" s="7">
        <f t="shared" si="73"/>
        <v>7.9210528677262637E-3</v>
      </c>
      <c r="F58" s="7">
        <f t="shared" si="74"/>
        <v>1.1815162620147035E-2</v>
      </c>
      <c r="G58" s="7">
        <f t="shared" si="75"/>
        <v>2.8907903735462259E-2</v>
      </c>
      <c r="H58" s="14">
        <v>38276.537103308146</v>
      </c>
      <c r="I58" s="14">
        <v>9503.7151568449626</v>
      </c>
      <c r="J58" s="14">
        <v>3425.8523434848325</v>
      </c>
      <c r="K58" s="1">
        <f t="shared" si="76"/>
        <v>34963.565797807401</v>
      </c>
      <c r="L58" s="1">
        <f t="shared" si="77"/>
        <v>3650.4978822030721</v>
      </c>
      <c r="M58" s="1">
        <f t="shared" si="78"/>
        <v>1012.2178013716821</v>
      </c>
      <c r="N58" s="7">
        <f t="shared" si="79"/>
        <v>1.949689893606843E-2</v>
      </c>
      <c r="O58" s="7">
        <f t="shared" si="80"/>
        <v>7.6507440247908898E-2</v>
      </c>
      <c r="P58" s="7">
        <f t="shared" si="22"/>
        <v>3.1544469847208711E-2</v>
      </c>
      <c r="Q58" s="14">
        <v>5137.8688229266909</v>
      </c>
      <c r="R58" s="14">
        <v>5487.4313898213768</v>
      </c>
      <c r="S58" s="14">
        <v>2171.5226675609906</v>
      </c>
      <c r="T58" s="1">
        <f t="shared" si="81"/>
        <v>134.23024159838738</v>
      </c>
      <c r="U58" s="1">
        <f t="shared" si="81"/>
        <v>577.39855406641743</v>
      </c>
      <c r="V58" s="1">
        <f t="shared" si="81"/>
        <v>633.86347391495644</v>
      </c>
      <c r="W58" s="7">
        <f t="shared" si="82"/>
        <v>-1.9674573696034314E-2</v>
      </c>
      <c r="X58" s="7">
        <f t="shared" si="82"/>
        <v>-3.6451027224416732E-2</v>
      </c>
      <c r="Y58" s="7">
        <f t="shared" si="82"/>
        <v>-0.10148634305472493</v>
      </c>
      <c r="Z58" s="14">
        <v>12526.448205641973</v>
      </c>
      <c r="AA58" s="14">
        <v>17676.391557422059</v>
      </c>
      <c r="AB58" s="14">
        <v>4999.6613811007473</v>
      </c>
      <c r="AC58" s="8">
        <f t="shared" si="70"/>
        <v>2.4380630641532255</v>
      </c>
      <c r="AD58" s="8">
        <f t="shared" si="70"/>
        <v>3.2212505818678583</v>
      </c>
      <c r="AE58" s="8">
        <f t="shared" si="70"/>
        <v>2.3023758654641462</v>
      </c>
      <c r="AF58" s="7">
        <f t="shared" si="71"/>
        <v>5.4005543296196112E-3</v>
      </c>
      <c r="AG58" s="7">
        <f t="shared" si="71"/>
        <v>1.2912413737666162E-2</v>
      </c>
      <c r="AH58" s="7">
        <f t="shared" si="71"/>
        <v>2.1258641225446517E-2</v>
      </c>
      <c r="AI58" s="1">
        <f t="shared" si="83"/>
        <v>51828.428095434203</v>
      </c>
      <c r="AJ58" s="1">
        <f t="shared" si="84"/>
        <v>13781.025786309323</v>
      </c>
      <c r="AK58" s="1">
        <f t="shared" si="85"/>
        <v>3826.4554459090141</v>
      </c>
      <c r="AL58" s="10">
        <f t="shared" si="72"/>
        <v>14.10197721747331</v>
      </c>
      <c r="AM58" s="10">
        <f t="shared" si="72"/>
        <v>2.7626457248519061</v>
      </c>
      <c r="AN58" s="10">
        <f t="shared" si="72"/>
        <v>0.80789519973841417</v>
      </c>
      <c r="AO58" s="7">
        <f t="shared" ref="AO58:AQ73" si="93">AO$5*AO57</f>
        <v>1.7912835990193561E-2</v>
      </c>
      <c r="AP58" s="7">
        <f t="shared" si="93"/>
        <v>2.758442133746257E-2</v>
      </c>
      <c r="AQ58" s="7">
        <f t="shared" si="93"/>
        <v>1.9966709961875637E-2</v>
      </c>
      <c r="AR58" s="1">
        <f t="shared" si="86"/>
        <v>33392.363060641597</v>
      </c>
      <c r="AS58" s="1">
        <f t="shared" si="87"/>
        <v>10037.245647008798</v>
      </c>
      <c r="AT58" s="1">
        <f t="shared" si="88"/>
        <v>2802.2707636536306</v>
      </c>
      <c r="AU58" s="1">
        <f t="shared" si="89"/>
        <v>6678.4726121283202</v>
      </c>
      <c r="AV58" s="1">
        <f t="shared" si="90"/>
        <v>2007.4491294017598</v>
      </c>
      <c r="AW58" s="1">
        <f t="shared" si="91"/>
        <v>560.45415273072615</v>
      </c>
      <c r="AX58" s="1">
        <f t="shared" si="27"/>
        <v>24401.707601999558</v>
      </c>
      <c r="AY58" s="1">
        <f t="shared" si="28"/>
        <v>3084.3469841300807</v>
      </c>
      <c r="AZ58" s="1">
        <f t="shared" si="29"/>
        <v>662.37725782385121</v>
      </c>
      <c r="BA58" s="1">
        <f t="shared" si="30"/>
        <v>10.102408392521056</v>
      </c>
      <c r="BB58" s="1">
        <f t="shared" si="31"/>
        <v>8.0340952394211467</v>
      </c>
      <c r="BC58" s="1">
        <f t="shared" si="32"/>
        <v>6.4958352694862658</v>
      </c>
      <c r="BD58" s="1">
        <f t="shared" si="33"/>
        <v>0</v>
      </c>
      <c r="BE58">
        <v>0</v>
      </c>
      <c r="BF58">
        <v>0</v>
      </c>
      <c r="BG58">
        <v>0</v>
      </c>
      <c r="BH58">
        <f t="shared" si="34"/>
        <v>0</v>
      </c>
      <c r="BI58">
        <f t="shared" si="35"/>
        <v>0</v>
      </c>
      <c r="BJ58">
        <f t="shared" si="11"/>
        <v>0</v>
      </c>
      <c r="BK58">
        <f t="shared" si="11"/>
        <v>0</v>
      </c>
      <c r="BL58">
        <f t="shared" si="12"/>
        <v>0</v>
      </c>
      <c r="BM58">
        <f t="shared" si="13"/>
        <v>0</v>
      </c>
      <c r="BN58">
        <f t="shared" si="14"/>
        <v>0</v>
      </c>
      <c r="BO58">
        <f t="shared" si="66"/>
        <v>0</v>
      </c>
      <c r="BP58">
        <f t="shared" si="67"/>
        <v>0</v>
      </c>
      <c r="BQ58">
        <f t="shared" si="68"/>
        <v>0</v>
      </c>
      <c r="BR58" s="7">
        <f t="shared" si="56"/>
        <v>4.072249188291921E-2</v>
      </c>
      <c r="BS58">
        <v>0</v>
      </c>
      <c r="BT58">
        <v>0</v>
      </c>
      <c r="BU58" s="8">
        <f>MAX((BU$3*climate!$I168+BU$4*climate!$I168^2+BU$5*climate!$I168^6)*(K58/K$66)^$BW$1,-99)</f>
        <v>3.5626922406937398</v>
      </c>
      <c r="BV58" s="8">
        <f>MAX((BV$3*climate!$I168+BV$4*climate!$I168^2+BV$5*climate!$I168^6)*(L58/L$66)^$BW$1,-99)</f>
        <v>2.0223954034214202</v>
      </c>
      <c r="BW58" s="8">
        <f>MAX((BW$3*climate!$I168+BW$4*climate!$I168^2+BW$5*climate!$I168^6)*(M58/M$66)^$BW$1,-99)</f>
        <v>0.71768671952589114</v>
      </c>
      <c r="BX58" s="8">
        <f>MAX((BX$3*climate!$M168+BX$4*climate!$M168^2+BX$5*climate!$M168^6)*(K58/K$66)^$BW$1,-99)</f>
        <v>3.5626922406937398</v>
      </c>
      <c r="BY58" s="8">
        <f>MAX((BY$3*climate!$M168+BY$4*climate!$M168^2+BY$5*climate!$M168^6)*(L58/L$66)^$BW$1,-99)</f>
        <v>2.0223954034214202</v>
      </c>
      <c r="BZ58" s="8">
        <f>MAX((BZ$3*climate!$M168+BZ$4*climate!$M168^2+BZ$5*climate!$M168^6)*(M58/M$66)^$BW$1,-99)</f>
        <v>0.71768671952589114</v>
      </c>
      <c r="CA58" s="8">
        <f t="shared" si="36"/>
        <v>0</v>
      </c>
      <c r="CB58" s="8">
        <f t="shared" si="37"/>
        <v>0</v>
      </c>
      <c r="CC58" s="8">
        <f t="shared" si="38"/>
        <v>0</v>
      </c>
      <c r="CD58" s="8">
        <f>MAX((CD$3*climate!$I168+CD$4*climate!$I168^2+CD$5*climate!$I168^6)*(K58/K$66)^$BW$1,-99)</f>
        <v>0.51449845870380417</v>
      </c>
      <c r="CE58" s="8">
        <f>MAX((CE$3*climate!$I168+CE$4*climate!$I168^2+CE$5*climate!$I168^6)*(L58/L$66)^$BW$1,-99)</f>
        <v>0.2497891822183905</v>
      </c>
      <c r="CF58" s="8">
        <f>MAX((CF$3*climate!$I168+CF$4*climate!$I168^2+CF$5*climate!$I168^6)*(M58/M$66)^$BW$1,-99)</f>
        <v>5.2827732689160599E-2</v>
      </c>
      <c r="CG58" s="8">
        <f>MAX((CG$3*climate!$M168+CG$4*climate!$M168^2+CG$5*climate!$M168^6)*(K58/K$66)^$BW$1,-99)</f>
        <v>0.51449845870380417</v>
      </c>
      <c r="CH58" s="8">
        <f>MAX((CH$3*climate!$M168+CH$4*climate!$M168^2+CH$5*climate!$M168^6)*(L58/L$66)^$BW$1,-99)</f>
        <v>0.2497891822183905</v>
      </c>
      <c r="CI58" s="8">
        <f>MAX((CI$3*climate!$M168+CI$4*climate!$M168^2+CI$5*climate!$M168^6)*(M58/M$66)^$BW$1,-99)</f>
        <v>5.2827732689160599E-2</v>
      </c>
      <c r="CJ58" s="8">
        <f t="shared" si="39"/>
        <v>0</v>
      </c>
      <c r="CK58" s="8">
        <f t="shared" si="40"/>
        <v>0</v>
      </c>
      <c r="CL58" s="8">
        <f t="shared" si="41"/>
        <v>0</v>
      </c>
    </row>
    <row r="59" spans="1:90">
      <c r="A59">
        <f t="shared" si="92"/>
        <v>2013</v>
      </c>
      <c r="B59" s="14">
        <v>1103.9272237495825</v>
      </c>
      <c r="C59" s="14">
        <v>2634.0805909627647</v>
      </c>
      <c r="D59" s="14">
        <v>3481.2582181991834</v>
      </c>
      <c r="E59" s="7">
        <f t="shared" si="73"/>
        <v>8.3783707858857692E-3</v>
      </c>
      <c r="F59" s="7">
        <f t="shared" si="74"/>
        <v>1.1783861381426952E-2</v>
      </c>
      <c r="G59" s="7">
        <f t="shared" si="75"/>
        <v>2.8588271276227539E-2</v>
      </c>
      <c r="H59" s="14">
        <v>38432.580399467297</v>
      </c>
      <c r="I59" s="14">
        <v>10071.513656287792</v>
      </c>
      <c r="J59" s="14">
        <v>3614.2105643252821</v>
      </c>
      <c r="K59" s="1">
        <f t="shared" si="76"/>
        <v>34814.414911272666</v>
      </c>
      <c r="L59" s="1">
        <f t="shared" si="77"/>
        <v>3823.5404379205511</v>
      </c>
      <c r="M59" s="1">
        <f t="shared" si="78"/>
        <v>1038.1908889811896</v>
      </c>
      <c r="N59" s="7">
        <f t="shared" si="79"/>
        <v>-4.2658946000321274E-3</v>
      </c>
      <c r="O59" s="7">
        <f t="shared" si="80"/>
        <v>4.7402453391658383E-2</v>
      </c>
      <c r="P59" s="7">
        <f t="shared" si="22"/>
        <v>2.5659583910014883E-2</v>
      </c>
      <c r="Q59" s="14">
        <v>5104.2057618901972</v>
      </c>
      <c r="R59" s="14">
        <v>5667.5977521249652</v>
      </c>
      <c r="S59" s="14">
        <v>2203.0001292286133</v>
      </c>
      <c r="T59" s="1">
        <f t="shared" si="81"/>
        <v>132.80934324048002</v>
      </c>
      <c r="U59" s="1">
        <f t="shared" si="81"/>
        <v>562.7354482696453</v>
      </c>
      <c r="V59" s="1">
        <f t="shared" si="81"/>
        <v>609.53840126906937</v>
      </c>
      <c r="W59" s="7">
        <f t="shared" si="82"/>
        <v>-1.0585530808762456E-2</v>
      </c>
      <c r="X59" s="7">
        <f t="shared" si="82"/>
        <v>-2.5395120395617532E-2</v>
      </c>
      <c r="Y59" s="7">
        <f t="shared" si="82"/>
        <v>-3.8375886365003997E-2</v>
      </c>
      <c r="Z59" s="14">
        <v>12277.514399077578</v>
      </c>
      <c r="AA59" s="14">
        <v>18249.392698942196</v>
      </c>
      <c r="AB59" s="14">
        <v>5397.102292051678</v>
      </c>
      <c r="AC59" s="8">
        <f t="shared" si="70"/>
        <v>2.4053721522642828</v>
      </c>
      <c r="AD59" s="8">
        <f t="shared" si="70"/>
        <v>3.2199519967873358</v>
      </c>
      <c r="AE59" s="8">
        <f t="shared" si="70"/>
        <v>2.449887415095835</v>
      </c>
      <c r="AF59" s="7">
        <f t="shared" si="71"/>
        <v>-1.3408558773395307E-2</v>
      </c>
      <c r="AG59" s="7">
        <f t="shared" si="71"/>
        <v>-4.0313072439379649E-4</v>
      </c>
      <c r="AH59" s="7">
        <f t="shared" si="71"/>
        <v>6.4069273763843526E-2</v>
      </c>
      <c r="AI59" s="1">
        <f t="shared" si="83"/>
        <v>53324.057898019106</v>
      </c>
      <c r="AJ59" s="1">
        <f t="shared" si="84"/>
        <v>14410.372337080149</v>
      </c>
      <c r="AK59" s="1">
        <f t="shared" si="85"/>
        <v>4004.2640540488387</v>
      </c>
      <c r="AL59" s="10">
        <f t="shared" si="72"/>
        <v>14.35971255573884</v>
      </c>
      <c r="AM59" s="10">
        <f t="shared" si="72"/>
        <v>2.8403989986815712</v>
      </c>
      <c r="AN59" s="10">
        <f t="shared" si="72"/>
        <v>0.82435373369695764</v>
      </c>
      <c r="AO59" s="7">
        <f t="shared" si="93"/>
        <v>1.7733707630291626E-2</v>
      </c>
      <c r="AP59" s="7">
        <f t="shared" si="93"/>
        <v>2.7308577124087945E-2</v>
      </c>
      <c r="AQ59" s="7">
        <f t="shared" si="93"/>
        <v>1.9767042862256879E-2</v>
      </c>
      <c r="AR59" s="1">
        <f t="shared" si="86"/>
        <v>34425.696814948424</v>
      </c>
      <c r="AS59" s="1">
        <f t="shared" si="87"/>
        <v>10510.361119513449</v>
      </c>
      <c r="AT59" s="1">
        <f t="shared" si="88"/>
        <v>2951.2577545464665</v>
      </c>
      <c r="AU59" s="1">
        <f t="shared" si="89"/>
        <v>6885.1393629896847</v>
      </c>
      <c r="AV59" s="1">
        <f t="shared" si="90"/>
        <v>2102.07222390269</v>
      </c>
      <c r="AW59" s="1">
        <f t="shared" si="91"/>
        <v>590.25155090929331</v>
      </c>
      <c r="AX59" s="1">
        <f t="shared" si="27"/>
        <v>24947.801684258586</v>
      </c>
      <c r="AY59" s="1">
        <f t="shared" si="28"/>
        <v>3192.1152771326192</v>
      </c>
      <c r="AZ59" s="1">
        <f t="shared" si="29"/>
        <v>678.20484883723907</v>
      </c>
      <c r="BA59" s="1">
        <f t="shared" si="30"/>
        <v>10.124540988450502</v>
      </c>
      <c r="BB59" s="1">
        <f t="shared" si="31"/>
        <v>8.068439072307509</v>
      </c>
      <c r="BC59" s="1">
        <f t="shared" si="32"/>
        <v>6.5194493792343069</v>
      </c>
      <c r="BD59" s="1">
        <f t="shared" si="33"/>
        <v>0</v>
      </c>
      <c r="BE59">
        <v>0</v>
      </c>
      <c r="BF59">
        <v>0</v>
      </c>
      <c r="BG59">
        <v>0</v>
      </c>
      <c r="BH59">
        <f t="shared" si="34"/>
        <v>0</v>
      </c>
      <c r="BI59">
        <f t="shared" si="35"/>
        <v>0</v>
      </c>
      <c r="BJ59">
        <f t="shared" si="11"/>
        <v>0</v>
      </c>
      <c r="BK59">
        <f t="shared" si="11"/>
        <v>0</v>
      </c>
      <c r="BL59">
        <f t="shared" si="12"/>
        <v>0</v>
      </c>
      <c r="BM59">
        <f t="shared" si="13"/>
        <v>0</v>
      </c>
      <c r="BN59">
        <f t="shared" si="14"/>
        <v>0</v>
      </c>
      <c r="BO59">
        <f t="shared" si="66"/>
        <v>0</v>
      </c>
      <c r="BP59">
        <f t="shared" si="67"/>
        <v>0</v>
      </c>
      <c r="BQ59">
        <f t="shared" si="68"/>
        <v>0</v>
      </c>
      <c r="BR59" s="7">
        <f t="shared" si="56"/>
        <v>1.7814282564614814E-2</v>
      </c>
      <c r="BS59">
        <v>0</v>
      </c>
      <c r="BT59">
        <v>0</v>
      </c>
      <c r="BU59" s="8">
        <f>MAX((BU$3*climate!$I169+BU$4*climate!$I169^2+BU$5*climate!$I169^6)*(K59/K$66)^$BW$1,-99)</f>
        <v>3.5982567248513426</v>
      </c>
      <c r="BV59" s="8">
        <f>MAX((BV$3*climate!$I169+BV$4*climate!$I169^2+BV$5*climate!$I169^6)*(L59/L$66)^$BW$1,-99)</f>
        <v>2.0051515300954015</v>
      </c>
      <c r="BW59" s="8">
        <f>MAX((BW$3*climate!$I169+BW$4*climate!$I169^2+BW$5*climate!$I169^6)*(M59/M$66)^$BW$1,-99)</f>
        <v>0.70178755204127174</v>
      </c>
      <c r="BX59" s="8">
        <f>MAX((BX$3*climate!$M169+BX$4*climate!$M169^2+BX$5*climate!$M169^6)*(K59/K$66)^$BW$1,-99)</f>
        <v>3.5982567248513426</v>
      </c>
      <c r="BY59" s="8">
        <f>MAX((BY$3*climate!$M169+BY$4*climate!$M169^2+BY$5*climate!$M169^6)*(L59/L$66)^$BW$1,-99)</f>
        <v>2.0051515300954015</v>
      </c>
      <c r="BZ59" s="8">
        <f>MAX((BZ$3*climate!$M169+BZ$4*climate!$M169^2+BZ$5*climate!$M169^6)*(M59/M$66)^$BW$1,-99)</f>
        <v>0.70178755204127174</v>
      </c>
      <c r="CA59" s="8">
        <f t="shared" si="36"/>
        <v>0</v>
      </c>
      <c r="CB59" s="8">
        <f t="shared" si="37"/>
        <v>0</v>
      </c>
      <c r="CC59" s="8">
        <f t="shared" si="38"/>
        <v>0</v>
      </c>
      <c r="CD59" s="8">
        <f>MAX((CD$3*climate!$I169+CD$4*climate!$I169^2+CD$5*climate!$I169^6)*(K59/K$66)^$BW$1,-99)</f>
        <v>0.53879146149277335</v>
      </c>
      <c r="CE59" s="8">
        <f>MAX((CE$3*climate!$I169+CE$4*climate!$I169^2+CE$5*climate!$I169^6)*(L59/L$66)^$BW$1,-99)</f>
        <v>0.25781131985691891</v>
      </c>
      <c r="CF59" s="8">
        <f>MAX((CF$3*climate!$I169+CF$4*climate!$I169^2+CF$5*climate!$I169^6)*(M59/M$66)^$BW$1,-99)</f>
        <v>5.4181524505965487E-2</v>
      </c>
      <c r="CG59" s="8">
        <f>MAX((CG$3*climate!$M169+CG$4*climate!$M169^2+CG$5*climate!$M169^6)*(K59/K$66)^$BW$1,-99)</f>
        <v>0.53879146149277335</v>
      </c>
      <c r="CH59" s="8">
        <f>MAX((CH$3*climate!$M169+CH$4*climate!$M169^2+CH$5*climate!$M169^6)*(L59/L$66)^$BW$1,-99)</f>
        <v>0.25781131985691891</v>
      </c>
      <c r="CI59" s="8">
        <f>MAX((CI$3*climate!$M169+CI$4*climate!$M169^2+CI$5*climate!$M169^6)*(M59/M$66)^$BW$1,-99)</f>
        <v>5.4181524505965487E-2</v>
      </c>
      <c r="CJ59" s="8">
        <f t="shared" si="39"/>
        <v>0</v>
      </c>
      <c r="CK59" s="8">
        <f t="shared" si="40"/>
        <v>0</v>
      </c>
      <c r="CL59" s="8">
        <f t="shared" si="41"/>
        <v>0</v>
      </c>
    </row>
    <row r="60" spans="1:90">
      <c r="A60">
        <f t="shared" si="92"/>
        <v>2014</v>
      </c>
      <c r="B60" s="14">
        <v>1112.1169054476136</v>
      </c>
      <c r="C60" s="14">
        <v>2665.0811387932654</v>
      </c>
      <c r="D60" s="14">
        <v>3578.8452952438643</v>
      </c>
      <c r="E60" s="7">
        <f t="shared" si="73"/>
        <v>7.4186789870207548E-3</v>
      </c>
      <c r="F60" s="7">
        <f t="shared" si="74"/>
        <v>1.1769020255819163E-2</v>
      </c>
      <c r="G60" s="7">
        <f t="shared" si="75"/>
        <v>2.8032128307667437E-2</v>
      </c>
      <c r="H60" s="14">
        <v>37201.52171179682</v>
      </c>
      <c r="I60" s="14">
        <v>10388.019092839699</v>
      </c>
      <c r="J60" s="14">
        <v>3758.7185476821373</v>
      </c>
      <c r="K60" s="1">
        <f t="shared" si="76"/>
        <v>33451.089116232492</v>
      </c>
      <c r="L60" s="1">
        <f t="shared" si="77"/>
        <v>3897.8247009557608</v>
      </c>
      <c r="M60" s="1">
        <f t="shared" si="78"/>
        <v>1050.2601363286972</v>
      </c>
      <c r="N60" s="7">
        <f t="shared" si="79"/>
        <v>-3.9159807755342779E-2</v>
      </c>
      <c r="O60" s="7">
        <f t="shared" si="80"/>
        <v>1.9428135844591576E-2</v>
      </c>
      <c r="P60" s="7">
        <f t="shared" si="22"/>
        <v>1.1625268026915103E-2</v>
      </c>
      <c r="Q60" s="14">
        <v>4896.9107214230798</v>
      </c>
      <c r="R60" s="14">
        <v>5806.9383927549125</v>
      </c>
      <c r="S60" s="14">
        <v>2738.6587501770268</v>
      </c>
      <c r="T60" s="1">
        <f t="shared" si="81"/>
        <v>131.63200041546261</v>
      </c>
      <c r="U60" s="1">
        <f t="shared" si="81"/>
        <v>559.00343856294467</v>
      </c>
      <c r="V60" s="1">
        <f t="shared" si="81"/>
        <v>728.61500946003434</v>
      </c>
      <c r="W60" s="7">
        <f t="shared" si="82"/>
        <v>-8.8649096237571889E-3</v>
      </c>
      <c r="X60" s="7">
        <f t="shared" si="82"/>
        <v>-6.6319079741220532E-3</v>
      </c>
      <c r="Y60" s="7">
        <f t="shared" si="82"/>
        <v>0.19535538358706428</v>
      </c>
      <c r="Z60" s="14">
        <v>11591.566406125792</v>
      </c>
      <c r="AA60" s="14">
        <v>18736.973435024014</v>
      </c>
      <c r="AB60" s="14">
        <v>5034.4244894998492</v>
      </c>
      <c r="AC60" s="8">
        <f t="shared" si="70"/>
        <v>2.3671181823705361</v>
      </c>
      <c r="AD60" s="8">
        <f t="shared" si="70"/>
        <v>3.2266526985031208</v>
      </c>
      <c r="AE60" s="8">
        <f t="shared" si="70"/>
        <v>1.8382810524218924</v>
      </c>
      <c r="AF60" s="7">
        <f t="shared" si="71"/>
        <v>-1.5903555654677604E-2</v>
      </c>
      <c r="AG60" s="7">
        <f t="shared" si="71"/>
        <v>2.0809942888808663E-3</v>
      </c>
      <c r="AH60" s="7">
        <f t="shared" si="71"/>
        <v>-0.24964672209233651</v>
      </c>
      <c r="AI60" s="1">
        <f t="shared" si="83"/>
        <v>54876.791471206881</v>
      </c>
      <c r="AJ60" s="1">
        <f t="shared" si="84"/>
        <v>15071.407327274825</v>
      </c>
      <c r="AK60" s="1">
        <f t="shared" si="85"/>
        <v>4194.0891995532484</v>
      </c>
      <c r="AL60" s="10">
        <f t="shared" si="72"/>
        <v>14.622158403996439</v>
      </c>
      <c r="AM60" s="10">
        <f t="shared" si="72"/>
        <v>2.9203405992796116</v>
      </c>
      <c r="AN60" s="10">
        <f t="shared" si="72"/>
        <v>0.84114756280288194</v>
      </c>
      <c r="AO60" s="7">
        <f t="shared" si="93"/>
        <v>1.7556370553988711E-2</v>
      </c>
      <c r="AP60" s="7">
        <f t="shared" si="93"/>
        <v>2.7035491352847066E-2</v>
      </c>
      <c r="AQ60" s="7">
        <f t="shared" si="93"/>
        <v>1.9569372433634311E-2</v>
      </c>
      <c r="AR60" s="1">
        <f t="shared" si="86"/>
        <v>35465.785301543321</v>
      </c>
      <c r="AS60" s="1">
        <f t="shared" si="87"/>
        <v>11006.078757816793</v>
      </c>
      <c r="AT60" s="1">
        <f t="shared" si="88"/>
        <v>3107.3778359114012</v>
      </c>
      <c r="AU60" s="1">
        <f t="shared" si="89"/>
        <v>7093.1570603086648</v>
      </c>
      <c r="AV60" s="1">
        <f t="shared" si="90"/>
        <v>2201.2157515633585</v>
      </c>
      <c r="AW60" s="1">
        <f t="shared" si="91"/>
        <v>621.47556718228032</v>
      </c>
      <c r="AX60" s="1">
        <f t="shared" si="27"/>
        <v>25512.27132889866</v>
      </c>
      <c r="AY60" s="1">
        <f t="shared" si="28"/>
        <v>3303.7879703130648</v>
      </c>
      <c r="AZ60" s="1">
        <f t="shared" si="29"/>
        <v>694.61015038363939</v>
      </c>
      <c r="BA60" s="1">
        <f t="shared" si="30"/>
        <v>10.146914843977438</v>
      </c>
      <c r="BB60" s="1">
        <f t="shared" si="31"/>
        <v>8.1028249589475934</v>
      </c>
      <c r="BC60" s="1">
        <f t="shared" si="32"/>
        <v>6.543350753482267</v>
      </c>
      <c r="BD60" s="1">
        <f t="shared" si="33"/>
        <v>0</v>
      </c>
      <c r="BE60">
        <v>0</v>
      </c>
      <c r="BF60">
        <v>0</v>
      </c>
      <c r="BG60">
        <v>0</v>
      </c>
      <c r="BH60">
        <f t="shared" si="34"/>
        <v>0</v>
      </c>
      <c r="BI60">
        <f t="shared" si="35"/>
        <v>0</v>
      </c>
      <c r="BJ60">
        <f t="shared" si="11"/>
        <v>0</v>
      </c>
      <c r="BK60">
        <f t="shared" si="11"/>
        <v>0</v>
      </c>
      <c r="BL60">
        <f t="shared" si="12"/>
        <v>0</v>
      </c>
      <c r="BM60">
        <f t="shared" si="13"/>
        <v>0</v>
      </c>
      <c r="BN60">
        <f t="shared" si="14"/>
        <v>0</v>
      </c>
      <c r="BO60">
        <f t="shared" si="66"/>
        <v>0</v>
      </c>
      <c r="BP60">
        <f t="shared" si="67"/>
        <v>0</v>
      </c>
      <c r="BQ60">
        <f t="shared" si="68"/>
        <v>0</v>
      </c>
      <c r="BR60" s="7">
        <f t="shared" si="56"/>
        <v>-1.4774948520966058E-2</v>
      </c>
      <c r="BS60">
        <v>0</v>
      </c>
      <c r="BT60">
        <v>0</v>
      </c>
      <c r="BU60" s="8">
        <f>MAX((BU$3*climate!$I170+BU$4*climate!$I170^2+BU$5*climate!$I170^6)*(K60/K$66)^$BW$1,-99)</f>
        <v>3.6645586417227003</v>
      </c>
      <c r="BV60" s="8">
        <f>MAX((BV$3*climate!$I170+BV$4*climate!$I170^2+BV$5*climate!$I170^6)*(L60/L$66)^$BW$1,-99)</f>
        <v>1.9996968786842335</v>
      </c>
      <c r="BW60" s="8">
        <f>MAX((BW$3*climate!$I170+BW$4*climate!$I170^2+BW$5*climate!$I170^6)*(M60/M$66)^$BW$1,-99)</f>
        <v>0.68685070266520276</v>
      </c>
      <c r="BX60" s="8">
        <f>MAX((BX$3*climate!$M170+BX$4*climate!$M170^2+BX$5*climate!$M170^6)*(K60/K$66)^$BW$1,-99)</f>
        <v>3.6645586417227003</v>
      </c>
      <c r="BY60" s="8">
        <f>MAX((BY$3*climate!$M170+BY$4*climate!$M170^2+BY$5*climate!$M170^6)*(L60/L$66)^$BW$1,-99)</f>
        <v>1.9996968786842335</v>
      </c>
      <c r="BZ60" s="8">
        <f>MAX((BZ$3*climate!$M170+BZ$4*climate!$M170^2+BZ$5*climate!$M170^6)*(M60/M$66)^$BW$1,-99)</f>
        <v>0.68685070266520276</v>
      </c>
      <c r="CA60" s="8">
        <f t="shared" si="36"/>
        <v>0</v>
      </c>
      <c r="CB60" s="8">
        <f t="shared" si="37"/>
        <v>0</v>
      </c>
      <c r="CC60" s="8">
        <f t="shared" si="38"/>
        <v>0</v>
      </c>
      <c r="CD60" s="8">
        <f>MAX((CD$3*climate!$I170+CD$4*climate!$I170^2+CD$5*climate!$I170^6)*(K60/K$66)^$BW$1,-99)</f>
        <v>0.56910518088236162</v>
      </c>
      <c r="CE60" s="8">
        <f>MAX((CE$3*climate!$I170+CE$4*climate!$I170^2+CE$5*climate!$I170^6)*(L60/L$66)^$BW$1,-99)</f>
        <v>0.2677623231784399</v>
      </c>
      <c r="CF60" s="8">
        <f>MAX((CF$3*climate!$I170+CF$4*climate!$I170^2+CF$5*climate!$I170^6)*(M60/M$66)^$BW$1,-99)</f>
        <v>5.565848084782786E-2</v>
      </c>
      <c r="CG60" s="8">
        <f>MAX((CG$3*climate!$M170+CG$4*climate!$M170^2+CG$5*climate!$M170^6)*(K60/K$66)^$BW$1,-99)</f>
        <v>0.56910518088236162</v>
      </c>
      <c r="CH60" s="8">
        <f>MAX((CH$3*climate!$M170+CH$4*climate!$M170^2+CH$5*climate!$M170^6)*(L60/L$66)^$BW$1,-99)</f>
        <v>0.2677623231784399</v>
      </c>
      <c r="CI60" s="8">
        <f>MAX((CI$3*climate!$M170+CI$4*climate!$M170^2+CI$5*climate!$M170^6)*(M60/M$66)^$BW$1,-99)</f>
        <v>5.565848084782786E-2</v>
      </c>
      <c r="CJ60" s="8">
        <f t="shared" si="39"/>
        <v>0</v>
      </c>
      <c r="CK60" s="8">
        <f t="shared" si="40"/>
        <v>0</v>
      </c>
      <c r="CL60" s="8">
        <f t="shared" si="41"/>
        <v>0</v>
      </c>
    </row>
    <row r="61" spans="1:90">
      <c r="A61">
        <f t="shared" si="92"/>
        <v>2015</v>
      </c>
      <c r="B61" s="14">
        <v>1119.4718773342331</v>
      </c>
      <c r="C61" s="14">
        <v>2696.3669523329258</v>
      </c>
      <c r="D61" s="14">
        <v>3676.7303559845113</v>
      </c>
      <c r="E61" s="7">
        <f t="shared" si="73"/>
        <v>6.6134880699968424E-3</v>
      </c>
      <c r="F61" s="7">
        <f t="shared" si="74"/>
        <v>1.1739159864313287E-2</v>
      </c>
      <c r="G61" s="7">
        <f t="shared" si="75"/>
        <v>2.7351017623123308E-2</v>
      </c>
      <c r="H61" s="14">
        <v>38311.346782258544</v>
      </c>
      <c r="I61" s="14">
        <v>11203.692156574294</v>
      </c>
      <c r="J61" s="14">
        <v>4019.3647528211613</v>
      </c>
      <c r="K61" s="1">
        <f t="shared" si="76"/>
        <v>34222.696932314437</v>
      </c>
      <c r="L61" s="1">
        <f t="shared" si="77"/>
        <v>4155.1066136902236</v>
      </c>
      <c r="M61" s="1">
        <f t="shared" si="78"/>
        <v>1093.1899714318058</v>
      </c>
      <c r="N61" s="7">
        <f t="shared" si="79"/>
        <v>2.3066747196207604E-2</v>
      </c>
      <c r="O61" s="7">
        <f t="shared" si="80"/>
        <v>6.6006537613499283E-2</v>
      </c>
      <c r="P61" s="7">
        <f t="shared" si="22"/>
        <v>4.0875430398772172E-2</v>
      </c>
      <c r="Q61" s="14">
        <v>5087.3350573165062</v>
      </c>
      <c r="R61" s="14">
        <v>6218.7811712208168</v>
      </c>
      <c r="S61" s="14">
        <v>2087.9215407832016</v>
      </c>
      <c r="T61" s="1">
        <f t="shared" si="81"/>
        <v>132.78925134713305</v>
      </c>
      <c r="U61" s="1">
        <f t="shared" si="81"/>
        <v>555.06533777542734</v>
      </c>
      <c r="V61" s="1">
        <f t="shared" si="81"/>
        <v>519.46555467943176</v>
      </c>
      <c r="W61" s="7">
        <f t="shared" si="82"/>
        <v>8.7915622950185401E-3</v>
      </c>
      <c r="X61" s="7">
        <f t="shared" si="82"/>
        <v>-7.0448596839425282E-3</v>
      </c>
      <c r="Y61" s="7">
        <f t="shared" si="82"/>
        <v>-0.28705070862539617</v>
      </c>
      <c r="Z61" s="14">
        <v>12079.424112619115</v>
      </c>
      <c r="AA61" s="14">
        <v>20156.307165380884</v>
      </c>
      <c r="AB61" s="14">
        <v>5047.1363724219091</v>
      </c>
      <c r="AC61" s="8">
        <f t="shared" si="70"/>
        <v>2.3744109590829332</v>
      </c>
      <c r="AD61" s="8">
        <f t="shared" si="70"/>
        <v>3.241198976201308</v>
      </c>
      <c r="AE61" s="8">
        <f t="shared" si="70"/>
        <v>2.4173017394746905</v>
      </c>
      <c r="AF61" s="7">
        <f t="shared" si="71"/>
        <v>3.0808671771063167E-3</v>
      </c>
      <c r="AG61" s="7">
        <f t="shared" si="71"/>
        <v>4.5081634304602325E-3</v>
      </c>
      <c r="AH61" s="7">
        <f t="shared" si="71"/>
        <v>0.31497941312616584</v>
      </c>
      <c r="AI61" s="1">
        <f t="shared" si="83"/>
        <v>56482.269384394858</v>
      </c>
      <c r="AJ61" s="1">
        <f t="shared" si="84"/>
        <v>15765.482346110701</v>
      </c>
      <c r="AK61" s="1">
        <f t="shared" si="85"/>
        <v>4396.1558467802042</v>
      </c>
      <c r="AL61" s="10">
        <f t="shared" si="72"/>
        <v>14.889400854066247</v>
      </c>
      <c r="AM61" s="10">
        <f t="shared" si="72"/>
        <v>3.0025321160018104</v>
      </c>
      <c r="AN61" s="10">
        <f t="shared" si="72"/>
        <v>0.85828351772750566</v>
      </c>
      <c r="AO61" s="7">
        <f t="shared" si="93"/>
        <v>1.7380806848448824E-2</v>
      </c>
      <c r="AP61" s="7">
        <f t="shared" si="93"/>
        <v>2.6765136439318594E-2</v>
      </c>
      <c r="AQ61" s="7">
        <f t="shared" si="93"/>
        <v>1.9373678709297966E-2</v>
      </c>
      <c r="AR61" s="1">
        <f t="shared" si="86"/>
        <v>36514.907106484119</v>
      </c>
      <c r="AS61" s="1">
        <f t="shared" si="87"/>
        <v>11525.301902749896</v>
      </c>
      <c r="AT61" s="1">
        <f t="shared" si="88"/>
        <v>3270.5049676722851</v>
      </c>
      <c r="AU61" s="1">
        <f t="shared" si="89"/>
        <v>7302.981421296824</v>
      </c>
      <c r="AV61" s="1">
        <f t="shared" si="90"/>
        <v>2305.0603805499791</v>
      </c>
      <c r="AW61" s="1">
        <f t="shared" si="91"/>
        <v>654.10099353445707</v>
      </c>
      <c r="AX61" s="1">
        <f t="shared" si="27"/>
        <v>26094.380999323388</v>
      </c>
      <c r="AY61" s="1">
        <f t="shared" si="28"/>
        <v>3419.5054624232298</v>
      </c>
      <c r="AZ61" s="1">
        <f t="shared" si="29"/>
        <v>711.61160074716406</v>
      </c>
      <c r="BA61" s="1">
        <f t="shared" si="30"/>
        <v>10.169475282750884</v>
      </c>
      <c r="BB61" s="1">
        <f t="shared" si="31"/>
        <v>8.1372512179701921</v>
      </c>
      <c r="BC61" s="1">
        <f t="shared" si="32"/>
        <v>6.5675322580016369</v>
      </c>
      <c r="BD61" s="1">
        <f t="shared" si="33"/>
        <v>0</v>
      </c>
      <c r="BE61">
        <v>0</v>
      </c>
      <c r="BF61">
        <v>0</v>
      </c>
      <c r="BG61">
        <v>0</v>
      </c>
      <c r="BH61">
        <f t="shared" si="34"/>
        <v>0</v>
      </c>
      <c r="BI61">
        <f t="shared" si="35"/>
        <v>0</v>
      </c>
      <c r="BJ61">
        <f t="shared" si="11"/>
        <v>0</v>
      </c>
      <c r="BK61">
        <f t="shared" si="11"/>
        <v>0</v>
      </c>
      <c r="BL61">
        <f t="shared" si="12"/>
        <v>0</v>
      </c>
      <c r="BM61">
        <f t="shared" si="13"/>
        <v>0</v>
      </c>
      <c r="BN61">
        <f t="shared" si="14"/>
        <v>0</v>
      </c>
      <c r="BO61">
        <f t="shared" ref="BO61:BO66" si="94">2*BI$5*BE61*AR61/Z61*1000</f>
        <v>0</v>
      </c>
      <c r="BP61">
        <f t="shared" ref="BP61:BP66" si="95">2*BJ$5*BF61*AS61/AA61*1000</f>
        <v>0</v>
      </c>
      <c r="BQ61">
        <f t="shared" ref="BQ61:BQ66" si="96">2*BK$5*BG61*AT61/AB61*1000</f>
        <v>0</v>
      </c>
      <c r="BR61" s="7">
        <f t="shared" si="56"/>
        <v>4.2574848045684011E-2</v>
      </c>
      <c r="BS61">
        <v>0</v>
      </c>
      <c r="BT61">
        <v>0</v>
      </c>
      <c r="BU61" s="8">
        <f>MAX((BU$3*climate!$I171+BU$4*climate!$I171^2+BU$5*climate!$I171^6)*(K61/K$66)^$BW$1,-99)</f>
        <v>3.6716383342951322</v>
      </c>
      <c r="BV61" s="8">
        <f>MAX((BV$3*climate!$I171+BV$4*climate!$I171^2+BV$5*climate!$I171^6)*(L61/L$66)^$BW$1,-99)</f>
        <v>1.9701661983505383</v>
      </c>
      <c r="BW61" s="8">
        <f>MAX((BW$3*climate!$I171+BW$4*climate!$I171^2+BW$5*climate!$I171^6)*(M61/M$66)^$BW$1,-99)</f>
        <v>0.66562185882034319</v>
      </c>
      <c r="BX61" s="8">
        <f>MAX((BX$3*climate!$M171+BX$4*climate!$M171^2+BX$5*climate!$M171^6)*(K61/K$66)^$BW$1,-99)</f>
        <v>3.6716383342951322</v>
      </c>
      <c r="BY61" s="8">
        <f>MAX((BY$3*climate!$M171+BY$4*climate!$M171^2+BY$5*climate!$M171^6)*(L61/L$66)^$BW$1,-99)</f>
        <v>1.9701661983505383</v>
      </c>
      <c r="BZ61" s="8">
        <f>MAX((BZ$3*climate!$M171+BZ$4*climate!$M171^2+BZ$5*climate!$M171^6)*(M61/M$66)^$BW$1,-99)</f>
        <v>0.66562185882034319</v>
      </c>
      <c r="CA61" s="8">
        <f t="shared" si="36"/>
        <v>0</v>
      </c>
      <c r="CB61" s="8">
        <f t="shared" si="37"/>
        <v>0</v>
      </c>
      <c r="CC61" s="8">
        <f t="shared" si="38"/>
        <v>0</v>
      </c>
      <c r="CD61" s="8">
        <f>MAX((CD$3*climate!$I171+CD$4*climate!$I171^2+CD$5*climate!$I171^6)*(K61/K$66)^$BW$1,-99)</f>
        <v>0.59149090925289827</v>
      </c>
      <c r="CE61" s="8">
        <f>MAX((CE$3*climate!$I171+CE$4*climate!$I171^2+CE$5*climate!$I171^6)*(L61/L$66)^$BW$1,-99)</f>
        <v>0.27482444946186002</v>
      </c>
      <c r="CF61" s="8">
        <f>MAX((CF$3*climate!$I171+CF$4*climate!$I171^2+CF$5*climate!$I171^6)*(M61/M$66)^$BW$1,-99)</f>
        <v>5.6647539721404246E-2</v>
      </c>
      <c r="CG61" s="8">
        <f>MAX((CG$3*climate!$M171+CG$4*climate!$M171^2+CG$5*climate!$M171^6)*(K61/K$66)^$BW$1,-99)</f>
        <v>0.59149090925289827</v>
      </c>
      <c r="CH61" s="8">
        <f>MAX((CH$3*climate!$M171+CH$4*climate!$M171^2+CH$5*climate!$M171^6)*(L61/L$66)^$BW$1,-99)</f>
        <v>0.27482444946186002</v>
      </c>
      <c r="CI61" s="8">
        <f>MAX((CI$3*climate!$M171+CI$4*climate!$M171^2+CI$5*climate!$M171^6)*(M61/M$66)^$BW$1,-99)</f>
        <v>5.6647539721404246E-2</v>
      </c>
      <c r="CJ61" s="8">
        <f t="shared" si="39"/>
        <v>0</v>
      </c>
      <c r="CK61" s="8">
        <f t="shared" si="40"/>
        <v>0</v>
      </c>
      <c r="CL61" s="8">
        <f t="shared" si="41"/>
        <v>0</v>
      </c>
    </row>
    <row r="62" spans="1:90">
      <c r="A62">
        <f t="shared" si="92"/>
        <v>2016</v>
      </c>
      <c r="B62" s="14">
        <v>1124.7558067317625</v>
      </c>
      <c r="C62" s="14">
        <v>2728.5278013246102</v>
      </c>
      <c r="D62" s="14">
        <v>3774.6544322657537</v>
      </c>
      <c r="E62" s="7">
        <f t="shared" si="73"/>
        <v>4.7200197740668859E-3</v>
      </c>
      <c r="F62" s="7">
        <f t="shared" si="74"/>
        <v>1.192747484308776E-2</v>
      </c>
      <c r="G62" s="7">
        <f t="shared" si="75"/>
        <v>2.6633466912213022E-2</v>
      </c>
      <c r="H62" s="14">
        <v>39054.190515459319</v>
      </c>
      <c r="I62" s="14">
        <v>11920.623190134698</v>
      </c>
      <c r="J62" s="14">
        <v>4049.9276043664404</v>
      </c>
      <c r="K62" s="1">
        <f t="shared" si="76"/>
        <v>34722.372875709152</v>
      </c>
      <c r="L62" s="1">
        <f t="shared" si="77"/>
        <v>4368.8846360105363</v>
      </c>
      <c r="M62" s="1">
        <f t="shared" si="78"/>
        <v>1072.9267213834598</v>
      </c>
      <c r="N62" s="7">
        <f t="shared" si="79"/>
        <v>1.4600717891490866E-2</v>
      </c>
      <c r="O62" s="7">
        <f t="shared" si="80"/>
        <v>5.1449467413413164E-2</v>
      </c>
      <c r="P62" s="7">
        <f t="shared" si="22"/>
        <v>-1.8535890904493146E-2</v>
      </c>
      <c r="Q62" s="14">
        <v>4985.7669874614294</v>
      </c>
      <c r="R62" s="14">
        <v>6511.142298556857</v>
      </c>
      <c r="S62" s="14">
        <v>2076.6165423779989</v>
      </c>
      <c r="T62" s="1">
        <f t="shared" si="81"/>
        <v>127.6627916660531</v>
      </c>
      <c r="U62" s="1">
        <f t="shared" si="81"/>
        <v>546.20821367337294</v>
      </c>
      <c r="V62" s="1">
        <f t="shared" si="81"/>
        <v>512.75399099457707</v>
      </c>
      <c r="W62" s="7">
        <f t="shared" si="82"/>
        <v>-3.860598376052693E-2</v>
      </c>
      <c r="X62" s="7">
        <f t="shared" si="82"/>
        <v>-1.5956903627871388E-2</v>
      </c>
      <c r="Y62" s="7">
        <f t="shared" si="82"/>
        <v>-1.2920132286723951E-2</v>
      </c>
      <c r="Z62" s="14">
        <v>11853.052767942219</v>
      </c>
      <c r="AA62" s="14">
        <v>21558.305204754324</v>
      </c>
      <c r="AB62" s="14">
        <v>4657.4782469334632</v>
      </c>
      <c r="AC62" s="8">
        <f t="shared" si="70"/>
        <v>2.3773780037757763</v>
      </c>
      <c r="AD62" s="8">
        <f t="shared" si="70"/>
        <v>3.3109866466184514</v>
      </c>
      <c r="AE62" s="8">
        <f t="shared" si="70"/>
        <v>2.2428205457710737</v>
      </c>
      <c r="AF62" s="7">
        <f t="shared" si="71"/>
        <v>1.249591896252511E-3</v>
      </c>
      <c r="AG62" s="7">
        <f t="shared" si="71"/>
        <v>2.1531436647229452E-2</v>
      </c>
      <c r="AH62" s="7">
        <f t="shared" si="71"/>
        <v>-7.2180146505637977E-2</v>
      </c>
      <c r="AI62" s="1">
        <f t="shared" si="83"/>
        <v>58137.023867252203</v>
      </c>
      <c r="AJ62" s="1">
        <f t="shared" si="84"/>
        <v>16493.994492049609</v>
      </c>
      <c r="AK62" s="1">
        <f t="shared" si="85"/>
        <v>4610.6412556366413</v>
      </c>
      <c r="AL62" s="10">
        <f t="shared" si="72"/>
        <v>15.161527571228921</v>
      </c>
      <c r="AM62" s="10">
        <f t="shared" si="72"/>
        <v>3.0870368716053784</v>
      </c>
      <c r="AN62" s="10">
        <f t="shared" si="72"/>
        <v>0.87576856829736938</v>
      </c>
      <c r="AO62" s="7">
        <f t="shared" si="93"/>
        <v>1.7206998779964334E-2</v>
      </c>
      <c r="AP62" s="7">
        <f t="shared" si="93"/>
        <v>2.6497485074925407E-2</v>
      </c>
      <c r="AQ62" s="7">
        <f t="shared" si="93"/>
        <v>1.9179941922204985E-2</v>
      </c>
      <c r="AR62" s="1">
        <f t="shared" si="86"/>
        <v>37538.776566280554</v>
      </c>
      <c r="AS62" s="1">
        <f t="shared" si="87"/>
        <v>12071.179065440752</v>
      </c>
      <c r="AT62" s="1">
        <f t="shared" si="88"/>
        <v>3440.6728396729177</v>
      </c>
      <c r="AU62" s="1">
        <f t="shared" si="89"/>
        <v>7507.7553132561115</v>
      </c>
      <c r="AV62" s="1">
        <f t="shared" si="90"/>
        <v>2414.2358130881507</v>
      </c>
      <c r="AW62" s="1">
        <f t="shared" si="91"/>
        <v>688.13456793458363</v>
      </c>
      <c r="AX62" s="1">
        <f t="shared" si="27"/>
        <v>26700.036641985876</v>
      </c>
      <c r="AY62" s="1">
        <f t="shared" si="28"/>
        <v>3539.2504513475997</v>
      </c>
      <c r="AZ62" s="1">
        <f t="shared" si="29"/>
        <v>729.21596430381317</v>
      </c>
      <c r="BA62" s="1">
        <f t="shared" si="30"/>
        <v>10.19242021674642</v>
      </c>
      <c r="BB62" s="1">
        <f t="shared" si="31"/>
        <v>8.1716702468009395</v>
      </c>
      <c r="BC62" s="1">
        <f t="shared" si="32"/>
        <v>6.5919699354664161</v>
      </c>
      <c r="BD62" s="1">
        <f t="shared" si="33"/>
        <v>0</v>
      </c>
      <c r="BE62">
        <v>0</v>
      </c>
      <c r="BF62">
        <v>0</v>
      </c>
      <c r="BG62">
        <v>0</v>
      </c>
      <c r="BH62">
        <f t="shared" si="34"/>
        <v>0</v>
      </c>
      <c r="BI62">
        <f t="shared" si="35"/>
        <v>0</v>
      </c>
      <c r="BJ62">
        <f t="shared" si="11"/>
        <v>0</v>
      </c>
      <c r="BK62">
        <f t="shared" si="11"/>
        <v>0</v>
      </c>
      <c r="BL62">
        <f t="shared" si="12"/>
        <v>0</v>
      </c>
      <c r="BM62">
        <f t="shared" si="13"/>
        <v>0</v>
      </c>
      <c r="BN62">
        <f t="shared" si="14"/>
        <v>0</v>
      </c>
      <c r="BO62">
        <f t="shared" si="94"/>
        <v>0</v>
      </c>
      <c r="BP62">
        <f t="shared" si="95"/>
        <v>0</v>
      </c>
      <c r="BQ62">
        <f t="shared" si="96"/>
        <v>0</v>
      </c>
      <c r="BR62" s="7">
        <f t="shared" si="56"/>
        <v>2.7838875854309775E-2</v>
      </c>
      <c r="BS62">
        <v>0</v>
      </c>
      <c r="BT62">
        <v>0</v>
      </c>
      <c r="BU62" s="8">
        <f>MAX((BU$3*climate!$I172+BU$4*climate!$I172^2+BU$5*climate!$I172^6)*(K62/K$66)^$BW$1,-99)</f>
        <v>3.6840186762310361</v>
      </c>
      <c r="BV62" s="8">
        <f>MAX((BV$3*climate!$I172+BV$4*climate!$I172^2+BV$5*climate!$I172^6)*(L62/L$66)^$BW$1,-99)</f>
        <v>1.9457411644019929</v>
      </c>
      <c r="BW62" s="8">
        <f>MAX((BW$3*climate!$I172+BW$4*climate!$I172^2+BW$5*climate!$I172^6)*(M62/M$66)^$BW$1,-99)</f>
        <v>0.65255674427463928</v>
      </c>
      <c r="BX62" s="8">
        <f>MAX((BX$3*climate!$M172+BX$4*climate!$M172^2+BX$5*climate!$M172^6)*(K62/K$66)^$BW$1,-99)</f>
        <v>3.6840186762310361</v>
      </c>
      <c r="BY62" s="8">
        <f>MAX((BY$3*climate!$M172+BY$4*climate!$M172^2+BY$5*climate!$M172^6)*(L62/L$66)^$BW$1,-99)</f>
        <v>1.9457411644019929</v>
      </c>
      <c r="BZ62" s="8">
        <f>MAX((BZ$3*climate!$M172+BZ$4*climate!$M172^2+BZ$5*climate!$M172^6)*(M62/M$66)^$BW$1,-99)</f>
        <v>0.65255674427463928</v>
      </c>
      <c r="CA62" s="8">
        <f t="shared" si="36"/>
        <v>0</v>
      </c>
      <c r="CB62" s="8">
        <f t="shared" si="37"/>
        <v>0</v>
      </c>
      <c r="CC62" s="8">
        <f t="shared" si="38"/>
        <v>0</v>
      </c>
      <c r="CD62" s="8">
        <f>MAX((CD$3*climate!$I172+CD$4*climate!$I172^2+CD$5*climate!$I172^6)*(K62/K$66)^$BW$1,-99)</f>
        <v>0.61582170761745014</v>
      </c>
      <c r="CE62" s="8">
        <f>MAX((CE$3*climate!$I172+CE$4*climate!$I172^2+CE$5*climate!$I172^6)*(L62/L$66)^$BW$1,-99)</f>
        <v>0.28288085826114234</v>
      </c>
      <c r="CF62" s="8">
        <f>MAX((CF$3*climate!$I172+CF$4*climate!$I172^2+CF$5*climate!$I172^6)*(M62/M$66)^$BW$1,-99)</f>
        <v>5.8372288503164005E-2</v>
      </c>
      <c r="CG62" s="8">
        <f>MAX((CG$3*climate!$M172+CG$4*climate!$M172^2+CG$5*climate!$M172^6)*(K62/K$66)^$BW$1,-99)</f>
        <v>0.61582170761745014</v>
      </c>
      <c r="CH62" s="8">
        <f>MAX((CH$3*climate!$M172+CH$4*climate!$M172^2+CH$5*climate!$M172^6)*(L62/L$66)^$BW$1,-99)</f>
        <v>0.28288085826114234</v>
      </c>
      <c r="CI62" s="8">
        <f>MAX((CI$3*climate!$M172+CI$4*climate!$M172^2+CI$5*climate!$M172^6)*(M62/M$66)^$BW$1,-99)</f>
        <v>5.8372288503164005E-2</v>
      </c>
      <c r="CJ62" s="8">
        <f t="shared" si="39"/>
        <v>0</v>
      </c>
      <c r="CK62" s="8">
        <f t="shared" si="40"/>
        <v>0</v>
      </c>
      <c r="CL62" s="8">
        <f t="shared" si="41"/>
        <v>0</v>
      </c>
    </row>
    <row r="63" spans="1:90">
      <c r="A63">
        <f t="shared" si="92"/>
        <v>2017</v>
      </c>
      <c r="B63" s="14">
        <v>1131.3741205371182</v>
      </c>
      <c r="C63" s="14">
        <v>2761.789168859973</v>
      </c>
      <c r="D63" s="14">
        <v>3872.9700093164224</v>
      </c>
      <c r="E63" s="7">
        <f t="shared" si="73"/>
        <v>5.8842228381881245E-3</v>
      </c>
      <c r="F63" s="7">
        <f t="shared" si="74"/>
        <v>1.2190224896816426E-2</v>
      </c>
      <c r="G63" s="7">
        <f t="shared" si="75"/>
        <v>2.6046245772928689E-2</v>
      </c>
      <c r="H63" s="14">
        <v>39593.591802396753</v>
      </c>
      <c r="I63" s="14">
        <v>12568.877546726993</v>
      </c>
      <c r="J63" s="14">
        <v>3918.0391930297142</v>
      </c>
      <c r="K63" s="1">
        <f t="shared" si="76"/>
        <v>34996.020400042173</v>
      </c>
      <c r="L63" s="1">
        <f t="shared" si="77"/>
        <v>4550.990962107091</v>
      </c>
      <c r="M63" s="1">
        <f t="shared" si="78"/>
        <v>1011.6368532689069</v>
      </c>
      <c r="N63" s="7">
        <f t="shared" si="79"/>
        <v>7.8810145064842629E-3</v>
      </c>
      <c r="O63" s="7">
        <f t="shared" si="80"/>
        <v>4.1682566894887252E-2</v>
      </c>
      <c r="P63" s="7">
        <f t="shared" si="22"/>
        <v>-5.712400194071432E-2</v>
      </c>
      <c r="Q63" s="14">
        <v>4972.9535956913514</v>
      </c>
      <c r="R63" s="14">
        <v>6742.0727646972009</v>
      </c>
      <c r="S63" s="14">
        <v>2110.9978160451606</v>
      </c>
      <c r="T63" s="1">
        <f t="shared" si="81"/>
        <v>125.59996123893762</v>
      </c>
      <c r="U63" s="1">
        <f t="shared" si="81"/>
        <v>536.41009228010773</v>
      </c>
      <c r="V63" s="1">
        <f t="shared" si="81"/>
        <v>538.78935662529273</v>
      </c>
      <c r="W63" s="7">
        <f t="shared" si="82"/>
        <v>-1.6158431130908757E-2</v>
      </c>
      <c r="X63" s="7">
        <f t="shared" si="82"/>
        <v>-1.7938436566837135E-2</v>
      </c>
      <c r="Y63" s="7">
        <f t="shared" si="82"/>
        <v>5.0775549460308378E-2</v>
      </c>
      <c r="Z63" s="14">
        <v>11719.351040502464</v>
      </c>
      <c r="AA63" s="14">
        <v>22217.684715994812</v>
      </c>
      <c r="AB63" s="14">
        <v>4412.8393572293326</v>
      </c>
      <c r="AC63" s="8">
        <f t="shared" si="70"/>
        <v>2.3566178157496389</v>
      </c>
      <c r="AD63" s="8">
        <f t="shared" si="70"/>
        <v>3.2953789570962382</v>
      </c>
      <c r="AE63" s="8">
        <f t="shared" si="70"/>
        <v>2.0904045109324398</v>
      </c>
      <c r="AF63" s="7">
        <f t="shared" si="71"/>
        <v>-8.7323883678430692E-3</v>
      </c>
      <c r="AG63" s="7">
        <f t="shared" si="71"/>
        <v>-4.7139089304856219E-3</v>
      </c>
      <c r="AH63" s="7">
        <f t="shared" si="71"/>
        <v>-6.795730274810452E-2</v>
      </c>
      <c r="AI63" s="1">
        <f t="shared" si="83"/>
        <v>59831.076793783097</v>
      </c>
      <c r="AJ63" s="1">
        <f t="shared" si="84"/>
        <v>17258.8308559328</v>
      </c>
      <c r="AK63" s="1">
        <f t="shared" si="85"/>
        <v>4837.7116980075607</v>
      </c>
      <c r="AL63" s="10">
        <f t="shared" si="72"/>
        <v>15.438627822983049</v>
      </c>
      <c r="AM63" s="10">
        <f t="shared" si="72"/>
        <v>3.1739199710346662</v>
      </c>
      <c r="AN63" s="10">
        <f t="shared" si="72"/>
        <v>0.89360982632912189</v>
      </c>
      <c r="AO63" s="7">
        <f t="shared" si="93"/>
        <v>1.7034928792164689E-2</v>
      </c>
      <c r="AP63" s="7">
        <f t="shared" si="93"/>
        <v>2.6232510224176154E-2</v>
      </c>
      <c r="AQ63" s="7">
        <f t="shared" si="93"/>
        <v>1.8988142502982936E-2</v>
      </c>
      <c r="AR63" s="1">
        <f t="shared" si="86"/>
        <v>38625.939320444457</v>
      </c>
      <c r="AS63" s="1">
        <f t="shared" si="87"/>
        <v>12645.92681656863</v>
      </c>
      <c r="AT63" s="1">
        <f t="shared" si="88"/>
        <v>3618.3555493233252</v>
      </c>
      <c r="AU63" s="1">
        <f t="shared" si="89"/>
        <v>7725.1878640888917</v>
      </c>
      <c r="AV63" s="1">
        <f t="shared" si="90"/>
        <v>2529.1853633137262</v>
      </c>
      <c r="AW63" s="1">
        <f t="shared" si="91"/>
        <v>723.67110986466514</v>
      </c>
      <c r="AX63" s="1">
        <f t="shared" si="27"/>
        <v>27312.584666233553</v>
      </c>
      <c r="AY63" s="1">
        <f t="shared" si="28"/>
        <v>3663.1114233209014</v>
      </c>
      <c r="AZ63" s="1">
        <f t="shared" si="29"/>
        <v>747.40688218486116</v>
      </c>
      <c r="BA63" s="1">
        <f t="shared" si="30"/>
        <v>10.215102851741007</v>
      </c>
      <c r="BB63" s="1">
        <f t="shared" si="31"/>
        <v>8.2060681809132028</v>
      </c>
      <c r="BC63" s="1">
        <f t="shared" si="32"/>
        <v>6.6166097251771196</v>
      </c>
      <c r="BD63" s="1">
        <f t="shared" si="33"/>
        <v>0</v>
      </c>
      <c r="BE63">
        <v>0</v>
      </c>
      <c r="BF63">
        <v>0</v>
      </c>
      <c r="BG63">
        <v>0</v>
      </c>
      <c r="BH63">
        <f t="shared" si="34"/>
        <v>0</v>
      </c>
      <c r="BI63">
        <f t="shared" si="35"/>
        <v>0</v>
      </c>
      <c r="BJ63">
        <f t="shared" si="11"/>
        <v>0</v>
      </c>
      <c r="BK63">
        <f t="shared" si="11"/>
        <v>0</v>
      </c>
      <c r="BL63">
        <f t="shared" si="12"/>
        <v>0</v>
      </c>
      <c r="BM63">
        <f t="shared" si="13"/>
        <v>0</v>
      </c>
      <c r="BN63">
        <f t="shared" si="14"/>
        <v>0</v>
      </c>
      <c r="BO63">
        <f t="shared" si="94"/>
        <v>0</v>
      </c>
      <c r="BP63">
        <f t="shared" si="95"/>
        <v>0</v>
      </c>
      <c r="BQ63">
        <f t="shared" si="96"/>
        <v>0</v>
      </c>
      <c r="BR63" s="7">
        <f t="shared" si="56"/>
        <v>1.9187136678130878E-2</v>
      </c>
      <c r="BS63">
        <v>0</v>
      </c>
      <c r="BT63">
        <v>0</v>
      </c>
      <c r="BU63" s="8">
        <f>MAX((BU$3*climate!$I173+BU$4*climate!$I173^2+BU$5*climate!$I173^6)*(K63/K$66)^$BW$1,-99)</f>
        <v>3.7001124119969706</v>
      </c>
      <c r="BV63" s="8">
        <f>MAX((BV$3*climate!$I173+BV$4*climate!$I173^2+BV$5*climate!$I173^6)*(L63/L$66)^$BW$1,-99)</f>
        <v>1.9239914813210235</v>
      </c>
      <c r="BW63" s="8">
        <f>MAX((BW$3*climate!$I173+BW$4*climate!$I173^2+BW$5*climate!$I173^6)*(M63/M$66)^$BW$1,-99)</f>
        <v>0.64393722280627463</v>
      </c>
      <c r="BX63" s="8">
        <f>MAX((BX$3*climate!$M173+BX$4*climate!$M173^2+BX$5*climate!$M173^6)*(K63/K$66)^$BW$1,-99)</f>
        <v>3.7001124119969706</v>
      </c>
      <c r="BY63" s="8">
        <f>MAX((BY$3*climate!$M173+BY$4*climate!$M173^2+BY$5*climate!$M173^6)*(L63/L$66)^$BW$1,-99)</f>
        <v>1.9239914813210235</v>
      </c>
      <c r="BZ63" s="8">
        <f>MAX((BZ$3*climate!$M173+BZ$4*climate!$M173^2+BZ$5*climate!$M173^6)*(M63/M$66)^$BW$1,-99)</f>
        <v>0.64393722280627463</v>
      </c>
      <c r="CA63" s="8">
        <f t="shared" si="36"/>
        <v>0</v>
      </c>
      <c r="CB63" s="8">
        <f t="shared" si="37"/>
        <v>0</v>
      </c>
      <c r="CC63" s="8">
        <f t="shared" si="38"/>
        <v>0</v>
      </c>
      <c r="CD63" s="8">
        <f>MAX((CD$3*climate!$I173+CD$4*climate!$I173^2+CD$5*climate!$I173^6)*(K63/K$66)^$BW$1,-99)</f>
        <v>0.64199347981308341</v>
      </c>
      <c r="CE63" s="8">
        <f>MAX((CE$3*climate!$I173+CE$4*climate!$I173^2+CE$5*climate!$I173^6)*(L63/L$66)^$BW$1,-99)</f>
        <v>0.29167654677665655</v>
      </c>
      <c r="CF63" s="8">
        <f>MAX((CF$3*climate!$I173+CF$4*climate!$I173^2+CF$5*climate!$I173^6)*(M63/M$66)^$BW$1,-99)</f>
        <v>6.0597653827087775E-2</v>
      </c>
      <c r="CG63" s="8">
        <f>MAX((CG$3*climate!$M173+CG$4*climate!$M173^2+CG$5*climate!$M173^6)*(K63/K$66)^$BW$1,-99)</f>
        <v>0.64199347981308341</v>
      </c>
      <c r="CH63" s="8">
        <f>MAX((CH$3*climate!$M173+CH$4*climate!$M173^2+CH$5*climate!$M173^6)*(L63/L$66)^$BW$1,-99)</f>
        <v>0.29167654677665655</v>
      </c>
      <c r="CI63" s="8">
        <f>MAX((CI$3*climate!$M173+CI$4*climate!$M173^2+CI$5*climate!$M173^6)*(M63/M$66)^$BW$1,-99)</f>
        <v>6.0597653827087775E-2</v>
      </c>
      <c r="CJ63" s="8">
        <f t="shared" si="39"/>
        <v>0</v>
      </c>
      <c r="CK63" s="8">
        <f t="shared" si="40"/>
        <v>0</v>
      </c>
      <c r="CL63" s="8">
        <f t="shared" si="41"/>
        <v>0</v>
      </c>
    </row>
    <row r="64" spans="1:90">
      <c r="A64">
        <f t="shared" si="92"/>
        <v>2018</v>
      </c>
      <c r="B64" s="14">
        <v>1138.0528736954698</v>
      </c>
      <c r="C64" s="14">
        <v>2795.3444369815961</v>
      </c>
      <c r="D64" s="14">
        <v>3972.5205799381447</v>
      </c>
      <c r="E64" s="7">
        <f t="shared" si="73"/>
        <v>5.9032224947666023E-3</v>
      </c>
      <c r="F64" s="7">
        <f t="shared" si="74"/>
        <v>1.214982971907097E-2</v>
      </c>
      <c r="G64" s="7">
        <f t="shared" si="75"/>
        <v>2.5703935321537141E-2</v>
      </c>
      <c r="H64" s="14">
        <v>40189.704336473602</v>
      </c>
      <c r="I64" s="14">
        <v>13258.635036070644</v>
      </c>
      <c r="J64" s="14">
        <v>4051.4729453113914</v>
      </c>
      <c r="K64" s="1">
        <f t="shared" si="76"/>
        <v>35314.443876381723</v>
      </c>
      <c r="L64" s="1">
        <f t="shared" si="77"/>
        <v>4743.1131779907864</v>
      </c>
      <c r="M64" s="1">
        <f t="shared" si="78"/>
        <v>1019.8746271503207</v>
      </c>
      <c r="N64" s="7">
        <f t="shared" si="79"/>
        <v>9.0988481747247274E-3</v>
      </c>
      <c r="O64" s="7">
        <f t="shared" si="80"/>
        <v>4.2215468561322744E-2</v>
      </c>
      <c r="P64" s="7">
        <f t="shared" si="22"/>
        <v>8.143014812870053E-3</v>
      </c>
      <c r="Q64" s="14">
        <v>4989.5845985613214</v>
      </c>
      <c r="R64" s="14">
        <v>6885.6828558593461</v>
      </c>
      <c r="S64" s="14">
        <v>2353.7573811492157</v>
      </c>
      <c r="T64" s="1">
        <f t="shared" si="81"/>
        <v>124.15081625850863</v>
      </c>
      <c r="U64" s="1">
        <f t="shared" si="81"/>
        <v>519.33572627397712</v>
      </c>
      <c r="V64" s="1">
        <f t="shared" si="81"/>
        <v>580.9633713272417</v>
      </c>
      <c r="W64" s="7">
        <f t="shared" si="82"/>
        <v>-1.1537782067242763E-2</v>
      </c>
      <c r="X64" s="7">
        <f t="shared" si="82"/>
        <v>-3.1830806787308874E-2</v>
      </c>
      <c r="Y64" s="7">
        <f t="shared" si="82"/>
        <v>7.8275515622851177E-2</v>
      </c>
      <c r="Z64" s="14">
        <v>11810.196378248909</v>
      </c>
      <c r="AA64" s="14">
        <v>22817.797400870521</v>
      </c>
      <c r="AB64" s="14">
        <v>3938.6752401949539</v>
      </c>
      <c r="AC64" s="8">
        <f t="shared" si="70"/>
        <v>2.3669698639149677</v>
      </c>
      <c r="AD64" s="8">
        <f t="shared" si="70"/>
        <v>3.3138031301360038</v>
      </c>
      <c r="AE64" s="8">
        <f t="shared" si="70"/>
        <v>1.6733565114820399</v>
      </c>
      <c r="AF64" s="7">
        <f t="shared" si="71"/>
        <v>4.392756473342585E-3</v>
      </c>
      <c r="AG64" s="7">
        <f t="shared" si="71"/>
        <v>5.5909117827226407E-3</v>
      </c>
      <c r="AH64" s="7">
        <f t="shared" si="71"/>
        <v>-0.19950588379871637</v>
      </c>
      <c r="AI64" s="1">
        <f t="shared" si="83"/>
        <v>61573.15697849368</v>
      </c>
      <c r="AJ64" s="1">
        <f t="shared" si="84"/>
        <v>18062.133133653246</v>
      </c>
      <c r="AK64" s="1">
        <f t="shared" si="85"/>
        <v>5077.6116380714702</v>
      </c>
      <c r="AL64" s="10">
        <f t="shared" si="72"/>
        <v>15.720792508328151</v>
      </c>
      <c r="AM64" s="10">
        <f t="shared" si="72"/>
        <v>3.2632483515799242</v>
      </c>
      <c r="AN64" s="10">
        <f t="shared" si="72"/>
        <v>0.91181454852215893</v>
      </c>
      <c r="AO64" s="7">
        <f t="shared" si="93"/>
        <v>1.6864579504243041E-2</v>
      </c>
      <c r="AP64" s="7">
        <f t="shared" si="93"/>
        <v>2.5970185121934393E-2</v>
      </c>
      <c r="AQ64" s="7">
        <f t="shared" si="93"/>
        <v>1.8798261077953106E-2</v>
      </c>
      <c r="AR64" s="1">
        <f t="shared" si="86"/>
        <v>39745.015596915124</v>
      </c>
      <c r="AS64" s="1">
        <f t="shared" si="87"/>
        <v>13248.05730126936</v>
      </c>
      <c r="AT64" s="1">
        <f t="shared" si="88"/>
        <v>3804.4452463516077</v>
      </c>
      <c r="AU64" s="1">
        <f t="shared" si="89"/>
        <v>7949.0031193830255</v>
      </c>
      <c r="AV64" s="1">
        <f t="shared" si="90"/>
        <v>2649.6114602538723</v>
      </c>
      <c r="AW64" s="1">
        <f t="shared" si="91"/>
        <v>760.88904927032161</v>
      </c>
      <c r="AX64" s="1">
        <f t="shared" si="27"/>
        <v>27938.958911710772</v>
      </c>
      <c r="AY64" s="1">
        <f t="shared" si="28"/>
        <v>3791.4632990486339</v>
      </c>
      <c r="AZ64" s="1">
        <f t="shared" si="29"/>
        <v>766.15240521388978</v>
      </c>
      <c r="BA64" s="1">
        <f t="shared" si="30"/>
        <v>10.237777370545885</v>
      </c>
      <c r="BB64" s="1">
        <f t="shared" si="31"/>
        <v>8.2405073182968653</v>
      </c>
      <c r="BC64" s="1">
        <f t="shared" si="32"/>
        <v>6.6413811123704152</v>
      </c>
      <c r="BD64" s="1">
        <f t="shared" si="33"/>
        <v>0</v>
      </c>
      <c r="BE64">
        <v>0</v>
      </c>
      <c r="BF64">
        <v>0</v>
      </c>
      <c r="BG64">
        <v>0</v>
      </c>
      <c r="BH64">
        <f t="shared" si="34"/>
        <v>0</v>
      </c>
      <c r="BI64">
        <f t="shared" si="35"/>
        <v>0</v>
      </c>
      <c r="BJ64">
        <f t="shared" si="11"/>
        <v>0</v>
      </c>
      <c r="BK64">
        <f t="shared" si="11"/>
        <v>0</v>
      </c>
      <c r="BL64">
        <f t="shared" si="12"/>
        <v>0</v>
      </c>
      <c r="BM64">
        <f t="shared" si="13"/>
        <v>0</v>
      </c>
      <c r="BN64">
        <f t="shared" si="14"/>
        <v>0</v>
      </c>
      <c r="BO64">
        <f t="shared" si="94"/>
        <v>0</v>
      </c>
      <c r="BP64">
        <f t="shared" si="95"/>
        <v>0</v>
      </c>
      <c r="BQ64">
        <f t="shared" si="96"/>
        <v>0</v>
      </c>
      <c r="BR64" s="7">
        <f t="shared" si="56"/>
        <v>2.5308325701706824E-2</v>
      </c>
      <c r="BS64">
        <v>0</v>
      </c>
      <c r="BT64">
        <v>0</v>
      </c>
      <c r="BU64" s="8">
        <f>MAX((BU$3*climate!$I174+BU$4*climate!$I174^2+BU$5*climate!$I174^6)*(K64/K$66)^$BW$1,-99)</f>
        <v>3.712530301798286</v>
      </c>
      <c r="BV64" s="8">
        <f>MAX((BV$3*climate!$I174+BV$4*climate!$I174^2+BV$5*climate!$I174^6)*(L64/L$66)^$BW$1,-99)</f>
        <v>1.9000217641175243</v>
      </c>
      <c r="BW64" s="8">
        <f>MAX((BW$3*climate!$I174+BW$4*climate!$I174^2+BW$5*climate!$I174^6)*(M64/M$66)^$BW$1,-99)</f>
        <v>0.62245103225111043</v>
      </c>
      <c r="BX64" s="8">
        <f>MAX((BX$3*climate!$M174+BX$4*climate!$M174^2+BX$5*climate!$M174^6)*(K64/K$66)^$BW$1,-99)</f>
        <v>3.712530301798286</v>
      </c>
      <c r="BY64" s="8">
        <f>MAX((BY$3*climate!$M174+BY$4*climate!$M174^2+BY$5*climate!$M174^6)*(L64/L$66)^$BW$1,-99)</f>
        <v>1.9000217641175243</v>
      </c>
      <c r="BZ64" s="8">
        <f>MAX((BZ$3*climate!$M174+BZ$4*climate!$M174^2+BZ$5*climate!$M174^6)*(M64/M$66)^$BW$1,-99)</f>
        <v>0.62245103225111043</v>
      </c>
      <c r="CA64" s="8">
        <f t="shared" si="36"/>
        <v>0</v>
      </c>
      <c r="CB64" s="8">
        <f t="shared" si="37"/>
        <v>0</v>
      </c>
      <c r="CC64" s="8">
        <f t="shared" si="38"/>
        <v>0</v>
      </c>
      <c r="CD64" s="8">
        <f>MAX((CD$3*climate!$I174+CD$4*climate!$I174^2+CD$5*climate!$I174^6)*(K64/K$66)^$BW$1,-99)</f>
        <v>0.66879301574478145</v>
      </c>
      <c r="CE64" s="8">
        <f>MAX((CE$3*climate!$I174+CE$4*climate!$I174^2+CE$5*climate!$I174^6)*(L64/L$66)^$BW$1,-99)</f>
        <v>0.30049652421216483</v>
      </c>
      <c r="CF64" s="8">
        <f>MAX((CF$3*climate!$I174+CF$4*climate!$I174^2+CF$5*climate!$I174^6)*(M64/M$66)^$BW$1,-99)</f>
        <v>6.1679796641823458E-2</v>
      </c>
      <c r="CG64" s="8">
        <f>MAX((CG$3*climate!$M174+CG$4*climate!$M174^2+CG$5*climate!$M174^6)*(K64/K$66)^$BW$1,-99)</f>
        <v>0.66879301574478145</v>
      </c>
      <c r="CH64" s="8">
        <f>MAX((CH$3*climate!$M174+CH$4*climate!$M174^2+CH$5*climate!$M174^6)*(L64/L$66)^$BW$1,-99)</f>
        <v>0.30049652421216483</v>
      </c>
      <c r="CI64" s="8">
        <f>MAX((CI$3*climate!$M174+CI$4*climate!$M174^2+CI$5*climate!$M174^6)*(M64/M$66)^$BW$1,-99)</f>
        <v>6.1679796641823458E-2</v>
      </c>
      <c r="CJ64" s="8">
        <f t="shared" si="39"/>
        <v>0</v>
      </c>
      <c r="CK64" s="8">
        <f t="shared" si="40"/>
        <v>0</v>
      </c>
      <c r="CL64" s="8">
        <f t="shared" si="41"/>
        <v>0</v>
      </c>
    </row>
    <row r="65" spans="1:90">
      <c r="A65">
        <f t="shared" si="92"/>
        <v>2019</v>
      </c>
      <c r="B65" s="14">
        <v>1144.912041920903</v>
      </c>
      <c r="C65" s="14">
        <v>2828.7619944485114</v>
      </c>
      <c r="D65" s="14">
        <v>4074.5006265179481</v>
      </c>
      <c r="E65" s="7">
        <f t="shared" si="73"/>
        <v>6.027108567601358E-3</v>
      </c>
      <c r="F65" s="7">
        <f t="shared" si="74"/>
        <v>1.1954719076765929E-2</v>
      </c>
      <c r="G65" s="7">
        <f t="shared" si="75"/>
        <v>2.5671370236524105E-2</v>
      </c>
      <c r="H65" s="14">
        <v>41055.867231035096</v>
      </c>
      <c r="I65" s="14">
        <v>13912.601678830139</v>
      </c>
      <c r="J65" s="14">
        <v>4227.6815653054691</v>
      </c>
      <c r="K65" s="1">
        <f t="shared" si="76"/>
        <v>35859.407297483442</v>
      </c>
      <c r="L65" s="1">
        <f t="shared" si="77"/>
        <v>4918.2652008666091</v>
      </c>
      <c r="M65" s="1">
        <f t="shared" si="78"/>
        <v>1037.5950215323512</v>
      </c>
      <c r="N65" s="7">
        <f t="shared" si="79"/>
        <v>1.5431742972064511E-2</v>
      </c>
      <c r="O65" s="7">
        <f t="shared" si="80"/>
        <v>3.6927649900611925E-2</v>
      </c>
      <c r="P65" s="7">
        <f t="shared" si="22"/>
        <v>1.7375071317877522E-2</v>
      </c>
      <c r="Q65" s="14">
        <v>4982.4002301179644</v>
      </c>
      <c r="R65" s="14">
        <v>7096.3195089964356</v>
      </c>
      <c r="S65" s="14">
        <v>2257.5964478610226</v>
      </c>
      <c r="T65" s="1">
        <f t="shared" si="81"/>
        <v>121.35659446871094</v>
      </c>
      <c r="U65" s="1">
        <f t="shared" si="81"/>
        <v>510.06416145690594</v>
      </c>
      <c r="V65" s="1">
        <f t="shared" si="81"/>
        <v>534.00342788066655</v>
      </c>
      <c r="W65" s="7">
        <f t="shared" si="82"/>
        <v>-2.250667272279161E-2</v>
      </c>
      <c r="X65" s="7">
        <f t="shared" si="82"/>
        <v>-1.7852738311671557E-2</v>
      </c>
      <c r="Y65" s="7">
        <f t="shared" si="82"/>
        <v>-8.0831160386742873E-2</v>
      </c>
      <c r="Z65" s="14">
        <v>11624.724812619861</v>
      </c>
      <c r="AA65" s="14">
        <v>23072.050354714676</v>
      </c>
      <c r="AB65" s="14">
        <v>4097.6733000578115</v>
      </c>
      <c r="AC65" s="8">
        <f t="shared" si="70"/>
        <v>2.3331575697893365</v>
      </c>
      <c r="AD65" s="8">
        <f t="shared" si="70"/>
        <v>3.2512699471134066</v>
      </c>
      <c r="AE65" s="8">
        <f t="shared" si="70"/>
        <v>1.8150601290767374</v>
      </c>
      <c r="AF65" s="7">
        <f t="shared" si="71"/>
        <v>-1.428505476183195E-2</v>
      </c>
      <c r="AG65" s="7">
        <f t="shared" si="71"/>
        <v>-1.8870518424560334E-2</v>
      </c>
      <c r="AH65" s="7">
        <f t="shared" si="71"/>
        <v>8.4682263834617633E-2</v>
      </c>
      <c r="AI65" s="1">
        <f t="shared" si="83"/>
        <v>63364.844400027345</v>
      </c>
      <c r="AJ65" s="1">
        <f t="shared" si="84"/>
        <v>18905.531280541793</v>
      </c>
      <c r="AK65" s="1">
        <f t="shared" si="85"/>
        <v>5330.7395235346448</v>
      </c>
      <c r="AL65" s="10">
        <f t="shared" si="72"/>
        <v>16.008114187582866</v>
      </c>
      <c r="AM65" s="10">
        <f t="shared" si="72"/>
        <v>3.355090834447755</v>
      </c>
      <c r="AN65" s="10">
        <f t="shared" si="72"/>
        <v>0.93039013941019133</v>
      </c>
      <c r="AO65" s="7">
        <f t="shared" si="93"/>
        <v>1.6695933709200611E-2</v>
      </c>
      <c r="AP65" s="7">
        <f t="shared" si="93"/>
        <v>2.571048327071505E-2</v>
      </c>
      <c r="AQ65" s="7">
        <f t="shared" si="93"/>
        <v>1.8610278467173575E-2</v>
      </c>
      <c r="AR65" s="1">
        <f t="shared" si="86"/>
        <v>40900.399176374587</v>
      </c>
      <c r="AS65" s="1">
        <f t="shared" si="87"/>
        <v>13877.114977787292</v>
      </c>
      <c r="AT65" s="1">
        <f t="shared" si="88"/>
        <v>4000.2036565503267</v>
      </c>
      <c r="AU65" s="1">
        <f t="shared" si="89"/>
        <v>8180.079835274918</v>
      </c>
      <c r="AV65" s="1">
        <f t="shared" si="90"/>
        <v>2775.4229955574588</v>
      </c>
      <c r="AW65" s="1">
        <f t="shared" si="91"/>
        <v>800.04073131006544</v>
      </c>
      <c r="AX65" s="1">
        <f t="shared" si="27"/>
        <v>28578.893524608568</v>
      </c>
      <c r="AY65" s="1">
        <f t="shared" si="28"/>
        <v>3924.5761941149781</v>
      </c>
      <c r="AZ65" s="1">
        <f t="shared" si="29"/>
        <v>785.41230412697416</v>
      </c>
      <c r="BA65" s="1">
        <f t="shared" si="30"/>
        <v>10.260423735710219</v>
      </c>
      <c r="BB65" s="1">
        <f t="shared" si="31"/>
        <v>8.2750136483650163</v>
      </c>
      <c r="BC65" s="1">
        <f t="shared" si="32"/>
        <v>6.6662088080855906</v>
      </c>
      <c r="BD65" s="1">
        <f t="shared" si="33"/>
        <v>0</v>
      </c>
      <c r="BE65">
        <v>0</v>
      </c>
      <c r="BF65">
        <v>0</v>
      </c>
      <c r="BG65">
        <v>0</v>
      </c>
      <c r="BH65">
        <f t="shared" si="34"/>
        <v>0</v>
      </c>
      <c r="BI65">
        <f t="shared" si="35"/>
        <v>0</v>
      </c>
      <c r="BJ65">
        <f t="shared" si="11"/>
        <v>0</v>
      </c>
      <c r="BK65">
        <f t="shared" si="11"/>
        <v>0</v>
      </c>
      <c r="BL65">
        <f t="shared" si="12"/>
        <v>0</v>
      </c>
      <c r="BM65">
        <f t="shared" si="13"/>
        <v>0</v>
      </c>
      <c r="BN65">
        <f t="shared" si="14"/>
        <v>0</v>
      </c>
      <c r="BO65">
        <f t="shared" si="94"/>
        <v>0</v>
      </c>
      <c r="BP65">
        <f t="shared" si="95"/>
        <v>0</v>
      </c>
      <c r="BQ65">
        <f t="shared" si="96"/>
        <v>0</v>
      </c>
      <c r="BR65" s="7">
        <f t="shared" si="56"/>
        <v>2.9501629465115586E-2</v>
      </c>
      <c r="BS65">
        <v>0</v>
      </c>
      <c r="BT65">
        <v>0</v>
      </c>
      <c r="BU65" s="8">
        <f>MAX((BU$3*climate!$I175+BU$4*climate!$I175^2+BU$5*climate!$I175^6)*(K65/K$66)^$BW$1,-99)</f>
        <v>3.716412767411871</v>
      </c>
      <c r="BV65" s="8">
        <f>MAX((BV$3*climate!$I175+BV$4*climate!$I175^2+BV$5*climate!$I175^6)*(L65/L$66)^$BW$1,-99)</f>
        <v>1.8764093729236657</v>
      </c>
      <c r="BW65" s="8">
        <f>MAX((BW$3*climate!$I175+BW$4*climate!$I175^2+BW$5*climate!$I175^6)*(M65/M$66)^$BW$1,-99)</f>
        <v>0.59767261243339376</v>
      </c>
      <c r="BX65" s="8">
        <f>MAX((BX$3*climate!$M175+BX$4*climate!$M175^2+BX$5*climate!$M175^6)*(K65/K$66)^$BW$1,-99)</f>
        <v>3.716412767411871</v>
      </c>
      <c r="BY65" s="8">
        <f>MAX((BY$3*climate!$M175+BY$4*climate!$M175^2+BY$5*climate!$M175^6)*(L65/L$66)^$BW$1,-99)</f>
        <v>1.8764093729236657</v>
      </c>
      <c r="BZ65" s="8">
        <f>MAX((BZ$3*climate!$M175+BZ$4*climate!$M175^2+BZ$5*climate!$M175^6)*(M65/M$66)^$BW$1,-99)</f>
        <v>0.59767261243339376</v>
      </c>
      <c r="CA65" s="8">
        <f t="shared" si="36"/>
        <v>0</v>
      </c>
      <c r="CB65" s="8">
        <f t="shared" si="37"/>
        <v>0</v>
      </c>
      <c r="CC65" s="8">
        <f t="shared" si="38"/>
        <v>0</v>
      </c>
      <c r="CD65" s="8">
        <f>MAX((CD$3*climate!$I175+CD$4*climate!$I175^2+CD$5*climate!$I175^6)*(K65/K$66)^$BW$1,-99)</f>
        <v>0.69529771632625958</v>
      </c>
      <c r="CE65" s="8">
        <f>MAX((CE$3*climate!$I175+CE$4*climate!$I175^2+CE$5*climate!$I175^6)*(L65/L$66)^$BW$1,-99)</f>
        <v>0.30973744777682477</v>
      </c>
      <c r="CF65" s="8">
        <f>MAX((CF$3*climate!$I175+CF$4*climate!$I175^2+CF$5*climate!$I175^6)*(M65/M$66)^$BW$1,-99)</f>
        <v>6.2425609116080291E-2</v>
      </c>
      <c r="CG65" s="8">
        <f>MAX((CG$3*climate!$M175+CG$4*climate!$M175^2+CG$5*climate!$M175^6)*(K65/K$66)^$BW$1,-99)</f>
        <v>0.69529771632625958</v>
      </c>
      <c r="CH65" s="8">
        <f>MAX((CH$3*climate!$M175+CH$4*climate!$M175^2+CH$5*climate!$M175^6)*(L65/L$66)^$BW$1,-99)</f>
        <v>0.30973744777682477</v>
      </c>
      <c r="CI65" s="8">
        <f>MAX((CI$3*climate!$M175+CI$4*climate!$M175^2+CI$5*climate!$M175^6)*(M65/M$66)^$BW$1,-99)</f>
        <v>6.2425609116080291E-2</v>
      </c>
      <c r="CJ65" s="8">
        <f t="shared" si="39"/>
        <v>0</v>
      </c>
      <c r="CK65" s="8">
        <f t="shared" si="40"/>
        <v>0</v>
      </c>
      <c r="CL65" s="8">
        <f t="shared" si="41"/>
        <v>0</v>
      </c>
    </row>
    <row r="66" spans="1:90">
      <c r="A66">
        <f t="shared" si="92"/>
        <v>2020</v>
      </c>
      <c r="B66" s="14">
        <v>1151.5982808918557</v>
      </c>
      <c r="C66" s="14">
        <v>2861.8806579201969</v>
      </c>
      <c r="D66" s="14">
        <v>4179.8219405220689</v>
      </c>
      <c r="E66" s="7">
        <f t="shared" si="73"/>
        <v>5.8399586397350767E-3</v>
      </c>
      <c r="F66" s="7">
        <f t="shared" si="74"/>
        <v>1.1707829621820931E-2</v>
      </c>
      <c r="G66" s="7">
        <f t="shared" si="75"/>
        <v>2.5848888896632172E-2</v>
      </c>
      <c r="H66" s="14">
        <v>42083.076298288528</v>
      </c>
      <c r="I66" s="14">
        <v>14533.511979046143</v>
      </c>
      <c r="J66" s="14">
        <v>4206.8006010135214</v>
      </c>
      <c r="K66" s="1">
        <f t="shared" si="76"/>
        <v>36543.191316417455</v>
      </c>
      <c r="L66" s="1">
        <f t="shared" si="77"/>
        <v>5078.3081882974202</v>
      </c>
      <c r="M66" s="1">
        <f t="shared" si="78"/>
        <v>1006.4544999464935</v>
      </c>
      <c r="N66" s="7">
        <f t="shared" si="79"/>
        <v>1.906846962810782E-2</v>
      </c>
      <c r="O66" s="7">
        <f t="shared" si="80"/>
        <v>3.2540536326225666E-2</v>
      </c>
      <c r="P66" s="7">
        <f t="shared" si="22"/>
        <v>-3.0012211835662495E-2</v>
      </c>
      <c r="Q66" s="14">
        <v>4864.0657552510656</v>
      </c>
      <c r="R66" s="14">
        <f>I66*U66/1000</f>
        <v>7314.9589401489238</v>
      </c>
      <c r="S66" s="14">
        <f>J66*V66/1000</f>
        <v>2219.0312353763843</v>
      </c>
      <c r="T66" s="1">
        <f t="shared" si="81"/>
        <v>115.58246647118052</v>
      </c>
      <c r="U66" s="1">
        <f>U65*U5</f>
        <v>503.31667601714912</v>
      </c>
      <c r="V66" s="1">
        <f>V65*V5</f>
        <v>527.48666880996575</v>
      </c>
      <c r="W66" s="7">
        <f t="shared" si="82"/>
        <v>-4.7579845354173478E-2</v>
      </c>
      <c r="X66" s="7">
        <f t="shared" si="82"/>
        <v>-1.3228699347321071E-2</v>
      </c>
      <c r="Y66" s="7">
        <f t="shared" si="82"/>
        <v>-1.2203590333800474E-2</v>
      </c>
      <c r="Z66" s="14">
        <v>11584.411071543114</v>
      </c>
      <c r="AA66" s="14">
        <v>22994.005120074238</v>
      </c>
      <c r="AB66" s="14">
        <v>3709.182894891283</v>
      </c>
      <c r="AC66" s="8">
        <f t="shared" si="70"/>
        <v>2.3816312637297332</v>
      </c>
      <c r="AD66" s="8">
        <f t="shared" si="70"/>
        <v>3.1434223087527142</v>
      </c>
      <c r="AE66" s="8">
        <f t="shared" si="70"/>
        <v>1.6715325299430246</v>
      </c>
      <c r="AF66" s="7">
        <f t="shared" si="71"/>
        <v>2.07760052591619E-2</v>
      </c>
      <c r="AG66" s="7">
        <f t="shared" si="71"/>
        <v>-3.3170927088488344E-2</v>
      </c>
      <c r="AH66" s="7">
        <f t="shared" si="71"/>
        <v>-7.9075947311299633E-2</v>
      </c>
      <c r="AI66" s="1">
        <f t="shared" si="83"/>
        <v>65208.439795299528</v>
      </c>
      <c r="AJ66" s="1">
        <f t="shared" si="84"/>
        <v>19790.401148045072</v>
      </c>
      <c r="AK66" s="1">
        <f t="shared" si="85"/>
        <v>5597.7063024912459</v>
      </c>
      <c r="AL66" s="10">
        <f t="shared" si="72"/>
        <v>16.300687112748118</v>
      </c>
      <c r="AM66" s="10">
        <f t="shared" si="72"/>
        <v>3.4495181777829922</v>
      </c>
      <c r="AN66" s="10">
        <f t="shared" si="72"/>
        <v>0.94934415437294239</v>
      </c>
      <c r="AO66" s="7">
        <f t="shared" si="93"/>
        <v>1.6528974372108606E-2</v>
      </c>
      <c r="AP66" s="7">
        <f t="shared" si="93"/>
        <v>2.54533784380079E-2</v>
      </c>
      <c r="AQ66" s="7">
        <f t="shared" si="93"/>
        <v>1.8424175682501841E-2</v>
      </c>
      <c r="AR66" s="1">
        <f>AL66*AI66^$AR$5*B66^(1-$AR$5)-AR1</f>
        <v>42083.076297997075</v>
      </c>
      <c r="AS66" s="1">
        <f t="shared" si="87"/>
        <v>14533.511979026483</v>
      </c>
      <c r="AT66" s="1">
        <f>AN66*AK66^$AR$5*D66^(1-$AR$5)+AR1</f>
        <v>4206.800600956507</v>
      </c>
      <c r="AU66" s="1">
        <f t="shared" si="89"/>
        <v>8416.6152595994154</v>
      </c>
      <c r="AV66" s="1">
        <f t="shared" si="90"/>
        <v>2906.7023958052969</v>
      </c>
      <c r="AW66" s="1">
        <f t="shared" si="91"/>
        <v>841.36012019130146</v>
      </c>
      <c r="AX66" s="1">
        <f t="shared" si="27"/>
        <v>29234.553052931496</v>
      </c>
      <c r="AY66" s="1">
        <f t="shared" si="28"/>
        <v>4062.6465506324412</v>
      </c>
      <c r="AZ66" s="1">
        <f t="shared" si="29"/>
        <v>805.16359994628249</v>
      </c>
      <c r="BA66" s="1">
        <f t="shared" si="30"/>
        <v>10.283106612411206</v>
      </c>
      <c r="BB66" s="1">
        <f t="shared" si="31"/>
        <v>8.3095898999891737</v>
      </c>
      <c r="BC66" s="1">
        <f t="shared" si="32"/>
        <v>6.6910454865171305</v>
      </c>
      <c r="BD66" s="1">
        <f t="shared" si="33"/>
        <v>63590.441236683924</v>
      </c>
      <c r="BE66">
        <f>BF1</f>
        <v>5.0788848368559847E-2</v>
      </c>
      <c r="BF66">
        <f>BG1</f>
        <v>8.7354297772322509E-2</v>
      </c>
      <c r="BG66">
        <f>BH1</f>
        <v>1.5496155781119188E-2</v>
      </c>
      <c r="BH66">
        <f t="shared" si="34"/>
        <v>6.932955335097496E-2</v>
      </c>
      <c r="BI66">
        <f t="shared" si="35"/>
        <v>2.5795071186045644E-4</v>
      </c>
      <c r="BJ66">
        <f t="shared" si="11"/>
        <v>7.6307733392955894E-4</v>
      </c>
      <c r="BK66">
        <f t="shared" si="11"/>
        <v>2.4013084399271363E-5</v>
      </c>
      <c r="BL66">
        <f t="shared" si="12"/>
        <v>10.855359488346247</v>
      </c>
      <c r="BM66">
        <f t="shared" si="13"/>
        <v>11.090193573588836</v>
      </c>
      <c r="BN66">
        <f t="shared" si="14"/>
        <v>0.1010182578816741</v>
      </c>
      <c r="BO66">
        <f t="shared" si="94"/>
        <v>36.90046853105671</v>
      </c>
      <c r="BP66">
        <f t="shared" si="95"/>
        <v>11.042571543877232</v>
      </c>
      <c r="BQ66">
        <f t="shared" si="96"/>
        <v>3.5150187682744911</v>
      </c>
      <c r="BR66" s="7">
        <f t="shared" si="56"/>
        <v>2.7488922676822014E-2</v>
      </c>
      <c r="BS66" s="13">
        <v>1</v>
      </c>
      <c r="BT66" s="13">
        <v>1</v>
      </c>
      <c r="BU66" s="8">
        <f>MAX((BU$3*climate!$I176+BU$4*climate!$I176^2+BU$5*climate!$I176^6)*(K66/K$66)^$BW$1,-99)</f>
        <v>3.7140717161236116</v>
      </c>
      <c r="BV66" s="8">
        <f>MAX((BV$3*climate!$I176+BV$4*climate!$I176^2+BV$5*climate!$I176^6)*(L66/L$66)^$BW$1,-99)</f>
        <v>1.8526255221668193</v>
      </c>
      <c r="BW66" s="8">
        <f>MAX((BW$3*climate!$I176+BW$4*climate!$I176^2+BW$5*climate!$I176^6)*(M66/M$66)^$BW$1,-99)</f>
        <v>0.57789702907113849</v>
      </c>
      <c r="BX66" s="8">
        <f>MAX((BX$3*climate!$M176+BX$4*climate!$M176^2+BX$5*climate!$M176^6)*(K66/K$66)^$BW$1,-99)</f>
        <v>3.7140717161236116</v>
      </c>
      <c r="BY66" s="8">
        <f>MAX((BY$3*climate!$M176+BY$4*climate!$M176^2+BY$5*climate!$M176^6)*(L66/L$66)^$BW$1,-99)</f>
        <v>1.8526255221668193</v>
      </c>
      <c r="BZ66" s="8">
        <f>MAX((BZ$3*climate!$M176+BZ$4*climate!$M176^2+BZ$5*climate!$M176^6)*(M66/M$66)^$BW$1,-99)</f>
        <v>0.57789702907113849</v>
      </c>
      <c r="CA66" s="8">
        <f t="shared" si="36"/>
        <v>0</v>
      </c>
      <c r="CB66" s="8">
        <f t="shared" si="37"/>
        <v>0</v>
      </c>
      <c r="CC66" s="8">
        <f t="shared" si="38"/>
        <v>0</v>
      </c>
      <c r="CD66" s="8">
        <f>MAX((CD$3*climate!$I176+CD$4*climate!$I176^2+CD$5*climate!$I176^6)*(K66/K$66)^$BW$1,-99)</f>
        <v>0.72179629694589442</v>
      </c>
      <c r="CE66" s="8">
        <f>MAX((CE$3*climate!$I176+CE$4*climate!$I176^2+CE$5*climate!$I176^6)*(L66/L$66)^$BW$1,-99)</f>
        <v>0.31931329600001424</v>
      </c>
      <c r="CF66" s="8">
        <f>MAX((CF$3*climate!$I176+CF$4*climate!$I176^2+CF$5*climate!$I176^6)*(M66/M$66)^$BW$1,-99)</f>
        <v>6.3688760164453906E-2</v>
      </c>
      <c r="CG66" s="8">
        <f>MAX((CG$3*climate!$M176+CG$4*climate!$M176^2+CG$5*climate!$M176^6)*(K66/K$66)^$BW$1,-99)</f>
        <v>0.72179629694589442</v>
      </c>
      <c r="CH66" s="8">
        <f>MAX((CH$3*climate!$M176+CH$4*climate!$M176^2+CH$5*climate!$M176^6)*(L66/L$66)^$BW$1,-99)</f>
        <v>0.31931329600001424</v>
      </c>
      <c r="CI66" s="8">
        <f>MAX((CI$3*climate!$M176+CI$4*climate!$M176^2+CI$5*climate!$M176^6)*(M66/M$66)^$BW$1,-99)</f>
        <v>6.3688760164453906E-2</v>
      </c>
      <c r="CJ66" s="8">
        <f t="shared" si="39"/>
        <v>0</v>
      </c>
      <c r="CK66" s="8">
        <f t="shared" si="40"/>
        <v>0</v>
      </c>
      <c r="CL66" s="8">
        <f t="shared" si="41"/>
        <v>0</v>
      </c>
    </row>
    <row r="67" spans="1:90">
      <c r="A67">
        <f t="shared" si="92"/>
        <v>2021</v>
      </c>
      <c r="B67" s="4">
        <f t="shared" ref="B67:B130" si="97">B66*(1+E67)</f>
        <v>1157.9873029053542</v>
      </c>
      <c r="C67" s="4">
        <f t="shared" ref="C67:C130" si="98">C66*(1+F67)</f>
        <v>2893.7117485040653</v>
      </c>
      <c r="D67" s="4">
        <f t="shared" ref="D67:D130" si="99">D66*(1+G67)</f>
        <v>4282.463505822916</v>
      </c>
      <c r="E67" s="11">
        <f t="shared" ref="E67:E121" si="100">E66*$E$5</f>
        <v>5.5479607077483228E-3</v>
      </c>
      <c r="F67" s="11">
        <f t="shared" ref="F67:F121" si="101">F66*$E$5</f>
        <v>1.1122438140729884E-2</v>
      </c>
      <c r="G67" s="11">
        <f t="shared" ref="G67:G121" si="102">G66*$E$5</f>
        <v>2.4556444451800562E-2</v>
      </c>
      <c r="H67" s="4">
        <f t="shared" ref="H67:H130" si="103">AR67</f>
        <v>44802.030732850675</v>
      </c>
      <c r="I67" s="4">
        <f t="shared" ref="I67:I130" si="104">AS67</f>
        <v>15440.001064367942</v>
      </c>
      <c r="J67" s="4">
        <f t="shared" ref="J67:J130" si="105">AT67</f>
        <v>4435.9433008600763</v>
      </c>
      <c r="K67" s="4">
        <f t="shared" si="76"/>
        <v>38689.569929172598</v>
      </c>
      <c r="L67" s="4">
        <f t="shared" si="77"/>
        <v>5335.7080477520994</v>
      </c>
      <c r="M67" s="4">
        <f t="shared" si="78"/>
        <v>1035.8391367091565</v>
      </c>
      <c r="N67" s="11">
        <f t="shared" ref="N67:N121" si="106">K67/K66-1</f>
        <v>5.8735390518311448E-2</v>
      </c>
      <c r="O67" s="11">
        <f t="shared" ref="O67:O121" si="107">L67/L66-1</f>
        <v>5.0686143871267575E-2</v>
      </c>
      <c r="P67" s="11">
        <f t="shared" ref="P67:P121" si="108">M67/M66-1</f>
        <v>2.9196189956153251E-2</v>
      </c>
      <c r="Q67" s="4">
        <f t="shared" ref="Q67:Q121" si="109">T67*H67/1000</f>
        <v>5115.1925491992079</v>
      </c>
      <c r="R67" s="4">
        <f t="shared" ref="R67:R121" si="110">U67*I67/1000</f>
        <v>7668.4070125865073</v>
      </c>
      <c r="S67" s="4">
        <f t="shared" ref="S67:S121" si="111">V67*J67/1000</f>
        <v>2311.3457621265106</v>
      </c>
      <c r="T67" s="4">
        <f t="shared" ref="T67:T130" si="112">T66*(1+W67)</f>
        <v>114.17322977390263</v>
      </c>
      <c r="U67" s="4">
        <f t="shared" ref="U67:U130" si="113">U66*(1+X67)</f>
        <v>496.65845103362523</v>
      </c>
      <c r="V67" s="4">
        <f t="shared" ref="V67:V130" si="114">V66*(1+Y67)</f>
        <v>521.0494375972678</v>
      </c>
      <c r="W67" s="11">
        <f t="shared" ref="W67:W121" si="115">T$5-1</f>
        <v>-1.219247815263802E-2</v>
      </c>
      <c r="X67" s="11">
        <f t="shared" ref="X67:X121" si="116">U$5-1</f>
        <v>-1.3228699347321071E-2</v>
      </c>
      <c r="Y67" s="11">
        <f t="shared" ref="Y67:Y121" si="117">V$5-1</f>
        <v>-1.2203590333800474E-2</v>
      </c>
      <c r="Z67" s="4">
        <f>Q66*AC67*(1-BE66)</f>
        <v>10964.119999384569</v>
      </c>
      <c r="AA67" s="4">
        <f t="shared" ref="AA67:AA130" si="118">R66*AD67*(1-BF66)</f>
        <v>21028.541493121829</v>
      </c>
      <c r="AB67" s="4">
        <f t="shared" ref="AB67:AB130" si="119">S66*AE67*(1-BG66)</f>
        <v>3654.7200467663479</v>
      </c>
      <c r="AC67" s="12">
        <f t="shared" ref="AC67:AC130" si="120">AC66*(1+AF67)</f>
        <v>2.3747150846652656</v>
      </c>
      <c r="AD67" s="12">
        <f t="shared" ref="AD67:AD130" si="121">AD66*(1+AG67)</f>
        <v>3.1498875220758062</v>
      </c>
      <c r="AE67" s="12">
        <f t="shared" ref="AE67:AE130" si="122">AE66*(1+AH67)</f>
        <v>1.672912721295075</v>
      </c>
      <c r="AF67" s="11">
        <f t="shared" ref="AF67:AF121" si="123">AC$5-1</f>
        <v>-2.9039671966837322E-3</v>
      </c>
      <c r="AG67" s="11">
        <f t="shared" ref="AG67:AG121" si="124">AD$5-1</f>
        <v>2.0567434751257441E-3</v>
      </c>
      <c r="AH67" s="11">
        <f t="shared" ref="AH67:AH121" si="125">AE$5-1</f>
        <v>8.257041531207765E-4</v>
      </c>
      <c r="AI67" s="1">
        <f t="shared" si="83"/>
        <v>67104.211075368992</v>
      </c>
      <c r="AJ67" s="1">
        <f t="shared" si="84"/>
        <v>20718.063429045862</v>
      </c>
      <c r="AK67" s="1">
        <f t="shared" si="85"/>
        <v>5879.2957924334232</v>
      </c>
      <c r="AL67" s="17">
        <f t="shared" ref="AL67:AN82" si="126">AL66*(1+AO67)</f>
        <v>16.567426415887148</v>
      </c>
      <c r="AM67" s="17">
        <f t="shared" si="126"/>
        <v>3.5364420504748111</v>
      </c>
      <c r="AN67" s="17">
        <f t="shared" si="126"/>
        <v>0.9666601290214325</v>
      </c>
      <c r="AO67" s="7">
        <f t="shared" si="93"/>
        <v>1.6363684628387519E-2</v>
      </c>
      <c r="AP67" s="7">
        <f t="shared" si="93"/>
        <v>2.519884465362782E-2</v>
      </c>
      <c r="AQ67" s="7">
        <f t="shared" si="93"/>
        <v>1.8239933925676823E-2</v>
      </c>
      <c r="AR67" s="1">
        <f t="shared" ref="AR67:AR130" si="127">AL67*AI67^$AR$5*B67^(1-$AR$5)*(1-BI66+0.01*BU66)</f>
        <v>44802.030732850675</v>
      </c>
      <c r="AS67" s="1">
        <f t="shared" ref="AS67:AS130" si="128">AM67*AJ67^$AR$5*C67^(1-$AR$5)*(1-BJ66+0.01*BV66)</f>
        <v>15440.001064367942</v>
      </c>
      <c r="AT67" s="1">
        <f t="shared" ref="AT67:AT130" si="129">AN67*AK67^$AR$5*D67^(1-$AR$5)*(1-BK66+0.01*BW66)</f>
        <v>4435.9433008600763</v>
      </c>
      <c r="AU67" s="1">
        <f t="shared" si="89"/>
        <v>8960.4061465701361</v>
      </c>
      <c r="AV67" s="1">
        <f t="shared" si="90"/>
        <v>3088.0002128735887</v>
      </c>
      <c r="AW67" s="1">
        <f t="shared" si="91"/>
        <v>887.18866017201526</v>
      </c>
      <c r="AX67" s="1">
        <f t="shared" si="27"/>
        <v>30951.655943338079</v>
      </c>
      <c r="AY67" s="1">
        <f t="shared" si="28"/>
        <v>4268.5664382016803</v>
      </c>
      <c r="AZ67" s="1">
        <f t="shared" si="29"/>
        <v>828.67130936732508</v>
      </c>
      <c r="BA67" s="1">
        <f t="shared" si="30"/>
        <v>10.340181780504988</v>
      </c>
      <c r="BB67" s="1">
        <f t="shared" si="31"/>
        <v>8.3590333210947652</v>
      </c>
      <c r="BC67" s="1">
        <f t="shared" si="32"/>
        <v>6.7198235860022884</v>
      </c>
      <c r="BD67" s="1">
        <f t="shared" si="33"/>
        <v>63048.380011232832</v>
      </c>
      <c r="BE67">
        <f>BE66</f>
        <v>5.0788848368559847E-2</v>
      </c>
      <c r="BF67">
        <f t="shared" ref="BF67:BG67" si="130">BF66</f>
        <v>8.7354297772322509E-2</v>
      </c>
      <c r="BG67">
        <f t="shared" si="130"/>
        <v>1.5496155781119188E-2</v>
      </c>
      <c r="BH67">
        <f t="shared" si="34"/>
        <v>6.8740606148944741E-2</v>
      </c>
      <c r="BI67">
        <f t="shared" si="35"/>
        <v>2.5795071186045644E-4</v>
      </c>
      <c r="BJ67">
        <f t="shared" si="11"/>
        <v>7.6307733392955894E-4</v>
      </c>
      <c r="BK67">
        <f t="shared" si="11"/>
        <v>2.4013084399271363E-5</v>
      </c>
      <c r="BL67">
        <f t="shared" si="12"/>
        <v>11.556715720332878</v>
      </c>
      <c r="BM67">
        <f t="shared" si="13"/>
        <v>11.781914848067441</v>
      </c>
      <c r="BN67">
        <f t="shared" si="14"/>
        <v>0.10652068087393542</v>
      </c>
      <c r="BO67">
        <f t="shared" ref="BO67:BO129" si="131">IF(BE66=0.99,2*BI$5*BE67*AR67/Z67*1000,BO66*(1+BR66))</f>
        <v>37.914822657245431</v>
      </c>
      <c r="BP67">
        <f t="shared" ref="BP67:BP130" si="132">2*BJ$5*BF67*AS67/AA67*1000</f>
        <v>12.827807872675651</v>
      </c>
      <c r="BQ67">
        <f t="shared" ref="BQ67:BQ130" si="133">2*BK$5*BG67*AT67/AB67*1000</f>
        <v>3.7617145798710458</v>
      </c>
      <c r="BR67" s="7">
        <f t="shared" si="56"/>
        <v>6.3373420830595162E-2</v>
      </c>
      <c r="BS67" s="7">
        <f>BS66/(1+BS$5)</f>
        <v>0.970873786407767</v>
      </c>
      <c r="BT67" s="7">
        <f>BT66/(1+BT$5+BR66)</f>
        <v>0.94563638309203246</v>
      </c>
      <c r="BU67" s="8">
        <f>MAX((BU$3*climate!$I177+BU$4*climate!$I177^2+BU$5*climate!$I177^6)*(K67/K$66)^$BW$1,-99)</f>
        <v>3.6734577626670104</v>
      </c>
      <c r="BV67" s="8">
        <f>MAX((BV$3*climate!$I177+BV$4*climate!$I177^2+BV$5*climate!$I177^6)*(L67/L$66)^$BW$1,-99)</f>
        <v>1.8186843710649918</v>
      </c>
      <c r="BW67" s="8">
        <f>MAX((BW$3*climate!$I177+BW$4*climate!$I177^2+BW$5*climate!$I177^6)*(M67/M$66)^$BW$1,-99)</f>
        <v>0.54749045508640304</v>
      </c>
      <c r="BX67" s="8">
        <f>MAX((BX$3*climate!$M177+BX$4*climate!$M177^2+BX$5*climate!$M177^6)*(K67/K$66)^$BW$1,-99)</f>
        <v>3.6734578333569701</v>
      </c>
      <c r="BY67" s="8">
        <f>MAX((BY$3*climate!$M177+BY$4*climate!$M177^2+BY$5*climate!$M177^6)*(L67/L$66)^$BW$1,-99)</f>
        <v>1.8186842871355686</v>
      </c>
      <c r="BZ67" s="8">
        <f>MAX((BZ$3*climate!$M177+BZ$4*climate!$M177^2+BZ$5*climate!$M177^6)*(M67/M$66)^$BW$1,-99)</f>
        <v>0.54749027081062362</v>
      </c>
      <c r="CA67" s="8">
        <f t="shared" si="36"/>
        <v>-2.3496168361542901E-5</v>
      </c>
      <c r="CB67" s="8">
        <f t="shared" si="37"/>
        <v>-2.2811813943245536E-5</v>
      </c>
      <c r="CC67" s="8">
        <f t="shared" si="38"/>
        <v>-2.2218831665930875E-5</v>
      </c>
      <c r="CD67" s="8">
        <f>MAX((CD$3*climate!$I177+CD$4*climate!$I177^2+CD$5*climate!$I177^6)*(K67/K$66)^$BW$1,-99)</f>
        <v>0.74168686237409853</v>
      </c>
      <c r="CE67" s="8">
        <f>MAX((CE$3*climate!$I177+CE$4*climate!$I177^2+CE$5*climate!$I177^6)*(L67/L$66)^$BW$1,-99)</f>
        <v>0.3274170333893292</v>
      </c>
      <c r="CF67" s="8">
        <f>MAX((CF$3*climate!$I177+CF$4*climate!$I177^2+CF$5*climate!$I177^6)*(M67/M$66)^$BW$1,-99)</f>
        <v>6.3735265137244784E-2</v>
      </c>
      <c r="CG67" s="8">
        <f>MAX((CG$3*climate!$M177+CG$4*climate!$M177^2+CG$5*climate!$M177^6)*(K67/K$66)^$BW$1,-99)</f>
        <v>0.7416870679216746</v>
      </c>
      <c r="CH67" s="8">
        <f>MAX((CH$3*climate!$M177+CH$4*climate!$M177^2+CH$5*climate!$M177^6)*(L67/L$66)^$BW$1,-99)</f>
        <v>0.3274171148112357</v>
      </c>
      <c r="CI67" s="8">
        <f>MAX((CI$3*climate!$M177+CI$4*climate!$M177^2+CI$5*climate!$M177^6)*(M67/M$66)^$BW$1,-99)</f>
        <v>6.3735267487287153E-2</v>
      </c>
      <c r="CJ67" s="8">
        <f t="shared" si="39"/>
        <v>-1.0568471900945279E-5</v>
      </c>
      <c r="CK67" s="8">
        <f t="shared" si="40"/>
        <v>-1.0260652331014835E-5</v>
      </c>
      <c r="CL67" s="8">
        <f t="shared" si="41"/>
        <v>-9.9939315432196703E-6</v>
      </c>
    </row>
    <row r="68" spans="1:90">
      <c r="A68">
        <f t="shared" si="92"/>
        <v>2022</v>
      </c>
      <c r="B68" s="4">
        <f t="shared" si="97"/>
        <v>1164.0905475591151</v>
      </c>
      <c r="C68" s="4">
        <f t="shared" si="98"/>
        <v>2924.2876219279128</v>
      </c>
      <c r="D68" s="4">
        <f t="shared" si="99"/>
        <v>4382.36747916064</v>
      </c>
      <c r="E68" s="11">
        <f t="shared" si="100"/>
        <v>5.2705626723609069E-3</v>
      </c>
      <c r="F68" s="11">
        <f t="shared" si="101"/>
        <v>1.056631623369339E-2</v>
      </c>
      <c r="G68" s="11">
        <f t="shared" si="102"/>
        <v>2.3328622229210533E-2</v>
      </c>
      <c r="H68" s="4">
        <f t="shared" si="103"/>
        <v>46004.22649543982</v>
      </c>
      <c r="I68" s="4">
        <f t="shared" si="104"/>
        <v>16107.005296188339</v>
      </c>
      <c r="J68" s="4">
        <f t="shared" si="105"/>
        <v>4644.6330401286796</v>
      </c>
      <c r="K68" s="4">
        <f t="shared" si="76"/>
        <v>39519.457134930155</v>
      </c>
      <c r="L68" s="4">
        <f t="shared" si="77"/>
        <v>5508.009942458867</v>
      </c>
      <c r="M68" s="4">
        <f t="shared" si="78"/>
        <v>1059.8456341726667</v>
      </c>
      <c r="N68" s="11">
        <f t="shared" si="106"/>
        <v>2.1449894823767579E-2</v>
      </c>
      <c r="O68" s="11">
        <f t="shared" si="107"/>
        <v>3.2292226854383044E-2</v>
      </c>
      <c r="P68" s="11">
        <f t="shared" si="108"/>
        <v>2.3175893449805862E-2</v>
      </c>
      <c r="Q68" s="4">
        <f t="shared" si="109"/>
        <v>5188.4107266788669</v>
      </c>
      <c r="R68" s="4">
        <f t="shared" si="110"/>
        <v>7893.8549356160993</v>
      </c>
      <c r="S68" s="4">
        <f t="shared" si="111"/>
        <v>2390.5497266098478</v>
      </c>
      <c r="T68" s="4">
        <f t="shared" si="112"/>
        <v>112.78117516426821</v>
      </c>
      <c r="U68" s="4">
        <f t="shared" si="113"/>
        <v>490.08830570659524</v>
      </c>
      <c r="V68" s="4">
        <f t="shared" si="114"/>
        <v>514.69076371717358</v>
      </c>
      <c r="W68" s="11">
        <f t="shared" si="115"/>
        <v>-1.219247815263802E-2</v>
      </c>
      <c r="X68" s="11">
        <f t="shared" si="116"/>
        <v>-1.3228699347321071E-2</v>
      </c>
      <c r="Y68" s="11">
        <f t="shared" si="117"/>
        <v>-1.2203590333800474E-2</v>
      </c>
      <c r="Z68" s="4">
        <f t="shared" ref="Z68:Z131" si="134">Q67*AC68*(1-BE67)</f>
        <v>11496.703139364572</v>
      </c>
      <c r="AA68" s="4">
        <f t="shared" si="118"/>
        <v>22089.949840479279</v>
      </c>
      <c r="AB68" s="4">
        <f t="shared" si="119"/>
        <v>3809.9043157551232</v>
      </c>
      <c r="AC68" s="12">
        <f t="shared" si="120"/>
        <v>2.3678189899579278</v>
      </c>
      <c r="AD68" s="12">
        <f t="shared" si="121"/>
        <v>3.1563660326842156</v>
      </c>
      <c r="AE68" s="12">
        <f t="shared" si="122"/>
        <v>1.6742940522768568</v>
      </c>
      <c r="AF68" s="11">
        <f t="shared" si="123"/>
        <v>-2.9039671966837322E-3</v>
      </c>
      <c r="AG68" s="11">
        <f t="shared" si="124"/>
        <v>2.0567434751257441E-3</v>
      </c>
      <c r="AH68" s="11">
        <f t="shared" si="125"/>
        <v>8.257041531207765E-4</v>
      </c>
      <c r="AI68" s="1">
        <f t="shared" si="83"/>
        <v>69354.196114402235</v>
      </c>
      <c r="AJ68" s="1">
        <f t="shared" si="84"/>
        <v>21734.257299014862</v>
      </c>
      <c r="AK68" s="1">
        <f t="shared" si="85"/>
        <v>6178.5548733620963</v>
      </c>
      <c r="AL68" s="17">
        <f t="shared" si="126"/>
        <v>16.835819515451004</v>
      </c>
      <c r="AM68" s="17">
        <f t="shared" si="126"/>
        <v>3.6246651617927181</v>
      </c>
      <c r="AN68" s="17">
        <f t="shared" si="126"/>
        <v>0.9841156277345503</v>
      </c>
      <c r="AO68" s="7">
        <f t="shared" si="93"/>
        <v>1.6200047782103644E-2</v>
      </c>
      <c r="AP68" s="7">
        <f t="shared" si="93"/>
        <v>2.4946856207091542E-2</v>
      </c>
      <c r="AQ68" s="7">
        <f t="shared" si="93"/>
        <v>1.8057534586420055E-2</v>
      </c>
      <c r="AR68" s="1">
        <f t="shared" si="127"/>
        <v>46004.22649543982</v>
      </c>
      <c r="AS68" s="1">
        <f t="shared" si="128"/>
        <v>16107.005296188339</v>
      </c>
      <c r="AT68" s="1">
        <f t="shared" si="129"/>
        <v>4644.6330401286796</v>
      </c>
      <c r="AU68" s="1">
        <f t="shared" si="89"/>
        <v>9200.845299087965</v>
      </c>
      <c r="AV68" s="1">
        <f t="shared" si="90"/>
        <v>3221.4010592376681</v>
      </c>
      <c r="AW68" s="1">
        <f t="shared" si="91"/>
        <v>928.92660802573596</v>
      </c>
      <c r="AX68" s="1">
        <f t="shared" si="27"/>
        <v>31615.565707944123</v>
      </c>
      <c r="AY68" s="1">
        <f t="shared" si="28"/>
        <v>4406.4079539670938</v>
      </c>
      <c r="AZ68" s="1">
        <f t="shared" si="29"/>
        <v>847.87650733813348</v>
      </c>
      <c r="BA68" s="1">
        <f t="shared" si="30"/>
        <v>10.36140486398893</v>
      </c>
      <c r="BB68" s="1">
        <f t="shared" si="31"/>
        <v>8.3908151136269087</v>
      </c>
      <c r="BC68" s="1">
        <f t="shared" si="32"/>
        <v>6.7427349970481023</v>
      </c>
      <c r="BD68" s="1">
        <f t="shared" si="33"/>
        <v>62350.752010490418</v>
      </c>
      <c r="BE68">
        <f t="shared" ref="BE68:BE131" si="135">BE67</f>
        <v>5.0788848368559847E-2</v>
      </c>
      <c r="BF68">
        <f t="shared" ref="BF68:BF131" si="136">BF67</f>
        <v>8.7354297772322509E-2</v>
      </c>
      <c r="BG68">
        <f t="shared" ref="BG68:BG131" si="137">BG67</f>
        <v>1.5496155781119188E-2</v>
      </c>
      <c r="BH68">
        <f t="shared" si="34"/>
        <v>6.8792301362865974E-2</v>
      </c>
      <c r="BI68">
        <f t="shared" si="35"/>
        <v>2.5795071186045644E-4</v>
      </c>
      <c r="BJ68">
        <f t="shared" si="11"/>
        <v>7.6307733392955894E-4</v>
      </c>
      <c r="BK68">
        <f t="shared" si="11"/>
        <v>2.4013084399271363E-5</v>
      </c>
      <c r="BL68">
        <f t="shared" si="12"/>
        <v>11.866822973088373</v>
      </c>
      <c r="BM68">
        <f t="shared" si="13"/>
        <v>12.290890659004685</v>
      </c>
      <c r="BN68">
        <f t="shared" si="14"/>
        <v>0.11153196519625432</v>
      </c>
      <c r="BO68">
        <f t="shared" si="131"/>
        <v>40.317614669220433</v>
      </c>
      <c r="BP68">
        <f t="shared" si="132"/>
        <v>12.738970862534874</v>
      </c>
      <c r="BQ68">
        <f t="shared" si="133"/>
        <v>3.7782553665892782</v>
      </c>
      <c r="BR68" s="7">
        <f t="shared" si="56"/>
        <v>3.2126697388519254E-2</v>
      </c>
      <c r="BS68" s="7">
        <f t="shared" ref="BS68:BS131" si="138">BS67/(1+BS$5)</f>
        <v>0.94259590913375435</v>
      </c>
      <c r="BT68" s="7">
        <f t="shared" ref="BT68:BT131" si="139">BT67/(1+BT$5+BR67)</f>
        <v>0.86487961484711018</v>
      </c>
      <c r="BU68" s="8">
        <f>MAX((BU$3*climate!$I178+BU$4*climate!$I178^2+BU$5*climate!$I178^6)*(K68/K$66)^$BW$1,-99)</f>
        <v>3.6628447869778342</v>
      </c>
      <c r="BV68" s="8">
        <f>MAX((BV$3*climate!$I178+BV$4*climate!$I178^2+BV$5*climate!$I178^6)*(L68/L$66)^$BW$1,-99)</f>
        <v>1.7907464402783466</v>
      </c>
      <c r="BW68" s="8">
        <f>MAX((BW$3*climate!$I178+BW$4*climate!$I178^2+BW$5*climate!$I178^6)*(M68/M$66)^$BW$1,-99)</f>
        <v>0.51628677605257323</v>
      </c>
      <c r="BX68" s="8">
        <f>MAX((BX$3*climate!$M178+BX$4*climate!$M178^2+BX$5*climate!$M178^6)*(K68/K$66)^$BW$1,-99)</f>
        <v>3.6628448794863546</v>
      </c>
      <c r="BY68" s="8">
        <f>MAX((BY$3*climate!$M178+BY$4*climate!$M178^2+BY$5*climate!$M178^6)*(L68/L$66)^$BW$1,-99)</f>
        <v>1.7907462514197721</v>
      </c>
      <c r="BZ68" s="8">
        <f>MAX((BZ$3*climate!$M178+BZ$4*climate!$M178^2+BZ$5*climate!$M178^6)*(M68/M$66)^$BW$1,-99)</f>
        <v>0.51628640479141086</v>
      </c>
      <c r="CA68" s="8">
        <f t="shared" si="36"/>
        <v>-2.5314110639654155E-5</v>
      </c>
      <c r="CB68" s="8">
        <f t="shared" si="37"/>
        <v>-2.3860977132297251E-5</v>
      </c>
      <c r="CC68" s="8">
        <f t="shared" si="38"/>
        <v>-2.1893658260221219E-5</v>
      </c>
      <c r="CD68" s="8">
        <f>MAX((CD$3*climate!$I178+CD$4*climate!$I178^2+CD$5*climate!$I178^6)*(K68/K$66)^$BW$1,-99)</f>
        <v>0.76824975523112959</v>
      </c>
      <c r="CE68" s="8">
        <f>MAX((CE$3*climate!$I178+CE$4*climate!$I178^2+CE$5*climate!$I178^6)*(L68/L$66)^$BW$1,-99)</f>
        <v>0.33676605734339998</v>
      </c>
      <c r="CF68" s="8">
        <f>MAX((CF$3*climate!$I178+CF$4*climate!$I178^2+CF$5*climate!$I178^6)*(M68/M$66)^$BW$1,-99)</f>
        <v>6.3547006108648926E-2</v>
      </c>
      <c r="CG68" s="8">
        <f>MAX((CG$3*climate!$M178+CG$4*climate!$M178^2+CG$5*climate!$M178^6)*(K68/K$66)^$BW$1,-99)</f>
        <v>0.76825014781064971</v>
      </c>
      <c r="CH68" s="8">
        <f>MAX((CH$3*climate!$M178+CH$4*climate!$M178^2+CH$5*climate!$M178^6)*(L68/L$66)^$BW$1,-99)</f>
        <v>0.33676620970544163</v>
      </c>
      <c r="CI68" s="8">
        <f>MAX((CI$3*climate!$M178+CI$4*climate!$M178^2+CI$5*climate!$M178^6)*(M68/M$66)^$BW$1,-99)</f>
        <v>6.3547006086020513E-2</v>
      </c>
      <c r="CJ68" s="8">
        <f t="shared" si="39"/>
        <v>-2.0368096988888311E-5</v>
      </c>
      <c r="CK68" s="8">
        <f t="shared" si="40"/>
        <v>-1.9198884898565662E-5</v>
      </c>
      <c r="CL68" s="8">
        <f t="shared" si="41"/>
        <v>-1.7615951878918308E-5</v>
      </c>
    </row>
    <row r="69" spans="1:90">
      <c r="A69">
        <f t="shared" si="92"/>
        <v>2023</v>
      </c>
      <c r="B69" s="4">
        <f t="shared" si="97"/>
        <v>1169.9191891369678</v>
      </c>
      <c r="C69" s="4">
        <f t="shared" si="98"/>
        <v>2953.6416223108999</v>
      </c>
      <c r="D69" s="4">
        <f t="shared" si="99"/>
        <v>4479.4903447820107</v>
      </c>
      <c r="E69" s="11">
        <f t="shared" si="100"/>
        <v>5.0070345387428616E-3</v>
      </c>
      <c r="F69" s="11">
        <f t="shared" si="101"/>
        <v>1.003800042200872E-2</v>
      </c>
      <c r="G69" s="11">
        <f t="shared" si="102"/>
        <v>2.2162191117750005E-2</v>
      </c>
      <c r="H69" s="4">
        <f t="shared" si="103"/>
        <v>47227.001210139533</v>
      </c>
      <c r="I69" s="4">
        <f t="shared" si="104"/>
        <v>16790.035928302423</v>
      </c>
      <c r="J69" s="4">
        <f t="shared" si="105"/>
        <v>4857.2928831762056</v>
      </c>
      <c r="K69" s="4">
        <f t="shared" si="76"/>
        <v>40367.746463734984</v>
      </c>
      <c r="L69" s="4">
        <f t="shared" si="77"/>
        <v>5684.52035665927</v>
      </c>
      <c r="M69" s="4">
        <f t="shared" si="78"/>
        <v>1084.3405185222205</v>
      </c>
      <c r="N69" s="11">
        <f t="shared" si="106"/>
        <v>2.1465105806199203E-2</v>
      </c>
      <c r="O69" s="11">
        <f t="shared" si="107"/>
        <v>3.2046132095688629E-2</v>
      </c>
      <c r="P69" s="11">
        <f t="shared" si="108"/>
        <v>2.311174718257436E-2</v>
      </c>
      <c r="Q69" s="4">
        <f t="shared" si="109"/>
        <v>5261.3756960142819</v>
      </c>
      <c r="R69" s="4">
        <f t="shared" si="110"/>
        <v>8119.7465819544614</v>
      </c>
      <c r="S69" s="4">
        <f t="shared" si="111"/>
        <v>2469.4947616314598</v>
      </c>
      <c r="T69" s="4">
        <f t="shared" si="112"/>
        <v>111.40609315004902</v>
      </c>
      <c r="U69" s="4">
        <f t="shared" si="113"/>
        <v>483.6050748567647</v>
      </c>
      <c r="V69" s="4">
        <f t="shared" si="114"/>
        <v>508.40968848817829</v>
      </c>
      <c r="W69" s="11">
        <f t="shared" si="115"/>
        <v>-1.219247815263802E-2</v>
      </c>
      <c r="X69" s="11">
        <f t="shared" si="116"/>
        <v>-1.3228699347321071E-2</v>
      </c>
      <c r="Y69" s="11">
        <f t="shared" si="117"/>
        <v>-1.2203590333800474E-2</v>
      </c>
      <c r="Z69" s="4">
        <f t="shared" si="134"/>
        <v>11627.401468080887</v>
      </c>
      <c r="AA69" s="4">
        <f t="shared" si="118"/>
        <v>22786.154105231995</v>
      </c>
      <c r="AB69" s="4">
        <f t="shared" si="119"/>
        <v>3943.713740186045</v>
      </c>
      <c r="AC69" s="12">
        <f t="shared" si="120"/>
        <v>2.3609429212834052</v>
      </c>
      <c r="AD69" s="12">
        <f t="shared" si="121"/>
        <v>3.1628578679270474</v>
      </c>
      <c r="AE69" s="12">
        <f t="shared" si="122"/>
        <v>1.6756765238293672</v>
      </c>
      <c r="AF69" s="11">
        <f t="shared" si="123"/>
        <v>-2.9039671966837322E-3</v>
      </c>
      <c r="AG69" s="11">
        <f t="shared" si="124"/>
        <v>2.0567434751257441E-3</v>
      </c>
      <c r="AH69" s="11">
        <f t="shared" si="125"/>
        <v>8.257041531207765E-4</v>
      </c>
      <c r="AI69" s="1">
        <f t="shared" si="83"/>
        <v>71619.62180204998</v>
      </c>
      <c r="AJ69" s="1">
        <f t="shared" si="84"/>
        <v>22782.232628351045</v>
      </c>
      <c r="AK69" s="1">
        <f t="shared" si="85"/>
        <v>6489.6259940516229</v>
      </c>
      <c r="AL69" s="17">
        <f t="shared" si="126"/>
        <v>17.105833185246173</v>
      </c>
      <c r="AM69" s="17">
        <f t="shared" si="126"/>
        <v>3.7141849223769148</v>
      </c>
      <c r="AN69" s="17">
        <f t="shared" si="126"/>
        <v>1.0017086226995549</v>
      </c>
      <c r="AO69" s="7">
        <f t="shared" si="93"/>
        <v>1.6038047304282609E-2</v>
      </c>
      <c r="AP69" s="7">
        <f t="shared" si="93"/>
        <v>2.4697387645020625E-2</v>
      </c>
      <c r="AQ69" s="7">
        <f t="shared" si="93"/>
        <v>1.7876959240555854E-2</v>
      </c>
      <c r="AR69" s="1">
        <f t="shared" si="127"/>
        <v>47227.001210139533</v>
      </c>
      <c r="AS69" s="1">
        <f t="shared" si="128"/>
        <v>16790.035928302423</v>
      </c>
      <c r="AT69" s="1">
        <f t="shared" si="129"/>
        <v>4857.2928831762056</v>
      </c>
      <c r="AU69" s="1">
        <f t="shared" si="89"/>
        <v>9445.4002420279066</v>
      </c>
      <c r="AV69" s="1">
        <f t="shared" si="90"/>
        <v>3358.0071856604845</v>
      </c>
      <c r="AW69" s="1">
        <f t="shared" si="91"/>
        <v>971.45857663524112</v>
      </c>
      <c r="AX69" s="1">
        <f t="shared" si="27"/>
        <v>32294.197170987984</v>
      </c>
      <c r="AY69" s="1">
        <f t="shared" si="28"/>
        <v>4547.6162853274163</v>
      </c>
      <c r="AZ69" s="1">
        <f t="shared" si="29"/>
        <v>867.47241481777633</v>
      </c>
      <c r="BA69" s="1">
        <f t="shared" si="30"/>
        <v>10.382642838922029</v>
      </c>
      <c r="BB69" s="1">
        <f t="shared" si="31"/>
        <v>8.422358481330301</v>
      </c>
      <c r="BC69" s="1">
        <f t="shared" si="32"/>
        <v>6.7655837128344825</v>
      </c>
      <c r="BD69" s="1">
        <f t="shared" si="33"/>
        <v>61616.349351802688</v>
      </c>
      <c r="BE69">
        <f t="shared" si="135"/>
        <v>5.0788848368559847E-2</v>
      </c>
      <c r="BF69">
        <f t="shared" si="136"/>
        <v>8.7354297772322509E-2</v>
      </c>
      <c r="BG69">
        <f t="shared" si="137"/>
        <v>1.5496155781119188E-2</v>
      </c>
      <c r="BH69">
        <f t="shared" si="34"/>
        <v>6.888194260537274E-2</v>
      </c>
      <c r="BI69">
        <f t="shared" si="35"/>
        <v>2.5795071186045644E-4</v>
      </c>
      <c r="BJ69">
        <f t="shared" si="11"/>
        <v>7.6307733392955894E-4</v>
      </c>
      <c r="BK69">
        <f t="shared" si="11"/>
        <v>2.4013084399271363E-5</v>
      </c>
      <c r="BL69">
        <f t="shared" si="12"/>
        <v>12.182238581190131</v>
      </c>
      <c r="BM69">
        <f t="shared" si="13"/>
        <v>12.81209585275052</v>
      </c>
      <c r="BN69">
        <f t="shared" si="14"/>
        <v>0.11663858395569036</v>
      </c>
      <c r="BO69">
        <f t="shared" si="131"/>
        <v>41.6128864751254</v>
      </c>
      <c r="BP69">
        <f t="shared" si="132"/>
        <v>12.873447544639879</v>
      </c>
      <c r="BQ69">
        <f t="shared" si="133"/>
        <v>3.8171820852630756</v>
      </c>
      <c r="BR69" s="7">
        <f t="shared" si="56"/>
        <v>3.173451793637061E-2</v>
      </c>
      <c r="BS69" s="7">
        <f t="shared" si="138"/>
        <v>0.9151416593531595</v>
      </c>
      <c r="BT69" s="7">
        <f t="shared" si="139"/>
        <v>0.81429043914780974</v>
      </c>
      <c r="BU69" s="8">
        <f>MAX((BU$3*climate!$I179+BU$4*climate!$I179^2+BU$5*climate!$I179^6)*(K69/K$66)^$BW$1,-99)</f>
        <v>3.6490669584256099</v>
      </c>
      <c r="BV69" s="8">
        <f>MAX((BV$3*climate!$I179+BV$4*climate!$I179^2+BV$5*climate!$I179^6)*(L69/L$66)^$BW$1,-99)</f>
        <v>1.7607094237721603</v>
      </c>
      <c r="BW69" s="8">
        <f>MAX((BW$3*climate!$I179+BW$4*climate!$I179^2+BW$5*climate!$I179^6)*(M69/M$66)^$BW$1,-99)</f>
        <v>0.48335315632304021</v>
      </c>
      <c r="BX69" s="8">
        <f>MAX((BX$3*climate!$M179+BX$4*climate!$M179^2+BX$5*climate!$M179^6)*(K69/K$66)^$BW$1,-99)</f>
        <v>3.6490670308916915</v>
      </c>
      <c r="BY69" s="8">
        <f>MAX((BY$3*climate!$M179+BY$4*climate!$M179^2+BY$5*climate!$M179^6)*(L69/L$66)^$BW$1,-99)</f>
        <v>1.7607091114252207</v>
      </c>
      <c r="BZ69" s="8">
        <f>MAX((BZ$3*climate!$M179+BZ$4*climate!$M179^2+BZ$5*climate!$M179^6)*(M69/M$66)^$BW$1,-99)</f>
        <v>0.48335259449481632</v>
      </c>
      <c r="CA69" s="8">
        <f t="shared" si="36"/>
        <v>-6.9339148900489062E-6</v>
      </c>
      <c r="CB69" s="8">
        <f t="shared" si="37"/>
        <v>-6.3455143782929369E-6</v>
      </c>
      <c r="CC69" s="8">
        <f t="shared" si="38"/>
        <v>-5.6462206008314607E-6</v>
      </c>
      <c r="CD69" s="8">
        <f>MAX((CD$3*climate!$I179+CD$4*climate!$I179^2+CD$5*climate!$I179^6)*(K69/K$66)^$BW$1,-99)</f>
        <v>0.79508302325288172</v>
      </c>
      <c r="CE69" s="8">
        <f>MAX((CE$3*climate!$I179+CE$4*climate!$I179^2+CE$5*climate!$I179^6)*(L69/L$66)^$BW$1,-99)</f>
        <v>0.34596550115183444</v>
      </c>
      <c r="CF69" s="8">
        <f>MAX((CF$3*climate!$I179+CF$4*climate!$I179^2+CF$5*climate!$I179^6)*(M69/M$66)^$BW$1,-99)</f>
        <v>6.2989341599737597E-2</v>
      </c>
      <c r="CG69" s="8">
        <f>MAX((CG$3*climate!$M179+CG$4*climate!$M179^2+CG$5*climate!$M179^6)*(K69/K$66)^$BW$1,-99)</f>
        <v>0.7950835873741896</v>
      </c>
      <c r="CH69" s="8">
        <f>MAX((CH$3*climate!$M179+CH$4*climate!$M179^2+CH$5*climate!$M179^6)*(L69/L$66)^$BW$1,-99)</f>
        <v>0.34596571517498881</v>
      </c>
      <c r="CI69" s="8">
        <f>MAX((CI$3*climate!$M179+CI$4*climate!$M179^2+CI$5*climate!$M179^6)*(M69/M$66)^$BW$1,-99)</f>
        <v>6.2989334383200243E-2</v>
      </c>
      <c r="CJ69" s="8">
        <f t="shared" si="39"/>
        <v>-2.9502329377378684E-5</v>
      </c>
      <c r="CK69" s="8">
        <f t="shared" si="40"/>
        <v>-2.6998810661197795E-5</v>
      </c>
      <c r="CL69" s="8">
        <f t="shared" si="41"/>
        <v>-2.4023464744589018E-5</v>
      </c>
    </row>
    <row r="70" spans="1:90">
      <c r="A70">
        <f t="shared" si="92"/>
        <v>2024</v>
      </c>
      <c r="B70" s="4">
        <f t="shared" si="97"/>
        <v>1175.4841236351374</v>
      </c>
      <c r="C70" s="4">
        <f t="shared" si="98"/>
        <v>2981.807845369558</v>
      </c>
      <c r="D70" s="4">
        <f t="shared" si="99"/>
        <v>4573.8018998566267</v>
      </c>
      <c r="E70" s="11">
        <f t="shared" si="100"/>
        <v>4.7566828118057181E-3</v>
      </c>
      <c r="F70" s="11">
        <f t="shared" si="101"/>
        <v>9.5361004009082827E-3</v>
      </c>
      <c r="G70" s="11">
        <f t="shared" si="102"/>
        <v>2.1054081561862503E-2</v>
      </c>
      <c r="H70" s="4">
        <f t="shared" si="103"/>
        <v>48456.143254232353</v>
      </c>
      <c r="I70" s="4">
        <f t="shared" si="104"/>
        <v>17487.75069755123</v>
      </c>
      <c r="J70" s="4">
        <f t="shared" si="105"/>
        <v>5073.6735230835066</v>
      </c>
      <c r="K70" s="4">
        <f t="shared" si="76"/>
        <v>41222.2864434644</v>
      </c>
      <c r="L70" s="4">
        <f t="shared" si="77"/>
        <v>5864.8147715849345</v>
      </c>
      <c r="M70" s="4">
        <f t="shared" si="78"/>
        <v>1109.2901778808018</v>
      </c>
      <c r="N70" s="11">
        <f t="shared" si="106"/>
        <v>2.1168879974439614E-2</v>
      </c>
      <c r="O70" s="11">
        <f t="shared" si="107"/>
        <v>3.1716733095071836E-2</v>
      </c>
      <c r="P70" s="11">
        <f t="shared" si="108"/>
        <v>2.3009063050215772E-2</v>
      </c>
      <c r="Q70" s="4">
        <f t="shared" si="109"/>
        <v>5332.4908371033289</v>
      </c>
      <c r="R70" s="4">
        <f t="shared" si="110"/>
        <v>8345.2876922462528</v>
      </c>
      <c r="S70" s="4">
        <f t="shared" si="111"/>
        <v>2548.0255558190083</v>
      </c>
      <c r="T70" s="4">
        <f t="shared" si="112"/>
        <v>110.04777679324629</v>
      </c>
      <c r="U70" s="4">
        <f t="shared" si="113"/>
        <v>477.20760871864587</v>
      </c>
      <c r="V70" s="4">
        <f t="shared" si="114"/>
        <v>502.20526492813343</v>
      </c>
      <c r="W70" s="11">
        <f t="shared" si="115"/>
        <v>-1.219247815263802E-2</v>
      </c>
      <c r="X70" s="11">
        <f t="shared" si="116"/>
        <v>-1.3228699347321071E-2</v>
      </c>
      <c r="Y70" s="11">
        <f t="shared" si="117"/>
        <v>-1.2203590333800474E-2</v>
      </c>
      <c r="Z70" s="4">
        <f t="shared" si="134"/>
        <v>11756.677957442713</v>
      </c>
      <c r="AA70" s="4">
        <f t="shared" si="118"/>
        <v>23486.412224518004</v>
      </c>
      <c r="AB70" s="4">
        <f t="shared" si="119"/>
        <v>4077.3140298438398</v>
      </c>
      <c r="AC70" s="12">
        <f t="shared" si="120"/>
        <v>2.3540868204867555</v>
      </c>
      <c r="AD70" s="12">
        <f t="shared" si="121"/>
        <v>3.1693630552096566</v>
      </c>
      <c r="AE70" s="12">
        <f t="shared" si="122"/>
        <v>1.67706013689438</v>
      </c>
      <c r="AF70" s="11">
        <f t="shared" si="123"/>
        <v>-2.9039671966837322E-3</v>
      </c>
      <c r="AG70" s="11">
        <f t="shared" si="124"/>
        <v>2.0567434751257441E-3</v>
      </c>
      <c r="AH70" s="11">
        <f t="shared" si="125"/>
        <v>8.257041531207765E-4</v>
      </c>
      <c r="AI70" s="1">
        <f t="shared" si="83"/>
        <v>73903.059863872884</v>
      </c>
      <c r="AJ70" s="1">
        <f t="shared" si="84"/>
        <v>23862.016551176424</v>
      </c>
      <c r="AK70" s="1">
        <f t="shared" si="85"/>
        <v>6812.1219712817019</v>
      </c>
      <c r="AL70" s="17">
        <f t="shared" si="126"/>
        <v>17.377433905432277</v>
      </c>
      <c r="AM70" s="17">
        <f t="shared" si="126"/>
        <v>3.8049982805420157</v>
      </c>
      <c r="AN70" s="17">
        <f t="shared" si="126"/>
        <v>1.019437051876279</v>
      </c>
      <c r="AO70" s="7">
        <f t="shared" si="93"/>
        <v>1.5877666831239784E-2</v>
      </c>
      <c r="AP70" s="7">
        <f t="shared" si="93"/>
        <v>2.445041376857042E-2</v>
      </c>
      <c r="AQ70" s="7">
        <f t="shared" si="93"/>
        <v>1.7698189648150297E-2</v>
      </c>
      <c r="AR70" s="1">
        <f t="shared" si="127"/>
        <v>48456.143254232353</v>
      </c>
      <c r="AS70" s="1">
        <f t="shared" si="128"/>
        <v>17487.75069755123</v>
      </c>
      <c r="AT70" s="1">
        <f t="shared" si="129"/>
        <v>5073.6735230835066</v>
      </c>
      <c r="AU70" s="1">
        <f t="shared" si="89"/>
        <v>9691.2286508464713</v>
      </c>
      <c r="AV70" s="1">
        <f t="shared" si="90"/>
        <v>3497.550139510246</v>
      </c>
      <c r="AW70" s="1">
        <f t="shared" si="91"/>
        <v>1014.7347046167014</v>
      </c>
      <c r="AX70" s="1">
        <f t="shared" si="27"/>
        <v>32977.82915477152</v>
      </c>
      <c r="AY70" s="1">
        <f t="shared" si="28"/>
        <v>4691.8518172679469</v>
      </c>
      <c r="AZ70" s="1">
        <f t="shared" si="29"/>
        <v>887.43214230464139</v>
      </c>
      <c r="BA70" s="1">
        <f t="shared" si="30"/>
        <v>10.403590770865637</v>
      </c>
      <c r="BB70" s="1">
        <f t="shared" si="31"/>
        <v>8.453582627277191</v>
      </c>
      <c r="BC70" s="1">
        <f t="shared" si="32"/>
        <v>6.7883320590513518</v>
      </c>
      <c r="BD70" s="1">
        <f t="shared" si="33"/>
        <v>60847.769683820814</v>
      </c>
      <c r="BE70">
        <f t="shared" si="135"/>
        <v>5.0788848368559847E-2</v>
      </c>
      <c r="BF70">
        <f t="shared" si="136"/>
        <v>8.7354297772322509E-2</v>
      </c>
      <c r="BG70">
        <f t="shared" si="137"/>
        <v>1.5496155781119188E-2</v>
      </c>
      <c r="BH70">
        <f t="shared" si="34"/>
        <v>6.8970040590870932E-2</v>
      </c>
      <c r="BI70">
        <f t="shared" si="35"/>
        <v>2.5795071186045644E-4</v>
      </c>
      <c r="BJ70">
        <f t="shared" si="35"/>
        <v>7.6307733392955894E-4</v>
      </c>
      <c r="BK70">
        <f t="shared" si="35"/>
        <v>2.4013084399271363E-5</v>
      </c>
      <c r="BL70">
        <f t="shared" ref="BL70:BL133" si="140">BI70*AR70</f>
        <v>12.49929664644149</v>
      </c>
      <c r="BM70">
        <f t="shared" ref="BM70:BM133" si="141">BJ70*AS70</f>
        <v>13.344506178712177</v>
      </c>
      <c r="BN70">
        <f t="shared" ref="BN70:BN133" si="142">BK70*AT70</f>
        <v>0.12183455052415272</v>
      </c>
      <c r="BO70">
        <f t="shared" si="131"/>
        <v>42.933451367354422</v>
      </c>
      <c r="BP70">
        <f t="shared" si="132"/>
        <v>13.008629561626298</v>
      </c>
      <c r="BQ70">
        <f t="shared" si="133"/>
        <v>3.8565798327411667</v>
      </c>
      <c r="BR70" s="7">
        <f t="shared" si="56"/>
        <v>3.1118087864901334E-2</v>
      </c>
      <c r="BS70" s="7">
        <f t="shared" si="138"/>
        <v>0.88848704791568878</v>
      </c>
      <c r="BT70" s="7">
        <f t="shared" si="139"/>
        <v>0.76694354887368354</v>
      </c>
      <c r="BU70" s="8">
        <f>MAX((BU$3*climate!$I180+BU$4*climate!$I180^2+BU$5*climate!$I180^6)*(K70/K$66)^$BW$1,-99)</f>
        <v>3.6323527074948885</v>
      </c>
      <c r="BV70" s="8">
        <f>MAX((BV$3*climate!$I180+BV$4*climate!$I180^2+BV$5*climate!$I180^6)*(L70/L$66)^$BW$1,-99)</f>
        <v>1.7285706606072884</v>
      </c>
      <c r="BW70" s="8">
        <f>MAX((BW$3*climate!$I180+BW$4*climate!$I180^2+BW$5*climate!$I180^6)*(M70/M$66)^$BW$1,-99)</f>
        <v>0.44864447674686636</v>
      </c>
      <c r="BX70" s="8">
        <f>MAX((BX$3*climate!$M180+BX$4*climate!$M180^2+BX$5*climate!$M180^6)*(K70/K$66)^$BW$1,-99)</f>
        <v>3.6323527232383279</v>
      </c>
      <c r="BY70" s="8">
        <f>MAX((BY$3*climate!$M180+BY$4*climate!$M180^2+BY$5*climate!$M180^6)*(L70/L$66)^$BW$1,-99)</f>
        <v>1.7285702082137118</v>
      </c>
      <c r="BZ70" s="8">
        <f>MAX((BZ$3*climate!$M180+BZ$4*climate!$M180^2+BZ$5*climate!$M180^6)*(M70/M$66)^$BW$1,-99)</f>
        <v>0.44864372044490314</v>
      </c>
      <c r="CA70" s="8">
        <f t="shared" si="36"/>
        <v>3.0743628893926092E-5</v>
      </c>
      <c r="CB70" s="8">
        <f t="shared" si="37"/>
        <v>2.7315316078179867E-5</v>
      </c>
      <c r="CC70" s="8">
        <f t="shared" si="38"/>
        <v>2.3578627849163197E-5</v>
      </c>
      <c r="CD70" s="8">
        <f>MAX((CD$3*climate!$I180+CD$4*climate!$I180^2+CD$5*climate!$I180^6)*(K70/K$66)^$BW$1,-99)</f>
        <v>0.82222635669652155</v>
      </c>
      <c r="CE70" s="8">
        <f>MAX((CE$3*climate!$I180+CE$4*climate!$I180^2+CE$5*climate!$I180^6)*(L70/L$66)^$BW$1,-99)</f>
        <v>0.35498661863360559</v>
      </c>
      <c r="CF70" s="8">
        <f>MAX((CF$3*climate!$I180+CF$4*climate!$I180^2+CF$5*climate!$I180^6)*(M70/M$66)^$BW$1,-99)</f>
        <v>6.2013789386173225E-2</v>
      </c>
      <c r="CG70" s="8">
        <f>MAX((CG$3*climate!$M180+CG$4*climate!$M180^2+CG$5*climate!$M180^6)*(K70/K$66)^$BW$1,-99)</f>
        <v>0.82222707867472433</v>
      </c>
      <c r="CH70" s="8">
        <f>MAX((CH$3*climate!$M180+CH$4*climate!$M180^2+CH$5*climate!$M180^6)*(L70/L$66)^$BW$1,-99)</f>
        <v>0.3549868856663741</v>
      </c>
      <c r="CI70" s="8">
        <f>MAX((CI$3*climate!$M180+CI$4*climate!$M180^2+CI$5*climate!$M180^6)*(M70/M$66)^$BW$1,-99)</f>
        <v>6.2013769935168529E-2</v>
      </c>
      <c r="CJ70" s="8">
        <f t="shared" si="39"/>
        <v>-3.8003804938500174E-5</v>
      </c>
      <c r="CK70" s="8">
        <f t="shared" si="40"/>
        <v>-3.3765888459371692E-5</v>
      </c>
      <c r="CL70" s="8">
        <f t="shared" si="41"/>
        <v>-2.9146773030236545E-5</v>
      </c>
    </row>
    <row r="71" spans="1:90">
      <c r="A71">
        <f t="shared" si="92"/>
        <v>2025</v>
      </c>
      <c r="B71" s="4">
        <f t="shared" si="97"/>
        <v>1180.7959585052608</v>
      </c>
      <c r="C71" s="4">
        <f t="shared" si="98"/>
        <v>3008.8209234097349</v>
      </c>
      <c r="D71" s="4">
        <f t="shared" si="99"/>
        <v>4665.2842381916398</v>
      </c>
      <c r="E71" s="11">
        <f t="shared" si="100"/>
        <v>4.518848671215432E-3</v>
      </c>
      <c r="F71" s="11">
        <f t="shared" si="101"/>
        <v>9.0592953808628675E-3</v>
      </c>
      <c r="G71" s="11">
        <f t="shared" si="102"/>
        <v>2.0001377483769376E-2</v>
      </c>
      <c r="H71" s="4">
        <f t="shared" si="103"/>
        <v>49691.469414674284</v>
      </c>
      <c r="I71" s="4">
        <f t="shared" si="104"/>
        <v>18199.995424493307</v>
      </c>
      <c r="J71" s="4">
        <f t="shared" si="105"/>
        <v>5293.5662181348771</v>
      </c>
      <c r="K71" s="4">
        <f t="shared" si="76"/>
        <v>42083.028025923661</v>
      </c>
      <c r="L71" s="4">
        <f t="shared" si="77"/>
        <v>6048.8795736863694</v>
      </c>
      <c r="M71" s="4">
        <f t="shared" si="78"/>
        <v>1134.6717472860287</v>
      </c>
      <c r="N71" s="11">
        <f t="shared" si="106"/>
        <v>2.0880491033406168E-2</v>
      </c>
      <c r="O71" s="11">
        <f t="shared" si="107"/>
        <v>3.1384589159274112E-2</v>
      </c>
      <c r="P71" s="11">
        <f t="shared" si="108"/>
        <v>2.2880910614133443E-2</v>
      </c>
      <c r="Q71" s="4">
        <f t="shared" si="109"/>
        <v>5401.7619514503767</v>
      </c>
      <c r="R71" s="4">
        <f t="shared" si="110"/>
        <v>8570.282709224899</v>
      </c>
      <c r="S71" s="4">
        <f t="shared" si="111"/>
        <v>2626.0141069807323</v>
      </c>
      <c r="T71" s="4">
        <f t="shared" si="112"/>
        <v>108.70602167894825</v>
      </c>
      <c r="U71" s="4">
        <f t="shared" si="113"/>
        <v>470.8947727366529</v>
      </c>
      <c r="V71" s="4">
        <f t="shared" si="114"/>
        <v>496.07655761147277</v>
      </c>
      <c r="W71" s="11">
        <f t="shared" si="115"/>
        <v>-1.219247815263802E-2</v>
      </c>
      <c r="X71" s="11">
        <f t="shared" si="116"/>
        <v>-1.3228699347321071E-2</v>
      </c>
      <c r="Y71" s="11">
        <f t="shared" si="117"/>
        <v>-1.2203590333800474E-2</v>
      </c>
      <c r="Z71" s="4">
        <f t="shared" si="134"/>
        <v>11880.984078460682</v>
      </c>
      <c r="AA71" s="4">
        <f t="shared" si="118"/>
        <v>24188.438443737145</v>
      </c>
      <c r="AB71" s="4">
        <f t="shared" si="119"/>
        <v>4210.4477531169723</v>
      </c>
      <c r="AC71" s="12">
        <f t="shared" si="120"/>
        <v>2.3472506295819167</v>
      </c>
      <c r="AD71" s="12">
        <f t="shared" si="121"/>
        <v>3.1758816219937636</v>
      </c>
      <c r="AE71" s="12">
        <f t="shared" si="122"/>
        <v>1.6784448924144471</v>
      </c>
      <c r="AF71" s="11">
        <f t="shared" si="123"/>
        <v>-2.9039671966837322E-3</v>
      </c>
      <c r="AG71" s="11">
        <f t="shared" si="124"/>
        <v>2.0567434751257441E-3</v>
      </c>
      <c r="AH71" s="11">
        <f t="shared" si="125"/>
        <v>8.257041531207765E-4</v>
      </c>
      <c r="AI71" s="1">
        <f t="shared" si="83"/>
        <v>76203.982528332068</v>
      </c>
      <c r="AJ71" s="1">
        <f t="shared" si="84"/>
        <v>24973.36503556903</v>
      </c>
      <c r="AK71" s="1">
        <f t="shared" si="85"/>
        <v>7145.644478770233</v>
      </c>
      <c r="AL71" s="17">
        <f t="shared" si="126"/>
        <v>17.650587880305299</v>
      </c>
      <c r="AM71" s="17">
        <f t="shared" si="126"/>
        <v>3.8971017250664874</v>
      </c>
      <c r="AN71" s="17">
        <f t="shared" si="126"/>
        <v>1.0372988202519522</v>
      </c>
      <c r="AO71" s="7">
        <f t="shared" si="93"/>
        <v>1.5718890162927386E-2</v>
      </c>
      <c r="AP71" s="7">
        <f t="shared" si="93"/>
        <v>2.4205909630884714E-2</v>
      </c>
      <c r="AQ71" s="7">
        <f t="shared" si="93"/>
        <v>1.7521207751668794E-2</v>
      </c>
      <c r="AR71" s="1">
        <f t="shared" si="127"/>
        <v>49691.469414674284</v>
      </c>
      <c r="AS71" s="1">
        <f t="shared" si="128"/>
        <v>18199.995424493307</v>
      </c>
      <c r="AT71" s="1">
        <f t="shared" si="129"/>
        <v>5293.5662181348771</v>
      </c>
      <c r="AU71" s="1">
        <f t="shared" si="89"/>
        <v>9938.2938829348568</v>
      </c>
      <c r="AV71" s="1">
        <f t="shared" si="90"/>
        <v>3639.9990848986617</v>
      </c>
      <c r="AW71" s="1">
        <f t="shared" si="91"/>
        <v>1058.7132436269756</v>
      </c>
      <c r="AX71" s="1">
        <f t="shared" ref="AX71:AX134" si="143">(AR71-AU71)/B71*1000</f>
        <v>33666.422420738927</v>
      </c>
      <c r="AY71" s="1">
        <f t="shared" ref="AY71:AY134" si="144">(AS71-AV71)/C71*1000</f>
        <v>4839.1036589490959</v>
      </c>
      <c r="AZ71" s="1">
        <f t="shared" ref="AZ71:AZ134" si="145">(AT71-AW71)/D71*1000</f>
        <v>907.73739782882285</v>
      </c>
      <c r="BA71" s="1">
        <f t="shared" ref="BA71:BA134" si="146">LN(AX71)</f>
        <v>10.424256252299434</v>
      </c>
      <c r="BB71" s="1">
        <f t="shared" ref="BB71:BB134" si="147">LN(AY71)</f>
        <v>8.4844847881280661</v>
      </c>
      <c r="BC71" s="1">
        <f t="shared" ref="BC71:BC134" si="148">LN(AZ71)</f>
        <v>6.8109551273325559</v>
      </c>
      <c r="BD71" s="1">
        <f t="shared" ref="BD71:BD134" si="149">SUMPRODUCT(BA71:BC71,B71:D71)*BS71</f>
        <v>60048.144053095042</v>
      </c>
      <c r="BE71">
        <f t="shared" si="135"/>
        <v>5.0788848368559847E-2</v>
      </c>
      <c r="BF71">
        <f t="shared" si="136"/>
        <v>8.7354297772322509E-2</v>
      </c>
      <c r="BG71">
        <f t="shared" si="137"/>
        <v>1.5496155781119188E-2</v>
      </c>
      <c r="BH71">
        <f t="shared" ref="BH71:BH134" si="150">(BE71*Z71+BF71*AA71+BG71*AB71)/(Z71+AA71+AB71)</f>
        <v>6.9057603427466502E-2</v>
      </c>
      <c r="BI71">
        <f t="shared" ref="BI71:BK134" si="151">BI$5*BE71^2</f>
        <v>2.5795071186045644E-4</v>
      </c>
      <c r="BJ71">
        <f t="shared" si="151"/>
        <v>7.6307733392955894E-4</v>
      </c>
      <c r="BK71">
        <f t="shared" si="151"/>
        <v>2.4013084399271363E-5</v>
      </c>
      <c r="BL71">
        <f t="shared" si="140"/>
        <v>12.81794990890733</v>
      </c>
      <c r="BM71">
        <f t="shared" si="141"/>
        <v>13.888003986052524</v>
      </c>
      <c r="BN71">
        <f t="shared" si="142"/>
        <v>0.12711485236920453</v>
      </c>
      <c r="BO71">
        <f t="shared" si="131"/>
        <v>44.269458279347226</v>
      </c>
      <c r="BP71">
        <f t="shared" si="132"/>
        <v>13.14551845472884</v>
      </c>
      <c r="BQ71">
        <f t="shared" si="133"/>
        <v>3.8964942240720926</v>
      </c>
      <c r="BR71" s="7">
        <f t="shared" si="56"/>
        <v>3.0520104524875968E-2</v>
      </c>
      <c r="BS71" s="7">
        <f t="shared" si="138"/>
        <v>0.86260878438416388</v>
      </c>
      <c r="BT71" s="7">
        <f t="shared" si="139"/>
        <v>0.7227692729438504</v>
      </c>
      <c r="BU71" s="8">
        <f>MAX((BU$3*climate!$I181+BU$4*climate!$I181^2+BU$5*climate!$I181^6)*(K71/K$66)^$BW$1,-99)</f>
        <v>3.6126326611271766</v>
      </c>
      <c r="BV71" s="8">
        <f>MAX((BV$3*climate!$I181+BV$4*climate!$I181^2+BV$5*climate!$I181^6)*(L71/L$66)^$BW$1,-99)</f>
        <v>1.694287159960465</v>
      </c>
      <c r="BW71" s="8">
        <f>MAX((BW$3*climate!$I181+BW$4*climate!$I181^2+BW$5*climate!$I181^6)*(M71/M$66)^$BW$1,-99)</f>
        <v>0.4121123083875004</v>
      </c>
      <c r="BX71" s="8">
        <f>MAX((BX$3*climate!$M181+BX$4*climate!$M181^2+BX$5*climate!$M181^6)*(K71/K$66)^$BW$1,-99)</f>
        <v>3.61263258751424</v>
      </c>
      <c r="BY71" s="8">
        <f>MAX((BY$3*climate!$M181+BY$4*climate!$M181^2+BY$5*climate!$M181^6)*(L71/L$66)^$BW$1,-99)</f>
        <v>1.6942865527214295</v>
      </c>
      <c r="BZ71" s="8">
        <f>MAX((BZ$3*climate!$M181+BZ$4*climate!$M181^2+BZ$5*climate!$M181^6)*(M71/M$66)^$BW$1,-99)</f>
        <v>0.4121113537566109</v>
      </c>
      <c r="CA71" s="8">
        <f t="shared" ref="CA71:CA134" si="152">((BU71-BX71)*H71+(BY71-BY71)*I71+(BW71-BZ71)*J71)/100</f>
        <v>8.7113368168035627E-5</v>
      </c>
      <c r="CB71" s="8">
        <f t="shared" ref="CB71:CB134" si="153">CA71*BS71</f>
        <v>7.5144756619039324E-5</v>
      </c>
      <c r="CC71" s="8">
        <f t="shared" ref="CC71:CC134" si="154">CA71*BT71</f>
        <v>6.2962865774501066E-5</v>
      </c>
      <c r="CD71" s="8">
        <f>MAX((CD$3*climate!$I181+CD$4*climate!$I181^2+CD$5*climate!$I181^6)*(K71/K$66)^$BW$1,-99)</f>
        <v>0.84965202217240676</v>
      </c>
      <c r="CE71" s="8">
        <f>MAX((CE$3*climate!$I181+CE$4*climate!$I181^2+CE$5*climate!$I181^6)*(L71/L$66)^$BW$1,-99)</f>
        <v>0.36378734070932289</v>
      </c>
      <c r="CF71" s="8">
        <f>MAX((CF$3*climate!$I181+CF$4*climate!$I181^2+CF$5*climate!$I181^6)*(M71/M$66)^$BW$1,-99)</f>
        <v>6.0565623631549895E-2</v>
      </c>
      <c r="CG71" s="8">
        <f>MAX((CG$3*climate!$M181+CG$4*climate!$M181^2+CG$5*climate!$M181^6)*(K71/K$66)^$BW$1,-99)</f>
        <v>0.84965288927627936</v>
      </c>
      <c r="CH71" s="8">
        <f>MAX((CH$3*climate!$M181+CH$4*climate!$M181^2+CH$5*climate!$M181^6)*(L71/L$66)^$BW$1,-99)</f>
        <v>0.36378765234809968</v>
      </c>
      <c r="CI71" s="8">
        <f>MAX((CI$3*climate!$M181+CI$4*climate!$M181^2+CI$5*climate!$M181^6)*(M71/M$66)^$BW$1,-99)</f>
        <v>6.0565586604148562E-2</v>
      </c>
      <c r="CJ71" s="8">
        <f t="shared" ref="CJ71:CJ134" si="155">((CD71-CG71)*Q71+(CH71-CH71)*R71+(CF71-CI71)*S71)/100</f>
        <v>-4.5866542286824228E-5</v>
      </c>
      <c r="CK71" s="8">
        <f t="shared" ref="CK71:CK134" si="156">CJ71*BS71</f>
        <v>-3.9564882285942292E-5</v>
      </c>
      <c r="CL71" s="8">
        <f t="shared" ref="CL71:CL134" si="157">CJ71*BT71</f>
        <v>-3.3150927421096319E-5</v>
      </c>
    </row>
    <row r="72" spans="1:90">
      <c r="A72">
        <f t="shared" si="92"/>
        <v>2026</v>
      </c>
      <c r="B72" s="4">
        <f t="shared" si="97"/>
        <v>1185.8650048409254</v>
      </c>
      <c r="C72" s="4">
        <f t="shared" si="98"/>
        <v>3034.7158310283598</v>
      </c>
      <c r="D72" s="4">
        <f t="shared" si="99"/>
        <v>4753.9307437529324</v>
      </c>
      <c r="E72" s="11">
        <f t="shared" si="100"/>
        <v>4.2929062376546598E-3</v>
      </c>
      <c r="F72" s="11">
        <f t="shared" si="101"/>
        <v>8.6063306118197239E-3</v>
      </c>
      <c r="G72" s="11">
        <f t="shared" si="102"/>
        <v>1.9001308609580905E-2</v>
      </c>
      <c r="H72" s="4">
        <f t="shared" si="103"/>
        <v>50932.665166477324</v>
      </c>
      <c r="I72" s="4">
        <f t="shared" si="104"/>
        <v>18926.607255305647</v>
      </c>
      <c r="J72" s="4">
        <f t="shared" si="105"/>
        <v>5516.7655483396102</v>
      </c>
      <c r="K72" s="4">
        <f t="shared" si="76"/>
        <v>42949.800321757153</v>
      </c>
      <c r="L72" s="4">
        <f t="shared" si="77"/>
        <v>6236.6983629212091</v>
      </c>
      <c r="M72" s="4">
        <f t="shared" si="78"/>
        <v>1160.4640129831735</v>
      </c>
      <c r="N72" s="11">
        <f t="shared" si="106"/>
        <v>2.0596718831628502E-2</v>
      </c>
      <c r="O72" s="11">
        <f t="shared" si="107"/>
        <v>3.1050178292833408E-2</v>
      </c>
      <c r="P72" s="11">
        <f t="shared" si="108"/>
        <v>2.2731037199821058E-2</v>
      </c>
      <c r="Q72" s="4">
        <f t="shared" si="109"/>
        <v>5469.1814635454439</v>
      </c>
      <c r="R72" s="4">
        <f t="shared" si="110"/>
        <v>8794.5404273673339</v>
      </c>
      <c r="S72" s="4">
        <f t="shared" si="111"/>
        <v>2703.3400322058019</v>
      </c>
      <c r="T72" s="4">
        <f t="shared" si="112"/>
        <v>107.38062588456748</v>
      </c>
      <c r="U72" s="4">
        <f t="shared" si="113"/>
        <v>464.66544736389466</v>
      </c>
      <c r="V72" s="4">
        <f t="shared" si="114"/>
        <v>490.02264252818037</v>
      </c>
      <c r="W72" s="11">
        <f t="shared" si="115"/>
        <v>-1.219247815263802E-2</v>
      </c>
      <c r="X72" s="11">
        <f t="shared" si="116"/>
        <v>-1.3228699347321071E-2</v>
      </c>
      <c r="Y72" s="11">
        <f t="shared" si="117"/>
        <v>-1.2203590333800474E-2</v>
      </c>
      <c r="Z72" s="4">
        <f t="shared" si="134"/>
        <v>12000.372465599547</v>
      </c>
      <c r="AA72" s="4">
        <f t="shared" si="118"/>
        <v>24891.667004368392</v>
      </c>
      <c r="AB72" s="4">
        <f t="shared" si="119"/>
        <v>4342.9017932188972</v>
      </c>
      <c r="AC72" s="12">
        <f t="shared" si="120"/>
        <v>2.3404342907512157</v>
      </c>
      <c r="AD72" s="12">
        <f t="shared" si="121"/>
        <v>3.1824135957975712</v>
      </c>
      <c r="AE72" s="12">
        <f t="shared" si="122"/>
        <v>1.679830791332898</v>
      </c>
      <c r="AF72" s="11">
        <f t="shared" si="123"/>
        <v>-2.9039671966837322E-3</v>
      </c>
      <c r="AG72" s="11">
        <f t="shared" si="124"/>
        <v>2.0567434751257441E-3</v>
      </c>
      <c r="AH72" s="11">
        <f t="shared" si="125"/>
        <v>8.257041531207765E-4</v>
      </c>
      <c r="AI72" s="1">
        <f t="shared" si="83"/>
        <v>78521.878158433727</v>
      </c>
      <c r="AJ72" s="1">
        <f t="shared" si="84"/>
        <v>26116.027616910789</v>
      </c>
      <c r="AK72" s="1">
        <f t="shared" si="85"/>
        <v>7489.7932745201861</v>
      </c>
      <c r="AL72" s="17">
        <f t="shared" si="126"/>
        <v>17.925261055984897</v>
      </c>
      <c r="AM72" s="17">
        <f t="shared" si="126"/>
        <v>3.9904912883240184</v>
      </c>
      <c r="AN72" s="17">
        <f t="shared" si="126"/>
        <v>1.0552918011008456</v>
      </c>
      <c r="AO72" s="7">
        <f t="shared" si="93"/>
        <v>1.5561701261298112E-2</v>
      </c>
      <c r="AP72" s="7">
        <f t="shared" si="93"/>
        <v>2.3963850534575868E-2</v>
      </c>
      <c r="AQ72" s="7">
        <f t="shared" si="93"/>
        <v>1.7345995674152105E-2</v>
      </c>
      <c r="AR72" s="1">
        <f t="shared" si="127"/>
        <v>50932.665166477324</v>
      </c>
      <c r="AS72" s="1">
        <f t="shared" si="128"/>
        <v>18926.607255305647</v>
      </c>
      <c r="AT72" s="1">
        <f t="shared" si="129"/>
        <v>5516.7655483396102</v>
      </c>
      <c r="AU72" s="1">
        <f t="shared" si="89"/>
        <v>10186.533033295465</v>
      </c>
      <c r="AV72" s="1">
        <f t="shared" si="90"/>
        <v>3785.3214510611297</v>
      </c>
      <c r="AW72" s="1">
        <f t="shared" si="91"/>
        <v>1103.3531096679221</v>
      </c>
      <c r="AX72" s="1">
        <f t="shared" si="143"/>
        <v>34359.840257405725</v>
      </c>
      <c r="AY72" s="1">
        <f t="shared" si="144"/>
        <v>4989.3586903369669</v>
      </c>
      <c r="AZ72" s="1">
        <f t="shared" si="145"/>
        <v>928.37121038653879</v>
      </c>
      <c r="BA72" s="1">
        <f t="shared" si="146"/>
        <v>10.444643727001404</v>
      </c>
      <c r="BB72" s="1">
        <f t="shared" si="147"/>
        <v>8.5150626615157456</v>
      </c>
      <c r="BC72" s="1">
        <f t="shared" si="148"/>
        <v>6.8334316639954436</v>
      </c>
      <c r="BD72" s="1">
        <f t="shared" si="149"/>
        <v>59220.516574809735</v>
      </c>
      <c r="BE72">
        <f t="shared" si="135"/>
        <v>5.0788848368559847E-2</v>
      </c>
      <c r="BF72">
        <f t="shared" si="136"/>
        <v>8.7354297772322509E-2</v>
      </c>
      <c r="BG72">
        <f t="shared" si="137"/>
        <v>1.5496155781119188E-2</v>
      </c>
      <c r="BH72">
        <f t="shared" si="150"/>
        <v>6.9144695844296611E-2</v>
      </c>
      <c r="BI72">
        <f t="shared" si="151"/>
        <v>2.5795071186045644E-4</v>
      </c>
      <c r="BJ72">
        <f t="shared" si="151"/>
        <v>7.6307733392955894E-4</v>
      </c>
      <c r="BK72">
        <f t="shared" si="151"/>
        <v>2.4013084399271363E-5</v>
      </c>
      <c r="BL72">
        <f t="shared" si="140"/>
        <v>13.138117236643099</v>
      </c>
      <c r="BM72">
        <f t="shared" si="141"/>
        <v>14.442465004710481</v>
      </c>
      <c r="BN72">
        <f t="shared" si="142"/>
        <v>0.13247455672327163</v>
      </c>
      <c r="BO72">
        <f t="shared" si="131"/>
        <v>45.620566773292538</v>
      </c>
      <c r="BP72">
        <f t="shared" si="132"/>
        <v>13.284128264367492</v>
      </c>
      <c r="BQ72">
        <f t="shared" si="133"/>
        <v>3.9369372099763296</v>
      </c>
      <c r="BR72" s="7">
        <f t="shared" ref="BR72:BR135" si="158">SUM(H72:J72)/SUM(H71:J71)-1+BR$5</f>
        <v>2.9937910542179091E-2</v>
      </c>
      <c r="BS72" s="7">
        <f t="shared" si="138"/>
        <v>0.83748425668365423</v>
      </c>
      <c r="BT72" s="7">
        <f t="shared" si="139"/>
        <v>0.68152340522357047</v>
      </c>
      <c r="BU72" s="8">
        <f>MAX((BU$3*climate!$I182+BU$4*climate!$I182^2+BU$5*climate!$I182^6)*(K72/K$66)^$BW$1,-99)</f>
        <v>3.5898315113845962</v>
      </c>
      <c r="BV72" s="8">
        <f>MAX((BV$3*climate!$I182+BV$4*climate!$I182^2+BV$5*climate!$I182^6)*(L72/L$66)^$BW$1,-99)</f>
        <v>1.6578119042694628</v>
      </c>
      <c r="BW72" s="8">
        <f>MAX((BW$3*climate!$I182+BW$4*climate!$I182^2+BW$5*climate!$I182^6)*(M72/M$66)^$BW$1,-99)</f>
        <v>0.37370654275456783</v>
      </c>
      <c r="BX72" s="8">
        <f>MAX((BX$3*climate!$M182+BX$4*climate!$M182^2+BX$5*climate!$M182^6)*(K72/K$66)^$BW$1,-99)</f>
        <v>3.5898313191230597</v>
      </c>
      <c r="BY72" s="8">
        <f>MAX((BY$3*climate!$M182+BY$4*climate!$M182^2+BY$5*climate!$M182^6)*(L72/L$66)^$BW$1,-99)</f>
        <v>1.6578111289833417</v>
      </c>
      <c r="BZ72" s="8">
        <f>MAX((BZ$3*climate!$M182+BZ$4*climate!$M182^2+BZ$5*climate!$M182^6)*(M72/M$66)^$BW$1,-99)</f>
        <v>0.37370538621609045</v>
      </c>
      <c r="CA72" s="8">
        <f t="shared" si="152"/>
        <v>1.6172744088690898E-4</v>
      </c>
      <c r="CB72" s="8">
        <f t="shared" si="153"/>
        <v>1.3544418561652259E-4</v>
      </c>
      <c r="CC72" s="8">
        <f t="shared" si="154"/>
        <v>1.1022103623133991E-4</v>
      </c>
      <c r="CD72" s="8">
        <f>MAX((CD$3*climate!$I182+CD$4*climate!$I182^2+CD$5*climate!$I182^6)*(K72/K$66)^$BW$1,-99)</f>
        <v>0.87732325736774242</v>
      </c>
      <c r="CE72" s="8">
        <f>MAX((CE$3*climate!$I182+CE$4*climate!$I182^2+CE$5*climate!$I182^6)*(L72/L$66)^$BW$1,-99)</f>
        <v>0.37231830164856716</v>
      </c>
      <c r="CF72" s="8">
        <f>MAX((CF$3*climate!$I182+CF$4*climate!$I182^2+CF$5*climate!$I182^6)*(M72/M$66)^$BW$1,-99)</f>
        <v>5.858351661930656E-2</v>
      </c>
      <c r="CG72" s="8">
        <f>MAX((CG$3*climate!$M182+CG$4*climate!$M182^2+CG$5*climate!$M182^6)*(K72/K$66)^$BW$1,-99)</f>
        <v>0.87732425729661878</v>
      </c>
      <c r="CH72" s="8">
        <f>MAX((CH$3*climate!$M182+CH$4*climate!$M182^2+CH$5*climate!$M182^6)*(L72/L$66)^$BW$1,-99)</f>
        <v>0.37231864949743826</v>
      </c>
      <c r="CI72" s="8">
        <f>MAX((CI$3*climate!$M182+CI$4*climate!$M182^2+CI$5*climate!$M182^6)*(M72/M$66)^$BW$1,-99)</f>
        <v>5.8583456312617785E-2</v>
      </c>
      <c r="CJ72" s="8">
        <f t="shared" si="155"/>
        <v>-5.3057629895116064E-5</v>
      </c>
      <c r="CK72" s="8">
        <f t="shared" si="156"/>
        <v>-4.443492973410771E-5</v>
      </c>
      <c r="CL72" s="8">
        <f t="shared" si="157"/>
        <v>-3.6160016599211412E-5</v>
      </c>
    </row>
    <row r="73" spans="1:90">
      <c r="A73">
        <f t="shared" si="92"/>
        <v>2027</v>
      </c>
      <c r="B73" s="4">
        <f t="shared" si="97"/>
        <v>1190.7012717534085</v>
      </c>
      <c r="C73" s="4">
        <f t="shared" si="98"/>
        <v>3059.5277103953758</v>
      </c>
      <c r="D73" s="4">
        <f t="shared" si="99"/>
        <v>4839.7451036650245</v>
      </c>
      <c r="E73" s="11">
        <f t="shared" si="100"/>
        <v>4.0782609257719264E-3</v>
      </c>
      <c r="F73" s="11">
        <f t="shared" si="101"/>
        <v>8.1760140812287378E-3</v>
      </c>
      <c r="G73" s="11">
        <f t="shared" si="102"/>
        <v>1.805124317910186E-2</v>
      </c>
      <c r="H73" s="4">
        <f t="shared" si="103"/>
        <v>52179.409974358961</v>
      </c>
      <c r="I73" s="4">
        <f t="shared" si="104"/>
        <v>19667.420065711915</v>
      </c>
      <c r="J73" s="4">
        <f t="shared" si="105"/>
        <v>5743.0701268699686</v>
      </c>
      <c r="K73" s="4">
        <f t="shared" si="76"/>
        <v>43822.418949398074</v>
      </c>
      <c r="L73" s="4">
        <f t="shared" si="77"/>
        <v>6428.2536153824667</v>
      </c>
      <c r="M73" s="4">
        <f t="shared" si="78"/>
        <v>1186.6472311777077</v>
      </c>
      <c r="N73" s="11">
        <f t="shared" si="106"/>
        <v>2.0317175425816236E-2</v>
      </c>
      <c r="O73" s="11">
        <f t="shared" si="107"/>
        <v>3.0714208274061017E-2</v>
      </c>
      <c r="P73" s="11">
        <f t="shared" si="108"/>
        <v>2.2562714484549717E-2</v>
      </c>
      <c r="Q73" s="4">
        <f t="shared" si="109"/>
        <v>5534.7425427226217</v>
      </c>
      <c r="R73" s="4">
        <f t="shared" si="110"/>
        <v>9017.8764954058279</v>
      </c>
      <c r="S73" s="4">
        <f t="shared" si="111"/>
        <v>2779.8906360751057</v>
      </c>
      <c r="T73" s="4">
        <f t="shared" si="112"/>
        <v>106.07138994945329</v>
      </c>
      <c r="U73" s="4">
        <f t="shared" si="113"/>
        <v>458.51852786362923</v>
      </c>
      <c r="V73" s="4">
        <f t="shared" si="114"/>
        <v>484.0426069444801</v>
      </c>
      <c r="W73" s="11">
        <f t="shared" si="115"/>
        <v>-1.219247815263802E-2</v>
      </c>
      <c r="X73" s="11">
        <f t="shared" si="116"/>
        <v>-1.3228699347321071E-2</v>
      </c>
      <c r="Y73" s="11">
        <f t="shared" si="117"/>
        <v>-1.2203590333800474E-2</v>
      </c>
      <c r="Z73" s="4">
        <f t="shared" si="134"/>
        <v>12114.865748305279</v>
      </c>
      <c r="AA73" s="4">
        <f t="shared" si="118"/>
        <v>25595.5401377657</v>
      </c>
      <c r="AB73" s="4">
        <f t="shared" si="119"/>
        <v>4474.4749428553396</v>
      </c>
      <c r="AC73" s="12">
        <f t="shared" si="120"/>
        <v>2.3336377463448805</v>
      </c>
      <c r="AD73" s="12">
        <f t="shared" si="121"/>
        <v>3.1889590041958793</v>
      </c>
      <c r="AE73" s="12">
        <f t="shared" si="122"/>
        <v>1.6812178345938418</v>
      </c>
      <c r="AF73" s="11">
        <f t="shared" si="123"/>
        <v>-2.9039671966837322E-3</v>
      </c>
      <c r="AG73" s="11">
        <f t="shared" si="124"/>
        <v>2.0567434751257441E-3</v>
      </c>
      <c r="AH73" s="11">
        <f t="shared" si="125"/>
        <v>8.257041531207765E-4</v>
      </c>
      <c r="AI73" s="1">
        <f t="shared" si="83"/>
        <v>80856.22337588582</v>
      </c>
      <c r="AJ73" s="1">
        <f t="shared" si="84"/>
        <v>27289.746306280838</v>
      </c>
      <c r="AK73" s="1">
        <f t="shared" si="85"/>
        <v>7844.1670567360889</v>
      </c>
      <c r="AL73" s="17">
        <f t="shared" si="126"/>
        <v>18.201419137993078</v>
      </c>
      <c r="AM73" s="17">
        <f t="shared" si="126"/>
        <v>4.0851625497490129</v>
      </c>
      <c r="AN73" s="17">
        <f t="shared" si="126"/>
        <v>1.0734138372475406</v>
      </c>
      <c r="AO73" s="7">
        <f t="shared" si="93"/>
        <v>1.540608424868513E-2</v>
      </c>
      <c r="AP73" s="7">
        <f t="shared" si="93"/>
        <v>2.3724212029230109E-2</v>
      </c>
      <c r="AQ73" s="7">
        <f t="shared" si="93"/>
        <v>1.7172535717410585E-2</v>
      </c>
      <c r="AR73" s="1">
        <f t="shared" si="127"/>
        <v>52179.409974358961</v>
      </c>
      <c r="AS73" s="1">
        <f t="shared" si="128"/>
        <v>19667.420065711915</v>
      </c>
      <c r="AT73" s="1">
        <f t="shared" si="129"/>
        <v>5743.0701268699686</v>
      </c>
      <c r="AU73" s="1">
        <f t="shared" si="89"/>
        <v>10435.881994871794</v>
      </c>
      <c r="AV73" s="1">
        <f t="shared" si="90"/>
        <v>3933.484013142383</v>
      </c>
      <c r="AW73" s="1">
        <f t="shared" si="91"/>
        <v>1148.6140253739939</v>
      </c>
      <c r="AX73" s="1">
        <f t="shared" si="143"/>
        <v>35057.935159518463</v>
      </c>
      <c r="AY73" s="1">
        <f t="shared" si="144"/>
        <v>5142.602892305973</v>
      </c>
      <c r="AZ73" s="1">
        <f t="shared" si="145"/>
        <v>949.31778494216599</v>
      </c>
      <c r="BA73" s="1">
        <f t="shared" si="146"/>
        <v>10.464757262260514</v>
      </c>
      <c r="BB73" s="1">
        <f t="shared" si="147"/>
        <v>8.5453146295536833</v>
      </c>
      <c r="BC73" s="1">
        <f t="shared" si="148"/>
        <v>6.8557436055085992</v>
      </c>
      <c r="BD73" s="1">
        <f t="shared" si="149"/>
        <v>58367.83775047947</v>
      </c>
      <c r="BE73">
        <f t="shared" si="135"/>
        <v>5.0788848368559847E-2</v>
      </c>
      <c r="BF73">
        <f t="shared" si="136"/>
        <v>8.7354297772322509E-2</v>
      </c>
      <c r="BG73">
        <f t="shared" si="137"/>
        <v>1.5496155781119188E-2</v>
      </c>
      <c r="BH73">
        <f t="shared" si="150"/>
        <v>6.9231383796740417E-2</v>
      </c>
      <c r="BI73">
        <f t="shared" si="151"/>
        <v>2.5795071186045644E-4</v>
      </c>
      <c r="BJ73">
        <f t="shared" si="151"/>
        <v>7.6307733392955894E-4</v>
      </c>
      <c r="BK73">
        <f t="shared" si="151"/>
        <v>2.4013084399271363E-5</v>
      </c>
      <c r="BL73">
        <f t="shared" si="140"/>
        <v>13.459715947344495</v>
      </c>
      <c r="BM73">
        <f t="shared" si="141"/>
        <v>15.007762469016159</v>
      </c>
      <c r="BN73">
        <f t="shared" si="142"/>
        <v>0.13790882766746265</v>
      </c>
      <c r="BO73">
        <f t="shared" si="131"/>
        <v>46.98635122023488</v>
      </c>
      <c r="BP73">
        <f t="shared" si="132"/>
        <v>13.42447676107937</v>
      </c>
      <c r="BQ73">
        <f t="shared" si="133"/>
        <v>3.9779196658581539</v>
      </c>
      <c r="BR73" s="7">
        <f t="shared" si="158"/>
        <v>2.9370901634492741E-2</v>
      </c>
      <c r="BS73" s="7">
        <f t="shared" si="138"/>
        <v>0.81309151134335356</v>
      </c>
      <c r="BT73" s="7">
        <f t="shared" si="139"/>
        <v>0.64298427147959814</v>
      </c>
      <c r="BU73" s="8">
        <f>MAX((BU$3*climate!$I183+BU$4*climate!$I183^2+BU$5*climate!$I183^6)*(K73/K$66)^$BW$1,-99)</f>
        <v>3.5638670602364475</v>
      </c>
      <c r="BV73" s="8">
        <f>MAX((BV$3*climate!$I183+BV$4*climate!$I183^2+BV$5*climate!$I183^6)*(L73/L$66)^$BW$1,-99)</f>
        <v>1.6190944915548251</v>
      </c>
      <c r="BW73" s="8">
        <f>MAX((BW$3*climate!$I183+BW$4*climate!$I183^2+BW$5*climate!$I183^6)*(M73/M$66)^$BW$1,-99)</f>
        <v>0.3333756224634758</v>
      </c>
      <c r="BX73" s="8">
        <f>MAX((BX$3*climate!$M183+BX$4*climate!$M183^2+BX$5*climate!$M183^6)*(K73/K$66)^$BW$1,-99)</f>
        <v>3.5638667229105292</v>
      </c>
      <c r="BY73" s="8">
        <f>MAX((BY$3*climate!$M183+BY$4*climate!$M183^2+BY$5*climate!$M183^6)*(L73/L$66)^$BW$1,-99)</f>
        <v>1.6190935364928343</v>
      </c>
      <c r="BZ73" s="8">
        <f>MAX((BZ$3*climate!$M183+BZ$4*climate!$M183^2+BZ$5*climate!$M183^6)*(M73/M$66)^$BW$1,-99)</f>
        <v>0.33337426084129135</v>
      </c>
      <c r="CA73" s="8">
        <f t="shared" si="152"/>
        <v>2.5421359078023559E-4</v>
      </c>
      <c r="CB73" s="8">
        <f t="shared" si="153"/>
        <v>2.0669891273152256E-4</v>
      </c>
      <c r="CC73" s="8">
        <f t="shared" si="154"/>
        <v>1.6345534046804247E-4</v>
      </c>
      <c r="CD73" s="8">
        <f>MAX((CD$3*climate!$I183+CD$4*climate!$I183^2+CD$5*climate!$I183^6)*(K73/K$66)^$BW$1,-99)</f>
        <v>0.90519350899010642</v>
      </c>
      <c r="CE73" s="8">
        <f>MAX((CE$3*climate!$I183+CE$4*climate!$I183^2+CE$5*climate!$I183^6)*(L73/L$66)^$BW$1,-99)</f>
        <v>0.38052246121777755</v>
      </c>
      <c r="CF73" s="8">
        <f>MAX((CF$3*climate!$I183+CF$4*climate!$I183^2+CF$5*climate!$I183^6)*(M73/M$66)^$BW$1,-99)</f>
        <v>5.5998983601191939E-2</v>
      </c>
      <c r="CG73" s="8">
        <f>MAX((CG$3*climate!$M183+CG$4*climate!$M183^2+CG$5*climate!$M183^6)*(K73/K$66)^$BW$1,-99)</f>
        <v>0.90519462953950669</v>
      </c>
      <c r="CH73" s="8">
        <f>MAX((CH$3*climate!$M183+CH$4*climate!$M183^2+CH$5*climate!$M183^6)*(L73/L$66)^$BW$1,-99)</f>
        <v>0.38052283673083193</v>
      </c>
      <c r="CI73" s="8">
        <f>MAX((CI$3*climate!$M183+CI$4*climate!$M183^2+CI$5*climate!$M183^6)*(M73/M$66)^$BW$1,-99)</f>
        <v>5.5998893903827E-2</v>
      </c>
      <c r="CJ73" s="8">
        <f t="shared" si="155"/>
        <v>-5.9526035720163134E-5</v>
      </c>
      <c r="CK73" s="8">
        <f t="shared" si="156"/>
        <v>-4.8400114347985891E-5</v>
      </c>
      <c r="CL73" s="8">
        <f t="shared" si="157"/>
        <v>-3.8274304711597629E-5</v>
      </c>
    </row>
    <row r="74" spans="1:90">
      <c r="A74">
        <f t="shared" si="92"/>
        <v>2028</v>
      </c>
      <c r="B74" s="4">
        <f t="shared" si="97"/>
        <v>1195.3144627007246</v>
      </c>
      <c r="C74" s="4">
        <f t="shared" si="98"/>
        <v>3083.2917149553732</v>
      </c>
      <c r="D74" s="4">
        <f t="shared" si="99"/>
        <v>4922.7403486665926</v>
      </c>
      <c r="E74" s="11">
        <f t="shared" si="100"/>
        <v>3.8743478794833297E-3</v>
      </c>
      <c r="F74" s="11">
        <f t="shared" si="101"/>
        <v>7.7672133771673002E-3</v>
      </c>
      <c r="G74" s="11">
        <f t="shared" si="102"/>
        <v>1.7148681020146765E-2</v>
      </c>
      <c r="H74" s="4">
        <f t="shared" si="103"/>
        <v>53431.37623641458</v>
      </c>
      <c r="I74" s="4">
        <f t="shared" si="104"/>
        <v>20422.264381275774</v>
      </c>
      <c r="J74" s="4">
        <f t="shared" si="105"/>
        <v>5972.2831122711423</v>
      </c>
      <c r="K74" s="4">
        <f t="shared" si="76"/>
        <v>44700.685805884372</v>
      </c>
      <c r="L74" s="4">
        <f t="shared" si="77"/>
        <v>6623.5265000124591</v>
      </c>
      <c r="M74" s="4">
        <f t="shared" si="78"/>
        <v>1213.2029498344018</v>
      </c>
      <c r="N74" s="11">
        <f t="shared" si="106"/>
        <v>2.0041496511190582E-2</v>
      </c>
      <c r="O74" s="11">
        <f t="shared" si="107"/>
        <v>3.0377283833779467E-2</v>
      </c>
      <c r="P74" s="11">
        <f t="shared" si="108"/>
        <v>2.2378781122961433E-2</v>
      </c>
      <c r="Q74" s="4">
        <f t="shared" si="109"/>
        <v>5598.4389824815044</v>
      </c>
      <c r="R74" s="4">
        <f t="shared" si="110"/>
        <v>9240.1132363240358</v>
      </c>
      <c r="S74" s="4">
        <f t="shared" si="111"/>
        <v>2855.5608662531895</v>
      </c>
      <c r="T74" s="4">
        <f t="shared" si="112"/>
        <v>104.77811684487463</v>
      </c>
      <c r="U74" s="4">
        <f t="shared" si="113"/>
        <v>452.45292411334503</v>
      </c>
      <c r="V74" s="4">
        <f t="shared" si="114"/>
        <v>478.13554926522488</v>
      </c>
      <c r="W74" s="11">
        <f t="shared" si="115"/>
        <v>-1.219247815263802E-2</v>
      </c>
      <c r="X74" s="11">
        <f t="shared" si="116"/>
        <v>-1.3228699347321071E-2</v>
      </c>
      <c r="Y74" s="11">
        <f t="shared" si="117"/>
        <v>-1.2203590333800474E-2</v>
      </c>
      <c r="Z74" s="4">
        <f t="shared" si="134"/>
        <v>12224.488174102655</v>
      </c>
      <c r="AA74" s="4">
        <f t="shared" si="118"/>
        <v>26299.515469612947</v>
      </c>
      <c r="AB74" s="4">
        <f t="shared" si="119"/>
        <v>4604.9780678363113</v>
      </c>
      <c r="AC74" s="12">
        <f t="shared" si="120"/>
        <v>2.3268609388805519</v>
      </c>
      <c r="AD74" s="12">
        <f t="shared" si="121"/>
        <v>3.1955178748202027</v>
      </c>
      <c r="AE74" s="12">
        <f t="shared" si="122"/>
        <v>1.6826060231421667</v>
      </c>
      <c r="AF74" s="11">
        <f t="shared" si="123"/>
        <v>-2.9039671966837322E-3</v>
      </c>
      <c r="AG74" s="11">
        <f t="shared" si="124"/>
        <v>2.0567434751257441E-3</v>
      </c>
      <c r="AH74" s="11">
        <f t="shared" si="125"/>
        <v>8.257041531207765E-4</v>
      </c>
      <c r="AI74" s="1">
        <f t="shared" si="83"/>
        <v>83206.483033169032</v>
      </c>
      <c r="AJ74" s="1">
        <f t="shared" si="84"/>
        <v>28494.25568879514</v>
      </c>
      <c r="AK74" s="1">
        <f t="shared" si="85"/>
        <v>8208.3643764364733</v>
      </c>
      <c r="AL74" s="17">
        <f t="shared" si="126"/>
        <v>18.479027608711775</v>
      </c>
      <c r="AM74" s="17">
        <f t="shared" si="126"/>
        <v>4.1811106396280877</v>
      </c>
      <c r="AN74" s="17">
        <f t="shared" si="126"/>
        <v>1.0916627423326397</v>
      </c>
      <c r="AO74" s="7">
        <f t="shared" ref="AO74:AQ89" si="159">AO$5*AO73</f>
        <v>1.5252023406198278E-2</v>
      </c>
      <c r="AP74" s="7">
        <f t="shared" si="159"/>
        <v>2.3486969908937807E-2</v>
      </c>
      <c r="AQ74" s="7">
        <f t="shared" si="159"/>
        <v>1.7000810360236478E-2</v>
      </c>
      <c r="AR74" s="1">
        <f t="shared" si="127"/>
        <v>53431.37623641458</v>
      </c>
      <c r="AS74" s="1">
        <f t="shared" si="128"/>
        <v>20422.264381275774</v>
      </c>
      <c r="AT74" s="1">
        <f t="shared" si="129"/>
        <v>5972.2831122711423</v>
      </c>
      <c r="AU74" s="1">
        <f t="shared" si="89"/>
        <v>10686.275247282916</v>
      </c>
      <c r="AV74" s="1">
        <f t="shared" si="90"/>
        <v>4084.4528762551549</v>
      </c>
      <c r="AW74" s="1">
        <f t="shared" si="91"/>
        <v>1194.4566224542284</v>
      </c>
      <c r="AX74" s="1">
        <f t="shared" si="143"/>
        <v>35760.548644707495</v>
      </c>
      <c r="AY74" s="1">
        <f t="shared" si="144"/>
        <v>5298.8212000099675</v>
      </c>
      <c r="AZ74" s="1">
        <f t="shared" si="145"/>
        <v>970.56235986752154</v>
      </c>
      <c r="BA74" s="1">
        <f t="shared" si="146"/>
        <v>10.484600571583277</v>
      </c>
      <c r="BB74" s="1">
        <f t="shared" si="147"/>
        <v>8.5752396597098492</v>
      </c>
      <c r="BC74" s="1">
        <f t="shared" si="148"/>
        <v>6.8778756559466521</v>
      </c>
      <c r="BD74" s="1">
        <f t="shared" si="149"/>
        <v>57492.955643739238</v>
      </c>
      <c r="BE74">
        <f t="shared" si="135"/>
        <v>5.0788848368559847E-2</v>
      </c>
      <c r="BF74">
        <f t="shared" si="136"/>
        <v>8.7354297772322509E-2</v>
      </c>
      <c r="BG74">
        <f t="shared" si="137"/>
        <v>1.5496155781119188E-2</v>
      </c>
      <c r="BH74">
        <f t="shared" si="150"/>
        <v>6.9317723737613787E-2</v>
      </c>
      <c r="BI74">
        <f t="shared" si="151"/>
        <v>2.5795071186045644E-4</v>
      </c>
      <c r="BJ74">
        <f t="shared" si="151"/>
        <v>7.6307733392955894E-4</v>
      </c>
      <c r="BK74">
        <f t="shared" si="151"/>
        <v>2.4013084399271363E-5</v>
      </c>
      <c r="BL74">
        <f t="shared" si="140"/>
        <v>13.782661535867017</v>
      </c>
      <c r="BM74">
        <f t="shared" si="141"/>
        <v>15.583767056868512</v>
      </c>
      <c r="BN74">
        <f t="shared" si="142"/>
        <v>0.14341293843131001</v>
      </c>
      <c r="BO74">
        <f t="shared" si="131"/>
        <v>48.366382720088126</v>
      </c>
      <c r="BP74">
        <f t="shared" si="132"/>
        <v>13.566581224724859</v>
      </c>
      <c r="BQ74">
        <f t="shared" si="133"/>
        <v>4.0194514767878209</v>
      </c>
      <c r="BR74" s="7">
        <f t="shared" si="158"/>
        <v>2.8818487434700613E-2</v>
      </c>
      <c r="BS74" s="7">
        <f t="shared" si="138"/>
        <v>0.7894092343139355</v>
      </c>
      <c r="BT74" s="7">
        <f t="shared" si="139"/>
        <v>0.60694915301859254</v>
      </c>
      <c r="BU74" s="8">
        <f>MAX((BU$3*climate!$I184+BU$4*climate!$I184^2+BU$5*climate!$I184^6)*(K74/K$66)^$BW$1,-99)</f>
        <v>3.5346514657101396</v>
      </c>
      <c r="BV74" s="8">
        <f>MAX((BV$3*climate!$I184+BV$4*climate!$I184^2+BV$5*climate!$I184^6)*(L74/L$66)^$BW$1,-99)</f>
        <v>1.5780818317489218</v>
      </c>
      <c r="BW74" s="8">
        <f>MAX((BW$3*climate!$I184+BW$4*climate!$I184^2+BW$5*climate!$I184^6)*(M74/M$66)^$BW$1,-99)</f>
        <v>0.29106683609423278</v>
      </c>
      <c r="BX74" s="8">
        <f>MAX((BX$3*climate!$M184+BX$4*climate!$M184^2+BX$5*climate!$M184^6)*(K74/K$66)^$BW$1,-99)</f>
        <v>3.5346509594532298</v>
      </c>
      <c r="BY74" s="8">
        <f>MAX((BY$3*climate!$M184+BY$4*climate!$M184^2+BY$5*climate!$M184^6)*(L74/L$66)^$BW$1,-99)</f>
        <v>1.5780806865488521</v>
      </c>
      <c r="BZ74" s="8">
        <f>MAX((BZ$3*climate!$M184+BZ$4*climate!$M184^2+BZ$5*climate!$M184^6)*(M74/M$66)^$BW$1,-99)</f>
        <v>0.29106526667726346</v>
      </c>
      <c r="CA74" s="8">
        <f t="shared" si="152"/>
        <v>3.642300587792826E-4</v>
      </c>
      <c r="CB74" s="8">
        <f t="shared" si="153"/>
        <v>2.8752657181507318E-4</v>
      </c>
      <c r="CC74" s="8">
        <f t="shared" si="154"/>
        <v>2.2106912567999775E-4</v>
      </c>
      <c r="CD74" s="8">
        <f>MAX((CD$3*climate!$I184+CD$4*climate!$I184^2+CD$5*climate!$I184^6)*(K74/K$66)^$BW$1,-99)</f>
        <v>0.9332059573244742</v>
      </c>
      <c r="CE74" s="8">
        <f>MAX((CE$3*climate!$I184+CE$4*climate!$I184^2+CE$5*climate!$I184^6)*(L74/L$66)^$BW$1,-99)</f>
        <v>0.3883346334808267</v>
      </c>
      <c r="CF74" s="8">
        <f>MAX((CF$3*climate!$I184+CF$4*climate!$I184^2+CF$5*climate!$I184^6)*(M74/M$66)^$BW$1,-99)</f>
        <v>5.2735774025509462E-2</v>
      </c>
      <c r="CG74" s="8">
        <f>MAX((CG$3*climate!$M184+CG$4*climate!$M184^2+CG$5*climate!$M184^6)*(K74/K$66)^$BW$1,-99)</f>
        <v>0.9332071861659903</v>
      </c>
      <c r="CH74" s="8">
        <f>MAX((CH$3*climate!$M184+CH$4*climate!$M184^2+CH$5*climate!$M184^6)*(L74/L$66)^$BW$1,-99)</f>
        <v>0.38833502785361285</v>
      </c>
      <c r="CI74" s="8">
        <f>MAX((CI$3*climate!$M184+CI$4*climate!$M184^2+CI$5*climate!$M184^6)*(M74/M$66)^$BW$1,-99)</f>
        <v>5.2735648376136791E-2</v>
      </c>
      <c r="CJ74" s="8">
        <f t="shared" si="155"/>
        <v>-6.520794815552557E-5</v>
      </c>
      <c r="CK74" s="8">
        <f t="shared" si="156"/>
        <v>-5.1475756424636243E-5</v>
      </c>
      <c r="CL74" s="8">
        <f t="shared" si="157"/>
        <v>-3.9577908903076538E-5</v>
      </c>
    </row>
    <row r="75" spans="1:90">
      <c r="A75">
        <f t="shared" si="92"/>
        <v>2029</v>
      </c>
      <c r="B75" s="4">
        <f t="shared" si="97"/>
        <v>1199.7139735519111</v>
      </c>
      <c r="C75" s="4">
        <f t="shared" si="98"/>
        <v>3106.0428703767784</v>
      </c>
      <c r="D75" s="4">
        <f t="shared" si="99"/>
        <v>5002.9379274516677</v>
      </c>
      <c r="E75" s="11">
        <f t="shared" si="100"/>
        <v>3.6806304855091631E-3</v>
      </c>
      <c r="F75" s="11">
        <f t="shared" si="101"/>
        <v>7.3788527083089349E-3</v>
      </c>
      <c r="G75" s="11">
        <f t="shared" si="102"/>
        <v>1.6291246969139427E-2</v>
      </c>
      <c r="H75" s="4">
        <f t="shared" si="103"/>
        <v>54688.229284866153</v>
      </c>
      <c r="I75" s="4">
        <f t="shared" si="104"/>
        <v>21190.967299130447</v>
      </c>
      <c r="J75" s="4">
        <f t="shared" si="105"/>
        <v>6204.2126069680771</v>
      </c>
      <c r="K75" s="4">
        <f t="shared" si="76"/>
        <v>45584.389688280833</v>
      </c>
      <c r="L75" s="4">
        <f t="shared" si="77"/>
        <v>6822.4967212251895</v>
      </c>
      <c r="M75" s="4">
        <f t="shared" si="78"/>
        <v>1240.1138484898811</v>
      </c>
      <c r="N75" s="11">
        <f t="shared" si="106"/>
        <v>1.9769358488905597E-2</v>
      </c>
      <c r="O75" s="11">
        <f t="shared" si="107"/>
        <v>3.0039922269859742E-2</v>
      </c>
      <c r="P75" s="11">
        <f t="shared" si="108"/>
        <v>2.2181695699925896E-2</v>
      </c>
      <c r="Q75" s="4">
        <f t="shared" si="109"/>
        <v>5660.2651971376054</v>
      </c>
      <c r="R75" s="4">
        <f t="shared" si="110"/>
        <v>9461.0794728012315</v>
      </c>
      <c r="S75" s="4">
        <f t="shared" si="111"/>
        <v>2930.2532058770776</v>
      </c>
      <c r="T75" s="4">
        <f t="shared" si="112"/>
        <v>103.50061194436894</v>
      </c>
      <c r="U75" s="4">
        <f t="shared" si="113"/>
        <v>446.46756041143334</v>
      </c>
      <c r="V75" s="4">
        <f t="shared" si="114"/>
        <v>472.30057889796541</v>
      </c>
      <c r="W75" s="11">
        <f t="shared" si="115"/>
        <v>-1.219247815263802E-2</v>
      </c>
      <c r="X75" s="11">
        <f t="shared" si="116"/>
        <v>-1.3228699347321071E-2</v>
      </c>
      <c r="Y75" s="11">
        <f t="shared" si="117"/>
        <v>-1.2203590333800474E-2</v>
      </c>
      <c r="Z75" s="4">
        <f t="shared" si="134"/>
        <v>12329.265318583755</v>
      </c>
      <c r="AA75" s="4">
        <f t="shared" si="118"/>
        <v>27003.065675833346</v>
      </c>
      <c r="AB75" s="4">
        <f t="shared" si="119"/>
        <v>4734.2340846637217</v>
      </c>
      <c r="AC75" s="12">
        <f t="shared" si="120"/>
        <v>2.3201038110427983</v>
      </c>
      <c r="AD75" s="12">
        <f t="shared" si="121"/>
        <v>3.2020902353588867</v>
      </c>
      <c r="AE75" s="12">
        <f t="shared" si="122"/>
        <v>1.6839953579235412</v>
      </c>
      <c r="AF75" s="11">
        <f t="shared" si="123"/>
        <v>-2.9039671966837322E-3</v>
      </c>
      <c r="AG75" s="11">
        <f t="shared" si="124"/>
        <v>2.0567434751257441E-3</v>
      </c>
      <c r="AH75" s="11">
        <f t="shared" si="125"/>
        <v>8.257041531207765E-4</v>
      </c>
      <c r="AI75" s="1">
        <f t="shared" si="83"/>
        <v>85572.109977135042</v>
      </c>
      <c r="AJ75" s="1">
        <f t="shared" si="84"/>
        <v>29729.282996170783</v>
      </c>
      <c r="AK75" s="1">
        <f t="shared" si="85"/>
        <v>8581.9845612470544</v>
      </c>
      <c r="AL75" s="17">
        <f t="shared" si="126"/>
        <v>18.758051744707515</v>
      </c>
      <c r="AM75" s="17">
        <f t="shared" si="126"/>
        <v>4.2783302432091839</v>
      </c>
      <c r="AN75" s="17">
        <f t="shared" si="126"/>
        <v>1.1100363020797752</v>
      </c>
      <c r="AO75" s="7">
        <f t="shared" si="159"/>
        <v>1.5099503172136295E-2</v>
      </c>
      <c r="AP75" s="7">
        <f t="shared" si="159"/>
        <v>2.3252100209848428E-2</v>
      </c>
      <c r="AQ75" s="7">
        <f t="shared" si="159"/>
        <v>1.6830802256634112E-2</v>
      </c>
      <c r="AR75" s="1">
        <f t="shared" si="127"/>
        <v>54688.229284866153</v>
      </c>
      <c r="AS75" s="1">
        <f t="shared" si="128"/>
        <v>21190.967299130447</v>
      </c>
      <c r="AT75" s="1">
        <f t="shared" si="129"/>
        <v>6204.2126069680771</v>
      </c>
      <c r="AU75" s="1">
        <f t="shared" si="89"/>
        <v>10937.645856973231</v>
      </c>
      <c r="AV75" s="1">
        <f t="shared" si="90"/>
        <v>4238.1934598260896</v>
      </c>
      <c r="AW75" s="1">
        <f t="shared" si="91"/>
        <v>1240.8425213936155</v>
      </c>
      <c r="AX75" s="1">
        <f t="shared" si="143"/>
        <v>36467.511750624668</v>
      </c>
      <c r="AY75" s="1">
        <f t="shared" si="144"/>
        <v>5457.9973769801518</v>
      </c>
      <c r="AZ75" s="1">
        <f t="shared" si="145"/>
        <v>992.09107879190492</v>
      </c>
      <c r="BA75" s="1">
        <f t="shared" si="146"/>
        <v>10.504177054182149</v>
      </c>
      <c r="BB75" s="1">
        <f t="shared" si="147"/>
        <v>8.6048372206855657</v>
      </c>
      <c r="BC75" s="1">
        <f t="shared" si="148"/>
        <v>6.8998149163685811</v>
      </c>
      <c r="BD75" s="1">
        <f t="shared" si="149"/>
        <v>56598.60881980729</v>
      </c>
      <c r="BE75">
        <f t="shared" si="135"/>
        <v>5.0788848368559847E-2</v>
      </c>
      <c r="BF75">
        <f t="shared" si="136"/>
        <v>8.7354297772322509E-2</v>
      </c>
      <c r="BG75">
        <f t="shared" si="137"/>
        <v>1.5496155781119188E-2</v>
      </c>
      <c r="BH75">
        <f t="shared" si="150"/>
        <v>6.9403763374008109E-2</v>
      </c>
      <c r="BI75">
        <f t="shared" si="151"/>
        <v>2.5795071186045644E-4</v>
      </c>
      <c r="BJ75">
        <f t="shared" si="151"/>
        <v>7.6307733392955894E-4</v>
      </c>
      <c r="BK75">
        <f t="shared" si="151"/>
        <v>2.4013084399271363E-5</v>
      </c>
      <c r="BL75">
        <f t="shared" si="140"/>
        <v>14.106867674419085</v>
      </c>
      <c r="BM75">
        <f t="shared" si="141"/>
        <v>16.170346830008928</v>
      </c>
      <c r="BN75">
        <f t="shared" si="142"/>
        <v>0.14898228096214786</v>
      </c>
      <c r="BO75">
        <f t="shared" si="131"/>
        <v>49.760228712768907</v>
      </c>
      <c r="BP75">
        <f t="shared" si="132"/>
        <v>13.710458580919347</v>
      </c>
      <c r="BQ75">
        <f t="shared" si="133"/>
        <v>4.0615416702019695</v>
      </c>
      <c r="BR75" s="7">
        <f t="shared" si="158"/>
        <v>2.8280104451279708E-2</v>
      </c>
      <c r="BS75" s="7">
        <f t="shared" si="138"/>
        <v>0.76641673234362673</v>
      </c>
      <c r="BT75" s="7">
        <f t="shared" si="139"/>
        <v>0.57323248528565596</v>
      </c>
      <c r="BU75" s="8">
        <f>MAX((BU$3*climate!$I185+BU$4*climate!$I185^2+BU$5*climate!$I185^6)*(K75/K$66)^$BW$1,-99)</f>
        <v>3.5020922780333614</v>
      </c>
      <c r="BV75" s="8">
        <f>MAX((BV$3*climate!$I185+BV$4*climate!$I185^2+BV$5*climate!$I185^6)*(L75/L$66)^$BW$1,-99)</f>
        <v>1.5347187756626082</v>
      </c>
      <c r="BW75" s="8">
        <f>MAX((BW$3*climate!$I185+BW$4*climate!$I185^2+BW$5*climate!$I185^6)*(M75/M$66)^$BW$1,-99)</f>
        <v>0.24672664325981508</v>
      </c>
      <c r="BX75" s="8">
        <f>MAX((BX$3*climate!$M185+BX$4*climate!$M185^2+BX$5*climate!$M185^6)*(K75/K$66)^$BW$1,-99)</f>
        <v>3.5020915812817242</v>
      </c>
      <c r="BY75" s="8">
        <f>MAX((BY$3*climate!$M185+BY$4*climate!$M185^2+BY$5*climate!$M185^6)*(L75/L$66)^$BW$1,-99)</f>
        <v>1.5347174312320944</v>
      </c>
      <c r="BZ75" s="8">
        <f>MAX((BZ$3*climate!$M185+BZ$4*climate!$M185^2+BZ$5*climate!$M185^6)*(M75/M$66)^$BW$1,-99)</f>
        <v>0.24672486382479086</v>
      </c>
      <c r="CA75" s="8">
        <f t="shared" si="152"/>
        <v>4.9144106504419552E-4</v>
      </c>
      <c r="CB75" s="8">
        <f t="shared" si="153"/>
        <v>3.7664865521064403E-4</v>
      </c>
      <c r="CC75" s="8">
        <f t="shared" si="154"/>
        <v>2.8170998308671392E-4</v>
      </c>
      <c r="CD75" s="8">
        <f>MAX((CD$3*climate!$I185+CD$4*climate!$I185^2+CD$5*climate!$I185^6)*(K75/K$66)^$BW$1,-99)</f>
        <v>0.9612928734555215</v>
      </c>
      <c r="CE75" s="8">
        <f>MAX((CE$3*climate!$I185+CE$4*climate!$I185^2+CE$5*climate!$I185^6)*(L75/L$66)^$BW$1,-99)</f>
        <v>0.39568092878489358</v>
      </c>
      <c r="CF75" s="8">
        <f>MAX((CF$3*climate!$I185+CF$4*climate!$I185^2+CF$5*climate!$I185^6)*(M75/M$66)^$BW$1,-99)</f>
        <v>4.8709214665788453E-2</v>
      </c>
      <c r="CG75" s="8">
        <f>MAX((CG$3*climate!$M185+CG$4*climate!$M185^2+CG$5*climate!$M185^6)*(K75/K$66)^$BW$1,-99)</f>
        <v>0.96129419798536198</v>
      </c>
      <c r="CH75" s="8">
        <f>MAX((CH$3*climate!$M185+CH$4*climate!$M185^2+CH$5*climate!$M185^6)*(L75/L$66)^$BW$1,-99)</f>
        <v>0.39568133287488655</v>
      </c>
      <c r="CI75" s="8">
        <f>MAX((CI$3*climate!$M185+CI$4*climate!$M185^2+CI$5*climate!$M185^6)*(M75/M$66)^$BW$1,-99)</f>
        <v>4.8709046014409202E-2</v>
      </c>
      <c r="CJ75" s="8">
        <f t="shared" si="155"/>
        <v>-7.0029989138798229E-5</v>
      </c>
      <c r="CK75" s="8">
        <f t="shared" si="156"/>
        <v>-5.3672155441817408E-5</v>
      </c>
      <c r="CL75" s="8">
        <f t="shared" si="157"/>
        <v>-4.0143464718560805E-5</v>
      </c>
    </row>
    <row r="76" spans="1:90">
      <c r="A76">
        <f t="shared" si="92"/>
        <v>2030</v>
      </c>
      <c r="B76" s="4">
        <f t="shared" si="97"/>
        <v>1203.9088921856103</v>
      </c>
      <c r="C76" s="4">
        <f t="shared" si="98"/>
        <v>3127.8159515806719</v>
      </c>
      <c r="D76" s="4">
        <f t="shared" si="99"/>
        <v>5080.366819931688</v>
      </c>
      <c r="E76" s="11">
        <f t="shared" si="100"/>
        <v>3.4965989612337047E-3</v>
      </c>
      <c r="F76" s="11">
        <f t="shared" si="101"/>
        <v>7.0099100728934875E-3</v>
      </c>
      <c r="G76" s="11">
        <f t="shared" si="102"/>
        <v>1.5476684620682454E-2</v>
      </c>
      <c r="H76" s="4">
        <f t="shared" si="103"/>
        <v>55949.627362905558</v>
      </c>
      <c r="I76" s="4">
        <f t="shared" si="104"/>
        <v>21973.352395634309</v>
      </c>
      <c r="J76" s="4">
        <f t="shared" si="105"/>
        <v>6438.6719577877266</v>
      </c>
      <c r="K76" s="4">
        <f t="shared" si="76"/>
        <v>46473.306847441767</v>
      </c>
      <c r="L76" s="4">
        <f t="shared" si="77"/>
        <v>7025.1423791511334</v>
      </c>
      <c r="M76" s="4">
        <f t="shared" si="78"/>
        <v>1267.3635951890385</v>
      </c>
      <c r="N76" s="11">
        <f t="shared" si="106"/>
        <v>1.9500472974182781E-2</v>
      </c>
      <c r="O76" s="11">
        <f t="shared" si="107"/>
        <v>2.9702565821028815E-2</v>
      </c>
      <c r="P76" s="11">
        <f t="shared" si="108"/>
        <v>2.1973584709452432E-2</v>
      </c>
      <c r="Q76" s="4">
        <f t="shared" si="109"/>
        <v>5720.2162156138502</v>
      </c>
      <c r="R76" s="4">
        <f t="shared" si="110"/>
        <v>9680.6103510737721</v>
      </c>
      <c r="S76" s="4">
        <f t="shared" si="111"/>
        <v>3003.8775152189</v>
      </c>
      <c r="T76" s="4">
        <f t="shared" si="112"/>
        <v>102.23868299445256</v>
      </c>
      <c r="U76" s="4">
        <f t="shared" si="113"/>
        <v>440.56137528641858</v>
      </c>
      <c r="V76" s="4">
        <f t="shared" si="114"/>
        <v>466.53681611867785</v>
      </c>
      <c r="W76" s="11">
        <f t="shared" si="115"/>
        <v>-1.219247815263802E-2</v>
      </c>
      <c r="X76" s="11">
        <f t="shared" si="116"/>
        <v>-1.3228699347321071E-2</v>
      </c>
      <c r="Y76" s="11">
        <f t="shared" si="117"/>
        <v>-1.2203590333800474E-2</v>
      </c>
      <c r="Z76" s="4">
        <f t="shared" si="134"/>
        <v>12429.224057878444</v>
      </c>
      <c r="AA76" s="4">
        <f t="shared" si="118"/>
        <v>27705.678149133026</v>
      </c>
      <c r="AB76" s="4">
        <f t="shared" si="119"/>
        <v>4862.0778330112653</v>
      </c>
      <c r="AC76" s="12">
        <f t="shared" si="120"/>
        <v>2.3133663056826292</v>
      </c>
      <c r="AD76" s="12">
        <f t="shared" si="121"/>
        <v>3.208676113557225</v>
      </c>
      <c r="AE76" s="12">
        <f t="shared" si="122"/>
        <v>1.6853858398844148</v>
      </c>
      <c r="AF76" s="11">
        <f t="shared" si="123"/>
        <v>-2.9039671966837322E-3</v>
      </c>
      <c r="AG76" s="11">
        <f t="shared" si="124"/>
        <v>2.0567434751257441E-3</v>
      </c>
      <c r="AH76" s="11">
        <f t="shared" si="125"/>
        <v>8.257041531207765E-4</v>
      </c>
      <c r="AI76" s="1">
        <f t="shared" si="83"/>
        <v>87952.54483639478</v>
      </c>
      <c r="AJ76" s="1">
        <f t="shared" si="84"/>
        <v>30994.548156379795</v>
      </c>
      <c r="AK76" s="1">
        <f t="shared" si="85"/>
        <v>8964.6286265159652</v>
      </c>
      <c r="AL76" s="17">
        <f t="shared" si="126"/>
        <v>19.038456633911601</v>
      </c>
      <c r="AM76" s="17">
        <f t="shared" si="126"/>
        <v>4.3768156051196492</v>
      </c>
      <c r="AN76" s="17">
        <f t="shared" si="126"/>
        <v>1.1285322755627856</v>
      </c>
      <c r="AO76" s="7">
        <f t="shared" si="159"/>
        <v>1.4948508140414932E-2</v>
      </c>
      <c r="AP76" s="7">
        <f t="shared" si="159"/>
        <v>2.3019579207749944E-2</v>
      </c>
      <c r="AQ76" s="7">
        <f t="shared" si="159"/>
        <v>1.6662494234067772E-2</v>
      </c>
      <c r="AR76" s="1">
        <f t="shared" si="127"/>
        <v>55949.627362905558</v>
      </c>
      <c r="AS76" s="1">
        <f t="shared" si="128"/>
        <v>21973.352395634309</v>
      </c>
      <c r="AT76" s="1">
        <f t="shared" si="129"/>
        <v>6438.6719577877266</v>
      </c>
      <c r="AU76" s="1">
        <f t="shared" si="89"/>
        <v>11189.925472581112</v>
      </c>
      <c r="AV76" s="1">
        <f t="shared" si="90"/>
        <v>4394.6704791268621</v>
      </c>
      <c r="AW76" s="1">
        <f t="shared" si="91"/>
        <v>1287.7343915575455</v>
      </c>
      <c r="AX76" s="1">
        <f t="shared" si="143"/>
        <v>37178.645477953418</v>
      </c>
      <c r="AY76" s="1">
        <f t="shared" si="144"/>
        <v>5620.1139033209074</v>
      </c>
      <c r="AZ76" s="1">
        <f t="shared" si="145"/>
        <v>1013.8908761512306</v>
      </c>
      <c r="BA76" s="1">
        <f t="shared" si="146"/>
        <v>10.523489829142008</v>
      </c>
      <c r="BB76" s="1">
        <f t="shared" si="147"/>
        <v>8.6341072101771772</v>
      </c>
      <c r="BC76" s="1">
        <f t="shared" si="148"/>
        <v>6.921550561152122</v>
      </c>
      <c r="BD76" s="1">
        <f t="shared" si="149"/>
        <v>55687.42088823986</v>
      </c>
      <c r="BE76">
        <f>BF2</f>
        <v>6.3205317370554306E-2</v>
      </c>
      <c r="BF76">
        <f>BG2</f>
        <v>0.11886832818763103</v>
      </c>
      <c r="BG76">
        <f>BH2</f>
        <v>1.9324906665705893E-2</v>
      </c>
      <c r="BH76">
        <f t="shared" si="150"/>
        <v>9.2736887914538144E-2</v>
      </c>
      <c r="BI76">
        <f t="shared" si="151"/>
        <v>3.9949121439124941E-4</v>
      </c>
      <c r="BJ76">
        <f t="shared" si="151"/>
        <v>1.4129679446122359E-3</v>
      </c>
      <c r="BK76">
        <f t="shared" si="151"/>
        <v>3.7345201763824407E-5</v>
      </c>
      <c r="BL76">
        <f t="shared" si="140"/>
        <v>22.351384579945019</v>
      </c>
      <c r="BM76">
        <f t="shared" si="141"/>
        <v>31.047642570699757</v>
      </c>
      <c r="BN76">
        <f t="shared" si="142"/>
        <v>0.24045350335466095</v>
      </c>
      <c r="BO76">
        <f t="shared" si="131"/>
        <v>51.167453178285577</v>
      </c>
      <c r="BP76">
        <f t="shared" si="132"/>
        <v>18.854876245131443</v>
      </c>
      <c r="BQ76">
        <f t="shared" si="133"/>
        <v>5.1182535084298948</v>
      </c>
      <c r="BR76" s="7">
        <f t="shared" si="158"/>
        <v>2.7755213237581788E-2</v>
      </c>
      <c r="BS76" s="7">
        <f t="shared" si="138"/>
        <v>0.74409391489672494</v>
      </c>
      <c r="BT76" s="7">
        <f t="shared" si="139"/>
        <v>0.54166423697710742</v>
      </c>
      <c r="BU76" s="8">
        <f>MAX((BU$3*climate!$I186+BU$4*climate!$I186^2+BU$5*climate!$I186^6)*(K76/K$66)^$BW$1,-99)</f>
        <v>3.4660933537707366</v>
      </c>
      <c r="BV76" s="8">
        <f>MAX((BV$3*climate!$I186+BV$4*climate!$I186^2+BV$5*climate!$I186^6)*(L76/L$66)^$BW$1,-99)</f>
        <v>1.4889486934339156</v>
      </c>
      <c r="BW76" s="8">
        <f>MAX((BW$3*climate!$I186+BW$4*climate!$I186^2+BW$5*climate!$I186^6)*(M76/M$66)^$BW$1,-99)</f>
        <v>0.20030101022204591</v>
      </c>
      <c r="BX76" s="8">
        <f>MAX((BX$3*climate!$M186+BX$4*climate!$M186^2+BX$5*climate!$M186^6)*(K76/K$66)^$BW$1,-99)</f>
        <v>3.4660924470664942</v>
      </c>
      <c r="BY76" s="8">
        <f>MAX((BY$3*climate!$M186+BY$4*climate!$M186^2+BY$5*climate!$M186^6)*(L76/L$66)^$BW$1,-99)</f>
        <v>1.4889471418599352</v>
      </c>
      <c r="BZ76" s="8">
        <f>MAX((BZ$3*climate!$M186+BZ$4*climate!$M186^2+BZ$5*climate!$M186^6)*(M76/M$66)^$BW$1,-99)</f>
        <v>0.20029901903217798</v>
      </c>
      <c r="CA76" s="8">
        <f t="shared" si="152"/>
        <v>6.3550382853358521E-4</v>
      </c>
      <c r="CB76" s="8">
        <f t="shared" si="153"/>
        <v>4.7287453170541242E-4</v>
      </c>
      <c r="CC76" s="8">
        <f t="shared" si="154"/>
        <v>3.4422969637867493E-4</v>
      </c>
      <c r="CD76" s="8">
        <f>MAX((CD$3*climate!$I186+CD$4*climate!$I186^2+CD$5*climate!$I186^6)*(K76/K$66)^$BW$1,-99)</f>
        <v>0.98937485968037908</v>
      </c>
      <c r="CE76" s="8">
        <f>MAX((CE$3*climate!$I186+CE$4*climate!$I186^2+CE$5*climate!$I186^6)*(L76/L$66)^$BW$1,-99)</f>
        <v>0.40247812971573449</v>
      </c>
      <c r="CF76" s="8">
        <f>MAX((CF$3*climate!$I186+CF$4*climate!$I186^2+CF$5*climate!$I186^6)*(M76/M$66)^$BW$1,-99)</f>
        <v>4.3825507889733363E-2</v>
      </c>
      <c r="CG76" s="8">
        <f>MAX((CG$3*climate!$M186+CG$4*climate!$M186^2+CG$5*climate!$M186^6)*(K76/K$66)^$BW$1,-99)</f>
        <v>0.98937626690885605</v>
      </c>
      <c r="CH76" s="8">
        <f>MAX((CH$3*climate!$M186+CH$4*climate!$M186^2+CH$5*climate!$M186^6)*(L76/L$66)^$BW$1,-99)</f>
        <v>0.40247853397973177</v>
      </c>
      <c r="CI76" s="8">
        <f>MAX((CI$3*climate!$M186+CI$4*climate!$M186^2+CI$5*climate!$M186^6)*(M76/M$66)^$BW$1,-99)</f>
        <v>4.3825288659821847E-2</v>
      </c>
      <c r="CJ76" s="8">
        <f t="shared" si="155"/>
        <v>-7.3911113511614514E-5</v>
      </c>
      <c r="CK76" s="8">
        <f t="shared" si="156"/>
        <v>-5.4996809807233464E-5</v>
      </c>
      <c r="CL76" s="8">
        <f t="shared" si="157"/>
        <v>-4.0035006904397049E-5</v>
      </c>
    </row>
    <row r="77" spans="1:90">
      <c r="A77">
        <f t="shared" si="92"/>
        <v>2031</v>
      </c>
      <c r="B77" s="4">
        <f t="shared" si="97"/>
        <v>1207.9079994383546</v>
      </c>
      <c r="C77" s="4">
        <f t="shared" si="98"/>
        <v>3148.6453746985576</v>
      </c>
      <c r="D77" s="4">
        <f t="shared" si="99"/>
        <v>5155.0626932096766</v>
      </c>
      <c r="E77" s="11">
        <f t="shared" si="100"/>
        <v>3.3217690131720195E-3</v>
      </c>
      <c r="F77" s="11">
        <f t="shared" si="101"/>
        <v>6.6594145692488128E-3</v>
      </c>
      <c r="G77" s="11">
        <f t="shared" si="102"/>
        <v>1.4702850389648331E-2</v>
      </c>
      <c r="H77" s="4">
        <f t="shared" si="103"/>
        <v>57207.392679021978</v>
      </c>
      <c r="I77" s="4">
        <f t="shared" si="104"/>
        <v>22754.648235544017</v>
      </c>
      <c r="J77" s="4">
        <f t="shared" si="105"/>
        <v>6675.3911499747428</v>
      </c>
      <c r="K77" s="4">
        <f t="shared" si="76"/>
        <v>47360.720109165522</v>
      </c>
      <c r="L77" s="4">
        <f t="shared" si="77"/>
        <v>7226.8056664598134</v>
      </c>
      <c r="M77" s="4">
        <f t="shared" si="78"/>
        <v>1294.9194892949924</v>
      </c>
      <c r="N77" s="11">
        <f t="shared" si="106"/>
        <v>1.9095117647575099E-2</v>
      </c>
      <c r="O77" s="11">
        <f t="shared" si="107"/>
        <v>2.8705935968951435E-2</v>
      </c>
      <c r="P77" s="11">
        <f t="shared" si="108"/>
        <v>2.1742690267068765E-2</v>
      </c>
      <c r="Q77" s="4">
        <f t="shared" si="109"/>
        <v>5777.4970153767626</v>
      </c>
      <c r="R77" s="4">
        <f t="shared" si="110"/>
        <v>9892.2038026494793</v>
      </c>
      <c r="S77" s="4">
        <f t="shared" si="111"/>
        <v>3076.3099000748093</v>
      </c>
      <c r="T77" s="4">
        <f t="shared" si="112"/>
        <v>100.99214008568822</v>
      </c>
      <c r="U77" s="4">
        <f t="shared" si="113"/>
        <v>434.73332130871228</v>
      </c>
      <c r="V77" s="4">
        <f t="shared" si="114"/>
        <v>460.8433919391299</v>
      </c>
      <c r="W77" s="11">
        <f t="shared" si="115"/>
        <v>-1.219247815263802E-2</v>
      </c>
      <c r="X77" s="11">
        <f t="shared" si="116"/>
        <v>-1.3228699347321071E-2</v>
      </c>
      <c r="Y77" s="11">
        <f t="shared" si="117"/>
        <v>-1.2203590333800474E-2</v>
      </c>
      <c r="Z77" s="4">
        <f t="shared" si="134"/>
        <v>12360.563094887559</v>
      </c>
      <c r="AA77" s="4">
        <f t="shared" si="118"/>
        <v>27425.95431353389</v>
      </c>
      <c r="AB77" s="4">
        <f t="shared" si="119"/>
        <v>4968.9560690530197</v>
      </c>
      <c r="AC77" s="12">
        <f t="shared" si="120"/>
        <v>2.3066483658170136</v>
      </c>
      <c r="AD77" s="12">
        <f t="shared" si="121"/>
        <v>3.2152755372175759</v>
      </c>
      <c r="AE77" s="12">
        <f t="shared" si="122"/>
        <v>1.6867774699720184</v>
      </c>
      <c r="AF77" s="11">
        <f t="shared" si="123"/>
        <v>-2.9039671966837322E-3</v>
      </c>
      <c r="AG77" s="11">
        <f t="shared" si="124"/>
        <v>2.0567434751257441E-3</v>
      </c>
      <c r="AH77" s="11">
        <f t="shared" si="125"/>
        <v>8.257041531207765E-4</v>
      </c>
      <c r="AI77" s="1">
        <f t="shared" si="83"/>
        <v>90347.215825336403</v>
      </c>
      <c r="AJ77" s="1">
        <f t="shared" si="84"/>
        <v>32289.763819868676</v>
      </c>
      <c r="AK77" s="1">
        <f t="shared" si="85"/>
        <v>9355.900155421914</v>
      </c>
      <c r="AL77" s="17">
        <f t="shared" si="126"/>
        <v>19.320207192644833</v>
      </c>
      <c r="AM77" s="17">
        <f t="shared" si="126"/>
        <v>4.4765605340844195</v>
      </c>
      <c r="AN77" s="17">
        <f t="shared" si="126"/>
        <v>1.1471483964719646</v>
      </c>
      <c r="AO77" s="7">
        <f t="shared" si="159"/>
        <v>1.4799023059010784E-2</v>
      </c>
      <c r="AP77" s="7">
        <f t="shared" si="159"/>
        <v>2.2789383415672444E-2</v>
      </c>
      <c r="AQ77" s="7">
        <f t="shared" si="159"/>
        <v>1.6495869291727094E-2</v>
      </c>
      <c r="AR77" s="1">
        <f t="shared" si="127"/>
        <v>57207.392679021978</v>
      </c>
      <c r="AS77" s="1">
        <f t="shared" si="128"/>
        <v>22754.648235544017</v>
      </c>
      <c r="AT77" s="1">
        <f t="shared" si="129"/>
        <v>6675.3911499747428</v>
      </c>
      <c r="AU77" s="1">
        <f t="shared" si="89"/>
        <v>11441.478535804396</v>
      </c>
      <c r="AV77" s="1">
        <f t="shared" si="90"/>
        <v>4550.9296471088037</v>
      </c>
      <c r="AW77" s="1">
        <f t="shared" si="91"/>
        <v>1335.0782299949487</v>
      </c>
      <c r="AX77" s="1">
        <f t="shared" si="143"/>
        <v>37888.576087332418</v>
      </c>
      <c r="AY77" s="1">
        <f t="shared" si="144"/>
        <v>5781.4445331678508</v>
      </c>
      <c r="AZ77" s="1">
        <f t="shared" si="145"/>
        <v>1035.935591435994</v>
      </c>
      <c r="BA77" s="1">
        <f t="shared" si="146"/>
        <v>10.5424049231358</v>
      </c>
      <c r="BB77" s="1">
        <f t="shared" si="147"/>
        <v>8.6624088496750069</v>
      </c>
      <c r="BC77" s="1">
        <f t="shared" si="148"/>
        <v>6.9430602504581902</v>
      </c>
      <c r="BD77" s="1">
        <f t="shared" si="149"/>
        <v>54760.269399002849</v>
      </c>
      <c r="BE77">
        <f t="shared" si="135"/>
        <v>6.3205317370554306E-2</v>
      </c>
      <c r="BF77">
        <f t="shared" si="136"/>
        <v>0.11886832818763103</v>
      </c>
      <c r="BG77">
        <f t="shared" si="137"/>
        <v>1.9324906665705893E-2</v>
      </c>
      <c r="BH77">
        <f t="shared" si="150"/>
        <v>9.2443559240503445E-2</v>
      </c>
      <c r="BI77">
        <f t="shared" si="151"/>
        <v>3.9949121439124941E-4</v>
      </c>
      <c r="BJ77">
        <f t="shared" si="151"/>
        <v>1.4129679446122359E-3</v>
      </c>
      <c r="BK77">
        <f t="shared" si="151"/>
        <v>3.7345201763824407E-5</v>
      </c>
      <c r="BL77">
        <f t="shared" si="140"/>
        <v>22.853850773499559</v>
      </c>
      <c r="BM77">
        <f t="shared" si="141"/>
        <v>32.151588547751068</v>
      </c>
      <c r="BN77">
        <f t="shared" si="142"/>
        <v>0.24929382934825461</v>
      </c>
      <c r="BO77">
        <f t="shared" si="131"/>
        <v>52.587616752072876</v>
      </c>
      <c r="BP77">
        <f t="shared" si="132"/>
        <v>19.724433019433743</v>
      </c>
      <c r="BQ77">
        <f t="shared" si="133"/>
        <v>5.1922902572542169</v>
      </c>
      <c r="BR77" s="7">
        <f t="shared" si="158"/>
        <v>2.6976479264128717E-2</v>
      </c>
      <c r="BS77" s="7">
        <f t="shared" si="138"/>
        <v>0.7224212765987621</v>
      </c>
      <c r="BT77" s="7">
        <f t="shared" si="139"/>
        <v>0.51208845884028231</v>
      </c>
      <c r="BU77" s="8">
        <f>MAX((BU$3*climate!$I187+BU$4*climate!$I187^2+BU$5*climate!$I187^6)*(K77/K$66)^$BW$1,-99)</f>
        <v>3.4266729115502836</v>
      </c>
      <c r="BV77" s="8">
        <f>MAX((BV$3*climate!$I187+BV$4*climate!$I187^2+BV$5*climate!$I187^6)*(L77/L$66)^$BW$1,-99)</f>
        <v>1.4409449193098656</v>
      </c>
      <c r="BW77" s="8">
        <f>MAX((BW$3*climate!$I187+BW$4*climate!$I187^2+BW$5*climate!$I187^6)*(M77/M$66)^$BW$1,-99)</f>
        <v>0.15173624812235331</v>
      </c>
      <c r="BX77" s="8">
        <f>MAX((BX$3*climate!$M187+BX$4*climate!$M187^2+BX$5*climate!$M187^6)*(K77/K$66)^$BW$1,-99)</f>
        <v>3.4266717773371456</v>
      </c>
      <c r="BY77" s="8">
        <f>MAX((BY$3*climate!$M187+BY$4*climate!$M187^2+BY$5*climate!$M187^6)*(L77/L$66)^$BW$1,-99)</f>
        <v>1.4409431534904349</v>
      </c>
      <c r="BZ77" s="8">
        <f>MAX((BZ$3*climate!$M187+BZ$4*climate!$M187^2+BZ$5*climate!$M187^6)*(M77/M$66)^$BW$1,-99)</f>
        <v>0.15173404390467429</v>
      </c>
      <c r="CA77" s="8">
        <f t="shared" si="152"/>
        <v>7.9599391558791152E-4</v>
      </c>
      <c r="CB77" s="8">
        <f t="shared" si="153"/>
        <v>5.7504294066386635E-4</v>
      </c>
      <c r="CC77" s="8">
        <f t="shared" si="154"/>
        <v>4.076192974796554E-4</v>
      </c>
      <c r="CD77" s="8">
        <f>MAX((CD$3*climate!$I187+CD$4*climate!$I187^2+CD$5*climate!$I187^6)*(K77/K$66)^$BW$1,-99)</f>
        <v>1.0173948060640432</v>
      </c>
      <c r="CE77" s="8">
        <f>MAX((CE$3*climate!$I187+CE$4*climate!$I187^2+CE$5*climate!$I187^6)*(L77/L$66)^$BW$1,-99)</f>
        <v>0.40869850676643887</v>
      </c>
      <c r="CF77" s="8">
        <f>MAX((CF$3*climate!$I187+CF$4*climate!$I187^2+CF$5*climate!$I187^6)*(M77/M$66)^$BW$1,-99)</f>
        <v>3.7981113306148881E-2</v>
      </c>
      <c r="CG77" s="8">
        <f>MAX((CG$3*climate!$M187+CG$4*climate!$M187^2+CG$5*climate!$M187^6)*(K77/K$66)^$BW$1,-99)</f>
        <v>1.0173962825797391</v>
      </c>
      <c r="CH77" s="8">
        <f>MAX((CH$3*climate!$M187+CH$4*climate!$M187^2+CH$5*climate!$M187^6)*(L77/L$66)^$BW$1,-99)</f>
        <v>0.40869890127090353</v>
      </c>
      <c r="CI77" s="8">
        <f>MAX((CI$3*climate!$M187+CI$4*climate!$M187^2+CI$5*climate!$M187^6)*(M77/M$66)^$BW$1,-99)</f>
        <v>3.7980835355756797E-2</v>
      </c>
      <c r="CJ77" s="8">
        <f t="shared" si="155"/>
        <v>-7.6755034834974294E-5</v>
      </c>
      <c r="CK77" s="8">
        <f t="shared" si="156"/>
        <v>-5.5449470250864585E-5</v>
      </c>
      <c r="CL77" s="8">
        <f t="shared" si="157"/>
        <v>-3.930536749687417E-5</v>
      </c>
    </row>
    <row r="78" spans="1:90">
      <c r="A78">
        <f t="shared" si="92"/>
        <v>2032</v>
      </c>
      <c r="B78" s="4">
        <f t="shared" si="97"/>
        <v>1211.7197712334869</v>
      </c>
      <c r="C78" s="4">
        <f t="shared" si="98"/>
        <v>3168.5651028361399</v>
      </c>
      <c r="D78" s="4">
        <f t="shared" si="99"/>
        <v>5227.0671029608202</v>
      </c>
      <c r="E78" s="11">
        <f t="shared" si="100"/>
        <v>3.1556805625134183E-3</v>
      </c>
      <c r="F78" s="11">
        <f t="shared" si="101"/>
        <v>6.3264438407863721E-3</v>
      </c>
      <c r="G78" s="11">
        <f t="shared" si="102"/>
        <v>1.3967707870165914E-2</v>
      </c>
      <c r="H78" s="4">
        <f t="shared" si="103"/>
        <v>58476.519264505376</v>
      </c>
      <c r="I78" s="4">
        <f t="shared" si="104"/>
        <v>23562.972637703038</v>
      </c>
      <c r="J78" s="4">
        <f t="shared" si="105"/>
        <v>6914.3665341741207</v>
      </c>
      <c r="K78" s="4">
        <f t="shared" si="76"/>
        <v>48259.111267102955</v>
      </c>
      <c r="L78" s="4">
        <f t="shared" si="77"/>
        <v>7436.4805118291997</v>
      </c>
      <c r="M78" s="4">
        <f t="shared" si="78"/>
        <v>1322.8004152189947</v>
      </c>
      <c r="N78" s="11">
        <f t="shared" si="106"/>
        <v>1.8969119470030327E-2</v>
      </c>
      <c r="O78" s="11">
        <f t="shared" si="107"/>
        <v>2.9013488814636945E-2</v>
      </c>
      <c r="P78" s="11">
        <f t="shared" si="108"/>
        <v>2.1531011120376142E-2</v>
      </c>
      <c r="Q78" s="4">
        <f t="shared" si="109"/>
        <v>5833.6640871553773</v>
      </c>
      <c r="R78" s="4">
        <f t="shared" si="110"/>
        <v>10108.099726310285</v>
      </c>
      <c r="S78" s="4">
        <f t="shared" si="111"/>
        <v>3147.5541167895431</v>
      </c>
      <c r="T78" s="4">
        <f t="shared" si="112"/>
        <v>99.760795624105313</v>
      </c>
      <c r="U78" s="4">
        <f t="shared" si="113"/>
        <v>428.98236490485698</v>
      </c>
      <c r="V78" s="4">
        <f t="shared" si="114"/>
        <v>455.21944797586571</v>
      </c>
      <c r="W78" s="11">
        <f t="shared" si="115"/>
        <v>-1.219247815263802E-2</v>
      </c>
      <c r="X78" s="11">
        <f t="shared" si="116"/>
        <v>-1.3228699347321071E-2</v>
      </c>
      <c r="Y78" s="11">
        <f t="shared" si="117"/>
        <v>-1.2203590333800474E-2</v>
      </c>
      <c r="Z78" s="4">
        <f t="shared" si="134"/>
        <v>12448.084540461885</v>
      </c>
      <c r="AA78" s="4">
        <f t="shared" si="118"/>
        <v>28083.056815003667</v>
      </c>
      <c r="AB78" s="4">
        <f t="shared" si="119"/>
        <v>5092.9741391556063</v>
      </c>
      <c r="AC78" s="12">
        <f t="shared" si="120"/>
        <v>2.2999499346283967</v>
      </c>
      <c r="AD78" s="12">
        <f t="shared" si="121"/>
        <v>3.2218885341994796</v>
      </c>
      <c r="AE78" s="12">
        <f t="shared" si="122"/>
        <v>1.6881702491343649</v>
      </c>
      <c r="AF78" s="11">
        <f t="shared" si="123"/>
        <v>-2.9039671966837322E-3</v>
      </c>
      <c r="AG78" s="11">
        <f t="shared" si="124"/>
        <v>2.0567434751257441E-3</v>
      </c>
      <c r="AH78" s="11">
        <f t="shared" si="125"/>
        <v>8.257041531207765E-4</v>
      </c>
      <c r="AI78" s="1">
        <f t="shared" si="83"/>
        <v>92753.97277860716</v>
      </c>
      <c r="AJ78" s="1">
        <f t="shared" si="84"/>
        <v>33611.717084990611</v>
      </c>
      <c r="AK78" s="1">
        <f t="shared" si="85"/>
        <v>9755.3883698746722</v>
      </c>
      <c r="AL78" s="17">
        <f t="shared" si="126"/>
        <v>19.60326818247616</v>
      </c>
      <c r="AM78" s="17">
        <f t="shared" si="126"/>
        <v>4.5775584079351903</v>
      </c>
      <c r="AN78" s="17">
        <f t="shared" si="126"/>
        <v>1.1658823743783164</v>
      </c>
      <c r="AO78" s="7">
        <f t="shared" si="159"/>
        <v>1.4651032828420675E-2</v>
      </c>
      <c r="AP78" s="7">
        <f t="shared" si="159"/>
        <v>2.2561489581515718E-2</v>
      </c>
      <c r="AQ78" s="7">
        <f t="shared" si="159"/>
        <v>1.6330910598809822E-2</v>
      </c>
      <c r="AR78" s="1">
        <f t="shared" si="127"/>
        <v>58476.519264505376</v>
      </c>
      <c r="AS78" s="1">
        <f t="shared" si="128"/>
        <v>23562.972637703038</v>
      </c>
      <c r="AT78" s="1">
        <f t="shared" si="129"/>
        <v>6914.3665341741207</v>
      </c>
      <c r="AU78" s="1">
        <f t="shared" si="89"/>
        <v>11695.303852901076</v>
      </c>
      <c r="AV78" s="1">
        <f t="shared" si="90"/>
        <v>4712.5945275406075</v>
      </c>
      <c r="AW78" s="1">
        <f t="shared" si="91"/>
        <v>1382.8733068348242</v>
      </c>
      <c r="AX78" s="1">
        <f t="shared" si="143"/>
        <v>38607.289013682363</v>
      </c>
      <c r="AY78" s="1">
        <f t="shared" si="144"/>
        <v>5949.1844094633598</v>
      </c>
      <c r="AZ78" s="1">
        <f t="shared" si="145"/>
        <v>1058.2403321751958</v>
      </c>
      <c r="BA78" s="1">
        <f t="shared" si="146"/>
        <v>10.56119637217728</v>
      </c>
      <c r="BB78" s="1">
        <f t="shared" si="147"/>
        <v>8.6910094151043999</v>
      </c>
      <c r="BC78" s="1">
        <f t="shared" si="148"/>
        <v>6.9643627436873876</v>
      </c>
      <c r="BD78" s="1">
        <f t="shared" si="149"/>
        <v>53822.791529601061</v>
      </c>
      <c r="BE78">
        <f t="shared" si="135"/>
        <v>6.3205317370554306E-2</v>
      </c>
      <c r="BF78">
        <f t="shared" si="136"/>
        <v>0.11886832818763103</v>
      </c>
      <c r="BG78">
        <f t="shared" si="137"/>
        <v>1.9324906665705893E-2</v>
      </c>
      <c r="BH78">
        <f t="shared" si="150"/>
        <v>9.2569299199259644E-2</v>
      </c>
      <c r="BI78">
        <f t="shared" si="151"/>
        <v>3.9949121439124941E-4</v>
      </c>
      <c r="BJ78">
        <f t="shared" si="151"/>
        <v>1.4129679446122359E-3</v>
      </c>
      <c r="BK78">
        <f t="shared" si="151"/>
        <v>3.7345201763824407E-5</v>
      </c>
      <c r="BL78">
        <f t="shared" si="140"/>
        <v>23.360855694350544</v>
      </c>
      <c r="BM78">
        <f t="shared" si="141"/>
        <v>33.293725016849613</v>
      </c>
      <c r="BN78">
        <f t="shared" si="142"/>
        <v>0.25821841328776785</v>
      </c>
      <c r="BO78">
        <f t="shared" si="131"/>
        <v>54.006245504935116</v>
      </c>
      <c r="BP78">
        <f t="shared" si="132"/>
        <v>19.947195798701298</v>
      </c>
      <c r="BQ78">
        <f t="shared" si="133"/>
        <v>5.2472085769337431</v>
      </c>
      <c r="BR78" s="7">
        <f t="shared" si="158"/>
        <v>2.6737015590630131E-2</v>
      </c>
      <c r="BS78" s="7">
        <f t="shared" si="138"/>
        <v>0.70137988019297293</v>
      </c>
      <c r="BT78" s="7">
        <f t="shared" si="139"/>
        <v>0.48448425190766814</v>
      </c>
      <c r="BU78" s="8">
        <f>MAX((BU$3*climate!$I188+BU$4*climate!$I188^2+BU$5*climate!$I188^6)*(K78/K$66)^$BW$1,-99)</f>
        <v>3.3835513823576591</v>
      </c>
      <c r="BV78" s="8">
        <f>MAX((BV$3*climate!$I188+BV$4*climate!$I188^2+BV$5*climate!$I188^6)*(L78/L$66)^$BW$1,-99)</f>
        <v>1.3902648812104839</v>
      </c>
      <c r="BW78" s="8">
        <f>MAX((BW$3*climate!$I188+BW$4*climate!$I188^2+BW$5*climate!$I188^6)*(M78/M$66)^$BW$1,-99)</f>
        <v>0.10107464529102576</v>
      </c>
      <c r="BX78" s="8">
        <f>MAX((BX$3*climate!$M188+BX$4*climate!$M188^2+BX$5*climate!$M188^6)*(K78/K$66)^$BW$1,-99)</f>
        <v>3.3835500052538436</v>
      </c>
      <c r="BY78" s="8">
        <f>MAX((BY$3*climate!$M188+BY$4*climate!$M188^2+BY$5*climate!$M188^6)*(L78/L$66)^$BW$1,-99)</f>
        <v>1.3902628957724301</v>
      </c>
      <c r="BZ78" s="8">
        <f>MAX((BZ$3*climate!$M188+BZ$4*climate!$M188^2+BZ$5*climate!$M188^6)*(M78/M$66)^$BW$1,-99)</f>
        <v>0.10107222735244023</v>
      </c>
      <c r="CA78" s="8">
        <f t="shared" si="152"/>
        <v>9.7246751429442852E-4</v>
      </c>
      <c r="CB78" s="8">
        <f t="shared" si="153"/>
        <v>6.8206914866738449E-4</v>
      </c>
      <c r="CC78" s="8">
        <f t="shared" si="154"/>
        <v>4.711451961674458E-4</v>
      </c>
      <c r="CD78" s="8">
        <f>MAX((CD$3*climate!$I188+CD$4*climate!$I188^2+CD$5*climate!$I188^6)*(K78/K$66)^$BW$1,-99)</f>
        <v>1.0451175416260059</v>
      </c>
      <c r="CE78" s="8">
        <f>MAX((CE$3*climate!$I188+CE$4*climate!$I188^2+CE$5*climate!$I188^6)*(L78/L$66)^$BW$1,-99)</f>
        <v>0.41409449507018986</v>
      </c>
      <c r="CF78" s="8">
        <f>MAX((CF$3*climate!$I188+CF$4*climate!$I188^2+CF$5*climate!$I188^6)*(M78/M$66)^$BW$1,-99)</f>
        <v>3.107536005872066E-2</v>
      </c>
      <c r="CG78" s="8">
        <f>MAX((CG$3*climate!$M188+CG$4*climate!$M188^2+CG$5*climate!$M188^6)*(K78/K$66)^$BW$1,-99)</f>
        <v>1.0451190734682163</v>
      </c>
      <c r="CH78" s="8">
        <f>MAX((CH$3*climate!$M188+CH$4*climate!$M188^2+CH$5*climate!$M188^6)*(L78/L$66)^$BW$1,-99)</f>
        <v>0.41409486934466044</v>
      </c>
      <c r="CI78" s="8">
        <f>MAX((CI$3*climate!$M188+CI$4*climate!$M188^2+CI$5*climate!$M188^6)*(M78/M$66)^$BW$1,-99)</f>
        <v>3.107501474001477E-2</v>
      </c>
      <c r="CJ78" s="8">
        <f t="shared" si="155"/>
        <v>-7.8493435757371276E-5</v>
      </c>
      <c r="CK78" s="8">
        <f t="shared" si="156"/>
        <v>-5.5053716567439882E-5</v>
      </c>
      <c r="CL78" s="8">
        <f t="shared" si="157"/>
        <v>-3.8028833502572628E-5</v>
      </c>
    </row>
    <row r="79" spans="1:90">
      <c r="A79">
        <f t="shared" si="92"/>
        <v>2033</v>
      </c>
      <c r="B79" s="4">
        <f t="shared" si="97"/>
        <v>1215.3523817363168</v>
      </c>
      <c r="C79" s="4">
        <f t="shared" si="98"/>
        <v>3187.6085645561602</v>
      </c>
      <c r="D79" s="4">
        <f t="shared" si="99"/>
        <v>5296.4267419571352</v>
      </c>
      <c r="E79" s="11">
        <f t="shared" si="100"/>
        <v>2.9978965343877475E-3</v>
      </c>
      <c r="F79" s="11">
        <f t="shared" si="101"/>
        <v>6.0101216487470528E-3</v>
      </c>
      <c r="G79" s="11">
        <f t="shared" si="102"/>
        <v>1.3269322476657618E-2</v>
      </c>
      <c r="H79" s="4">
        <f t="shared" si="103"/>
        <v>59749.103307446509</v>
      </c>
      <c r="I79" s="4">
        <f t="shared" si="104"/>
        <v>24384.405654727598</v>
      </c>
      <c r="J79" s="4">
        <f t="shared" si="105"/>
        <v>7155.3521132024525</v>
      </c>
      <c r="K79" s="4">
        <f t="shared" si="76"/>
        <v>49161.958461862538</v>
      </c>
      <c r="L79" s="4">
        <f t="shared" si="77"/>
        <v>7649.7490707811739</v>
      </c>
      <c r="M79" s="4">
        <f t="shared" si="78"/>
        <v>1350.9772648263624</v>
      </c>
      <c r="N79" s="11">
        <f t="shared" si="106"/>
        <v>1.8708326180366885E-2</v>
      </c>
      <c r="O79" s="11">
        <f t="shared" si="107"/>
        <v>2.8678695333461679E-2</v>
      </c>
      <c r="P79" s="11">
        <f t="shared" si="108"/>
        <v>2.1300907743291742E-2</v>
      </c>
      <c r="Q79" s="4">
        <f t="shared" si="109"/>
        <v>5887.9433780150466</v>
      </c>
      <c r="R79" s="4">
        <f t="shared" si="110"/>
        <v>10322.101459555364</v>
      </c>
      <c r="S79" s="4">
        <f t="shared" si="111"/>
        <v>3217.5052280543168</v>
      </c>
      <c r="T79" s="4">
        <f t="shared" si="112"/>
        <v>98.54446430296862</v>
      </c>
      <c r="U79" s="4">
        <f t="shared" si="113"/>
        <v>423.30748617422785</v>
      </c>
      <c r="V79" s="4">
        <f t="shared" si="114"/>
        <v>449.66413632078945</v>
      </c>
      <c r="W79" s="11">
        <f t="shared" si="115"/>
        <v>-1.219247815263802E-2</v>
      </c>
      <c r="X79" s="11">
        <f t="shared" si="116"/>
        <v>-1.3228699347321071E-2</v>
      </c>
      <c r="Y79" s="11">
        <f t="shared" si="117"/>
        <v>-1.2203590333800474E-2</v>
      </c>
      <c r="Z79" s="4">
        <f t="shared" si="134"/>
        <v>12532.600781679539</v>
      </c>
      <c r="AA79" s="4">
        <f t="shared" si="118"/>
        <v>28754.985726220188</v>
      </c>
      <c r="AB79" s="4">
        <f t="shared" si="119"/>
        <v>5215.2249341146944</v>
      </c>
      <c r="AC79" s="12">
        <f t="shared" si="120"/>
        <v>2.2932709554642208</v>
      </c>
      <c r="AD79" s="12">
        <f t="shared" si="121"/>
        <v>3.2285151324197767</v>
      </c>
      <c r="AE79" s="12">
        <f t="shared" si="122"/>
        <v>1.68956417832025</v>
      </c>
      <c r="AF79" s="11">
        <f t="shared" si="123"/>
        <v>-2.9039671966837322E-3</v>
      </c>
      <c r="AG79" s="11">
        <f t="shared" si="124"/>
        <v>2.0567434751257441E-3</v>
      </c>
      <c r="AH79" s="11">
        <f t="shared" si="125"/>
        <v>8.257041531207765E-4</v>
      </c>
      <c r="AI79" s="1">
        <f t="shared" si="83"/>
        <v>95173.879353647528</v>
      </c>
      <c r="AJ79" s="1">
        <f t="shared" si="84"/>
        <v>34963.139904032156</v>
      </c>
      <c r="AK79" s="1">
        <f t="shared" si="85"/>
        <v>10162.72283972203</v>
      </c>
      <c r="AL79" s="17">
        <f t="shared" si="126"/>
        <v>19.887604226905097</v>
      </c>
      <c r="AM79" s="17">
        <f t="shared" si="126"/>
        <v>4.6798021789013058</v>
      </c>
      <c r="AN79" s="17">
        <f t="shared" si="126"/>
        <v>1.1847318959947699</v>
      </c>
      <c r="AO79" s="7">
        <f t="shared" si="159"/>
        <v>1.4504522500136469E-2</v>
      </c>
      <c r="AP79" s="7">
        <f t="shared" si="159"/>
        <v>2.2335874685700561E-2</v>
      </c>
      <c r="AQ79" s="7">
        <f t="shared" si="159"/>
        <v>1.6167601492821725E-2</v>
      </c>
      <c r="AR79" s="1">
        <f t="shared" si="127"/>
        <v>59749.103307446509</v>
      </c>
      <c r="AS79" s="1">
        <f t="shared" si="128"/>
        <v>24384.405654727598</v>
      </c>
      <c r="AT79" s="1">
        <f t="shared" si="129"/>
        <v>7155.3521132024525</v>
      </c>
      <c r="AU79" s="1">
        <f t="shared" si="89"/>
        <v>11949.820661489302</v>
      </c>
      <c r="AV79" s="1">
        <f t="shared" si="90"/>
        <v>4876.8811309455195</v>
      </c>
      <c r="AW79" s="1">
        <f t="shared" si="91"/>
        <v>1431.0704226404905</v>
      </c>
      <c r="AX79" s="1">
        <f t="shared" si="143"/>
        <v>39329.566769490026</v>
      </c>
      <c r="AY79" s="1">
        <f t="shared" si="144"/>
        <v>6119.7992566249386</v>
      </c>
      <c r="AZ79" s="1">
        <f t="shared" si="145"/>
        <v>1080.7818118610899</v>
      </c>
      <c r="BA79" s="1">
        <f t="shared" si="146"/>
        <v>10.579731850096691</v>
      </c>
      <c r="BB79" s="1">
        <f t="shared" si="147"/>
        <v>8.7192845737633249</v>
      </c>
      <c r="BC79" s="1">
        <f t="shared" si="148"/>
        <v>6.9854399581005131</v>
      </c>
      <c r="BD79" s="1">
        <f t="shared" si="149"/>
        <v>52875.626057091198</v>
      </c>
      <c r="BE79">
        <f t="shared" si="135"/>
        <v>6.3205317370554306E-2</v>
      </c>
      <c r="BF79">
        <f t="shared" si="136"/>
        <v>0.11886832818763103</v>
      </c>
      <c r="BG79">
        <f t="shared" si="137"/>
        <v>1.9324906665705893E-2</v>
      </c>
      <c r="BH79">
        <f t="shared" si="150"/>
        <v>9.270338054049454E-2</v>
      </c>
      <c r="BI79">
        <f t="shared" si="151"/>
        <v>3.9949121439124941E-4</v>
      </c>
      <c r="BJ79">
        <f t="shared" si="151"/>
        <v>1.4129679446122359E-3</v>
      </c>
      <c r="BK79">
        <f t="shared" si="151"/>
        <v>3.7345201763824407E-5</v>
      </c>
      <c r="BL79">
        <f t="shared" si="140"/>
        <v>23.869241839080022</v>
      </c>
      <c r="BM79">
        <f t="shared" si="141"/>
        <v>34.454383538551433</v>
      </c>
      <c r="BN79">
        <f t="shared" si="142"/>
        <v>0.26721806835875295</v>
      </c>
      <c r="BO79">
        <f t="shared" si="131"/>
        <v>55.450211332991962</v>
      </c>
      <c r="BP79">
        <f t="shared" si="132"/>
        <v>20.160215425761542</v>
      </c>
      <c r="BQ79">
        <f t="shared" si="133"/>
        <v>5.3028014513192545</v>
      </c>
      <c r="BR79" s="7">
        <f t="shared" si="158"/>
        <v>2.6249593666180848E-2</v>
      </c>
      <c r="BS79" s="7">
        <f t="shared" si="138"/>
        <v>0.68095133999317758</v>
      </c>
      <c r="BT79" s="7">
        <f t="shared" si="139"/>
        <v>0.45847192325034702</v>
      </c>
      <c r="BU79" s="8">
        <f>MAX((BU$3*climate!$I189+BU$4*climate!$I189^2+BU$5*climate!$I189^6)*(K79/K$66)^$BW$1,-99)</f>
        <v>3.3367604033502647</v>
      </c>
      <c r="BV79" s="8">
        <f>MAX((BV$3*climate!$I189+BV$4*climate!$I189^2+BV$5*climate!$I189^6)*(L79/L$66)^$BW$1,-99)</f>
        <v>1.337091892968066</v>
      </c>
      <c r="BW79" s="8">
        <f>MAX((BW$3*climate!$I189+BW$4*climate!$I189^2+BW$5*climate!$I189^6)*(M79/M$66)^$BW$1,-99)</f>
        <v>4.8267085778467674E-2</v>
      </c>
      <c r="BX79" s="8">
        <f>MAX((BX$3*climate!$M189+BX$4*climate!$M189^2+BX$5*climate!$M189^6)*(K79/K$66)^$BW$1,-99)</f>
        <v>3.3367587696230325</v>
      </c>
      <c r="BY79" s="8">
        <f>MAX((BY$3*climate!$M189+BY$4*climate!$M189^2+BY$5*climate!$M189^6)*(L79/L$66)^$BW$1,-99)</f>
        <v>1.3370896832449164</v>
      </c>
      <c r="BZ79" s="8">
        <f>MAX((BZ$3*climate!$M189+BZ$4*climate!$M189^2+BZ$5*climate!$M189^6)*(M79/M$66)^$BW$1,-99)</f>
        <v>4.8264453854555078E-2</v>
      </c>
      <c r="CA79" s="8">
        <f t="shared" si="152"/>
        <v>1.1644607950054725E-3</v>
      </c>
      <c r="CB79" s="8">
        <f t="shared" si="153"/>
        <v>7.9294113872849735E-4</v>
      </c>
      <c r="CC79" s="8">
        <f t="shared" si="154"/>
        <v>5.3387258023578706E-4</v>
      </c>
      <c r="CD79" s="8">
        <f>MAX((CD$3*climate!$I189+CD$4*climate!$I189^2+CD$5*climate!$I189^6)*(K79/K$66)^$BW$1,-99)</f>
        <v>1.0724649021643795</v>
      </c>
      <c r="CE79" s="8">
        <f>MAX((CE$3*climate!$I189+CE$4*climate!$I189^2+CE$5*climate!$I189^6)*(L79/L$66)^$BW$1,-99)</f>
        <v>0.4186201922558348</v>
      </c>
      <c r="CF79" s="8">
        <f>MAX((CF$3*climate!$I189+CF$4*climate!$I189^2+CF$5*climate!$I189^6)*(M79/M$66)^$BW$1,-99)</f>
        <v>2.2988317662997717E-2</v>
      </c>
      <c r="CG79" s="8">
        <f>MAX((CG$3*climate!$M189+CG$4*climate!$M189^2+CG$5*climate!$M189^6)*(K79/K$66)^$BW$1,-99)</f>
        <v>1.0724664748389399</v>
      </c>
      <c r="CH79" s="8">
        <f>MAX((CH$3*climate!$M189+CH$4*climate!$M189^2+CH$5*climate!$M189^6)*(L79/L$66)^$BW$1,-99)</f>
        <v>0.41862053537682092</v>
      </c>
      <c r="CI79" s="8">
        <f>MAX((CI$3*climate!$M189+CI$4*climate!$M189^2+CI$5*climate!$M189^6)*(M79/M$66)^$BW$1,-99)</f>
        <v>2.2987895717719843E-2</v>
      </c>
      <c r="CJ79" s="8">
        <f t="shared" si="155"/>
        <v>-7.9022076259164948E-5</v>
      </c>
      <c r="CK79" s="8">
        <f t="shared" si="156"/>
        <v>-5.3810188717721437E-5</v>
      </c>
      <c r="CL79" s="8">
        <f t="shared" si="157"/>
        <v>-3.622940328177494E-5</v>
      </c>
    </row>
    <row r="80" spans="1:90">
      <c r="A80">
        <f t="shared" si="92"/>
        <v>2034</v>
      </c>
      <c r="B80" s="4">
        <f t="shared" si="97"/>
        <v>1218.8137073949208</v>
      </c>
      <c r="C80" s="4">
        <f t="shared" si="98"/>
        <v>3205.8085840356521</v>
      </c>
      <c r="D80" s="4">
        <f t="shared" si="99"/>
        <v>5363.1927366495056</v>
      </c>
      <c r="E80" s="11">
        <f t="shared" si="100"/>
        <v>2.8480017076683599E-3</v>
      </c>
      <c r="F80" s="11">
        <f t="shared" si="101"/>
        <v>5.7096155663097E-3</v>
      </c>
      <c r="G80" s="11">
        <f t="shared" si="102"/>
        <v>1.2605856352824737E-2</v>
      </c>
      <c r="H80" s="4">
        <f t="shared" si="103"/>
        <v>61024.849901436559</v>
      </c>
      <c r="I80" s="4">
        <f t="shared" si="104"/>
        <v>25218.809625729089</v>
      </c>
      <c r="J80" s="4">
        <f t="shared" si="105"/>
        <v>7398.1849430108859</v>
      </c>
      <c r="K80" s="4">
        <f t="shared" si="76"/>
        <v>50069.054467618691</v>
      </c>
      <c r="L80" s="4">
        <f t="shared" si="77"/>
        <v>7866.5986956658007</v>
      </c>
      <c r="M80" s="4">
        <f t="shared" si="78"/>
        <v>1379.4367098641101</v>
      </c>
      <c r="N80" s="11">
        <f t="shared" si="106"/>
        <v>1.8451177173094857E-2</v>
      </c>
      <c r="O80" s="11">
        <f t="shared" si="107"/>
        <v>2.8347286019210882E-2</v>
      </c>
      <c r="P80" s="11">
        <f t="shared" si="108"/>
        <v>2.1065820853325423E-2</v>
      </c>
      <c r="Q80" s="4">
        <f t="shared" si="109"/>
        <v>5940.3397106063212</v>
      </c>
      <c r="R80" s="4">
        <f t="shared" si="110"/>
        <v>10534.090428546268</v>
      </c>
      <c r="S80" s="4">
        <f t="shared" si="111"/>
        <v>3286.1007777811624</v>
      </c>
      <c r="T80" s="4">
        <f t="shared" si="112"/>
        <v>97.342963074891259</v>
      </c>
      <c r="U80" s="4">
        <f t="shared" si="113"/>
        <v>417.70767870815871</v>
      </c>
      <c r="V80" s="4">
        <f t="shared" si="114"/>
        <v>444.17661941332835</v>
      </c>
      <c r="W80" s="11">
        <f t="shared" si="115"/>
        <v>-1.219247815263802E-2</v>
      </c>
      <c r="X80" s="11">
        <f t="shared" si="116"/>
        <v>-1.3228699347321071E-2</v>
      </c>
      <c r="Y80" s="11">
        <f t="shared" si="117"/>
        <v>-1.2203590333800474E-2</v>
      </c>
      <c r="Z80" s="4">
        <f t="shared" si="134"/>
        <v>12612.477395202428</v>
      </c>
      <c r="AA80" s="4">
        <f t="shared" si="118"/>
        <v>29424.160236345775</v>
      </c>
      <c r="AB80" s="4">
        <f t="shared" si="119"/>
        <v>5335.5298097151317</v>
      </c>
      <c r="AC80" s="12">
        <f t="shared" si="120"/>
        <v>2.2866113718364449</v>
      </c>
      <c r="AD80" s="12">
        <f t="shared" si="121"/>
        <v>3.2351553598527256</v>
      </c>
      <c r="AE80" s="12">
        <f t="shared" si="122"/>
        <v>1.690959258479253</v>
      </c>
      <c r="AF80" s="11">
        <f t="shared" si="123"/>
        <v>-2.9039671966837322E-3</v>
      </c>
      <c r="AG80" s="11">
        <f t="shared" si="124"/>
        <v>2.0567434751257441E-3</v>
      </c>
      <c r="AH80" s="11">
        <f t="shared" si="125"/>
        <v>8.257041531207765E-4</v>
      </c>
      <c r="AI80" s="1">
        <f t="shared" si="83"/>
        <v>97606.312079772077</v>
      </c>
      <c r="AJ80" s="1">
        <f t="shared" si="84"/>
        <v>36343.707044574461</v>
      </c>
      <c r="AK80" s="1">
        <f t="shared" si="85"/>
        <v>10577.520978390317</v>
      </c>
      <c r="AL80" s="17">
        <f t="shared" si="126"/>
        <v>20.173179827858224</v>
      </c>
      <c r="AM80" s="17">
        <f t="shared" si="126"/>
        <v>4.7832843791728958</v>
      </c>
      <c r="AN80" s="17">
        <f t="shared" si="126"/>
        <v>1.2036946264333457</v>
      </c>
      <c r="AO80" s="7">
        <f t="shared" si="159"/>
        <v>1.4359477275135105E-2</v>
      </c>
      <c r="AP80" s="7">
        <f t="shared" si="159"/>
        <v>2.2112515938843554E-2</v>
      </c>
      <c r="AQ80" s="7">
        <f t="shared" si="159"/>
        <v>1.6005925477893507E-2</v>
      </c>
      <c r="AR80" s="1">
        <f t="shared" si="127"/>
        <v>61024.849901436559</v>
      </c>
      <c r="AS80" s="1">
        <f t="shared" si="128"/>
        <v>25218.809625729089</v>
      </c>
      <c r="AT80" s="1">
        <f t="shared" si="129"/>
        <v>7398.1849430108859</v>
      </c>
      <c r="AU80" s="1">
        <f t="shared" si="89"/>
        <v>12204.969980287313</v>
      </c>
      <c r="AV80" s="1">
        <f t="shared" si="90"/>
        <v>5043.7619251458182</v>
      </c>
      <c r="AW80" s="1">
        <f t="shared" si="91"/>
        <v>1479.6369886021773</v>
      </c>
      <c r="AX80" s="1">
        <f t="shared" si="143"/>
        <v>40055.243574094951</v>
      </c>
      <c r="AY80" s="1">
        <f t="shared" si="144"/>
        <v>6293.2789565326411</v>
      </c>
      <c r="AZ80" s="1">
        <f t="shared" si="145"/>
        <v>1103.5493678912881</v>
      </c>
      <c r="BA80" s="1">
        <f t="shared" si="146"/>
        <v>10.598014869621739</v>
      </c>
      <c r="BB80" s="1">
        <f t="shared" si="147"/>
        <v>8.747237510612587</v>
      </c>
      <c r="BC80" s="1">
        <f t="shared" si="148"/>
        <v>7.0062869622505035</v>
      </c>
      <c r="BD80" s="1">
        <f t="shared" si="149"/>
        <v>51920.914805062166</v>
      </c>
      <c r="BE80">
        <f t="shared" si="135"/>
        <v>6.3205317370554306E-2</v>
      </c>
      <c r="BF80">
        <f t="shared" si="136"/>
        <v>0.11886832818763103</v>
      </c>
      <c r="BG80">
        <f t="shared" si="137"/>
        <v>1.9324906665705893E-2</v>
      </c>
      <c r="BH80">
        <f t="shared" si="150"/>
        <v>9.2836896121543735E-2</v>
      </c>
      <c r="BI80">
        <f t="shared" si="151"/>
        <v>3.9949121439124941E-4</v>
      </c>
      <c r="BJ80">
        <f t="shared" si="151"/>
        <v>1.4129679446122359E-3</v>
      </c>
      <c r="BK80">
        <f t="shared" si="151"/>
        <v>3.7345201763824407E-5</v>
      </c>
      <c r="BL80">
        <f t="shared" si="140"/>
        <v>24.378891395168608</v>
      </c>
      <c r="BM80">
        <f t="shared" si="141"/>
        <v>35.633369602433703</v>
      </c>
      <c r="BN80">
        <f t="shared" si="142"/>
        <v>0.27628670938282929</v>
      </c>
      <c r="BO80">
        <f t="shared" si="131"/>
        <v>56.905756849186858</v>
      </c>
      <c r="BP80">
        <f t="shared" si="132"/>
        <v>20.37589324564421</v>
      </c>
      <c r="BQ80">
        <f t="shared" si="133"/>
        <v>5.3591391527413954</v>
      </c>
      <c r="BR80" s="7">
        <f t="shared" si="158"/>
        <v>2.5775142411483598E-2</v>
      </c>
      <c r="BS80" s="7">
        <f t="shared" si="138"/>
        <v>0.66111780581861901</v>
      </c>
      <c r="BT80" s="7">
        <f t="shared" si="139"/>
        <v>0.43405642567777719</v>
      </c>
      <c r="BU80" s="8">
        <f>MAX((BU$3*climate!$I190+BU$4*climate!$I190^2+BU$5*climate!$I190^6)*(K80/K$66)^$BW$1,-99)</f>
        <v>3.2862112760501709</v>
      </c>
      <c r="BV80" s="8">
        <f>MAX((BV$3*climate!$I190+BV$4*climate!$I190^2+BV$5*climate!$I190^6)*(L80/L$66)^$BW$1,-99)</f>
        <v>1.2813750246937488</v>
      </c>
      <c r="BW80" s="8">
        <f>MAX((BW$3*climate!$I190+BW$4*climate!$I190^2+BW$5*climate!$I190^6)*(M80/M$66)^$BW$1,-99)</f>
        <v>-6.7362285504337423E-3</v>
      </c>
      <c r="BX80" s="8">
        <f>MAX((BX$3*climate!$M190+BX$4*climate!$M190^2+BX$5*climate!$M190^6)*(K80/K$66)^$BW$1,-99)</f>
        <v>3.2862093735208067</v>
      </c>
      <c r="BY80" s="8">
        <f>MAX((BY$3*climate!$M190+BY$4*climate!$M190^2+BY$5*climate!$M190^6)*(L80/L$66)^$BW$1,-99)</f>
        <v>1.2813725868915191</v>
      </c>
      <c r="BZ80" s="8">
        <f>MAX((BZ$3*climate!$M190+BZ$4*climate!$M190^2+BZ$5*climate!$M190^6)*(M80/M$66)^$BW$1,-99)</f>
        <v>-6.7390743231736288E-3</v>
      </c>
      <c r="CA80" s="8">
        <f t="shared" si="152"/>
        <v>1.3715512192327614E-3</v>
      </c>
      <c r="CB80" s="8">
        <f t="shared" si="153"/>
        <v>9.0675693262701489E-4</v>
      </c>
      <c r="CC80" s="8">
        <f t="shared" si="154"/>
        <v>5.9533061985416976E-4</v>
      </c>
      <c r="CD80" s="8">
        <f>MAX((CD$3*climate!$I190+CD$4*climate!$I190^2+CD$5*climate!$I190^6)*(K80/K$66)^$BW$1,-99)</f>
        <v>1.0993105599032649</v>
      </c>
      <c r="CE80" s="8">
        <f>MAX((CE$3*climate!$I190+CE$4*climate!$I190^2+CE$5*climate!$I190^6)*(L80/L$66)^$BW$1,-99)</f>
        <v>0.42215495723605595</v>
      </c>
      <c r="CF80" s="8">
        <f>MAX((CF$3*climate!$I190+CF$4*climate!$I190^2+CF$5*climate!$I190^6)*(M80/M$66)^$BW$1,-99)</f>
        <v>1.3588216988423064E-2</v>
      </c>
      <c r="CG80" s="8">
        <f>MAX((CG$3*climate!$M190+CG$4*climate!$M190^2+CG$5*climate!$M190^6)*(K80/K$66)^$BW$1,-99)</f>
        <v>1.0993121582801999</v>
      </c>
      <c r="CH80" s="8">
        <f>MAX((CH$3*climate!$M190+CH$4*climate!$M190^2+CH$5*climate!$M190^6)*(L80/L$66)^$BW$1,-99)</f>
        <v>0.42215525772408963</v>
      </c>
      <c r="CI80" s="8">
        <f>MAX((CI$3*climate!$M190+CI$4*climate!$M190^2+CI$5*climate!$M190^6)*(M80/M$66)^$BW$1,-99)</f>
        <v>1.3587708510824376E-2</v>
      </c>
      <c r="CJ80" s="8">
        <f t="shared" si="155"/>
        <v>-7.8239933471454046E-5</v>
      </c>
      <c r="CK80" s="8">
        <f t="shared" si="156"/>
        <v>-5.1725813144042426E-5</v>
      </c>
      <c r="CL80" s="8">
        <f t="shared" si="157"/>
        <v>-3.3960545867886422E-5</v>
      </c>
    </row>
    <row r="81" spans="1:90">
      <c r="A81">
        <f t="shared" si="92"/>
        <v>2035</v>
      </c>
      <c r="B81" s="4">
        <f t="shared" si="97"/>
        <v>1222.1113317389115</v>
      </c>
      <c r="C81" s="4">
        <f t="shared" si="98"/>
        <v>3223.1973218999701</v>
      </c>
      <c r="D81" s="4">
        <f t="shared" si="99"/>
        <v>5427.4199920186866</v>
      </c>
      <c r="E81" s="11">
        <f t="shared" si="100"/>
        <v>2.7056016222849416E-3</v>
      </c>
      <c r="F81" s="11">
        <f t="shared" si="101"/>
        <v>5.4241347879942147E-3</v>
      </c>
      <c r="G81" s="11">
        <f t="shared" si="102"/>
        <v>1.19755635351835E-2</v>
      </c>
      <c r="H81" s="4">
        <f t="shared" si="103"/>
        <v>62303.393963686009</v>
      </c>
      <c r="I81" s="4">
        <f t="shared" si="104"/>
        <v>26065.992243083623</v>
      </c>
      <c r="J81" s="4">
        <f t="shared" si="105"/>
        <v>7642.7077462174811</v>
      </c>
      <c r="K81" s="4">
        <f t="shared" si="76"/>
        <v>50980.129506725112</v>
      </c>
      <c r="L81" s="4">
        <f t="shared" si="77"/>
        <v>8086.9986041433449</v>
      </c>
      <c r="M81" s="4">
        <f t="shared" si="78"/>
        <v>1408.1658978771673</v>
      </c>
      <c r="N81" s="11">
        <f t="shared" si="106"/>
        <v>1.8196369969311954E-2</v>
      </c>
      <c r="O81" s="11">
        <f t="shared" si="107"/>
        <v>2.8017179597451314E-2</v>
      </c>
      <c r="P81" s="11">
        <f t="shared" si="108"/>
        <v>2.0826753273723853E-2</v>
      </c>
      <c r="Q81" s="4">
        <f t="shared" si="109"/>
        <v>5990.8520733924597</v>
      </c>
      <c r="R81" s="4">
        <f t="shared" si="110"/>
        <v>10743.931496098232</v>
      </c>
      <c r="S81" s="4">
        <f t="shared" si="111"/>
        <v>3353.2844142328563</v>
      </c>
      <c r="T81" s="4">
        <f t="shared" si="112"/>
        <v>96.156111124287591</v>
      </c>
      <c r="U81" s="4">
        <f t="shared" si="113"/>
        <v>412.18194941146112</v>
      </c>
      <c r="V81" s="4">
        <f t="shared" si="114"/>
        <v>438.75606991415566</v>
      </c>
      <c r="W81" s="11">
        <f t="shared" si="115"/>
        <v>-1.219247815263802E-2</v>
      </c>
      <c r="X81" s="11">
        <f t="shared" si="116"/>
        <v>-1.3228699347321071E-2</v>
      </c>
      <c r="Y81" s="11">
        <f t="shared" si="117"/>
        <v>-1.2203590333800474E-2</v>
      </c>
      <c r="Z81" s="4">
        <f t="shared" si="134"/>
        <v>12687.762658513293</v>
      </c>
      <c r="AA81" s="4">
        <f t="shared" si="118"/>
        <v>30090.216365735752</v>
      </c>
      <c r="AB81" s="4">
        <f t="shared" si="119"/>
        <v>5453.7800432145368</v>
      </c>
      <c r="AC81" s="12">
        <f t="shared" si="120"/>
        <v>2.2799711274210681</v>
      </c>
      <c r="AD81" s="12">
        <f t="shared" si="121"/>
        <v>3.241809244530121</v>
      </c>
      <c r="AE81" s="12">
        <f t="shared" si="122"/>
        <v>1.6923554905617373</v>
      </c>
      <c r="AF81" s="11">
        <f t="shared" si="123"/>
        <v>-2.9039671966837322E-3</v>
      </c>
      <c r="AG81" s="11">
        <f t="shared" si="124"/>
        <v>2.0567434751257441E-3</v>
      </c>
      <c r="AH81" s="11">
        <f t="shared" si="125"/>
        <v>8.257041531207765E-4</v>
      </c>
      <c r="AI81" s="1">
        <f t="shared" si="83"/>
        <v>100050.65085208218</v>
      </c>
      <c r="AJ81" s="1">
        <f t="shared" si="84"/>
        <v>37753.098265262837</v>
      </c>
      <c r="AK81" s="1">
        <f t="shared" si="85"/>
        <v>10999.405869153463</v>
      </c>
      <c r="AL81" s="17">
        <f t="shared" si="126"/>
        <v>20.459959381990515</v>
      </c>
      <c r="AM81" s="17">
        <f t="shared" si="126"/>
        <v>4.8879971267266331</v>
      </c>
      <c r="AN81" s="17">
        <f t="shared" si="126"/>
        <v>1.2227682104572906</v>
      </c>
      <c r="AO81" s="7">
        <f t="shared" si="159"/>
        <v>1.4215882502383754E-2</v>
      </c>
      <c r="AP81" s="7">
        <f t="shared" si="159"/>
        <v>2.1891390779455119E-2</v>
      </c>
      <c r="AQ81" s="7">
        <f t="shared" si="159"/>
        <v>1.5845866223114572E-2</v>
      </c>
      <c r="AR81" s="1">
        <f t="shared" si="127"/>
        <v>62303.393963686009</v>
      </c>
      <c r="AS81" s="1">
        <f t="shared" si="128"/>
        <v>26065.992243083623</v>
      </c>
      <c r="AT81" s="1">
        <f t="shared" si="129"/>
        <v>7642.7077462174811</v>
      </c>
      <c r="AU81" s="1">
        <f t="shared" si="89"/>
        <v>12460.678792737202</v>
      </c>
      <c r="AV81" s="1">
        <f t="shared" si="90"/>
        <v>5213.1984486167248</v>
      </c>
      <c r="AW81" s="1">
        <f t="shared" si="91"/>
        <v>1528.5415492434963</v>
      </c>
      <c r="AX81" s="1">
        <f t="shared" si="143"/>
        <v>40784.103605380093</v>
      </c>
      <c r="AY81" s="1">
        <f t="shared" si="144"/>
        <v>6469.5988833146748</v>
      </c>
      <c r="AZ81" s="1">
        <f t="shared" si="145"/>
        <v>1126.5327183017337</v>
      </c>
      <c r="BA81" s="1">
        <f t="shared" si="146"/>
        <v>10.616047666956435</v>
      </c>
      <c r="BB81" s="1">
        <f t="shared" si="147"/>
        <v>8.7748693891765956</v>
      </c>
      <c r="BC81" s="1">
        <f t="shared" si="148"/>
        <v>7.0268998036597861</v>
      </c>
      <c r="BD81" s="1">
        <f t="shared" si="149"/>
        <v>50960.67048488505</v>
      </c>
      <c r="BE81">
        <f t="shared" si="135"/>
        <v>6.3205317370554306E-2</v>
      </c>
      <c r="BF81">
        <f t="shared" si="136"/>
        <v>0.11886832818763103</v>
      </c>
      <c r="BG81">
        <f t="shared" si="137"/>
        <v>1.9324906665705893E-2</v>
      </c>
      <c r="BH81">
        <f t="shared" si="150"/>
        <v>9.2969894873438749E-2</v>
      </c>
      <c r="BI81">
        <f t="shared" si="151"/>
        <v>3.9949121439124941E-4</v>
      </c>
      <c r="BJ81">
        <f t="shared" si="151"/>
        <v>1.4129679446122359E-3</v>
      </c>
      <c r="BK81">
        <f t="shared" si="151"/>
        <v>3.7345201763824407E-5</v>
      </c>
      <c r="BL81">
        <f t="shared" si="140"/>
        <v>24.889658515249362</v>
      </c>
      <c r="BM81">
        <f t="shared" si="141"/>
        <v>36.83041148398835</v>
      </c>
      <c r="BN81">
        <f t="shared" si="142"/>
        <v>0.28541846280443556</v>
      </c>
      <c r="BO81">
        <f t="shared" si="131"/>
        <v>58.372510836007905</v>
      </c>
      <c r="BP81">
        <f t="shared" si="132"/>
        <v>20.594208315599449</v>
      </c>
      <c r="BQ81">
        <f t="shared" si="133"/>
        <v>5.4162292097818794</v>
      </c>
      <c r="BR81" s="7">
        <f t="shared" si="158"/>
        <v>2.5311862407467522E-2</v>
      </c>
      <c r="BS81" s="7">
        <f t="shared" si="138"/>
        <v>0.64186194739671742</v>
      </c>
      <c r="BT81" s="7">
        <f t="shared" si="139"/>
        <v>0.41112582427954686</v>
      </c>
      <c r="BU81" s="8">
        <f>MAX((BU$3*climate!$I191+BU$4*climate!$I191^2+BU$5*climate!$I191^6)*(K81/K$66)^$BW$1,-99)</f>
        <v>3.2318152679699734</v>
      </c>
      <c r="BV81" s="8">
        <f>MAX((BV$3*climate!$I191+BV$4*climate!$I191^2+BV$5*climate!$I191^6)*(L81/L$66)^$BW$1,-99)</f>
        <v>1.2230648147536434</v>
      </c>
      <c r="BW81" s="8">
        <f>MAX((BW$3*climate!$I191+BW$4*climate!$I191^2+BW$5*climate!$I191^6)*(M81/M$66)^$BW$1,-99)</f>
        <v>-6.3983658666751556E-2</v>
      </c>
      <c r="BX81" s="8">
        <f>MAX((BX$3*climate!$M191+BX$4*climate!$M191^2+BX$5*climate!$M191^6)*(K81/K$66)^$BW$1,-99)</f>
        <v>3.2318130859028562</v>
      </c>
      <c r="BY81" s="8">
        <f>MAX((BY$3*climate!$M191+BY$4*climate!$M191^2+BY$5*climate!$M191^6)*(L81/L$66)^$BW$1,-99)</f>
        <v>1.2230621458804467</v>
      </c>
      <c r="BZ81" s="8">
        <f>MAX((BZ$3*climate!$M191+BZ$4*climate!$M191^2+BZ$5*climate!$M191^6)*(M81/M$66)^$BW$1,-99)</f>
        <v>-6.3986717781874522E-2</v>
      </c>
      <c r="CA81" s="8">
        <f t="shared" si="152"/>
        <v>1.5933011010609863E-3</v>
      </c>
      <c r="CB81" s="8">
        <f t="shared" si="153"/>
        <v>1.0226793475163387E-3</v>
      </c>
      <c r="CC81" s="8">
        <f t="shared" si="154"/>
        <v>6.5504722849920758E-4</v>
      </c>
      <c r="CD81" s="8">
        <f>MAX((CD$3*climate!$I191+CD$4*climate!$I191^2+CD$5*climate!$I191^6)*(K81/K$66)^$BW$1,-99)</f>
        <v>1.1255122787450138</v>
      </c>
      <c r="CE81" s="8">
        <f>MAX((CE$3*climate!$I191+CE$4*climate!$I191^2+CE$5*climate!$I191^6)*(L81/L$66)^$BW$1,-99)</f>
        <v>0.42456586043625422</v>
      </c>
      <c r="CF81" s="8">
        <f>MAX((CF$3*climate!$I191+CF$4*climate!$I191^2+CF$5*climate!$I191^6)*(M81/M$66)^$BW$1,-99)</f>
        <v>2.730947389775086E-3</v>
      </c>
      <c r="CG81" s="8">
        <f>MAX((CG$3*climate!$M191+CG$4*climate!$M191^2+CG$5*climate!$M191^6)*(K81/K$66)^$BW$1,-99)</f>
        <v>1.1255138870078145</v>
      </c>
      <c r="CH81" s="8">
        <f>MAX((CH$3*climate!$M191+CH$4*climate!$M191^2+CH$5*climate!$M191^6)*(L81/L$66)^$BW$1,-99)</f>
        <v>0.42456610621849206</v>
      </c>
      <c r="CI81" s="8">
        <f>MAX((CI$3*climate!$M191+CI$4*climate!$M191^2+CI$5*climate!$M191^6)*(M81/M$66)^$BW$1,-99)</f>
        <v>2.7303417895424139E-3</v>
      </c>
      <c r="CJ81" s="8">
        <f t="shared" si="155"/>
        <v>-7.604114712729998E-5</v>
      </c>
      <c r="CK81" s="8">
        <f t="shared" si="156"/>
        <v>-4.8807918777409068E-5</v>
      </c>
      <c r="CL81" s="8">
        <f t="shared" si="157"/>
        <v>-3.1262479291873503E-5</v>
      </c>
    </row>
    <row r="82" spans="1:90">
      <c r="A82">
        <f t="shared" si="92"/>
        <v>2036</v>
      </c>
      <c r="B82" s="4">
        <f t="shared" si="97"/>
        <v>1225.252550820589</v>
      </c>
      <c r="C82" s="4">
        <f t="shared" si="98"/>
        <v>3239.8062257861429</v>
      </c>
      <c r="D82" s="4">
        <f t="shared" si="99"/>
        <v>5489.1665843179044</v>
      </c>
      <c r="E82" s="11">
        <f t="shared" si="100"/>
        <v>2.5703215411706946E-3</v>
      </c>
      <c r="F82" s="11">
        <f t="shared" si="101"/>
        <v>5.1529280485945036E-3</v>
      </c>
      <c r="G82" s="11">
        <f t="shared" si="102"/>
        <v>1.1376785358424324E-2</v>
      </c>
      <c r="H82" s="4">
        <f t="shared" si="103"/>
        <v>63584.364782298304</v>
      </c>
      <c r="I82" s="4">
        <f t="shared" si="104"/>
        <v>26925.757736769578</v>
      </c>
      <c r="J82" s="4">
        <f t="shared" si="105"/>
        <v>7888.7689888581026</v>
      </c>
      <c r="K82" s="4">
        <f t="shared" si="76"/>
        <v>51894.905046077161</v>
      </c>
      <c r="L82" s="4">
        <f t="shared" si="77"/>
        <v>8310.9161043222593</v>
      </c>
      <c r="M82" s="4">
        <f t="shared" si="78"/>
        <v>1437.1524106037634</v>
      </c>
      <c r="N82" s="11">
        <f t="shared" si="106"/>
        <v>1.7943766487124702E-2</v>
      </c>
      <c r="O82" s="11">
        <f t="shared" si="107"/>
        <v>2.7688579056288187E-2</v>
      </c>
      <c r="P82" s="11">
        <f t="shared" si="108"/>
        <v>2.0584586496728674E-2</v>
      </c>
      <c r="Q82" s="4">
        <f t="shared" si="109"/>
        <v>6039.4801265401384</v>
      </c>
      <c r="R82" s="4">
        <f t="shared" si="110"/>
        <v>10951.495089695502</v>
      </c>
      <c r="S82" s="4">
        <f t="shared" si="111"/>
        <v>3419.0056585943885</v>
      </c>
      <c r="T82" s="4">
        <f t="shared" si="112"/>
        <v>94.983729840162084</v>
      </c>
      <c r="U82" s="4">
        <f t="shared" si="113"/>
        <v>406.72931832630422</v>
      </c>
      <c r="V82" s="4">
        <f t="shared" si="114"/>
        <v>433.401670580455</v>
      </c>
      <c r="W82" s="11">
        <f t="shared" si="115"/>
        <v>-1.219247815263802E-2</v>
      </c>
      <c r="X82" s="11">
        <f t="shared" si="116"/>
        <v>-1.3228699347321071E-2</v>
      </c>
      <c r="Y82" s="11">
        <f t="shared" si="117"/>
        <v>-1.2203590333800474E-2</v>
      </c>
      <c r="Z82" s="4">
        <f t="shared" si="134"/>
        <v>12758.492089053349</v>
      </c>
      <c r="AA82" s="4">
        <f t="shared" si="118"/>
        <v>30752.739823226806</v>
      </c>
      <c r="AB82" s="4">
        <f t="shared" si="119"/>
        <v>5569.8767004687434</v>
      </c>
      <c r="AC82" s="12">
        <f t="shared" si="120"/>
        <v>2.2733501660576514</v>
      </c>
      <c r="AD82" s="12">
        <f t="shared" si="121"/>
        <v>3.2484768145414105</v>
      </c>
      <c r="AE82" s="12">
        <f t="shared" si="122"/>
        <v>1.6937528755188509</v>
      </c>
      <c r="AF82" s="11">
        <f t="shared" si="123"/>
        <v>-2.9039671966837322E-3</v>
      </c>
      <c r="AG82" s="11">
        <f t="shared" si="124"/>
        <v>2.0567434751257441E-3</v>
      </c>
      <c r="AH82" s="11">
        <f t="shared" si="125"/>
        <v>8.257041531207765E-4</v>
      </c>
      <c r="AI82" s="1">
        <f t="shared" si="83"/>
        <v>102506.26455961117</v>
      </c>
      <c r="AJ82" s="1">
        <f t="shared" si="84"/>
        <v>39190.986887353283</v>
      </c>
      <c r="AK82" s="1">
        <f t="shared" si="85"/>
        <v>11428.006831481614</v>
      </c>
      <c r="AL82" s="17">
        <f t="shared" si="126"/>
        <v>20.747907196782656</v>
      </c>
      <c r="AM82" s="17">
        <f t="shared" si="126"/>
        <v>4.9939321314043594</v>
      </c>
      <c r="AN82" s="17">
        <f t="shared" si="126"/>
        <v>1.2419502737272263</v>
      </c>
      <c r="AO82" s="7">
        <f t="shared" si="159"/>
        <v>1.4073723677359916E-2</v>
      </c>
      <c r="AP82" s="7">
        <f t="shared" si="159"/>
        <v>2.1672476871660566E-2</v>
      </c>
      <c r="AQ82" s="7">
        <f t="shared" si="159"/>
        <v>1.5687407560883427E-2</v>
      </c>
      <c r="AR82" s="1">
        <f t="shared" si="127"/>
        <v>63584.364782298304</v>
      </c>
      <c r="AS82" s="1">
        <f t="shared" si="128"/>
        <v>26925.757736769578</v>
      </c>
      <c r="AT82" s="1">
        <f t="shared" si="129"/>
        <v>7888.7689888581026</v>
      </c>
      <c r="AU82" s="1">
        <f t="shared" si="89"/>
        <v>12716.872956459662</v>
      </c>
      <c r="AV82" s="1">
        <f t="shared" si="90"/>
        <v>5385.1515473539157</v>
      </c>
      <c r="AW82" s="1">
        <f t="shared" si="91"/>
        <v>1577.7537977716206</v>
      </c>
      <c r="AX82" s="1">
        <f t="shared" si="143"/>
        <v>41515.924036861732</v>
      </c>
      <c r="AY82" s="1">
        <f t="shared" si="144"/>
        <v>6648.7328834578093</v>
      </c>
      <c r="AZ82" s="1">
        <f t="shared" si="145"/>
        <v>1149.721928483011</v>
      </c>
      <c r="BA82" s="1">
        <f t="shared" si="146"/>
        <v>10.633832344351879</v>
      </c>
      <c r="BB82" s="1">
        <f t="shared" si="147"/>
        <v>8.8021815716531844</v>
      </c>
      <c r="BC82" s="1">
        <f t="shared" si="148"/>
        <v>7.0472753907995225</v>
      </c>
      <c r="BD82" s="1">
        <f t="shared" si="149"/>
        <v>49996.784142012919</v>
      </c>
      <c r="BE82">
        <f t="shared" si="135"/>
        <v>6.3205317370554306E-2</v>
      </c>
      <c r="BF82">
        <f t="shared" si="136"/>
        <v>0.11886832818763103</v>
      </c>
      <c r="BG82">
        <f t="shared" si="137"/>
        <v>1.9324906665705893E-2</v>
      </c>
      <c r="BH82">
        <f t="shared" si="150"/>
        <v>9.3102392919942586E-2</v>
      </c>
      <c r="BI82">
        <f t="shared" si="151"/>
        <v>3.9949121439124941E-4</v>
      </c>
      <c r="BJ82">
        <f t="shared" si="151"/>
        <v>1.4129679446122359E-3</v>
      </c>
      <c r="BK82">
        <f t="shared" si="151"/>
        <v>3.7345201763824407E-5</v>
      </c>
      <c r="BL82">
        <f t="shared" si="140"/>
        <v>25.40139510317654</v>
      </c>
      <c r="BM82">
        <f t="shared" si="141"/>
        <v>38.045232566450316</v>
      </c>
      <c r="BN82">
        <f t="shared" si="142"/>
        <v>0.29460766955710688</v>
      </c>
      <c r="BO82">
        <f t="shared" si="131"/>
        <v>59.850027798667341</v>
      </c>
      <c r="BP82">
        <f t="shared" si="132"/>
        <v>20.815184765668395</v>
      </c>
      <c r="BQ82">
        <f t="shared" si="133"/>
        <v>5.4740789649497339</v>
      </c>
      <c r="BR82" s="7">
        <f t="shared" si="158"/>
        <v>2.485934278349955E-2</v>
      </c>
      <c r="BS82" s="7">
        <f t="shared" si="138"/>
        <v>0.62316693922011401</v>
      </c>
      <c r="BT82" s="7">
        <f t="shared" si="139"/>
        <v>0.38957756368022955</v>
      </c>
      <c r="BU82" s="8">
        <f>MAX((BU$3*climate!$I192+BU$4*climate!$I192^2+BU$5*climate!$I192^6)*(K82/K$66)^$BW$1,-99)</f>
        <v>3.1734833038709471</v>
      </c>
      <c r="BV82" s="8">
        <f>MAX((BV$3*climate!$I192+BV$4*climate!$I192^2+BV$5*climate!$I192^6)*(L82/L$66)^$BW$1,-99)</f>
        <v>1.1621127010991852</v>
      </c>
      <c r="BW82" s="8">
        <f>MAX((BW$3*climate!$I192+BW$4*climate!$I192^2+BW$5*climate!$I192^6)*(M82/M$66)^$BW$1,-99)</f>
        <v>-0.12352213879252724</v>
      </c>
      <c r="BX82" s="8">
        <f>MAX((BX$3*climate!$M192+BX$4*climate!$M192^2+BX$5*climate!$M192^6)*(K82/K$66)^$BW$1,-99)</f>
        <v>3.1734808328718205</v>
      </c>
      <c r="BY82" s="8">
        <f>MAX((BY$3*climate!$M192+BY$4*climate!$M192^2+BY$5*climate!$M192^6)*(L82/L$66)^$BW$1,-99)</f>
        <v>1.1621097989010307</v>
      </c>
      <c r="BZ82" s="8">
        <f>MAX((BZ$3*climate!$M192+BZ$4*climate!$M192^2+BZ$5*climate!$M192^6)*(M82/M$66)^$BW$1,-99)</f>
        <v>-0.12352541040308553</v>
      </c>
      <c r="CA82" s="8">
        <f t="shared" si="152"/>
        <v>1.8292588976126841E-3</v>
      </c>
      <c r="CB82" s="8">
        <f t="shared" si="153"/>
        <v>1.1399336682664564E-3</v>
      </c>
      <c r="CC82" s="8">
        <f t="shared" si="154"/>
        <v>7.1263822467233198E-4</v>
      </c>
      <c r="CD82" s="8">
        <f>MAX((CD$3*climate!$I192+CD$4*climate!$I192^2+CD$5*climate!$I192^6)*(K82/K$66)^$BW$1,-99)</f>
        <v>1.1509108794398462</v>
      </c>
      <c r="CE82" s="8">
        <f>MAX((CE$3*climate!$I192+CE$4*climate!$I192^2+CE$5*climate!$I192^6)*(L82/L$66)^$BW$1,-99)</f>
        <v>0.42570677888290315</v>
      </c>
      <c r="CF82" s="8">
        <f>MAX((CF$3*climate!$I192+CF$4*climate!$I192^2+CF$5*climate!$I192^6)*(M82/M$66)^$BW$1,-99)</f>
        <v>-9.740798385534136E-3</v>
      </c>
      <c r="CG82" s="8">
        <f>MAX((CG$3*climate!$M192+CG$4*climate!$M192^2+CG$5*climate!$M192^6)*(K82/K$66)^$BW$1,-99)</f>
        <v>1.1509124810352731</v>
      </c>
      <c r="CH82" s="8">
        <f>MAX((CH$3*climate!$M192+CH$4*climate!$M192^2+CH$5*climate!$M192^6)*(L82/L$66)^$BW$1,-99)</f>
        <v>0.42570695725583951</v>
      </c>
      <c r="CI82" s="8">
        <f>MAX((CI$3*climate!$M192+CI$4*climate!$M192^2+CI$5*climate!$M192^6)*(M82/M$66)^$BW$1,-99)</f>
        <v>-9.7415124208982771E-3</v>
      </c>
      <c r="CJ82" s="8">
        <f t="shared" si="155"/>
        <v>-7.231512801373503E-5</v>
      </c>
      <c r="CK82" s="8">
        <f t="shared" si="156"/>
        <v>-4.5064396983629984E-5</v>
      </c>
      <c r="CL82" s="8">
        <f t="shared" si="157"/>
        <v>-2.8172351388814812E-5</v>
      </c>
    </row>
    <row r="83" spans="1:90">
      <c r="A83">
        <f t="shared" si="92"/>
        <v>2037</v>
      </c>
      <c r="B83" s="4">
        <f t="shared" si="97"/>
        <v>1228.2443791941002</v>
      </c>
      <c r="C83" s="4">
        <f t="shared" si="98"/>
        <v>3255.6659897403638</v>
      </c>
      <c r="D83" s="4">
        <f t="shared" si="99"/>
        <v>5548.4932008430033</v>
      </c>
      <c r="E83" s="11">
        <f t="shared" si="100"/>
        <v>2.4418054641121597E-3</v>
      </c>
      <c r="F83" s="11">
        <f t="shared" si="101"/>
        <v>4.8952816461647784E-3</v>
      </c>
      <c r="G83" s="11">
        <f t="shared" si="102"/>
        <v>1.0807946090503107E-2</v>
      </c>
      <c r="H83" s="4">
        <f t="shared" si="103"/>
        <v>64867.38565613579</v>
      </c>
      <c r="I83" s="4">
        <f t="shared" si="104"/>
        <v>27797.906585595381</v>
      </c>
      <c r="J83" s="4">
        <f t="shared" si="105"/>
        <v>8136.2227866297899</v>
      </c>
      <c r="K83" s="4">
        <f t="shared" si="76"/>
        <v>52813.093839434339</v>
      </c>
      <c r="L83" s="4">
        <f t="shared" si="77"/>
        <v>8538.3164836919404</v>
      </c>
      <c r="M83" s="4">
        <f t="shared" si="78"/>
        <v>1466.3842041644068</v>
      </c>
      <c r="N83" s="11">
        <f t="shared" si="106"/>
        <v>1.7693235830028575E-2</v>
      </c>
      <c r="O83" s="11">
        <f t="shared" si="107"/>
        <v>2.7361650209826616E-2</v>
      </c>
      <c r="P83" s="11">
        <f t="shared" si="108"/>
        <v>2.034007899577106E-2</v>
      </c>
      <c r="Q83" s="4">
        <f t="shared" si="109"/>
        <v>6086.2241552438072</v>
      </c>
      <c r="R83" s="4">
        <f t="shared" si="110"/>
        <v>11156.656963746369</v>
      </c>
      <c r="S83" s="4">
        <f t="shared" si="111"/>
        <v>3483.2196064315344</v>
      </c>
      <c r="T83" s="4">
        <f t="shared" si="112"/>
        <v>93.825642789229832</v>
      </c>
      <c r="U83" s="4">
        <f t="shared" si="113"/>
        <v>401.34881845842472</v>
      </c>
      <c r="V83" s="4">
        <f t="shared" si="114"/>
        <v>428.11261414270638</v>
      </c>
      <c r="W83" s="11">
        <f t="shared" si="115"/>
        <v>-1.219247815263802E-2</v>
      </c>
      <c r="X83" s="11">
        <f t="shared" si="116"/>
        <v>-1.3228699347321071E-2</v>
      </c>
      <c r="Y83" s="11">
        <f t="shared" si="117"/>
        <v>-1.2203590333800474E-2</v>
      </c>
      <c r="Z83" s="4">
        <f t="shared" si="134"/>
        <v>12824.702441643321</v>
      </c>
      <c r="AA83" s="4">
        <f t="shared" si="118"/>
        <v>31411.328971926087</v>
      </c>
      <c r="AB83" s="4">
        <f t="shared" si="119"/>
        <v>5683.7302923491397</v>
      </c>
      <c r="AC83" s="12">
        <f t="shared" si="120"/>
        <v>2.2667484317488444</v>
      </c>
      <c r="AD83" s="12">
        <f t="shared" si="121"/>
        <v>3.2551580980338159</v>
      </c>
      <c r="AE83" s="12">
        <f t="shared" si="122"/>
        <v>1.695151414302527</v>
      </c>
      <c r="AF83" s="11">
        <f t="shared" si="123"/>
        <v>-2.9039671966837322E-3</v>
      </c>
      <c r="AG83" s="11">
        <f t="shared" si="124"/>
        <v>2.0567434751257441E-3</v>
      </c>
      <c r="AH83" s="11">
        <f t="shared" si="125"/>
        <v>8.257041531207765E-4</v>
      </c>
      <c r="AI83" s="1">
        <f t="shared" si="83"/>
        <v>104972.51106010971</v>
      </c>
      <c r="AJ83" s="1">
        <f t="shared" si="84"/>
        <v>40657.039745971873</v>
      </c>
      <c r="AK83" s="1">
        <f t="shared" si="85"/>
        <v>11862.959946105073</v>
      </c>
      <c r="AL83" s="17">
        <f t="shared" ref="AL83:AN98" si="160">AL82*(1+AO83)</f>
        <v>21.036987506425973</v>
      </c>
      <c r="AM83" s="17">
        <f t="shared" si="160"/>
        <v>5.1010807012346975</v>
      </c>
      <c r="AN83" s="17">
        <f t="shared" si="160"/>
        <v>1.2612384240403931</v>
      </c>
      <c r="AO83" s="7">
        <f t="shared" si="159"/>
        <v>1.3932986440586317E-2</v>
      </c>
      <c r="AP83" s="7">
        <f t="shared" si="159"/>
        <v>2.145575210294396E-2</v>
      </c>
      <c r="AQ83" s="7">
        <f t="shared" si="159"/>
        <v>1.5530533485274592E-2</v>
      </c>
      <c r="AR83" s="1">
        <f t="shared" si="127"/>
        <v>64867.38565613579</v>
      </c>
      <c r="AS83" s="1">
        <f t="shared" si="128"/>
        <v>27797.906585595381</v>
      </c>
      <c r="AT83" s="1">
        <f t="shared" si="129"/>
        <v>8136.2227866297899</v>
      </c>
      <c r="AU83" s="1">
        <f t="shared" si="89"/>
        <v>12973.477131227159</v>
      </c>
      <c r="AV83" s="1">
        <f t="shared" si="90"/>
        <v>5559.5813171190766</v>
      </c>
      <c r="AW83" s="1">
        <f t="shared" si="91"/>
        <v>1627.2445573259581</v>
      </c>
      <c r="AX83" s="1">
        <f t="shared" si="143"/>
        <v>42250.475071547473</v>
      </c>
      <c r="AY83" s="1">
        <f t="shared" si="144"/>
        <v>6830.653186953552</v>
      </c>
      <c r="AZ83" s="1">
        <f t="shared" si="145"/>
        <v>1173.1073633315254</v>
      </c>
      <c r="BA83" s="1">
        <f t="shared" si="146"/>
        <v>10.651370877019085</v>
      </c>
      <c r="BB83" s="1">
        <f t="shared" si="147"/>
        <v>8.8291755829779817</v>
      </c>
      <c r="BC83" s="1">
        <f t="shared" si="148"/>
        <v>7.0674113733068467</v>
      </c>
      <c r="BD83" s="1">
        <f t="shared" si="149"/>
        <v>49031.027085252332</v>
      </c>
      <c r="BE83">
        <f t="shared" si="135"/>
        <v>6.3205317370554306E-2</v>
      </c>
      <c r="BF83">
        <f t="shared" si="136"/>
        <v>0.11886832818763103</v>
      </c>
      <c r="BG83">
        <f t="shared" si="137"/>
        <v>1.9324906665705893E-2</v>
      </c>
      <c r="BH83">
        <f t="shared" si="150"/>
        <v>9.3234401515831386E-2</v>
      </c>
      <c r="BI83">
        <f t="shared" si="151"/>
        <v>3.9949121439124941E-4</v>
      </c>
      <c r="BJ83">
        <f t="shared" si="151"/>
        <v>1.4129679446122359E-3</v>
      </c>
      <c r="BK83">
        <f t="shared" si="151"/>
        <v>3.7345201763824407E-5</v>
      </c>
      <c r="BL83">
        <f t="shared" si="140"/>
        <v>25.913950670155199</v>
      </c>
      <c r="BM83">
        <f t="shared" si="141"/>
        <v>39.277550932771639</v>
      </c>
      <c r="BN83">
        <f t="shared" si="142"/>
        <v>0.30384888156211515</v>
      </c>
      <c r="BO83">
        <f t="shared" si="131"/>
        <v>61.337860155316392</v>
      </c>
      <c r="BP83">
        <f t="shared" si="132"/>
        <v>21.038846754296042</v>
      </c>
      <c r="BQ83">
        <f t="shared" si="133"/>
        <v>5.5326955318291446</v>
      </c>
      <c r="BR83" s="7">
        <f t="shared" si="158"/>
        <v>2.4417180759007229E-2</v>
      </c>
      <c r="BS83" s="7">
        <f t="shared" si="138"/>
        <v>0.60501644584477088</v>
      </c>
      <c r="BT83" s="7">
        <f t="shared" si="139"/>
        <v>0.3693170718403419</v>
      </c>
      <c r="BU83" s="8">
        <f>MAX((BU$3*climate!$I193+BU$4*climate!$I193^2+BU$5*climate!$I193^6)*(K83/K$66)^$BW$1,-99)</f>
        <v>3.1111265616440535</v>
      </c>
      <c r="BV83" s="8">
        <f>MAX((BV$3*climate!$I193+BV$4*climate!$I193^2+BV$5*climate!$I193^6)*(L83/L$66)^$BW$1,-99)</f>
        <v>1.0984712885446619</v>
      </c>
      <c r="BW83" s="8">
        <f>MAX((BW$3*climate!$I193+BW$4*climate!$I193^2+BW$5*climate!$I193^6)*(M83/M$66)^$BW$1,-99)</f>
        <v>-0.18539710020970421</v>
      </c>
      <c r="BX83" s="8">
        <f>MAX((BX$3*climate!$M193+BX$4*climate!$M193^2+BX$5*climate!$M193^6)*(K83/K$66)^$BW$1,-99)</f>
        <v>3.1111237935661396</v>
      </c>
      <c r="BY83" s="8">
        <f>MAX((BY$3*climate!$M193+BY$4*climate!$M193^2+BY$5*climate!$M193^6)*(L83/L$66)^$BW$1,-99)</f>
        <v>1.0984681514461474</v>
      </c>
      <c r="BZ83" s="8">
        <f>MAX((BZ$3*climate!$M193+BZ$4*climate!$M193^2+BZ$5*climate!$M193^6)*(M83/M$66)^$BW$1,-99)</f>
        <v>-0.18540058315584818</v>
      </c>
      <c r="CA83" s="8">
        <f t="shared" si="152"/>
        <v>2.0789600335449545E-3</v>
      </c>
      <c r="CB83" s="8">
        <f t="shared" si="153"/>
        <v>1.2578050105486939E-3</v>
      </c>
      <c r="CC83" s="8">
        <f t="shared" si="154"/>
        <v>7.6779543206192155E-4</v>
      </c>
      <c r="CD83" s="8">
        <f>MAX((CD$3*climate!$I193+CD$4*climate!$I193^2+CD$5*climate!$I193^6)*(K83/K$66)^$BW$1,-99)</f>
        <v>1.1753293439881989</v>
      </c>
      <c r="CE83" s="8">
        <f>MAX((CE$3*climate!$I193+CE$4*climate!$I193^2+CE$5*climate!$I193^6)*(L83/L$66)^$BW$1,-99)</f>
        <v>0.42541765372500628</v>
      </c>
      <c r="CF83" s="8">
        <f>MAX((CF$3*climate!$I193+CF$4*climate!$I193^2+CF$5*climate!$I193^6)*(M83/M$66)^$BW$1,-99)</f>
        <v>-2.3998409984698172E-2</v>
      </c>
      <c r="CG83" s="8">
        <f>MAX((CG$3*climate!$M193+CG$4*climate!$M193^2+CG$5*climate!$M193^6)*(K83/K$66)^$BW$1,-99)</f>
        <v>1.1753309215765566</v>
      </c>
      <c r="CH83" s="8">
        <f>MAX((CH$3*climate!$M193+CH$4*climate!$M193^2+CH$5*climate!$M193^6)*(L83/L$66)^$BW$1,-99)</f>
        <v>0.42541775131743914</v>
      </c>
      <c r="CI83" s="8">
        <f>MAX((CI$3*climate!$M193+CI$4*climate!$M193^2+CI$5*climate!$M193^6)*(M83/M$66)^$BW$1,-99)</f>
        <v>-2.3999244527869907E-2</v>
      </c>
      <c r="CJ83" s="8">
        <f t="shared" si="155"/>
        <v>-6.6946592316242988E-5</v>
      </c>
      <c r="CK83" s="8">
        <f t="shared" si="156"/>
        <v>-4.050378934459218E-5</v>
      </c>
      <c r="CL83" s="8">
        <f t="shared" si="157"/>
        <v>-2.4724519443923993E-5</v>
      </c>
    </row>
    <row r="84" spans="1:90">
      <c r="A84">
        <f t="shared" si="92"/>
        <v>2038</v>
      </c>
      <c r="B84" s="4">
        <f t="shared" si="97"/>
        <v>1231.0935563386622</v>
      </c>
      <c r="C84" s="4">
        <f t="shared" si="98"/>
        <v>3270.8065216077016</v>
      </c>
      <c r="D84" s="4">
        <f t="shared" si="99"/>
        <v>5605.4626254713257</v>
      </c>
      <c r="E84" s="11">
        <f t="shared" si="100"/>
        <v>2.3197151909065518E-3</v>
      </c>
      <c r="F84" s="11">
        <f t="shared" si="101"/>
        <v>4.6505175638565394E-3</v>
      </c>
      <c r="G84" s="11">
        <f t="shared" si="102"/>
        <v>1.0267548785977951E-2</v>
      </c>
      <c r="H84" s="4">
        <f t="shared" si="103"/>
        <v>66152.074094909665</v>
      </c>
      <c r="I84" s="4">
        <f t="shared" si="104"/>
        <v>28682.235431485027</v>
      </c>
      <c r="J84" s="4">
        <f t="shared" si="105"/>
        <v>8384.9287911029296</v>
      </c>
      <c r="K84" s="4">
        <f t="shared" si="76"/>
        <v>53734.400407105903</v>
      </c>
      <c r="L84" s="4">
        <f t="shared" si="77"/>
        <v>8769.1629700514459</v>
      </c>
      <c r="M84" s="4">
        <f t="shared" si="78"/>
        <v>1495.8495580724521</v>
      </c>
      <c r="N84" s="11">
        <f t="shared" si="106"/>
        <v>1.7444661933129213E-2</v>
      </c>
      <c r="O84" s="11">
        <f t="shared" si="107"/>
        <v>2.7036534286404068E-2</v>
      </c>
      <c r="P84" s="11">
        <f t="shared" si="108"/>
        <v>2.0093883870520468E-2</v>
      </c>
      <c r="Q84" s="4">
        <f t="shared" si="109"/>
        <v>6131.0850774432556</v>
      </c>
      <c r="R84" s="4">
        <f t="shared" si="110"/>
        <v>11359.298053127422</v>
      </c>
      <c r="S84" s="4">
        <f t="shared" si="111"/>
        <v>3545.8866317938455</v>
      </c>
      <c r="T84" s="4">
        <f t="shared" si="112"/>
        <v>92.681675689364923</v>
      </c>
      <c r="U84" s="4">
        <f t="shared" si="113"/>
        <v>396.03949560563569</v>
      </c>
      <c r="V84" s="4">
        <f t="shared" si="114"/>
        <v>422.88810318297641</v>
      </c>
      <c r="W84" s="11">
        <f t="shared" si="115"/>
        <v>-1.219247815263802E-2</v>
      </c>
      <c r="X84" s="11">
        <f t="shared" si="116"/>
        <v>-1.3228699347321071E-2</v>
      </c>
      <c r="Y84" s="11">
        <f t="shared" si="117"/>
        <v>-1.2203590333800474E-2</v>
      </c>
      <c r="Z84" s="4">
        <f t="shared" si="134"/>
        <v>12886.431589788248</v>
      </c>
      <c r="AA84" s="4">
        <f t="shared" si="118"/>
        <v>32065.594293231268</v>
      </c>
      <c r="AB84" s="4">
        <f t="shared" si="119"/>
        <v>5795.2603176963858</v>
      </c>
      <c r="AC84" s="12">
        <f t="shared" si="120"/>
        <v>2.2601658686599113</v>
      </c>
      <c r="AD84" s="12">
        <f t="shared" si="121"/>
        <v>3.2618531232124499</v>
      </c>
      <c r="AE84" s="12">
        <f t="shared" si="122"/>
        <v>1.6965511078654851</v>
      </c>
      <c r="AF84" s="11">
        <f t="shared" si="123"/>
        <v>-2.9039671966837322E-3</v>
      </c>
      <c r="AG84" s="11">
        <f t="shared" si="124"/>
        <v>2.0567434751257441E-3</v>
      </c>
      <c r="AH84" s="11">
        <f t="shared" si="125"/>
        <v>8.257041531207765E-4</v>
      </c>
      <c r="AI84" s="1">
        <f t="shared" si="83"/>
        <v>107448.73708532591</v>
      </c>
      <c r="AJ84" s="1">
        <f t="shared" si="84"/>
        <v>42150.917088493763</v>
      </c>
      <c r="AK84" s="1">
        <f t="shared" si="85"/>
        <v>12303.908508820523</v>
      </c>
      <c r="AL84" s="17">
        <f t="shared" si="160"/>
        <v>21.327164487487011</v>
      </c>
      <c r="AM84" s="17">
        <f t="shared" si="160"/>
        <v>5.2094337489876725</v>
      </c>
      <c r="AN84" s="17">
        <f t="shared" si="160"/>
        <v>1.2806302525620925</v>
      </c>
      <c r="AO84" s="7">
        <f t="shared" si="159"/>
        <v>1.3793656576180454E-2</v>
      </c>
      <c r="AP84" s="7">
        <f t="shared" si="159"/>
        <v>2.1241194581914521E-2</v>
      </c>
      <c r="AQ84" s="7">
        <f t="shared" si="159"/>
        <v>1.5375228150421846E-2</v>
      </c>
      <c r="AR84" s="1">
        <f t="shared" si="127"/>
        <v>66152.074094909665</v>
      </c>
      <c r="AS84" s="1">
        <f t="shared" si="128"/>
        <v>28682.235431485027</v>
      </c>
      <c r="AT84" s="1">
        <f t="shared" si="129"/>
        <v>8384.9287911029296</v>
      </c>
      <c r="AU84" s="1">
        <f t="shared" si="89"/>
        <v>13230.414818981933</v>
      </c>
      <c r="AV84" s="1">
        <f t="shared" si="90"/>
        <v>5736.4470862970056</v>
      </c>
      <c r="AW84" s="1">
        <f t="shared" si="91"/>
        <v>1676.9857582205859</v>
      </c>
      <c r="AX84" s="1">
        <f t="shared" si="143"/>
        <v>42987.520325684731</v>
      </c>
      <c r="AY84" s="1">
        <f t="shared" si="144"/>
        <v>7015.3303760411563</v>
      </c>
      <c r="AZ84" s="1">
        <f t="shared" si="145"/>
        <v>1196.6796464579616</v>
      </c>
      <c r="BA84" s="1">
        <f t="shared" si="146"/>
        <v>10.668665127568202</v>
      </c>
      <c r="BB84" s="1">
        <f t="shared" si="147"/>
        <v>8.8558530870856362</v>
      </c>
      <c r="BC84" s="1">
        <f t="shared" si="148"/>
        <v>7.0873060393776424</v>
      </c>
      <c r="BD84" s="1">
        <f t="shared" si="149"/>
        <v>48065.053426732746</v>
      </c>
      <c r="BE84">
        <f t="shared" si="135"/>
        <v>6.3205317370554306E-2</v>
      </c>
      <c r="BF84">
        <f t="shared" si="136"/>
        <v>0.11886832818763103</v>
      </c>
      <c r="BG84">
        <f t="shared" si="137"/>
        <v>1.9324906665705893E-2</v>
      </c>
      <c r="BH84">
        <f t="shared" si="150"/>
        <v>9.3365927596377685E-2</v>
      </c>
      <c r="BI84">
        <f t="shared" si="151"/>
        <v>3.9949121439124941E-4</v>
      </c>
      <c r="BJ84">
        <f t="shared" si="151"/>
        <v>1.4129679446122359E-3</v>
      </c>
      <c r="BK84">
        <f t="shared" si="151"/>
        <v>3.7345201763824407E-5</v>
      </c>
      <c r="BL84">
        <f t="shared" si="140"/>
        <v>26.427172414675372</v>
      </c>
      <c r="BM84">
        <f t="shared" si="141"/>
        <v>40.527079244509643</v>
      </c>
      <c r="BN84">
        <f t="shared" si="142"/>
        <v>0.31313685747903919</v>
      </c>
      <c r="BO84">
        <f t="shared" si="131"/>
        <v>62.835557774099456</v>
      </c>
      <c r="BP84">
        <f t="shared" si="132"/>
        <v>21.265218684216649</v>
      </c>
      <c r="BQ84">
        <f t="shared" si="133"/>
        <v>5.592085856500896</v>
      </c>
      <c r="BR84" s="7">
        <f t="shared" si="158"/>
        <v>2.3984989595210227E-2</v>
      </c>
      <c r="BS84" s="7">
        <f t="shared" si="138"/>
        <v>0.58739460761628237</v>
      </c>
      <c r="BT84" s="7">
        <f t="shared" si="139"/>
        <v>0.35025706957325398</v>
      </c>
      <c r="BU84" s="8">
        <f>MAX((BU$3*climate!$I194+BU$4*climate!$I194^2+BU$5*climate!$I194^6)*(K84/K$66)^$BW$1,-99)</f>
        <v>3.0446570104080291</v>
      </c>
      <c r="BV84" s="8">
        <f>MAX((BV$3*climate!$I194+BV$4*climate!$I194^2+BV$5*climate!$I194^6)*(L84/L$66)^$BW$1,-99)</f>
        <v>1.0320946161841908</v>
      </c>
      <c r="BW84" s="8">
        <f>MAX((BW$3*climate!$I194+BW$4*climate!$I194^2+BW$5*climate!$I194^6)*(M84/M$66)^$BW$1,-99)</f>
        <v>-0.24965235197305516</v>
      </c>
      <c r="BX84" s="8">
        <f>MAX((BX$3*climate!$M194+BX$4*climate!$M194^2+BX$5*climate!$M194^6)*(K84/K$66)^$BW$1,-99)</f>
        <v>3.0446539382651925</v>
      </c>
      <c r="BY84" s="8">
        <f>MAX((BY$3*climate!$M194+BY$4*climate!$M194^2+BY$5*climate!$M194^6)*(L84/L$66)^$BW$1,-99)</f>
        <v>1.0320912432337872</v>
      </c>
      <c r="BZ84" s="8">
        <f>MAX((BZ$3*climate!$M194+BZ$4*climate!$M194^2+BZ$5*climate!$M194^6)*(M84/M$66)^$BW$1,-99)</f>
        <v>-0.24965604480769674</v>
      </c>
      <c r="CA84" s="8">
        <f t="shared" si="152"/>
        <v>2.3419277606178926E-3</v>
      </c>
      <c r="CB84" s="8">
        <f t="shared" si="153"/>
        <v>1.3756357380138259E-3</v>
      </c>
      <c r="CC84" s="8">
        <f t="shared" si="154"/>
        <v>8.2027675458627605E-4</v>
      </c>
      <c r="CD84" s="8">
        <f>MAX((CD$3*climate!$I194+CD$4*climate!$I194^2+CD$5*climate!$I194^6)*(K84/K$66)^$BW$1,-99)</f>
        <v>1.1985718188568228</v>
      </c>
      <c r="CE84" s="8">
        <f>MAX((CE$3*climate!$I194+CE$4*climate!$I194^2+CE$5*climate!$I194^6)*(L84/L$66)^$BW$1,-99)</f>
        <v>0.42352369979773585</v>
      </c>
      <c r="CF84" s="8">
        <f>MAX((CF$3*climate!$I194+CF$4*climate!$I194^2+CF$5*climate!$I194^6)*(M84/M$66)^$BW$1,-99)</f>
        <v>-4.0228273305579015E-2</v>
      </c>
      <c r="CG84" s="8">
        <f>MAX((CG$3*climate!$M194+CG$4*climate!$M194^2+CG$5*climate!$M194^6)*(K84/K$66)^$BW$1,-99)</f>
        <v>1.1985733542625128</v>
      </c>
      <c r="CH84" s="8">
        <f>MAX((CH$3*climate!$M194+CH$4*climate!$M194^2+CH$5*climate!$M194^6)*(L84/L$66)^$BW$1,-99)</f>
        <v>0.42352370253401539</v>
      </c>
      <c r="CI84" s="8">
        <f>MAX((CI$3*climate!$M194+CI$4*climate!$M194^2+CI$5*climate!$M194^6)*(M84/M$66)^$BW$1,-99)</f>
        <v>-4.0229241227593082E-2</v>
      </c>
      <c r="CJ84" s="8">
        <f t="shared" si="155"/>
        <v>-5.9815611830102074E-5</v>
      </c>
      <c r="CK84" s="8">
        <f t="shared" si="156"/>
        <v>-3.5135367840270669E-5</v>
      </c>
      <c r="CL84" s="8">
        <f t="shared" si="157"/>
        <v>-2.0950840914342816E-5</v>
      </c>
    </row>
    <row r="85" spans="1:90">
      <c r="A85">
        <f t="shared" si="92"/>
        <v>2039</v>
      </c>
      <c r="B85" s="4">
        <f t="shared" si="97"/>
        <v>1233.806553441525</v>
      </c>
      <c r="C85" s="4">
        <f t="shared" si="98"/>
        <v>3285.2569176255793</v>
      </c>
      <c r="D85" s="4">
        <f t="shared" si="99"/>
        <v>5660.1392683975791</v>
      </c>
      <c r="E85" s="11">
        <f t="shared" si="100"/>
        <v>2.2037294313612243E-3</v>
      </c>
      <c r="F85" s="11">
        <f t="shared" si="101"/>
        <v>4.417991685663712E-3</v>
      </c>
      <c r="G85" s="11">
        <f t="shared" si="102"/>
        <v>9.7541713466790525E-3</v>
      </c>
      <c r="H85" s="4">
        <f t="shared" si="103"/>
        <v>67438.042045847425</v>
      </c>
      <c r="I85" s="4">
        <f t="shared" si="104"/>
        <v>29578.537010962264</v>
      </c>
      <c r="J85" s="4">
        <f t="shared" si="105"/>
        <v>8634.7520588686912</v>
      </c>
      <c r="K85" s="4">
        <f t="shared" si="76"/>
        <v>54658.521514364431</v>
      </c>
      <c r="L85" s="4">
        <f t="shared" si="77"/>
        <v>9003.4167045724262</v>
      </c>
      <c r="M85" s="4">
        <f t="shared" si="78"/>
        <v>1525.5370317616307</v>
      </c>
      <c r="N85" s="11">
        <f t="shared" si="106"/>
        <v>1.7197942105190434E-2</v>
      </c>
      <c r="O85" s="11">
        <f t="shared" si="107"/>
        <v>2.6713351698560706E-2</v>
      </c>
      <c r="P85" s="11">
        <f t="shared" si="108"/>
        <v>1.9846563799793993E-2</v>
      </c>
      <c r="Q85" s="4">
        <f t="shared" si="109"/>
        <v>6174.0644525488478</v>
      </c>
      <c r="R85" s="4">
        <f t="shared" si="110"/>
        <v>11559.304337505786</v>
      </c>
      <c r="S85" s="4">
        <f t="shared" si="111"/>
        <v>3606.9720955851362</v>
      </c>
      <c r="T85" s="4">
        <f t="shared" si="112"/>
        <v>91.55165638337246</v>
      </c>
      <c r="U85" s="4">
        <f t="shared" si="113"/>
        <v>390.80040818860408</v>
      </c>
      <c r="V85" s="4">
        <f t="shared" si="114"/>
        <v>417.7273500146934</v>
      </c>
      <c r="W85" s="11">
        <f t="shared" si="115"/>
        <v>-1.219247815263802E-2</v>
      </c>
      <c r="X85" s="11">
        <f t="shared" si="116"/>
        <v>-1.3228699347321071E-2</v>
      </c>
      <c r="Y85" s="11">
        <f t="shared" si="117"/>
        <v>-1.2203590333800474E-2</v>
      </c>
      <c r="Z85" s="4">
        <f t="shared" si="134"/>
        <v>12943.718523714148</v>
      </c>
      <c r="AA85" s="4">
        <f t="shared" si="118"/>
        <v>32715.158106278333</v>
      </c>
      <c r="AB85" s="4">
        <f t="shared" si="119"/>
        <v>5904.394808315451</v>
      </c>
      <c r="AC85" s="12">
        <f t="shared" si="120"/>
        <v>2.2536024211182588</v>
      </c>
      <c r="AD85" s="12">
        <f t="shared" si="121"/>
        <v>3.2685619183404357</v>
      </c>
      <c r="AE85" s="12">
        <f t="shared" si="122"/>
        <v>1.6979519571612314</v>
      </c>
      <c r="AF85" s="11">
        <f t="shared" si="123"/>
        <v>-2.9039671966837322E-3</v>
      </c>
      <c r="AG85" s="11">
        <f t="shared" si="124"/>
        <v>2.0567434751257441E-3</v>
      </c>
      <c r="AH85" s="11">
        <f t="shared" si="125"/>
        <v>8.257041531207765E-4</v>
      </c>
      <c r="AI85" s="1">
        <f t="shared" si="83"/>
        <v>109934.27819577526</v>
      </c>
      <c r="AJ85" s="1">
        <f t="shared" si="84"/>
        <v>43672.272465941394</v>
      </c>
      <c r="AK85" s="1">
        <f t="shared" si="85"/>
        <v>12750.503416159057</v>
      </c>
      <c r="AL85" s="17">
        <f t="shared" si="160"/>
        <v>21.618402274344277</v>
      </c>
      <c r="AM85" s="17">
        <f t="shared" si="160"/>
        <v>5.3189817989522732</v>
      </c>
      <c r="AN85" s="17">
        <f t="shared" si="160"/>
        <v>1.3001233350484722</v>
      </c>
      <c r="AO85" s="7">
        <f t="shared" si="159"/>
        <v>1.3655720010418648E-2</v>
      </c>
      <c r="AP85" s="7">
        <f t="shared" si="159"/>
        <v>2.1028782636095377E-2</v>
      </c>
      <c r="AQ85" s="7">
        <f t="shared" si="159"/>
        <v>1.5221475868917627E-2</v>
      </c>
      <c r="AR85" s="1">
        <f t="shared" si="127"/>
        <v>67438.042045847425</v>
      </c>
      <c r="AS85" s="1">
        <f t="shared" si="128"/>
        <v>29578.537010962264</v>
      </c>
      <c r="AT85" s="1">
        <f t="shared" si="129"/>
        <v>8634.7520588686912</v>
      </c>
      <c r="AU85" s="1">
        <f t="shared" si="89"/>
        <v>13487.608409169487</v>
      </c>
      <c r="AV85" s="1">
        <f t="shared" si="90"/>
        <v>5915.7074021924527</v>
      </c>
      <c r="AW85" s="1">
        <f t="shared" si="91"/>
        <v>1726.9504117737383</v>
      </c>
      <c r="AX85" s="1">
        <f t="shared" si="143"/>
        <v>43726.817211491543</v>
      </c>
      <c r="AY85" s="1">
        <f t="shared" si="144"/>
        <v>7202.7333636579424</v>
      </c>
      <c r="AZ85" s="1">
        <f t="shared" si="145"/>
        <v>1220.4296254093047</v>
      </c>
      <c r="BA85" s="1">
        <f t="shared" si="146"/>
        <v>10.685716859034452</v>
      </c>
      <c r="BB85" s="1">
        <f t="shared" si="147"/>
        <v>8.8822158668028326</v>
      </c>
      <c r="BC85" s="1">
        <f t="shared" si="148"/>
        <v>7.1069582277111882</v>
      </c>
      <c r="BD85" s="1">
        <f t="shared" si="149"/>
        <v>47100.403108247971</v>
      </c>
      <c r="BE85">
        <f t="shared" si="135"/>
        <v>6.3205317370554306E-2</v>
      </c>
      <c r="BF85">
        <f t="shared" si="136"/>
        <v>0.11886832818763103</v>
      </c>
      <c r="BG85">
        <f t="shared" si="137"/>
        <v>1.9324906665705893E-2</v>
      </c>
      <c r="BH85">
        <f t="shared" si="150"/>
        <v>9.3496974335501609E-2</v>
      </c>
      <c r="BI85">
        <f t="shared" si="151"/>
        <v>3.9949121439124941E-4</v>
      </c>
      <c r="BJ85">
        <f t="shared" si="151"/>
        <v>1.4129679446122359E-3</v>
      </c>
      <c r="BK85">
        <f t="shared" si="151"/>
        <v>3.7345201763824407E-5</v>
      </c>
      <c r="BL85">
        <f t="shared" si="140"/>
        <v>26.940905313063727</v>
      </c>
      <c r="BM85">
        <f t="shared" si="141"/>
        <v>41.793524645016298</v>
      </c>
      <c r="BN85">
        <f t="shared" si="142"/>
        <v>0.32246655781904948</v>
      </c>
      <c r="BO85">
        <f t="shared" si="131"/>
        <v>64.342667973520463</v>
      </c>
      <c r="BP85">
        <f t="shared" si="132"/>
        <v>21.494325250131137</v>
      </c>
      <c r="BQ85">
        <f t="shared" si="133"/>
        <v>5.6522567692845991</v>
      </c>
      <c r="BR85" s="7">
        <f t="shared" si="158"/>
        <v>2.3562398229482806E-2</v>
      </c>
      <c r="BS85" s="7">
        <f t="shared" si="138"/>
        <v>0.57028602681192464</v>
      </c>
      <c r="BT85" s="7">
        <f t="shared" si="139"/>
        <v>0.33231694287009955</v>
      </c>
      <c r="BU85" s="8">
        <f>MAX((BU$3*climate!$I195+BU$4*climate!$I195^2+BU$5*climate!$I195^6)*(K85/K$66)^$BW$1,-99)</f>
        <v>2.9739879080411016</v>
      </c>
      <c r="BV85" s="8">
        <f>MAX((BV$3*climate!$I195+BV$4*climate!$I195^2+BV$5*climate!$I195^6)*(L85/L$66)^$BW$1,-99)</f>
        <v>0.96293841823780113</v>
      </c>
      <c r="BW85" s="8">
        <f>MAX((BW$3*climate!$I195+BW$4*climate!$I195^2+BW$5*climate!$I195^6)*(M85/M$66)^$BW$1,-99)</f>
        <v>-0.31632994095828221</v>
      </c>
      <c r="BX85" s="8">
        <f>MAX((BX$3*climate!$M195+BX$4*climate!$M195^2+BX$5*climate!$M195^6)*(K85/K$66)^$BW$1,-99)</f>
        <v>2.9739845259273583</v>
      </c>
      <c r="BY85" s="8">
        <f>MAX((BY$3*climate!$M195+BY$4*climate!$M195^2+BY$5*climate!$M195^6)*(L85/L$66)^$BW$1,-99)</f>
        <v>0.96293480905735662</v>
      </c>
      <c r="BZ85" s="8">
        <f>MAX((BZ$3*climate!$M195+BZ$4*climate!$M195^2+BZ$5*climate!$M195^6)*(M85/M$66)^$BW$1,-99)</f>
        <v>-0.31633384197085207</v>
      </c>
      <c r="CA85" s="8">
        <f t="shared" si="152"/>
        <v>2.6176740514303959E-3</v>
      </c>
      <c r="CB85" s="8">
        <f t="shared" si="153"/>
        <v>1.4928229342789142E-3</v>
      </c>
      <c r="CC85" s="8">
        <f t="shared" si="154"/>
        <v>8.6989743820173695E-4</v>
      </c>
      <c r="CD85" s="8">
        <f>MAX((CD$3*climate!$I195+CD$4*climate!$I195^2+CD$5*climate!$I195^6)*(K85/K$66)^$BW$1,-99)</f>
        <v>1.2204225485897808</v>
      </c>
      <c r="CE85" s="8">
        <f>MAX((CE$3*climate!$I195+CE$4*climate!$I195^2+CE$5*climate!$I195^6)*(L85/L$66)^$BW$1,-99)</f>
        <v>0.41983458139381691</v>
      </c>
      <c r="CF85" s="8">
        <f>MAX((CF$3*climate!$I195+CF$4*climate!$I195^2+CF$5*climate!$I195^6)*(M85/M$66)^$BW$1,-99)</f>
        <v>-5.8632709160211828E-2</v>
      </c>
      <c r="CG85" s="8">
        <f>MAX((CG$3*climate!$M195+CG$4*climate!$M195^2+CG$5*climate!$M195^6)*(K85/K$66)^$BW$1,-99)</f>
        <v>1.2204240227521335</v>
      </c>
      <c r="CH85" s="8">
        <f>MAX((CH$3*climate!$M195+CH$4*climate!$M195^2+CH$5*climate!$M195^6)*(L85/L$66)^$BW$1,-99)</f>
        <v>0.41983447445748862</v>
      </c>
      <c r="CI85" s="8">
        <f>MAX((CI$3*climate!$M195+CI$4*climate!$M195^2+CI$5*climate!$M195^6)*(M85/M$66)^$BW$1,-99)</f>
        <v>-5.8633824168628099E-2</v>
      </c>
      <c r="CJ85" s="8">
        <f t="shared" si="155"/>
        <v>-5.0797691348443637E-5</v>
      </c>
      <c r="CK85" s="8">
        <f t="shared" si="156"/>
        <v>-2.8969213570322401E-5</v>
      </c>
      <c r="CL85" s="8">
        <f t="shared" si="157"/>
        <v>-1.6880933493773696E-5</v>
      </c>
    </row>
    <row r="86" spans="1:90">
      <c r="A86">
        <f t="shared" si="92"/>
        <v>2040</v>
      </c>
      <c r="B86" s="4">
        <f t="shared" si="97"/>
        <v>1236.3895804652293</v>
      </c>
      <c r="C86" s="4">
        <f t="shared" si="98"/>
        <v>3299.0454434855515</v>
      </c>
      <c r="D86" s="4">
        <f t="shared" si="99"/>
        <v>5712.588738254095</v>
      </c>
      <c r="E86" s="11">
        <f t="shared" si="100"/>
        <v>2.0935429597931628E-3</v>
      </c>
      <c r="F86" s="11">
        <f t="shared" si="101"/>
        <v>4.1970921013805259E-3</v>
      </c>
      <c r="G86" s="11">
        <f t="shared" si="102"/>
        <v>9.2664627793451002E-3</v>
      </c>
      <c r="H86" s="4">
        <f t="shared" si="103"/>
        <v>68724.896153935959</v>
      </c>
      <c r="I86" s="4">
        <f t="shared" si="104"/>
        <v>30486.600104283018</v>
      </c>
      <c r="J86" s="4">
        <f t="shared" si="105"/>
        <v>8885.5629069199895</v>
      </c>
      <c r="K86" s="4">
        <f t="shared" si="76"/>
        <v>55585.146655859171</v>
      </c>
      <c r="L86" s="4">
        <f t="shared" si="77"/>
        <v>9241.0367260879284</v>
      </c>
      <c r="M86" s="4">
        <f t="shared" si="78"/>
        <v>1555.4354276228946</v>
      </c>
      <c r="N86" s="11">
        <f t="shared" si="106"/>
        <v>1.6952985844141732E-2</v>
      </c>
      <c r="O86" s="11">
        <f t="shared" si="107"/>
        <v>2.6392205238576327E-2</v>
      </c>
      <c r="P86" s="11">
        <f t="shared" si="108"/>
        <v>1.9598603795765168E-2</v>
      </c>
      <c r="Q86" s="4">
        <f t="shared" si="109"/>
        <v>6215.1644916670703</v>
      </c>
      <c r="R86" s="4">
        <f t="shared" si="110"/>
        <v>11756.566715869736</v>
      </c>
      <c r="S86" s="4">
        <f t="shared" si="111"/>
        <v>3666.4460598142027</v>
      </c>
      <c r="T86" s="4">
        <f t="shared" si="112"/>
        <v>90.435414813080371</v>
      </c>
      <c r="U86" s="4">
        <f t="shared" si="113"/>
        <v>385.63062708386667</v>
      </c>
      <c r="V86" s="4">
        <f t="shared" si="114"/>
        <v>412.62957656389</v>
      </c>
      <c r="W86" s="11">
        <f t="shared" si="115"/>
        <v>-1.219247815263802E-2</v>
      </c>
      <c r="X86" s="11">
        <f t="shared" si="116"/>
        <v>-1.3228699347321071E-2</v>
      </c>
      <c r="Y86" s="11">
        <f t="shared" si="117"/>
        <v>-1.2203590333800474E-2</v>
      </c>
      <c r="Z86" s="4">
        <f t="shared" si="134"/>
        <v>12996.603350405372</v>
      </c>
      <c r="AA86" s="4">
        <f t="shared" si="118"/>
        <v>33359.654314194297</v>
      </c>
      <c r="AB86" s="4">
        <f t="shared" si="119"/>
        <v>6011.0698787353876</v>
      </c>
      <c r="AC86" s="12">
        <f t="shared" si="120"/>
        <v>2.2470580336129644</v>
      </c>
      <c r="AD86" s="12">
        <f t="shared" si="121"/>
        <v>3.2752845117390268</v>
      </c>
      <c r="AE86" s="12">
        <f t="shared" si="122"/>
        <v>1.6993539631440588</v>
      </c>
      <c r="AF86" s="11">
        <f t="shared" si="123"/>
        <v>-2.9039671966837322E-3</v>
      </c>
      <c r="AG86" s="11">
        <f t="shared" si="124"/>
        <v>2.0567434751257441E-3</v>
      </c>
      <c r="AH86" s="11">
        <f t="shared" si="125"/>
        <v>8.257041531207765E-4</v>
      </c>
      <c r="AI86" s="1">
        <f t="shared" si="83"/>
        <v>112428.45878536723</v>
      </c>
      <c r="AJ86" s="1">
        <f t="shared" si="84"/>
        <v>45220.752621539708</v>
      </c>
      <c r="AK86" s="1">
        <f t="shared" si="85"/>
        <v>13202.403486316889</v>
      </c>
      <c r="AL86" s="17">
        <f t="shared" si="160"/>
        <v>21.910664974390009</v>
      </c>
      <c r="AM86" s="17">
        <f t="shared" si="160"/>
        <v>5.4297149939268339</v>
      </c>
      <c r="AN86" s="17">
        <f t="shared" si="160"/>
        <v>1.3197152330598187</v>
      </c>
      <c r="AO86" s="7">
        <f t="shared" si="159"/>
        <v>1.3519162810314461E-2</v>
      </c>
      <c r="AP86" s="7">
        <f t="shared" si="159"/>
        <v>2.0818494809734422E-2</v>
      </c>
      <c r="AQ86" s="7">
        <f t="shared" si="159"/>
        <v>1.506926111022845E-2</v>
      </c>
      <c r="AR86" s="1">
        <f t="shared" si="127"/>
        <v>68724.896153935959</v>
      </c>
      <c r="AS86" s="1">
        <f t="shared" si="128"/>
        <v>30486.600104283018</v>
      </c>
      <c r="AT86" s="1">
        <f t="shared" si="129"/>
        <v>8885.5629069199895</v>
      </c>
      <c r="AU86" s="1">
        <f t="shared" si="89"/>
        <v>13744.979230787192</v>
      </c>
      <c r="AV86" s="1">
        <f t="shared" si="90"/>
        <v>6097.3200208566041</v>
      </c>
      <c r="AW86" s="1">
        <f t="shared" si="91"/>
        <v>1777.1125813839981</v>
      </c>
      <c r="AX86" s="1">
        <f t="shared" si="143"/>
        <v>44468.117324687337</v>
      </c>
      <c r="AY86" s="1">
        <f t="shared" si="144"/>
        <v>7392.829380870342</v>
      </c>
      <c r="AZ86" s="1">
        <f t="shared" si="145"/>
        <v>1244.3483420983155</v>
      </c>
      <c r="BA86" s="1">
        <f t="shared" si="146"/>
        <v>10.702527746757134</v>
      </c>
      <c r="BB86" s="1">
        <f t="shared" si="147"/>
        <v>8.9082658068206602</v>
      </c>
      <c r="BC86" s="1">
        <f t="shared" si="148"/>
        <v>7.1263672518653873</v>
      </c>
      <c r="BD86" s="1">
        <f t="shared" si="149"/>
        <v>46138.505324674581</v>
      </c>
      <c r="BE86">
        <f>BF3</f>
        <v>7.4918915218220111E-2</v>
      </c>
      <c r="BF86">
        <f t="shared" ref="BF86:BG86" si="161">BG3</f>
        <v>0.20311806369660462</v>
      </c>
      <c r="BG86">
        <f t="shared" si="161"/>
        <v>2.6103804494005161E-2</v>
      </c>
      <c r="BH86">
        <f t="shared" si="150"/>
        <v>0.1509825301051034</v>
      </c>
      <c r="BI86">
        <f t="shared" si="151"/>
        <v>5.6128438574748528E-4</v>
      </c>
      <c r="BJ86">
        <f t="shared" si="151"/>
        <v>4.125694779985793E-3</v>
      </c>
      <c r="BK86">
        <f t="shared" si="151"/>
        <v>6.8140860906124406E-5</v>
      </c>
      <c r="BL86">
        <f t="shared" si="140"/>
        <v>38.57421112332166</v>
      </c>
      <c r="BM86">
        <f t="shared" si="141"/>
        <v>125.77840690975478</v>
      </c>
      <c r="BN86">
        <f t="shared" si="142"/>
        <v>0.6054699061130534</v>
      </c>
      <c r="BO86">
        <f t="shared" si="131"/>
        <v>65.858735539459943</v>
      </c>
      <c r="BP86">
        <f t="shared" si="132"/>
        <v>37.124960130296415</v>
      </c>
      <c r="BQ86">
        <f t="shared" si="133"/>
        <v>7.7173282500658846</v>
      </c>
      <c r="BR86" s="7">
        <f t="shared" si="158"/>
        <v>2.3149050973931828E-2</v>
      </c>
      <c r="BS86" s="7">
        <f t="shared" si="138"/>
        <v>0.55367575418633463</v>
      </c>
      <c r="BT86" s="7">
        <f t="shared" si="139"/>
        <v>0.31542217473645595</v>
      </c>
      <c r="BU86" s="8">
        <f>MAX((BU$3*climate!$I196+BU$4*climate!$I196^2+BU$5*climate!$I196^6)*(K86/K$66)^$BW$1,-99)</f>
        <v>2.8990342625342045</v>
      </c>
      <c r="BV86" s="8">
        <f>MAX((BV$3*climate!$I196+BV$4*climate!$I196^2+BV$5*climate!$I196^6)*(L86/L$66)^$BW$1,-99)</f>
        <v>0.89096037201940725</v>
      </c>
      <c r="BW86" s="8">
        <f>MAX((BW$3*climate!$I196+BW$4*climate!$I196^2+BW$5*climate!$I196^6)*(M86/M$66)^$BW$1,-99)</f>
        <v>-0.3854700052300129</v>
      </c>
      <c r="BX86" s="8">
        <f>MAX((BX$3*climate!$M196+BX$4*climate!$M196^2+BX$5*climate!$M196^6)*(K86/K$66)^$BW$1,-99)</f>
        <v>2.8990305655489537</v>
      </c>
      <c r="BY86" s="8">
        <f>MAX((BY$3*climate!$M196+BY$4*climate!$M196^2+BY$5*climate!$M196^6)*(L86/L$66)^$BW$1,-99)</f>
        <v>0.89095652675753434</v>
      </c>
      <c r="BZ86" s="8">
        <f>MAX((BZ$3*climate!$M196+BZ$4*climate!$M196^2+BZ$5*climate!$M196^6)*(M86/M$66)^$BW$1,-99)</f>
        <v>-0.38547411246841606</v>
      </c>
      <c r="CA86" s="8">
        <f t="shared" si="152"/>
        <v>2.905700526504424E-3</v>
      </c>
      <c r="CB86" s="8">
        <f t="shared" si="153"/>
        <v>1.6088159304519665E-3</v>
      </c>
      <c r="CC86" s="8">
        <f t="shared" si="154"/>
        <v>9.1652237920289046E-4</v>
      </c>
      <c r="CD86" s="8">
        <f>MAX((CD$3*climate!$I196+CD$4*climate!$I196^2+CD$5*climate!$I196^6)*(K86/K$66)^$BW$1,-99)</f>
        <v>1.2406447589649958</v>
      </c>
      <c r="CE86" s="8">
        <f>MAX((CE$3*climate!$I196+CE$4*climate!$I196^2+CE$5*climate!$I196^6)*(L86/L$66)^$BW$1,-99)</f>
        <v>0.41414356360306442</v>
      </c>
      <c r="CF86" s="8">
        <f>MAX((CF$3*climate!$I196+CF$4*climate!$I196^2+CF$5*climate!$I196^6)*(M86/M$66)^$BW$1,-99)</f>
        <v>-7.943093352320664E-2</v>
      </c>
      <c r="CG86" s="8">
        <f>MAX((CG$3*climate!$M196+CG$4*climate!$M196^2+CG$5*climate!$M196^6)*(K86/K$66)^$BW$1,-99)</f>
        <v>1.2406461518894845</v>
      </c>
      <c r="CH86" s="8">
        <f>MAX((CH$3*climate!$M196+CH$4*climate!$M196^2+CH$5*climate!$M196^6)*(L86/L$66)^$BW$1,-99)</f>
        <v>0.41414333140105719</v>
      </c>
      <c r="CI86" s="8">
        <f>MAX((CI$3*climate!$M196+CI$4*climate!$M196^2+CI$5*climate!$M196^6)*(M86/M$66)^$BW$1,-99)</f>
        <v>-7.9432210200056516E-2</v>
      </c>
      <c r="CJ86" s="8">
        <f t="shared" si="155"/>
        <v>-3.9763880154920387E-5</v>
      </c>
      <c r="CK86" s="8">
        <f t="shared" si="156"/>
        <v>-2.2016296334150571E-5</v>
      </c>
      <c r="CL86" s="8">
        <f t="shared" si="157"/>
        <v>-1.2542409554424792E-5</v>
      </c>
    </row>
    <row r="87" spans="1:90">
      <c r="A87">
        <f t="shared" si="92"/>
        <v>2041</v>
      </c>
      <c r="B87" s="4">
        <f t="shared" si="97"/>
        <v>1238.8485934318867</v>
      </c>
      <c r="C87" s="4">
        <f t="shared" si="98"/>
        <v>3312.1995211798526</v>
      </c>
      <c r="D87" s="4">
        <f t="shared" si="99"/>
        <v>5762.8774546249952</v>
      </c>
      <c r="E87" s="11">
        <f t="shared" si="100"/>
        <v>1.9888658118035044E-3</v>
      </c>
      <c r="F87" s="11">
        <f t="shared" si="101"/>
        <v>3.9872374963114991E-3</v>
      </c>
      <c r="G87" s="11">
        <f t="shared" si="102"/>
        <v>8.8031396403778443E-3</v>
      </c>
      <c r="H87" s="4">
        <f t="shared" si="103"/>
        <v>70001.225414510656</v>
      </c>
      <c r="I87" s="4">
        <f t="shared" si="104"/>
        <v>31321.646969246514</v>
      </c>
      <c r="J87" s="4">
        <f t="shared" si="105"/>
        <v>9136.954270627617</v>
      </c>
      <c r="K87" s="4">
        <f t="shared" si="76"/>
        <v>56505.069130838383</v>
      </c>
      <c r="L87" s="4">
        <f t="shared" si="77"/>
        <v>9456.449337958149</v>
      </c>
      <c r="M87" s="4">
        <f t="shared" si="78"/>
        <v>1585.4847413586347</v>
      </c>
      <c r="N87" s="11">
        <f t="shared" si="106"/>
        <v>1.654978947298047E-2</v>
      </c>
      <c r="O87" s="11">
        <f t="shared" si="107"/>
        <v>2.3310437806409734E-2</v>
      </c>
      <c r="P87" s="11">
        <f t="shared" si="108"/>
        <v>1.9318907877560187E-2</v>
      </c>
      <c r="Q87" s="4">
        <f t="shared" si="109"/>
        <v>6253.4042792508571</v>
      </c>
      <c r="R87" s="4">
        <f t="shared" si="110"/>
        <v>11918.802374525814</v>
      </c>
      <c r="S87" s="4">
        <f t="shared" si="111"/>
        <v>3724.1678692011037</v>
      </c>
      <c r="T87" s="4">
        <f t="shared" si="112"/>
        <v>89.332782993747131</v>
      </c>
      <c r="U87" s="4">
        <f t="shared" si="113"/>
        <v>380.52923545905531</v>
      </c>
      <c r="V87" s="4">
        <f t="shared" si="114"/>
        <v>407.59401425189475</v>
      </c>
      <c r="W87" s="11">
        <f t="shared" si="115"/>
        <v>-1.219247815263802E-2</v>
      </c>
      <c r="X87" s="11">
        <f t="shared" si="116"/>
        <v>-1.3228699347321071E-2</v>
      </c>
      <c r="Y87" s="11">
        <f t="shared" si="117"/>
        <v>-1.2203590333800474E-2</v>
      </c>
      <c r="Z87" s="4">
        <f t="shared" si="134"/>
        <v>12882.012178821467</v>
      </c>
      <c r="AA87" s="4">
        <f t="shared" si="118"/>
        <v>30747.927020890285</v>
      </c>
      <c r="AB87" s="4">
        <f t="shared" si="119"/>
        <v>6072.9578779833309</v>
      </c>
      <c r="AC87" s="12">
        <f t="shared" si="120"/>
        <v>2.2405326507943077</v>
      </c>
      <c r="AD87" s="12">
        <f t="shared" si="121"/>
        <v>3.2820209317877262</v>
      </c>
      <c r="AE87" s="12">
        <f t="shared" si="122"/>
        <v>1.7007571267690491</v>
      </c>
      <c r="AF87" s="11">
        <f t="shared" si="123"/>
        <v>-2.9039671966837322E-3</v>
      </c>
      <c r="AG87" s="11">
        <f t="shared" si="124"/>
        <v>2.0567434751257441E-3</v>
      </c>
      <c r="AH87" s="11">
        <f t="shared" si="125"/>
        <v>8.257041531207765E-4</v>
      </c>
      <c r="AI87" s="1">
        <f t="shared" si="83"/>
        <v>114930.5921376177</v>
      </c>
      <c r="AJ87" s="1">
        <f t="shared" si="84"/>
        <v>46795.997380242341</v>
      </c>
      <c r="AK87" s="1">
        <f t="shared" si="85"/>
        <v>13659.275719069199</v>
      </c>
      <c r="AL87" s="17">
        <f t="shared" si="160"/>
        <v>22.203916682990329</v>
      </c>
      <c r="AM87" s="17">
        <f t="shared" si="160"/>
        <v>5.5416231024120428</v>
      </c>
      <c r="AN87" s="17">
        <f t="shared" si="160"/>
        <v>1.3394034951635621</v>
      </c>
      <c r="AO87" s="7">
        <f t="shared" si="159"/>
        <v>1.3383971182211317E-2</v>
      </c>
      <c r="AP87" s="7">
        <f t="shared" si="159"/>
        <v>2.0610309861637078E-2</v>
      </c>
      <c r="AQ87" s="7">
        <f t="shared" si="159"/>
        <v>1.4918568499126166E-2</v>
      </c>
      <c r="AR87" s="1">
        <f t="shared" si="127"/>
        <v>70001.225414510656</v>
      </c>
      <c r="AS87" s="1">
        <f t="shared" si="128"/>
        <v>31321.646969246514</v>
      </c>
      <c r="AT87" s="1">
        <f t="shared" si="129"/>
        <v>9136.954270627617</v>
      </c>
      <c r="AU87" s="1">
        <f t="shared" si="89"/>
        <v>14000.245082902133</v>
      </c>
      <c r="AV87" s="1">
        <f t="shared" si="90"/>
        <v>6264.3293938493034</v>
      </c>
      <c r="AW87" s="1">
        <f t="shared" si="91"/>
        <v>1827.3908541255234</v>
      </c>
      <c r="AX87" s="1">
        <f t="shared" si="143"/>
        <v>45204.055304670714</v>
      </c>
      <c r="AY87" s="1">
        <f t="shared" si="144"/>
        <v>7565.1594703665187</v>
      </c>
      <c r="AZ87" s="1">
        <f t="shared" si="145"/>
        <v>1268.3877930869075</v>
      </c>
      <c r="BA87" s="1">
        <f t="shared" si="146"/>
        <v>10.718942080925686</v>
      </c>
      <c r="BB87" s="1">
        <f t="shared" si="147"/>
        <v>8.9313087060222873</v>
      </c>
      <c r="BC87" s="1">
        <f t="shared" si="148"/>
        <v>7.1455019187507327</v>
      </c>
      <c r="BD87" s="1">
        <f t="shared" si="149"/>
        <v>45175.681275008872</v>
      </c>
      <c r="BE87">
        <f t="shared" si="135"/>
        <v>7.4918915218220111E-2</v>
      </c>
      <c r="BF87">
        <f t="shared" si="136"/>
        <v>0.20311806369660462</v>
      </c>
      <c r="BG87">
        <f t="shared" si="137"/>
        <v>2.6103804494005161E-2</v>
      </c>
      <c r="BH87">
        <f t="shared" si="150"/>
        <v>0.1482628481607593</v>
      </c>
      <c r="BI87">
        <f t="shared" si="151"/>
        <v>5.6128438574748528E-4</v>
      </c>
      <c r="BJ87">
        <f t="shared" si="151"/>
        <v>4.125694779985793E-3</v>
      </c>
      <c r="BK87">
        <f t="shared" si="151"/>
        <v>6.8140860906124406E-5</v>
      </c>
      <c r="BL87">
        <f t="shared" si="140"/>
        <v>39.290594808354868</v>
      </c>
      <c r="BM87">
        <f t="shared" si="141"/>
        <v>129.22355540157818</v>
      </c>
      <c r="BN87">
        <f t="shared" si="142"/>
        <v>0.62259993006045578</v>
      </c>
      <c r="BO87">
        <f t="shared" si="131"/>
        <v>67.3833027655416</v>
      </c>
      <c r="BP87">
        <f t="shared" si="132"/>
        <v>41.38160130183482</v>
      </c>
      <c r="BQ87">
        <f t="shared" si="133"/>
        <v>7.8547973736426275</v>
      </c>
      <c r="BR87" s="7">
        <f t="shared" si="158"/>
        <v>2.1857833205584543E-2</v>
      </c>
      <c r="BS87" s="7">
        <f t="shared" si="138"/>
        <v>0.53754927590906276</v>
      </c>
      <c r="BT87" s="7">
        <f t="shared" si="139"/>
        <v>0.29950383038826234</v>
      </c>
      <c r="BU87" s="8">
        <f>MAX((BU$3*climate!$I197+BU$4*climate!$I197^2+BU$5*climate!$I197^6)*(K87/K$66)^$BW$1,-99)</f>
        <v>2.8198241525686489</v>
      </c>
      <c r="BV87" s="8">
        <f>MAX((BV$3*climate!$I197+BV$4*climate!$I197^2+BV$5*climate!$I197^6)*(L87/L$66)^$BW$1,-99)</f>
        <v>0.81667061496231363</v>
      </c>
      <c r="BW87" s="8">
        <f>MAX((BW$3*climate!$I197+BW$4*climate!$I197^2+BW$5*climate!$I197^6)*(M87/M$66)^$BW$1,-99)</f>
        <v>-0.45711416237856756</v>
      </c>
      <c r="BX87" s="8">
        <f>MAX((BX$3*climate!$M197+BX$4*climate!$M197^2+BX$5*climate!$M197^6)*(K87/K$66)^$BW$1,-99)</f>
        <v>2.8198201365891808</v>
      </c>
      <c r="BY87" s="8">
        <f>MAX((BY$3*climate!$M197+BY$4*climate!$M197^2+BY$5*climate!$M197^6)*(L87/L$66)^$BW$1,-99)</f>
        <v>0.81666653149980095</v>
      </c>
      <c r="BZ87" s="8">
        <f>MAX((BZ$3*climate!$M197+BZ$4*climate!$M197^2+BZ$5*climate!$M197^6)*(M87/M$66)^$BW$1,-99)</f>
        <v>-0.45711847370278164</v>
      </c>
      <c r="CA87" s="8">
        <f t="shared" si="152"/>
        <v>3.2051585619543E-3</v>
      </c>
      <c r="CB87" s="8">
        <f t="shared" si="153"/>
        <v>1.7229306641522669E-3</v>
      </c>
      <c r="CC87" s="8">
        <f t="shared" si="154"/>
        <v>9.5995726630704748E-4</v>
      </c>
      <c r="CD87" s="8">
        <f>MAX((CD$3*climate!$I197+CD$4*climate!$I197^2+CD$5*climate!$I197^6)*(K87/K$66)^$BW$1,-99)</f>
        <v>1.2590290159423221</v>
      </c>
      <c r="CE87" s="8">
        <f>MAX((CE$3*climate!$I197+CE$4*climate!$I197^2+CE$5*climate!$I197^6)*(L87/L$66)^$BW$1,-99)</f>
        <v>0.40650055300261029</v>
      </c>
      <c r="CF87" s="8">
        <f>MAX((CF$3*climate!$I197+CF$4*climate!$I197^2+CF$5*climate!$I197^6)*(M87/M$66)^$BW$1,-99)</f>
        <v>-0.10286083096475161</v>
      </c>
      <c r="CG87" s="8">
        <f>MAX((CG$3*climate!$M197+CG$4*climate!$M197^2+CG$5*climate!$M197^6)*(K87/K$66)^$BW$1,-99)</f>
        <v>1.2590303067030959</v>
      </c>
      <c r="CH87" s="8">
        <f>MAX((CH$3*climate!$M197+CH$4*climate!$M197^2+CH$5*climate!$M197^6)*(L87/L$66)^$BW$1,-99)</f>
        <v>0.40650017887805601</v>
      </c>
      <c r="CI87" s="8">
        <f>MAX((CI$3*climate!$M197+CI$4*climate!$M197^2+CI$5*climate!$M197^6)*(M87/M$66)^$BW$1,-99)</f>
        <v>-0.10286228481528911</v>
      </c>
      <c r="CJ87" s="8">
        <f t="shared" si="155"/>
        <v>-2.6572654881165097E-5</v>
      </c>
      <c r="CK87" s="8">
        <f t="shared" si="156"/>
        <v>-1.428411139035172E-5</v>
      </c>
      <c r="CL87" s="8">
        <f t="shared" si="157"/>
        <v>-7.9586119204943026E-6</v>
      </c>
    </row>
    <row r="88" spans="1:90">
      <c r="A88">
        <f t="shared" si="92"/>
        <v>2042</v>
      </c>
      <c r="B88" s="4">
        <f t="shared" si="97"/>
        <v>1241.1893018646904</v>
      </c>
      <c r="C88" s="4">
        <f t="shared" si="98"/>
        <v>3324.7457209996605</v>
      </c>
      <c r="D88" s="4">
        <f t="shared" si="99"/>
        <v>5811.0722988402713</v>
      </c>
      <c r="E88" s="11">
        <f t="shared" si="100"/>
        <v>1.8894225212133292E-3</v>
      </c>
      <c r="F88" s="11">
        <f t="shared" si="101"/>
        <v>3.7878756214959237E-3</v>
      </c>
      <c r="G88" s="11">
        <f t="shared" si="102"/>
        <v>8.3629826583589521E-3</v>
      </c>
      <c r="H88" s="4">
        <f t="shared" si="103"/>
        <v>71288.250431958193</v>
      </c>
      <c r="I88" s="4">
        <f t="shared" si="104"/>
        <v>32247.934624788024</v>
      </c>
      <c r="J88" s="4">
        <f t="shared" si="105"/>
        <v>9389.3556278249616</v>
      </c>
      <c r="K88" s="4">
        <f t="shared" si="76"/>
        <v>57435.437386431615</v>
      </c>
      <c r="L88" s="4">
        <f t="shared" si="77"/>
        <v>9699.3687129528662</v>
      </c>
      <c r="M88" s="4">
        <f t="shared" si="78"/>
        <v>1615.7698863424598</v>
      </c>
      <c r="N88" s="11">
        <f t="shared" si="106"/>
        <v>1.6465217544269439E-2</v>
      </c>
      <c r="O88" s="11">
        <f t="shared" si="107"/>
        <v>2.5688222536088601E-2</v>
      </c>
      <c r="P88" s="11">
        <f t="shared" si="108"/>
        <v>1.9101505169878408E-2</v>
      </c>
      <c r="Q88" s="4">
        <f t="shared" si="109"/>
        <v>6290.731498576547</v>
      </c>
      <c r="R88" s="4">
        <f t="shared" si="110"/>
        <v>12108.948808938298</v>
      </c>
      <c r="S88" s="4">
        <f t="shared" si="111"/>
        <v>3780.3414603649098</v>
      </c>
      <c r="T88" s="4">
        <f t="shared" si="112"/>
        <v>88.24359498878151</v>
      </c>
      <c r="U88" s="4">
        <f t="shared" si="113"/>
        <v>375.4953286103015</v>
      </c>
      <c r="V88" s="4">
        <f t="shared" si="114"/>
        <v>402.61990387945542</v>
      </c>
      <c r="W88" s="11">
        <f t="shared" si="115"/>
        <v>-1.219247815263802E-2</v>
      </c>
      <c r="X88" s="11">
        <f t="shared" si="116"/>
        <v>-1.3228699347321071E-2</v>
      </c>
      <c r="Y88" s="11">
        <f t="shared" si="117"/>
        <v>-1.2203590333800474E-2</v>
      </c>
      <c r="Z88" s="4">
        <f t="shared" si="134"/>
        <v>12923.631701405244</v>
      </c>
      <c r="AA88" s="4">
        <f t="shared" si="118"/>
        <v>31236.348728025663</v>
      </c>
      <c r="AB88" s="4">
        <f t="shared" si="119"/>
        <v>6173.6594364406428</v>
      </c>
      <c r="AC88" s="12">
        <f t="shared" si="120"/>
        <v>2.2340262174733021</v>
      </c>
      <c r="AD88" s="12">
        <f t="shared" si="121"/>
        <v>3.2887712069244066</v>
      </c>
      <c r="AE88" s="12">
        <f t="shared" si="122"/>
        <v>1.702161448992072</v>
      </c>
      <c r="AF88" s="11">
        <f t="shared" si="123"/>
        <v>-2.9039671966837322E-3</v>
      </c>
      <c r="AG88" s="11">
        <f t="shared" si="124"/>
        <v>2.0567434751257441E-3</v>
      </c>
      <c r="AH88" s="11">
        <f t="shared" si="125"/>
        <v>8.257041531207765E-4</v>
      </c>
      <c r="AI88" s="1">
        <f t="shared" si="83"/>
        <v>117437.77800675808</v>
      </c>
      <c r="AJ88" s="1">
        <f t="shared" si="84"/>
        <v>48380.727036067408</v>
      </c>
      <c r="AK88" s="1">
        <f t="shared" si="85"/>
        <v>14120.739001287804</v>
      </c>
      <c r="AL88" s="17">
        <f t="shared" si="160"/>
        <v>22.49812149819752</v>
      </c>
      <c r="AM88" s="17">
        <f t="shared" si="160"/>
        <v>5.6546955259963907</v>
      </c>
      <c r="AN88" s="17">
        <f t="shared" si="160"/>
        <v>1.3591856581262229</v>
      </c>
      <c r="AO88" s="7">
        <f t="shared" si="159"/>
        <v>1.3250131470389203E-2</v>
      </c>
      <c r="AP88" s="7">
        <f t="shared" si="159"/>
        <v>2.0404206763020707E-2</v>
      </c>
      <c r="AQ88" s="7">
        <f t="shared" si="159"/>
        <v>1.4769382814134905E-2</v>
      </c>
      <c r="AR88" s="1">
        <f t="shared" si="127"/>
        <v>71288.250431958193</v>
      </c>
      <c r="AS88" s="1">
        <f t="shared" si="128"/>
        <v>32247.934624788024</v>
      </c>
      <c r="AT88" s="1">
        <f t="shared" si="129"/>
        <v>9389.3556278249616</v>
      </c>
      <c r="AU88" s="1">
        <f t="shared" si="89"/>
        <v>14257.650086391639</v>
      </c>
      <c r="AV88" s="1">
        <f t="shared" si="90"/>
        <v>6449.5869249576053</v>
      </c>
      <c r="AW88" s="1">
        <f t="shared" si="91"/>
        <v>1877.8711255649923</v>
      </c>
      <c r="AX88" s="1">
        <f t="shared" si="143"/>
        <v>45948.34990914529</v>
      </c>
      <c r="AY88" s="1">
        <f t="shared" si="144"/>
        <v>7759.4949703622924</v>
      </c>
      <c r="AZ88" s="1">
        <f t="shared" si="145"/>
        <v>1292.6159090739677</v>
      </c>
      <c r="BA88" s="1">
        <f t="shared" si="146"/>
        <v>10.735273216565481</v>
      </c>
      <c r="BB88" s="1">
        <f t="shared" si="147"/>
        <v>8.9566725299205157</v>
      </c>
      <c r="BC88" s="1">
        <f t="shared" si="148"/>
        <v>7.1644232805620964</v>
      </c>
      <c r="BD88" s="1">
        <f t="shared" si="149"/>
        <v>44223.15946427163</v>
      </c>
      <c r="BE88">
        <f t="shared" si="135"/>
        <v>7.4918915218220111E-2</v>
      </c>
      <c r="BF88">
        <f t="shared" si="136"/>
        <v>0.20311806369660462</v>
      </c>
      <c r="BG88">
        <f t="shared" si="137"/>
        <v>2.6103804494005161E-2</v>
      </c>
      <c r="BH88">
        <f t="shared" si="150"/>
        <v>0.1484900984152093</v>
      </c>
      <c r="BI88">
        <f t="shared" si="151"/>
        <v>5.6128438574748528E-4</v>
      </c>
      <c r="BJ88">
        <f t="shared" si="151"/>
        <v>4.125694779985793E-3</v>
      </c>
      <c r="BK88">
        <f t="shared" si="151"/>
        <v>6.8140860906124406E-5</v>
      </c>
      <c r="BL88">
        <f t="shared" si="140"/>
        <v>40.012981854714553</v>
      </c>
      <c r="BM88">
        <f t="shared" si="141"/>
        <v>133.04513554681105</v>
      </c>
      <c r="BN88">
        <f t="shared" si="142"/>
        <v>0.63979877583375711</v>
      </c>
      <c r="BO88">
        <f t="shared" si="131"/>
        <v>68.856155758232205</v>
      </c>
      <c r="BP88">
        <f t="shared" si="132"/>
        <v>41.939204202344982</v>
      </c>
      <c r="BQ88">
        <f t="shared" si="133"/>
        <v>7.9401174022238736</v>
      </c>
      <c r="BR88" s="7">
        <f t="shared" si="158"/>
        <v>2.2322269596722233E-2</v>
      </c>
      <c r="BS88" s="7">
        <f t="shared" si="138"/>
        <v>0.52189250088258521</v>
      </c>
      <c r="BT88" s="7">
        <f t="shared" si="139"/>
        <v>0.28473793789747309</v>
      </c>
      <c r="BU88" s="8">
        <f>MAX((BU$3*climate!$I198+BU$4*climate!$I198^2+BU$5*climate!$I198^6)*(K88/K$66)^$BW$1,-99)</f>
        <v>2.7364052463175126</v>
      </c>
      <c r="BV88" s="8">
        <f>MAX((BV$3*climate!$I198+BV$4*climate!$I198^2+BV$5*climate!$I198^6)*(L88/L$66)^$BW$1,-99)</f>
        <v>0.73924015512772145</v>
      </c>
      <c r="BW88" s="8">
        <f>MAX((BW$3*climate!$I198+BW$4*climate!$I198^2+BW$5*climate!$I198^6)*(M88/M$66)^$BW$1,-99)</f>
        <v>-0.53092665037752207</v>
      </c>
      <c r="BX88" s="8">
        <f>MAX((BX$3*climate!$M198+BX$4*climate!$M198^2+BX$5*climate!$M198^6)*(K88/K$66)^$BW$1,-99)</f>
        <v>2.7364009094317572</v>
      </c>
      <c r="BY88" s="8">
        <f>MAX((BY$3*climate!$M198+BY$4*climate!$M198^2+BY$5*climate!$M198^6)*(L88/L$66)^$BW$1,-99)</f>
        <v>0.73923583773118162</v>
      </c>
      <c r="BZ88" s="8">
        <f>MAX((BZ$3*climate!$M198+BZ$4*climate!$M198^2+BZ$5*climate!$M198^6)*(M88/M$66)^$BW$1,-99)</f>
        <v>-0.53093116292236853</v>
      </c>
      <c r="CA88" s="8">
        <f t="shared" si="152"/>
        <v>3.5153888617615735E-3</v>
      </c>
      <c r="CB88" s="8">
        <f t="shared" si="153"/>
        <v>1.8346550846395323E-3</v>
      </c>
      <c r="CC88" s="8">
        <f t="shared" si="154"/>
        <v>1.0009645754057354E-3</v>
      </c>
      <c r="CD88" s="8">
        <f>MAX((CD$3*climate!$I198+CD$4*climate!$I198^2+CD$5*climate!$I198^6)*(K88/K$66)^$BW$1,-99)</f>
        <v>1.2751010647798011</v>
      </c>
      <c r="CE88" s="8">
        <f>MAX((CE$3*climate!$I198+CE$4*climate!$I198^2+CE$5*climate!$I198^6)*(L88/L$66)^$BW$1,-99)</f>
        <v>0.39615829521635032</v>
      </c>
      <c r="CF88" s="8">
        <f>MAX((CF$3*climate!$I198+CF$4*climate!$I198^2+CF$5*climate!$I198^6)*(M88/M$66)^$BW$1,-99)</f>
        <v>-0.12904368026802668</v>
      </c>
      <c r="CG88" s="8">
        <f>MAX((CG$3*climate!$M198+CG$4*climate!$M198^2+CG$5*climate!$M198^6)*(K88/K$66)^$BW$1,-99)</f>
        <v>1.2751022320788796</v>
      </c>
      <c r="CH88" s="8">
        <f>MAX((CH$3*climate!$M198+CH$4*climate!$M198^2+CH$5*climate!$M198^6)*(L88/L$66)^$BW$1,-99)</f>
        <v>0.39615776278885539</v>
      </c>
      <c r="CI88" s="8">
        <f>MAX((CI$3*climate!$M198+CI$4*climate!$M198^2+CI$5*climate!$M198^6)*(M88/M$66)^$BW$1,-99)</f>
        <v>-0.12904532695401433</v>
      </c>
      <c r="CJ88" s="8">
        <f t="shared" si="155"/>
        <v>-1.1181297701179155E-5</v>
      </c>
      <c r="CK88" s="8">
        <f t="shared" si="156"/>
        <v>-5.8354354203810905E-6</v>
      </c>
      <c r="CL88" s="8">
        <f t="shared" si="157"/>
        <v>-3.183739650451509E-6</v>
      </c>
    </row>
    <row r="89" spans="1:90">
      <c r="A89">
        <f t="shared" si="92"/>
        <v>2043</v>
      </c>
      <c r="B89" s="4">
        <f t="shared" si="97"/>
        <v>1243.417176333721</v>
      </c>
      <c r="C89" s="4">
        <f t="shared" si="98"/>
        <v>3336.7097581006956</v>
      </c>
      <c r="D89" s="4">
        <f t="shared" si="99"/>
        <v>5857.240300858859</v>
      </c>
      <c r="E89" s="11">
        <f t="shared" si="100"/>
        <v>1.7949513951526627E-3</v>
      </c>
      <c r="F89" s="11">
        <f t="shared" si="101"/>
        <v>3.5984818404211274E-3</v>
      </c>
      <c r="G89" s="11">
        <f t="shared" si="102"/>
        <v>7.9448335254410033E-3</v>
      </c>
      <c r="H89" s="4">
        <f t="shared" si="103"/>
        <v>72575.142441719756</v>
      </c>
      <c r="I89" s="4">
        <f t="shared" si="104"/>
        <v>33185.340797151461</v>
      </c>
      <c r="J89" s="4">
        <f t="shared" si="105"/>
        <v>9642.4215340380488</v>
      </c>
      <c r="K89" s="4">
        <f t="shared" si="76"/>
        <v>58367.492280998777</v>
      </c>
      <c r="L89" s="4">
        <f t="shared" si="77"/>
        <v>9945.5281408836236</v>
      </c>
      <c r="M89" s="4">
        <f t="shared" si="78"/>
        <v>1646.2397031284786</v>
      </c>
      <c r="N89" s="11">
        <f t="shared" si="106"/>
        <v>1.6227871449749687E-2</v>
      </c>
      <c r="O89" s="11">
        <f t="shared" si="107"/>
        <v>2.5378912299934386E-2</v>
      </c>
      <c r="P89" s="11">
        <f t="shared" si="108"/>
        <v>1.8857769935910706E-2</v>
      </c>
      <c r="Q89" s="4">
        <f t="shared" si="109"/>
        <v>6326.2072919774491</v>
      </c>
      <c r="R89" s="4">
        <f t="shared" si="110"/>
        <v>12296.098412904117</v>
      </c>
      <c r="S89" s="4">
        <f t="shared" si="111"/>
        <v>3834.8536765543809</v>
      </c>
      <c r="T89" s="4">
        <f t="shared" si="112"/>
        <v>87.167686884770546</v>
      </c>
      <c r="U89" s="4">
        <f t="shared" si="113"/>
        <v>370.52801380179227</v>
      </c>
      <c r="V89" s="4">
        <f t="shared" si="114"/>
        <v>397.70649551227643</v>
      </c>
      <c r="W89" s="11">
        <f t="shared" si="115"/>
        <v>-1.219247815263802E-2</v>
      </c>
      <c r="X89" s="11">
        <f t="shared" si="116"/>
        <v>-1.3228699347321071E-2</v>
      </c>
      <c r="Y89" s="11">
        <f t="shared" si="117"/>
        <v>-1.2203590333800474E-2</v>
      </c>
      <c r="Z89" s="4">
        <f t="shared" si="134"/>
        <v>12963.020378857922</v>
      </c>
      <c r="AA89" s="4">
        <f t="shared" si="118"/>
        <v>31799.947438205392</v>
      </c>
      <c r="AB89" s="4">
        <f t="shared" si="119"/>
        <v>6271.9545090669071</v>
      </c>
      <c r="AC89" s="12">
        <f t="shared" si="120"/>
        <v>2.2275386786212281</v>
      </c>
      <c r="AD89" s="12">
        <f t="shared" si="121"/>
        <v>3.2955353656454296</v>
      </c>
      <c r="AE89" s="12">
        <f t="shared" si="122"/>
        <v>1.7035669307697869</v>
      </c>
      <c r="AF89" s="11">
        <f t="shared" si="123"/>
        <v>-2.9039671966837322E-3</v>
      </c>
      <c r="AG89" s="11">
        <f t="shared" si="124"/>
        <v>2.0567434751257441E-3</v>
      </c>
      <c r="AH89" s="11">
        <f t="shared" si="125"/>
        <v>8.257041531207765E-4</v>
      </c>
      <c r="AI89" s="1">
        <f t="shared" si="83"/>
        <v>119951.65029247392</v>
      </c>
      <c r="AJ89" s="1">
        <f t="shared" si="84"/>
        <v>49992.241257418274</v>
      </c>
      <c r="AK89" s="1">
        <f t="shared" si="85"/>
        <v>14586.536226724016</v>
      </c>
      <c r="AL89" s="17">
        <f t="shared" si="160"/>
        <v>22.793243535208546</v>
      </c>
      <c r="AM89" s="17">
        <f t="shared" si="160"/>
        <v>5.7689213069238052</v>
      </c>
      <c r="AN89" s="17">
        <f t="shared" si="160"/>
        <v>1.3790592480935675</v>
      </c>
      <c r="AO89" s="7">
        <f t="shared" si="159"/>
        <v>1.3117630155685312E-2</v>
      </c>
      <c r="AP89" s="7">
        <f t="shared" si="159"/>
        <v>2.0200164695390498E-2</v>
      </c>
      <c r="AQ89" s="7">
        <f t="shared" si="159"/>
        <v>1.4621688985993555E-2</v>
      </c>
      <c r="AR89" s="1">
        <f t="shared" si="127"/>
        <v>72575.142441719756</v>
      </c>
      <c r="AS89" s="1">
        <f t="shared" si="128"/>
        <v>33185.340797151461</v>
      </c>
      <c r="AT89" s="1">
        <f t="shared" si="129"/>
        <v>9642.4215340380488</v>
      </c>
      <c r="AU89" s="1">
        <f t="shared" si="89"/>
        <v>14515.028488343953</v>
      </c>
      <c r="AV89" s="1">
        <f t="shared" si="90"/>
        <v>6637.0681594302923</v>
      </c>
      <c r="AW89" s="1">
        <f t="shared" si="91"/>
        <v>1928.4843068076098</v>
      </c>
      <c r="AX89" s="1">
        <f t="shared" si="143"/>
        <v>46693.993824799014</v>
      </c>
      <c r="AY89" s="1">
        <f t="shared" si="144"/>
        <v>7956.4225127069003</v>
      </c>
      <c r="AZ89" s="1">
        <f t="shared" si="145"/>
        <v>1316.9917625027829</v>
      </c>
      <c r="BA89" s="1">
        <f t="shared" si="146"/>
        <v>10.751370823497098</v>
      </c>
      <c r="BB89" s="1">
        <f t="shared" si="147"/>
        <v>8.9817347447360909</v>
      </c>
      <c r="BC89" s="1">
        <f t="shared" si="148"/>
        <v>7.1831054469801989</v>
      </c>
      <c r="BD89" s="1">
        <f t="shared" si="149"/>
        <v>43277.077212651559</v>
      </c>
      <c r="BE89">
        <f t="shared" si="135"/>
        <v>7.4918915218220111E-2</v>
      </c>
      <c r="BF89">
        <f t="shared" si="136"/>
        <v>0.20311806369660462</v>
      </c>
      <c r="BG89">
        <f t="shared" si="137"/>
        <v>2.6103804494005161E-2</v>
      </c>
      <c r="BH89">
        <f t="shared" si="150"/>
        <v>0.14880087403306533</v>
      </c>
      <c r="BI89">
        <f t="shared" si="151"/>
        <v>5.6128438574748528E-4</v>
      </c>
      <c r="BJ89">
        <f t="shared" si="151"/>
        <v>4.125694779985793E-3</v>
      </c>
      <c r="BK89">
        <f t="shared" si="151"/>
        <v>6.8140860906124406E-5</v>
      </c>
      <c r="BL89">
        <f t="shared" si="140"/>
        <v>40.73529424593692</v>
      </c>
      <c r="BM89">
        <f t="shared" si="141"/>
        <v>136.91258729885735</v>
      </c>
      <c r="BN89">
        <f t="shared" si="142"/>
        <v>0.65704290454910541</v>
      </c>
      <c r="BO89">
        <f t="shared" si="131"/>
        <v>70.393181430461368</v>
      </c>
      <c r="BP89">
        <f t="shared" si="132"/>
        <v>42.393417026413431</v>
      </c>
      <c r="BQ89">
        <f t="shared" si="133"/>
        <v>8.0263301084038368</v>
      </c>
      <c r="BR89" s="7">
        <f t="shared" si="158"/>
        <v>2.1938031673968128E-2</v>
      </c>
      <c r="BS89" s="7">
        <f t="shared" si="138"/>
        <v>0.50669174842969433</v>
      </c>
      <c r="BT89" s="7">
        <f t="shared" si="139"/>
        <v>0.27058054944194254</v>
      </c>
      <c r="BU89" s="8">
        <f>MAX((BU$3*climate!$I199+BU$4*climate!$I199^2+BU$5*climate!$I199^6)*(K89/K$66)^$BW$1,-99)</f>
        <v>2.6488469239185268</v>
      </c>
      <c r="BV89" s="8">
        <f>MAX((BV$3*climate!$I199+BV$4*climate!$I199^2+BV$5*climate!$I199^6)*(L89/L$66)^$BW$1,-99)</f>
        <v>0.65923420890964179</v>
      </c>
      <c r="BW89" s="8">
        <f>MAX((BW$3*climate!$I199+BW$4*climate!$I199^2+BW$5*climate!$I199^6)*(M89/M$66)^$BW$1,-99)</f>
        <v>-0.60693756095911178</v>
      </c>
      <c r="BX89" s="8">
        <f>MAX((BX$3*climate!$M199+BX$4*climate!$M199^2+BX$5*climate!$M199^6)*(K89/K$66)^$BW$1,-99)</f>
        <v>2.6488422648353658</v>
      </c>
      <c r="BY89" s="8">
        <f>MAX((BY$3*climate!$M199+BY$4*climate!$M199^2+BY$5*climate!$M199^6)*(L89/L$66)^$BW$1,-99)</f>
        <v>0.65922965969765712</v>
      </c>
      <c r="BZ89" s="8">
        <f>MAX((BZ$3*climate!$M199+BZ$4*climate!$M199^2+BZ$5*climate!$M199^6)*(M89/M$66)^$BW$1,-99)</f>
        <v>-0.60694227171624526</v>
      </c>
      <c r="CA89" s="8">
        <f t="shared" si="152"/>
        <v>3.8355673008668334E-3</v>
      </c>
      <c r="CB89" s="8">
        <f t="shared" si="153"/>
        <v>1.9434503018959793E-3</v>
      </c>
      <c r="CC89" s="8">
        <f t="shared" si="154"/>
        <v>1.0378299076900964E-3</v>
      </c>
      <c r="CD89" s="8">
        <f>MAX((CD$3*climate!$I199+CD$4*climate!$I199^2+CD$5*climate!$I199^6)*(K89/K$66)^$BW$1,-99)</f>
        <v>1.2886458397759333</v>
      </c>
      <c r="CE89" s="8">
        <f>MAX((CE$3*climate!$I199+CE$4*climate!$I199^2+CE$5*climate!$I199^6)*(L89/L$66)^$BW$1,-99)</f>
        <v>0.38316362928793668</v>
      </c>
      <c r="CF89" s="8">
        <f>MAX((CF$3*climate!$I199+CF$4*climate!$I199^2+CF$5*climate!$I199^6)*(M89/M$66)^$BW$1,-99)</f>
        <v>-0.15822144744952615</v>
      </c>
      <c r="CG89" s="8">
        <f>MAX((CG$3*climate!$M199+CG$4*climate!$M199^2+CG$5*climate!$M199^6)*(K89/K$66)^$BW$1,-99)</f>
        <v>1.2886468614693396</v>
      </c>
      <c r="CH89" s="8">
        <f>MAX((CH$3*climate!$M199+CH$4*climate!$M199^2+CH$5*climate!$M199^6)*(L89/L$66)^$BW$1,-99)</f>
        <v>0.38316292129743668</v>
      </c>
      <c r="CI89" s="8">
        <f>MAX((CI$3*climate!$M199+CI$4*climate!$M199^2+CI$5*climate!$M199^6)*(M89/M$66)^$BW$1,-99)</f>
        <v>-0.15822330346930522</v>
      </c>
      <c r="CJ89" s="8">
        <f t="shared" si="155"/>
        <v>6.5411999625139032E-6</v>
      </c>
      <c r="CK89" s="8">
        <f t="shared" si="156"/>
        <v>3.3143720458344207E-6</v>
      </c>
      <c r="CL89" s="8">
        <f t="shared" si="157"/>
        <v>1.769921479866626E-6</v>
      </c>
    </row>
    <row r="90" spans="1:90">
      <c r="A90">
        <f t="shared" si="92"/>
        <v>2044</v>
      </c>
      <c r="B90" s="4">
        <f t="shared" si="97"/>
        <v>1245.5374560593673</v>
      </c>
      <c r="C90" s="4">
        <f t="shared" si="98"/>
        <v>3348.1164930984128</v>
      </c>
      <c r="D90" s="4">
        <f t="shared" si="99"/>
        <v>5901.4483600122458</v>
      </c>
      <c r="E90" s="11">
        <f t="shared" si="100"/>
        <v>1.7052038253950294E-3</v>
      </c>
      <c r="F90" s="11">
        <f t="shared" si="101"/>
        <v>3.4185577484000707E-3</v>
      </c>
      <c r="G90" s="11">
        <f t="shared" si="102"/>
        <v>7.5475918491689524E-3</v>
      </c>
      <c r="H90" s="4">
        <f t="shared" si="103"/>
        <v>73861.607857254494</v>
      </c>
      <c r="I90" s="4">
        <f t="shared" si="104"/>
        <v>34133.824676312986</v>
      </c>
      <c r="J90" s="4">
        <f t="shared" si="105"/>
        <v>9896.045882218159</v>
      </c>
      <c r="K90" s="4">
        <f t="shared" si="76"/>
        <v>59300.99291508898</v>
      </c>
      <c r="L90" s="4">
        <f t="shared" si="77"/>
        <v>10194.933404101741</v>
      </c>
      <c r="M90" s="4">
        <f t="shared" si="78"/>
        <v>1676.8842627299757</v>
      </c>
      <c r="N90" s="11">
        <f t="shared" si="106"/>
        <v>1.5993502506430168E-2</v>
      </c>
      <c r="O90" s="11">
        <f t="shared" si="107"/>
        <v>2.5077126089752211E-2</v>
      </c>
      <c r="P90" s="11">
        <f t="shared" si="108"/>
        <v>1.8614883083709399E-2</v>
      </c>
      <c r="Q90" s="4">
        <f t="shared" si="109"/>
        <v>6359.8461195796481</v>
      </c>
      <c r="R90" s="4">
        <f t="shared" si="110"/>
        <v>12480.227779637351</v>
      </c>
      <c r="S90" s="4">
        <f t="shared" si="111"/>
        <v>3887.6917916185339</v>
      </c>
      <c r="T90" s="4">
        <f t="shared" si="112"/>
        <v>86.10489676681199</v>
      </c>
      <c r="U90" s="4">
        <f t="shared" si="113"/>
        <v>365.62641010744835</v>
      </c>
      <c r="V90" s="4">
        <f t="shared" si="114"/>
        <v>392.85304836795314</v>
      </c>
      <c r="W90" s="11">
        <f t="shared" si="115"/>
        <v>-1.219247815263802E-2</v>
      </c>
      <c r="X90" s="11">
        <f t="shared" si="116"/>
        <v>-1.3228699347321071E-2</v>
      </c>
      <c r="Y90" s="11">
        <f t="shared" si="117"/>
        <v>-1.2203590333800474E-2</v>
      </c>
      <c r="Z90" s="4">
        <f t="shared" si="134"/>
        <v>12998.267235158157</v>
      </c>
      <c r="AA90" s="4">
        <f t="shared" si="118"/>
        <v>32357.84604759216</v>
      </c>
      <c r="AB90" s="4">
        <f t="shared" si="119"/>
        <v>6367.6490390912222</v>
      </c>
      <c r="AC90" s="12">
        <f t="shared" si="120"/>
        <v>2.2210699793691679</v>
      </c>
      <c r="AD90" s="12">
        <f t="shared" si="121"/>
        <v>3.3023134365057669</v>
      </c>
      <c r="AE90" s="12">
        <f t="shared" si="122"/>
        <v>1.7049735730596427</v>
      </c>
      <c r="AF90" s="11">
        <f t="shared" si="123"/>
        <v>-2.9039671966837322E-3</v>
      </c>
      <c r="AG90" s="11">
        <f t="shared" si="124"/>
        <v>2.0567434751257441E-3</v>
      </c>
      <c r="AH90" s="11">
        <f t="shared" si="125"/>
        <v>8.257041531207765E-4</v>
      </c>
      <c r="AI90" s="1">
        <f t="shared" si="83"/>
        <v>122471.51375157048</v>
      </c>
      <c r="AJ90" s="1">
        <f t="shared" si="84"/>
        <v>51630.085291106741</v>
      </c>
      <c r="AK90" s="1">
        <f t="shared" si="85"/>
        <v>15056.366910859224</v>
      </c>
      <c r="AL90" s="17">
        <f t="shared" si="160"/>
        <v>23.089246940564443</v>
      </c>
      <c r="AM90" s="17">
        <f t="shared" si="160"/>
        <v>5.8842891358332672</v>
      </c>
      <c r="AN90" s="17">
        <f t="shared" si="160"/>
        <v>1.3990217817582609</v>
      </c>
      <c r="AO90" s="7">
        <f t="shared" ref="AO90:AQ105" si="162">AO$5*AO89</f>
        <v>1.2986453854128459E-2</v>
      </c>
      <c r="AP90" s="7">
        <f t="shared" si="162"/>
        <v>1.9998163048436594E-2</v>
      </c>
      <c r="AQ90" s="7">
        <f t="shared" si="162"/>
        <v>1.447547209613362E-2</v>
      </c>
      <c r="AR90" s="1">
        <f t="shared" si="127"/>
        <v>73861.607857254494</v>
      </c>
      <c r="AS90" s="1">
        <f t="shared" si="128"/>
        <v>34133.824676312986</v>
      </c>
      <c r="AT90" s="1">
        <f t="shared" si="129"/>
        <v>9896.045882218159</v>
      </c>
      <c r="AU90" s="1">
        <f t="shared" si="89"/>
        <v>14772.321571450899</v>
      </c>
      <c r="AV90" s="1">
        <f t="shared" si="90"/>
        <v>6826.7649352625976</v>
      </c>
      <c r="AW90" s="1">
        <f t="shared" si="91"/>
        <v>1979.2091764436318</v>
      </c>
      <c r="AX90" s="1">
        <f t="shared" si="143"/>
        <v>47440.794332071186</v>
      </c>
      <c r="AY90" s="1">
        <f t="shared" si="144"/>
        <v>8155.946723281394</v>
      </c>
      <c r="AZ90" s="1">
        <f t="shared" si="145"/>
        <v>1341.5074101839805</v>
      </c>
      <c r="BA90" s="1">
        <f t="shared" si="146"/>
        <v>10.767237777462103</v>
      </c>
      <c r="BB90" s="1">
        <f t="shared" si="147"/>
        <v>9.0065025994613137</v>
      </c>
      <c r="BC90" s="1">
        <f t="shared" si="148"/>
        <v>7.2015491936551044</v>
      </c>
      <c r="BD90" s="1">
        <f t="shared" si="149"/>
        <v>42338.468147578969</v>
      </c>
      <c r="BE90">
        <f t="shared" si="135"/>
        <v>7.4918915218220111E-2</v>
      </c>
      <c r="BF90">
        <f t="shared" si="136"/>
        <v>0.20311806369660462</v>
      </c>
      <c r="BG90">
        <f t="shared" si="137"/>
        <v>2.6103804494005161E-2</v>
      </c>
      <c r="BH90">
        <f t="shared" si="150"/>
        <v>0.14910939643500046</v>
      </c>
      <c r="BI90">
        <f t="shared" si="151"/>
        <v>5.6128438574748528E-4</v>
      </c>
      <c r="BJ90">
        <f t="shared" si="151"/>
        <v>4.125694779985793E-3</v>
      </c>
      <c r="BK90">
        <f t="shared" si="151"/>
        <v>6.8140860906124406E-5</v>
      </c>
      <c r="BL90">
        <f t="shared" si="140"/>
        <v>41.457367196480718</v>
      </c>
      <c r="BM90">
        <f t="shared" si="141"/>
        <v>140.82574228801474</v>
      </c>
      <c r="BN90">
        <f t="shared" si="142"/>
        <v>0.67432508598085272</v>
      </c>
      <c r="BO90">
        <f t="shared" si="131"/>
        <v>71.937469274314211</v>
      </c>
      <c r="BP90">
        <f t="shared" si="132"/>
        <v>42.853262634445322</v>
      </c>
      <c r="BQ90">
        <f t="shared" si="133"/>
        <v>8.1136521622741693</v>
      </c>
      <c r="BR90" s="7">
        <f t="shared" si="158"/>
        <v>2.156422013616921E-2</v>
      </c>
      <c r="BS90" s="7">
        <f t="shared" si="138"/>
        <v>0.49193373633950904</v>
      </c>
      <c r="BT90" s="7">
        <f t="shared" si="139"/>
        <v>0.25722099714501506</v>
      </c>
      <c r="BU90" s="8">
        <f>MAX((BU$3*climate!$I200+BU$4*climate!$I200^2+BU$5*climate!$I200^6)*(K90/K$66)^$BW$1,-99)</f>
        <v>2.5571028109520832</v>
      </c>
      <c r="BV90" s="8">
        <f>MAX((BV$3*climate!$I200+BV$4*climate!$I200^2+BV$5*climate!$I200^6)*(L90/L$66)^$BW$1,-99)</f>
        <v>0.5766288356136039</v>
      </c>
      <c r="BW90" s="8">
        <f>MAX((BW$3*climate!$I200+BW$4*climate!$I200^2+BW$5*climate!$I200^6)*(M90/M$66)^$BW$1,-99)</f>
        <v>-0.68517743262483333</v>
      </c>
      <c r="BX90" s="8">
        <f>MAX((BX$3*climate!$M200+BX$4*climate!$M200^2+BX$5*climate!$M200^6)*(K90/K$66)^$BW$1,-99)</f>
        <v>2.5570978290678785</v>
      </c>
      <c r="BY90" s="8">
        <f>MAX((BY$3*climate!$M200+BY$4*climate!$M200^2+BY$5*climate!$M200^6)*(L90/L$66)^$BW$1,-99)</f>
        <v>0.57662405703947694</v>
      </c>
      <c r="BZ90" s="8">
        <f>MAX((BZ$3*climate!$M200+BZ$4*climate!$M200^2+BZ$5*climate!$M200^6)*(M90/M$66)^$BW$1,-99)</f>
        <v>-0.68518233844202703</v>
      </c>
      <c r="CA90" s="8">
        <f t="shared" si="152"/>
        <v>4.1651816955824827E-3</v>
      </c>
      <c r="CB90" s="8">
        <f t="shared" si="153"/>
        <v>2.0489933940408224E-3</v>
      </c>
      <c r="CC90" s="8">
        <f t="shared" si="154"/>
        <v>1.0713721890278907E-3</v>
      </c>
      <c r="CD90" s="8">
        <f>MAX((CD$3*climate!$I200+CD$4*climate!$I200^2+CD$5*climate!$I200^6)*(K90/K$66)^$BW$1,-99)</f>
        <v>1.2993797906046936</v>
      </c>
      <c r="CE90" s="8">
        <f>MAX((CE$3*climate!$I200+CE$4*climate!$I200^2+CE$5*climate!$I200^6)*(L90/L$66)^$BW$1,-99)</f>
        <v>0.36727371323437724</v>
      </c>
      <c r="CF90" s="8">
        <f>MAX((CF$3*climate!$I200+CF$4*climate!$I200^2+CF$5*climate!$I200^6)*(M90/M$66)^$BW$1,-99)</f>
        <v>-0.19065466538062098</v>
      </c>
      <c r="CG90" s="8">
        <f>MAX((CG$3*climate!$M200+CG$4*climate!$M200^2+CG$5*climate!$M200^6)*(K90/K$66)^$BW$1,-99)</f>
        <v>1.2993806436057285</v>
      </c>
      <c r="CH90" s="8">
        <f>MAX((CH$3*climate!$M200+CH$4*climate!$M200^2+CH$5*climate!$M200^6)*(L90/L$66)^$BW$1,-99)</f>
        <v>0.36727281166104736</v>
      </c>
      <c r="CI90" s="8">
        <f>MAX((CI$3*climate!$M200+CI$4*climate!$M200^2+CI$5*climate!$M200^6)*(M90/M$66)^$BW$1,-99)</f>
        <v>-0.19065674809799479</v>
      </c>
      <c r="CJ90" s="8">
        <f t="shared" si="155"/>
        <v>2.6720079165205205E-5</v>
      </c>
      <c r="CK90" s="8">
        <f t="shared" si="156"/>
        <v>1.3144508379026867E-5</v>
      </c>
      <c r="CL90" s="8">
        <f t="shared" si="157"/>
        <v>6.8729654066678247E-6</v>
      </c>
    </row>
    <row r="91" spans="1:90">
      <c r="A91">
        <f t="shared" si="92"/>
        <v>2045</v>
      </c>
      <c r="B91" s="4">
        <f t="shared" si="97"/>
        <v>1247.5551565323753</v>
      </c>
      <c r="C91" s="4">
        <f t="shared" si="98"/>
        <v>3358.9899361994389</v>
      </c>
      <c r="D91" s="4">
        <f t="shared" si="99"/>
        <v>5943.7629973755502</v>
      </c>
      <c r="E91" s="11">
        <f t="shared" si="100"/>
        <v>1.6199436341252779E-3</v>
      </c>
      <c r="F91" s="11">
        <f t="shared" si="101"/>
        <v>3.2476298609800669E-3</v>
      </c>
      <c r="G91" s="11">
        <f t="shared" si="102"/>
        <v>7.170212256710504E-3</v>
      </c>
      <c r="H91" s="4">
        <f t="shared" si="103"/>
        <v>75147.272622599121</v>
      </c>
      <c r="I91" s="4">
        <f t="shared" si="104"/>
        <v>35093.163694605602</v>
      </c>
      <c r="J91" s="4">
        <f t="shared" si="105"/>
        <v>10150.12675604688</v>
      </c>
      <c r="K91" s="4">
        <f t="shared" si="76"/>
        <v>60235.631450134584</v>
      </c>
      <c r="L91" s="4">
        <f t="shared" si="77"/>
        <v>10447.534634269281</v>
      </c>
      <c r="M91" s="4">
        <f t="shared" si="78"/>
        <v>1707.6937220627128</v>
      </c>
      <c r="N91" s="11">
        <f t="shared" si="106"/>
        <v>1.5760925561295158E-2</v>
      </c>
      <c r="O91" s="11">
        <f t="shared" si="107"/>
        <v>2.4777133911037641E-2</v>
      </c>
      <c r="P91" s="11">
        <f t="shared" si="108"/>
        <v>1.83730386273524E-2</v>
      </c>
      <c r="Q91" s="4">
        <f t="shared" si="109"/>
        <v>6391.6561345039063</v>
      </c>
      <c r="R91" s="4">
        <f t="shared" si="110"/>
        <v>12661.250185521245</v>
      </c>
      <c r="S91" s="4">
        <f t="shared" si="111"/>
        <v>3938.8463204518393</v>
      </c>
      <c r="T91" s="4">
        <f t="shared" si="112"/>
        <v>85.055064694147489</v>
      </c>
      <c r="U91" s="4">
        <f t="shared" si="113"/>
        <v>360.7896482546966</v>
      </c>
      <c r="V91" s="4">
        <f t="shared" si="114"/>
        <v>388.05883070428592</v>
      </c>
      <c r="W91" s="11">
        <f t="shared" si="115"/>
        <v>-1.219247815263802E-2</v>
      </c>
      <c r="X91" s="11">
        <f t="shared" si="116"/>
        <v>-1.3228699347321071E-2</v>
      </c>
      <c r="Y91" s="11">
        <f t="shared" si="117"/>
        <v>-1.2203590333800474E-2</v>
      </c>
      <c r="Z91" s="4">
        <f t="shared" si="134"/>
        <v>13029.436664962885</v>
      </c>
      <c r="AA91" s="4">
        <f t="shared" si="118"/>
        <v>32909.940781717894</v>
      </c>
      <c r="AB91" s="4">
        <f t="shared" si="119"/>
        <v>6460.7152382980794</v>
      </c>
      <c r="AC91" s="12">
        <f t="shared" si="120"/>
        <v>2.2146200650075407</v>
      </c>
      <c r="AD91" s="12">
        <f t="shared" si="121"/>
        <v>3.3091054481191202</v>
      </c>
      <c r="AE91" s="12">
        <f t="shared" si="122"/>
        <v>1.7063813768198792</v>
      </c>
      <c r="AF91" s="11">
        <f t="shared" si="123"/>
        <v>-2.9039671966837322E-3</v>
      </c>
      <c r="AG91" s="11">
        <f t="shared" si="124"/>
        <v>2.0567434751257441E-3</v>
      </c>
      <c r="AH91" s="11">
        <f t="shared" si="125"/>
        <v>8.257041531207765E-4</v>
      </c>
      <c r="AI91" s="1">
        <f t="shared" si="83"/>
        <v>124996.68394786434</v>
      </c>
      <c r="AJ91" s="1">
        <f t="shared" si="84"/>
        <v>53293.841697258664</v>
      </c>
      <c r="AK91" s="1">
        <f t="shared" si="85"/>
        <v>15529.939396216934</v>
      </c>
      <c r="AL91" s="17">
        <f t="shared" si="160"/>
        <v>23.386095906085458</v>
      </c>
      <c r="AM91" s="17">
        <f t="shared" si="160"/>
        <v>6.0007873596601797</v>
      </c>
      <c r="AN91" s="17">
        <f t="shared" si="160"/>
        <v>1.4190707675143486</v>
      </c>
      <c r="AO91" s="7">
        <f t="shared" si="162"/>
        <v>1.2856589315587174E-2</v>
      </c>
      <c r="AP91" s="7">
        <f t="shared" si="162"/>
        <v>1.979818141795223E-2</v>
      </c>
      <c r="AQ91" s="7">
        <f t="shared" si="162"/>
        <v>1.4330717375172284E-2</v>
      </c>
      <c r="AR91" s="1">
        <f t="shared" si="127"/>
        <v>75147.272622599121</v>
      </c>
      <c r="AS91" s="1">
        <f t="shared" si="128"/>
        <v>35093.163694605602</v>
      </c>
      <c r="AT91" s="1">
        <f t="shared" si="129"/>
        <v>10150.12675604688</v>
      </c>
      <c r="AU91" s="1">
        <f t="shared" si="89"/>
        <v>15029.454524519824</v>
      </c>
      <c r="AV91" s="1">
        <f t="shared" si="90"/>
        <v>7018.632738921121</v>
      </c>
      <c r="AW91" s="1">
        <f t="shared" si="91"/>
        <v>2030.0253512093761</v>
      </c>
      <c r="AX91" s="1">
        <f t="shared" si="143"/>
        <v>48188.50516010767</v>
      </c>
      <c r="AY91" s="1">
        <f t="shared" si="144"/>
        <v>8358.0277074154237</v>
      </c>
      <c r="AZ91" s="1">
        <f t="shared" si="145"/>
        <v>1366.1549776501704</v>
      </c>
      <c r="BA91" s="1">
        <f t="shared" si="146"/>
        <v>10.782875789441858</v>
      </c>
      <c r="BB91" s="1">
        <f t="shared" si="147"/>
        <v>9.0309777580795885</v>
      </c>
      <c r="BC91" s="1">
        <f t="shared" si="148"/>
        <v>7.2197554873192038</v>
      </c>
      <c r="BD91" s="1">
        <f t="shared" si="149"/>
        <v>41408.264928431025</v>
      </c>
      <c r="BE91">
        <f t="shared" si="135"/>
        <v>7.4918915218220111E-2</v>
      </c>
      <c r="BF91">
        <f t="shared" si="136"/>
        <v>0.20311806369660462</v>
      </c>
      <c r="BG91">
        <f t="shared" si="137"/>
        <v>2.6103804494005161E-2</v>
      </c>
      <c r="BH91">
        <f t="shared" si="150"/>
        <v>0.14941584174930964</v>
      </c>
      <c r="BI91">
        <f t="shared" si="151"/>
        <v>5.6128438574748528E-4</v>
      </c>
      <c r="BJ91">
        <f t="shared" si="151"/>
        <v>4.125694779985793E-3</v>
      </c>
      <c r="BK91">
        <f t="shared" si="151"/>
        <v>6.8140860906124406E-5</v>
      </c>
      <c r="BL91">
        <f t="shared" si="140"/>
        <v>42.178990754574365</v>
      </c>
      <c r="BM91">
        <f t="shared" si="141"/>
        <v>144.78368226802127</v>
      </c>
      <c r="BN91">
        <f t="shared" si="142"/>
        <v>0.69163837546332219</v>
      </c>
      <c r="BO91">
        <f t="shared" si="131"/>
        <v>73.488744697784426</v>
      </c>
      <c r="BP91">
        <f t="shared" si="132"/>
        <v>43.318555362433507</v>
      </c>
      <c r="BQ91">
        <f t="shared" si="133"/>
        <v>8.2020926370070182</v>
      </c>
      <c r="BR91" s="7">
        <f t="shared" si="158"/>
        <v>2.1198178961265413E-2</v>
      </c>
      <c r="BS91" s="7">
        <f t="shared" si="138"/>
        <v>0.47760556926165926</v>
      </c>
      <c r="BT91" s="7">
        <f t="shared" si="139"/>
        <v>0.24460797754387933</v>
      </c>
      <c r="BU91" s="8">
        <f>MAX((BU$3*climate!$I201+BU$4*climate!$I201^2+BU$5*climate!$I201^6)*(K91/K$66)^$BW$1,-99)</f>
        <v>2.4611303489807552</v>
      </c>
      <c r="BV91" s="8">
        <f>MAX((BV$3*climate!$I201+BV$4*climate!$I201^2+BV$5*climate!$I201^6)*(L91/L$66)^$BW$1,-99)</f>
        <v>0.49140508157154833</v>
      </c>
      <c r="BW91" s="8">
        <f>MAX((BW$3*climate!$I201+BW$4*climate!$I201^2+BW$5*climate!$I201^6)*(M91/M$66)^$BW$1,-99)</f>
        <v>-0.76567215523002485</v>
      </c>
      <c r="BX91" s="8">
        <f>MAX((BX$3*climate!$M201+BX$4*climate!$M201^2+BX$5*climate!$M201^6)*(K91/K$66)^$BW$1,-99)</f>
        <v>2.4611250443294419</v>
      </c>
      <c r="BY91" s="8">
        <f>MAX((BY$3*climate!$M201+BY$4*climate!$M201^2+BY$5*climate!$M201^6)*(L91/L$66)^$BW$1,-99)</f>
        <v>0.49140007638768801</v>
      </c>
      <c r="BZ91" s="8">
        <f>MAX((BZ$3*climate!$M201+BZ$4*climate!$M201^2+BZ$5*climate!$M201^6)*(M91/M$66)^$BW$1,-99)</f>
        <v>-0.76567725282591714</v>
      </c>
      <c r="CA91" s="8">
        <f t="shared" si="152"/>
        <v>4.5037132286775529E-3</v>
      </c>
      <c r="CB91" s="8">
        <f t="shared" si="153"/>
        <v>2.1509985203738082E-3</v>
      </c>
      <c r="CC91" s="8">
        <f t="shared" si="154"/>
        <v>1.1016441843044312E-3</v>
      </c>
      <c r="CD91" s="8">
        <f>MAX((CD$3*climate!$I201+CD$4*climate!$I201^2+CD$5*climate!$I201^6)*(K91/K$66)^$BW$1,-99)</f>
        <v>1.3069959455666418</v>
      </c>
      <c r="CE91" s="8">
        <f>MAX((CE$3*climate!$I201+CE$4*climate!$I201^2+CE$5*climate!$I201^6)*(L91/L$66)^$BW$1,-99)</f>
        <v>0.3482291317744094</v>
      </c>
      <c r="CF91" s="8">
        <f>MAX((CF$3*climate!$I201+CF$4*climate!$I201^2+CF$5*climate!$I201^6)*(M91/M$66)^$BW$1,-99)</f>
        <v>-0.22662101653047667</v>
      </c>
      <c r="CG91" s="8">
        <f>MAX((CG$3*climate!$M201+CG$4*climate!$M201^2+CG$5*climate!$M201^6)*(K91/K$66)^$BW$1,-99)</f>
        <v>1.3069966058190248</v>
      </c>
      <c r="CH91" s="8">
        <f>MAX((CH$3*climate!$M201+CH$4*climate!$M201^2+CH$5*climate!$M201^6)*(L91/L$66)^$BW$1,-99)</f>
        <v>0.3482280178205221</v>
      </c>
      <c r="CI91" s="8">
        <f>MAX((CI$3*climate!$M201+CI$4*climate!$M201^2+CI$5*climate!$M201^6)*(M91/M$66)^$BW$1,-99)</f>
        <v>-0.22662334419524094</v>
      </c>
      <c r="CJ91" s="8">
        <f t="shared" si="155"/>
        <v>4.9482075979288824E-5</v>
      </c>
      <c r="CK91" s="8">
        <f t="shared" si="156"/>
        <v>2.3632915066336913E-5</v>
      </c>
      <c r="CL91" s="8">
        <f t="shared" si="157"/>
        <v>1.2103710529966412E-5</v>
      </c>
    </row>
    <row r="92" spans="1:90">
      <c r="A92">
        <f t="shared" si="92"/>
        <v>2046</v>
      </c>
      <c r="B92" s="4">
        <f t="shared" si="97"/>
        <v>1249.4750771147178</v>
      </c>
      <c r="C92" s="4">
        <f t="shared" si="98"/>
        <v>3369.3532544179952</v>
      </c>
      <c r="D92" s="4">
        <f t="shared" si="99"/>
        <v>5984.2501375555757</v>
      </c>
      <c r="E92" s="11">
        <f t="shared" si="100"/>
        <v>1.5389464524190139E-3</v>
      </c>
      <c r="F92" s="11">
        <f t="shared" si="101"/>
        <v>3.0852483679310633E-3</v>
      </c>
      <c r="G92" s="11">
        <f t="shared" si="102"/>
        <v>6.8117016438749784E-3</v>
      </c>
      <c r="H92" s="4">
        <f t="shared" si="103"/>
        <v>76431.761714418273</v>
      </c>
      <c r="I92" s="4">
        <f t="shared" si="104"/>
        <v>36063.133479219228</v>
      </c>
      <c r="J92" s="4">
        <f t="shared" si="105"/>
        <v>10404.56673239199</v>
      </c>
      <c r="K92" s="4">
        <f t="shared" si="76"/>
        <v>61171.097458713746</v>
      </c>
      <c r="L92" s="4">
        <f t="shared" si="77"/>
        <v>10703.280646495641</v>
      </c>
      <c r="M92" s="4">
        <f t="shared" si="78"/>
        <v>1738.6583938220886</v>
      </c>
      <c r="N92" s="11">
        <f t="shared" si="106"/>
        <v>1.5530110435607813E-2</v>
      </c>
      <c r="O92" s="11">
        <f t="shared" si="107"/>
        <v>2.4479077713461583E-2</v>
      </c>
      <c r="P92" s="11">
        <f t="shared" si="108"/>
        <v>1.8132450426750824E-2</v>
      </c>
      <c r="Q92" s="4">
        <f t="shared" si="109"/>
        <v>6421.6462532133392</v>
      </c>
      <c r="R92" s="4">
        <f t="shared" si="110"/>
        <v>12839.083920624673</v>
      </c>
      <c r="S92" s="4">
        <f t="shared" si="111"/>
        <v>3988.3109790805279</v>
      </c>
      <c r="T92" s="4">
        <f t="shared" si="112"/>
        <v>84.018032676092886</v>
      </c>
      <c r="U92" s="4">
        <f t="shared" si="113"/>
        <v>356.01687047030947</v>
      </c>
      <c r="V92" s="4">
        <f t="shared" si="114"/>
        <v>383.32311970895717</v>
      </c>
      <c r="W92" s="11">
        <f t="shared" si="115"/>
        <v>-1.219247815263802E-2</v>
      </c>
      <c r="X92" s="11">
        <f t="shared" si="116"/>
        <v>-1.3228699347321071E-2</v>
      </c>
      <c r="Y92" s="11">
        <f t="shared" si="117"/>
        <v>-1.2203590333800474E-2</v>
      </c>
      <c r="Z92" s="4">
        <f t="shared" si="134"/>
        <v>13056.579636061328</v>
      </c>
      <c r="AA92" s="4">
        <f t="shared" si="118"/>
        <v>33455.959868339552</v>
      </c>
      <c r="AB92" s="4">
        <f t="shared" si="119"/>
        <v>6551.130628090048</v>
      </c>
      <c r="AC92" s="12">
        <f t="shared" si="120"/>
        <v>2.2081888809856411</v>
      </c>
      <c r="AD92" s="12">
        <f t="shared" si="121"/>
        <v>3.3159114291580423</v>
      </c>
      <c r="AE92" s="12">
        <f t="shared" si="122"/>
        <v>1.7077903430095274</v>
      </c>
      <c r="AF92" s="11">
        <f t="shared" si="123"/>
        <v>-2.9039671966837322E-3</v>
      </c>
      <c r="AG92" s="11">
        <f t="shared" si="124"/>
        <v>2.0567434751257441E-3</v>
      </c>
      <c r="AH92" s="11">
        <f t="shared" si="125"/>
        <v>8.257041531207765E-4</v>
      </c>
      <c r="AI92" s="1">
        <f t="shared" si="83"/>
        <v>127526.47007759773</v>
      </c>
      <c r="AJ92" s="1">
        <f t="shared" si="84"/>
        <v>54983.090266453917</v>
      </c>
      <c r="AK92" s="1">
        <f t="shared" si="85"/>
        <v>16006.970807804619</v>
      </c>
      <c r="AL92" s="17">
        <f t="shared" si="160"/>
        <v>23.683754682537341</v>
      </c>
      <c r="AM92" s="17">
        <f t="shared" si="160"/>
        <v>6.1184039896893152</v>
      </c>
      <c r="AN92" s="17">
        <f t="shared" si="160"/>
        <v>1.4392037065979193</v>
      </c>
      <c r="AO92" s="7">
        <f t="shared" si="162"/>
        <v>1.2728023422431303E-2</v>
      </c>
      <c r="AP92" s="7">
        <f t="shared" si="162"/>
        <v>1.9600199603772708E-2</v>
      </c>
      <c r="AQ92" s="7">
        <f t="shared" si="162"/>
        <v>1.418741020142056E-2</v>
      </c>
      <c r="AR92" s="1">
        <f t="shared" si="127"/>
        <v>76431.761714418273</v>
      </c>
      <c r="AS92" s="1">
        <f t="shared" si="128"/>
        <v>36063.133479219228</v>
      </c>
      <c r="AT92" s="1">
        <f t="shared" si="129"/>
        <v>10404.56673239199</v>
      </c>
      <c r="AU92" s="1">
        <f t="shared" si="89"/>
        <v>15286.352342883656</v>
      </c>
      <c r="AV92" s="1">
        <f t="shared" si="90"/>
        <v>7212.6266958438464</v>
      </c>
      <c r="AW92" s="1">
        <f t="shared" si="91"/>
        <v>2080.9133464783981</v>
      </c>
      <c r="AX92" s="1">
        <f t="shared" si="143"/>
        <v>48936.877966970998</v>
      </c>
      <c r="AY92" s="1">
        <f t="shared" si="144"/>
        <v>8562.6245171965111</v>
      </c>
      <c r="AZ92" s="1">
        <f t="shared" si="145"/>
        <v>1390.9267150576709</v>
      </c>
      <c r="BA92" s="1">
        <f t="shared" si="146"/>
        <v>10.798286541888055</v>
      </c>
      <c r="BB92" s="1">
        <f t="shared" si="147"/>
        <v>9.0551620246190812</v>
      </c>
      <c r="BC92" s="1">
        <f t="shared" si="148"/>
        <v>7.2377255054583758</v>
      </c>
      <c r="BD92" s="1">
        <f t="shared" si="149"/>
        <v>40487.314732400337</v>
      </c>
      <c r="BE92">
        <f t="shared" si="135"/>
        <v>7.4918915218220111E-2</v>
      </c>
      <c r="BF92">
        <f t="shared" si="136"/>
        <v>0.20311806369660462</v>
      </c>
      <c r="BG92">
        <f t="shared" si="137"/>
        <v>2.6103804494005161E-2</v>
      </c>
      <c r="BH92">
        <f t="shared" si="150"/>
        <v>0.14972021316385092</v>
      </c>
      <c r="BI92">
        <f t="shared" si="151"/>
        <v>5.6128438574748528E-4</v>
      </c>
      <c r="BJ92">
        <f t="shared" si="151"/>
        <v>4.125694779985793E-3</v>
      </c>
      <c r="BK92">
        <f t="shared" si="151"/>
        <v>6.8140860906124406E-5</v>
      </c>
      <c r="BL92">
        <f t="shared" si="140"/>
        <v>42.899954425475421</v>
      </c>
      <c r="BM92">
        <f t="shared" si="141"/>
        <v>148.78548154514567</v>
      </c>
      <c r="BN92">
        <f t="shared" si="142"/>
        <v>0.70897613450041186</v>
      </c>
      <c r="BO92">
        <f t="shared" si="131"/>
        <v>75.046572259526812</v>
      </c>
      <c r="BP92">
        <f t="shared" si="132"/>
        <v>43.789350967408105</v>
      </c>
      <c r="BQ92">
        <f t="shared" si="133"/>
        <v>8.2916611267870266</v>
      </c>
      <c r="BR92" s="7">
        <f t="shared" si="158"/>
        <v>2.0839663747160397E-2</v>
      </c>
      <c r="BS92" s="7">
        <f t="shared" si="138"/>
        <v>0.4636947274385041</v>
      </c>
      <c r="BT92" s="7">
        <f t="shared" si="139"/>
        <v>0.23269444567111702</v>
      </c>
      <c r="BU92" s="8">
        <f>MAX((BU$3*climate!$I202+BU$4*climate!$I202^2+BU$5*climate!$I202^6)*(K92/K$66)^$BW$1,-99)</f>
        <v>2.3608896599934264</v>
      </c>
      <c r="BV92" s="8">
        <f>MAX((BV$3*climate!$I202+BV$4*climate!$I202^2+BV$5*climate!$I202^6)*(L92/L$66)^$BW$1,-99)</f>
        <v>0.40354704694050098</v>
      </c>
      <c r="BW92" s="8">
        <f>MAX((BW$3*climate!$I202+BW$4*climate!$I202^2+BW$5*climate!$I202^6)*(M92/M$66)^$BW$1,-99)</f>
        <v>-0.84844400358480976</v>
      </c>
      <c r="BX92" s="8">
        <f>MAX((BX$3*climate!$M202+BX$4*climate!$M202^2+BX$5*climate!$M202^6)*(K92/K$66)^$BW$1,-99)</f>
        <v>2.3608840331985688</v>
      </c>
      <c r="BY92" s="8">
        <f>MAX((BY$3*climate!$M202+BY$4*climate!$M202^2+BY$5*climate!$M202^6)*(L92/L$66)^$BW$1,-99)</f>
        <v>0.40354181816946666</v>
      </c>
      <c r="BZ92" s="8">
        <f>MAX((BZ$3*climate!$M202+BZ$4*climate!$M202^2+BZ$5*climate!$M202^6)*(M92/M$66)^$BW$1,-99)</f>
        <v>-0.84844928956335064</v>
      </c>
      <c r="CA92" s="8">
        <f t="shared" si="152"/>
        <v>4.8506416024696585E-3</v>
      </c>
      <c r="CB92" s="8">
        <f t="shared" si="153"/>
        <v>2.2492169357590372E-3</v>
      </c>
      <c r="CC92" s="8">
        <f t="shared" si="154"/>
        <v>1.128717358835936E-3</v>
      </c>
      <c r="CD92" s="8">
        <f>MAX((CD$3*climate!$I202+CD$4*climate!$I202^2+CD$5*climate!$I202^6)*(K92/K$66)^$BW$1,-99)</f>
        <v>1.3111633945586165</v>
      </c>
      <c r="CE92" s="8">
        <f>MAX((CE$3*climate!$I202+CE$4*climate!$I202^2+CE$5*climate!$I202^6)*(L92/L$66)^$BW$1,-99)</f>
        <v>0.32575286527852787</v>
      </c>
      <c r="CF92" s="8">
        <f>MAX((CF$3*climate!$I202+CF$4*climate!$I202^2+CF$5*climate!$I202^6)*(M92/M$66)^$BW$1,-99)</f>
        <v>-0.26641622760944211</v>
      </c>
      <c r="CG92" s="8">
        <f>MAX((CG$3*climate!$M202+CG$4*climate!$M202^2+CG$5*climate!$M202^6)*(K92/K$66)^$BW$1,-99)</f>
        <v>1.3111638370093122</v>
      </c>
      <c r="CH92" s="8">
        <f>MAX((CH$3*climate!$M202+CH$4*climate!$M202^2+CH$5*climate!$M202^6)*(L92/L$66)^$BW$1,-99)</f>
        <v>0.32575151935097563</v>
      </c>
      <c r="CI92" s="8">
        <f>MAX((CI$3*climate!$M202+CI$4*climate!$M202^2+CI$5*climate!$M202^6)*(M92/M$66)^$BW$1,-99)</f>
        <v>-0.26641881937785916</v>
      </c>
      <c r="CJ92" s="8">
        <f t="shared" si="155"/>
        <v>7.4955165810803689E-5</v>
      </c>
      <c r="CK92" s="8">
        <f t="shared" si="156"/>
        <v>3.4756315180748495E-5</v>
      </c>
      <c r="CL92" s="8">
        <f t="shared" si="157"/>
        <v>1.7441650758531627E-5</v>
      </c>
    </row>
    <row r="93" spans="1:90">
      <c r="A93">
        <f t="shared" si="92"/>
        <v>2047</v>
      </c>
      <c r="B93" s="4">
        <f t="shared" si="97"/>
        <v>1251.301808590164</v>
      </c>
      <c r="C93" s="4">
        <f t="shared" si="98"/>
        <v>3379.2287814657129</v>
      </c>
      <c r="D93" s="4">
        <f t="shared" si="99"/>
        <v>6022.9749177299555</v>
      </c>
      <c r="E93" s="11">
        <f t="shared" si="100"/>
        <v>1.4619991297980632E-3</v>
      </c>
      <c r="F93" s="11">
        <f t="shared" si="101"/>
        <v>2.9309859495345101E-3</v>
      </c>
      <c r="G93" s="11">
        <f t="shared" si="102"/>
        <v>6.4711165616812292E-3</v>
      </c>
      <c r="H93" s="4">
        <f t="shared" si="103"/>
        <v>77714.698552606467</v>
      </c>
      <c r="I93" s="4">
        <f t="shared" si="104"/>
        <v>37043.507249757284</v>
      </c>
      <c r="J93" s="4">
        <f t="shared" si="105"/>
        <v>10659.272620438409</v>
      </c>
      <c r="K93" s="4">
        <f t="shared" si="76"/>
        <v>62107.077620360244</v>
      </c>
      <c r="L93" s="4">
        <f t="shared" si="77"/>
        <v>10962.118768913293</v>
      </c>
      <c r="M93" s="4">
        <f t="shared" si="78"/>
        <v>1769.7687216097295</v>
      </c>
      <c r="N93" s="11">
        <f t="shared" si="106"/>
        <v>1.530101960780117E-2</v>
      </c>
      <c r="O93" s="11">
        <f t="shared" si="107"/>
        <v>2.4183064143272537E-2</v>
      </c>
      <c r="P93" s="11">
        <f t="shared" si="108"/>
        <v>1.7893295139622678E-2</v>
      </c>
      <c r="Q93" s="4">
        <f t="shared" si="109"/>
        <v>6449.8260756218215</v>
      </c>
      <c r="R93" s="4">
        <f t="shared" si="110"/>
        <v>13013.651933557925</v>
      </c>
      <c r="S93" s="4">
        <f t="shared" si="111"/>
        <v>4036.0824280427269</v>
      </c>
      <c r="T93" s="4">
        <f t="shared" si="112"/>
        <v>82.993644648261991</v>
      </c>
      <c r="U93" s="4">
        <f t="shared" si="113"/>
        <v>351.30723032828359</v>
      </c>
      <c r="V93" s="4">
        <f t="shared" si="114"/>
        <v>378.64520139055469</v>
      </c>
      <c r="W93" s="11">
        <f t="shared" si="115"/>
        <v>-1.219247815263802E-2</v>
      </c>
      <c r="X93" s="11">
        <f t="shared" si="116"/>
        <v>-1.3228699347321071E-2</v>
      </c>
      <c r="Y93" s="11">
        <f t="shared" si="117"/>
        <v>-1.2203590333800474E-2</v>
      </c>
      <c r="Z93" s="4">
        <f t="shared" si="134"/>
        <v>13079.748280935493</v>
      </c>
      <c r="AA93" s="4">
        <f t="shared" si="118"/>
        <v>33995.642740867101</v>
      </c>
      <c r="AB93" s="4">
        <f t="shared" si="119"/>
        <v>6638.8779951435536</v>
      </c>
      <c r="AC93" s="12">
        <f t="shared" si="120"/>
        <v>2.2017763729111772</v>
      </c>
      <c r="AD93" s="12">
        <f t="shared" si="121"/>
        <v>3.3227314083540578</v>
      </c>
      <c r="AE93" s="12">
        <f t="shared" si="122"/>
        <v>1.7092004725884098</v>
      </c>
      <c r="AF93" s="11">
        <f t="shared" si="123"/>
        <v>-2.9039671966837322E-3</v>
      </c>
      <c r="AG93" s="11">
        <f t="shared" si="124"/>
        <v>2.0567434751257441E-3</v>
      </c>
      <c r="AH93" s="11">
        <f t="shared" si="125"/>
        <v>8.257041531207765E-4</v>
      </c>
      <c r="AI93" s="1">
        <f t="shared" si="83"/>
        <v>130060.17541272161</v>
      </c>
      <c r="AJ93" s="1">
        <f t="shared" si="84"/>
        <v>56697.407935652373</v>
      </c>
      <c r="AK93" s="1">
        <f t="shared" si="85"/>
        <v>16487.187073502555</v>
      </c>
      <c r="AL93" s="17">
        <f t="shared" si="160"/>
        <v>23.982187593024488</v>
      </c>
      <c r="AM93" s="17">
        <f t="shared" si="160"/>
        <v>6.2371267097492016</v>
      </c>
      <c r="AN93" s="17">
        <f t="shared" si="160"/>
        <v>1.4594180942133397</v>
      </c>
      <c r="AO93" s="7">
        <f t="shared" si="162"/>
        <v>1.2600743188206989E-2</v>
      </c>
      <c r="AP93" s="7">
        <f t="shared" si="162"/>
        <v>1.9404197607734982E-2</v>
      </c>
      <c r="AQ93" s="7">
        <f t="shared" si="162"/>
        <v>1.4045536099406354E-2</v>
      </c>
      <c r="AR93" s="1">
        <f t="shared" si="127"/>
        <v>77714.698552606467</v>
      </c>
      <c r="AS93" s="1">
        <f t="shared" si="128"/>
        <v>37043.507249757284</v>
      </c>
      <c r="AT93" s="1">
        <f t="shared" si="129"/>
        <v>10659.272620438409</v>
      </c>
      <c r="AU93" s="1">
        <f t="shared" si="89"/>
        <v>15542.939710521294</v>
      </c>
      <c r="AV93" s="1">
        <f t="shared" si="90"/>
        <v>7408.7014499514571</v>
      </c>
      <c r="AW93" s="1">
        <f t="shared" si="91"/>
        <v>2131.854524087682</v>
      </c>
      <c r="AX93" s="1">
        <f t="shared" si="143"/>
        <v>49685.662096288193</v>
      </c>
      <c r="AY93" s="1">
        <f t="shared" si="144"/>
        <v>8769.6950151306337</v>
      </c>
      <c r="AZ93" s="1">
        <f t="shared" si="145"/>
        <v>1415.8149772877837</v>
      </c>
      <c r="BA93" s="1">
        <f t="shared" si="146"/>
        <v>10.813471681455475</v>
      </c>
      <c r="BB93" s="1">
        <f t="shared" si="147"/>
        <v>9.0790573088357203</v>
      </c>
      <c r="BC93" s="1">
        <f t="shared" si="148"/>
        <v>7.2554605999589361</v>
      </c>
      <c r="BD93" s="1">
        <f t="shared" si="149"/>
        <v>39576.383545059638</v>
      </c>
      <c r="BE93">
        <f t="shared" si="135"/>
        <v>7.4918915218220111E-2</v>
      </c>
      <c r="BF93">
        <f t="shared" si="136"/>
        <v>0.20311806369660462</v>
      </c>
      <c r="BG93">
        <f t="shared" si="137"/>
        <v>2.6103804494005161E-2</v>
      </c>
      <c r="BH93">
        <f t="shared" si="150"/>
        <v>0.15002251358729282</v>
      </c>
      <c r="BI93">
        <f t="shared" si="151"/>
        <v>5.6128438574748528E-4</v>
      </c>
      <c r="BJ93">
        <f t="shared" si="151"/>
        <v>4.125694779985793E-3</v>
      </c>
      <c r="BK93">
        <f t="shared" si="151"/>
        <v>6.8140860906124406E-5</v>
      </c>
      <c r="BL93">
        <f t="shared" si="140"/>
        <v>43.620046840650701</v>
      </c>
      <c r="BM93">
        <f t="shared" si="141"/>
        <v>152.83020449268952</v>
      </c>
      <c r="BN93">
        <f t="shared" si="142"/>
        <v>0.72633201298975381</v>
      </c>
      <c r="BO93">
        <f t="shared" si="131"/>
        <v>76.610517590792327</v>
      </c>
      <c r="BP93">
        <f t="shared" si="132"/>
        <v>44.265705004934532</v>
      </c>
      <c r="BQ93">
        <f t="shared" si="133"/>
        <v>8.3823672836213863</v>
      </c>
      <c r="BR93" s="7">
        <f t="shared" si="158"/>
        <v>2.0488425720595949E-2</v>
      </c>
      <c r="BS93" s="7">
        <f t="shared" si="138"/>
        <v>0.45018905576553797</v>
      </c>
      <c r="BT93" s="7">
        <f t="shared" si="139"/>
        <v>0.2214366793515942</v>
      </c>
      <c r="BU93" s="8">
        <f>MAX((BU$3*climate!$I203+BU$4*climate!$I203^2+BU$5*climate!$I203^6)*(K93/K$66)^$BW$1,-99)</f>
        <v>2.2563434373668567</v>
      </c>
      <c r="BV93" s="8">
        <f>MAX((BV$3*climate!$I203+BV$4*climate!$I203^2+BV$5*climate!$I203^6)*(L93/L$66)^$BW$1,-99)</f>
        <v>0.31304147637277474</v>
      </c>
      <c r="BW93" s="8">
        <f>MAX((BW$3*climate!$I203+BW$4*climate!$I203^2+BW$5*climate!$I203^6)*(M93/M$66)^$BW$1,-99)</f>
        <v>-0.93351223704178288</v>
      </c>
      <c r="BX93" s="8">
        <f>MAX((BX$3*climate!$M203+BX$4*climate!$M203^2+BX$5*climate!$M203^6)*(K93/K$66)^$BW$1,-99)</f>
        <v>2.2563374895954946</v>
      </c>
      <c r="BY93" s="8">
        <f>MAX((BY$3*climate!$M203+BY$4*climate!$M203^2+BY$5*climate!$M203^6)*(L93/L$66)^$BW$1,-99)</f>
        <v>0.31303602727970159</v>
      </c>
      <c r="BZ93" s="8">
        <f>MAX((BZ$3*climate!$M203+BZ$4*climate!$M203^2+BZ$5*climate!$M203^6)*(M93/M$66)^$BW$1,-99)</f>
        <v>-0.93351770790605537</v>
      </c>
      <c r="CA93" s="8">
        <f t="shared" si="152"/>
        <v>5.2054469221469672E-3</v>
      </c>
      <c r="CB93" s="8">
        <f t="shared" si="153"/>
        <v>2.3434352347189691E-3</v>
      </c>
      <c r="CC93" s="8">
        <f t="shared" si="154"/>
        <v>1.1526768809812008E-3</v>
      </c>
      <c r="CD93" s="8">
        <f>MAX((CD$3*climate!$I203+CD$4*climate!$I203^2+CD$5*climate!$I203^6)*(K93/K$66)^$BW$1,-99)</f>
        <v>1.3115268446474808</v>
      </c>
      <c r="CE93" s="8">
        <f>MAX((CE$3*climate!$I203+CE$4*climate!$I203^2+CE$5*climate!$I203^6)*(L93/L$66)^$BW$1,-99)</f>
        <v>0.29954978067265425</v>
      </c>
      <c r="CF93" s="8">
        <f>MAX((CF$3*climate!$I203+CF$4*climate!$I203^2+CF$5*climate!$I203^6)*(M93/M$66)^$BW$1,-99)</f>
        <v>-0.3103548967240784</v>
      </c>
      <c r="CG93" s="8">
        <f>MAX((CG$3*climate!$M203+CG$4*climate!$M203^2+CG$5*climate!$M203^6)*(K93/K$66)^$BW$1,-99)</f>
        <v>1.3115270432201886</v>
      </c>
      <c r="CH93" s="8">
        <f>MAX((CH$3*climate!$M203+CH$4*climate!$M203^2+CH$5*climate!$M203^6)*(L93/L$66)^$BW$1,-99)</f>
        <v>0.29954818236615377</v>
      </c>
      <c r="CI93" s="8">
        <f>MAX((CI$3*climate!$M203+CI$4*climate!$M203^2+CI$5*climate!$M203^6)*(M93/M$66)^$BW$1,-99)</f>
        <v>-0.31035777267873599</v>
      </c>
      <c r="CJ93" s="8">
        <f t="shared" si="155"/>
        <v>1.0326830628456249E-4</v>
      </c>
      <c r="CK93" s="8">
        <f t="shared" si="156"/>
        <v>4.6490261296753559E-5</v>
      </c>
      <c r="CL93" s="8">
        <f t="shared" si="157"/>
        <v>2.2867390825916883E-5</v>
      </c>
    </row>
    <row r="94" spans="1:90">
      <c r="A94">
        <f t="shared" si="92"/>
        <v>2048</v>
      </c>
      <c r="B94" s="4">
        <f t="shared" si="97"/>
        <v>1253.039740637674</v>
      </c>
      <c r="C94" s="4">
        <f t="shared" si="98"/>
        <v>3388.6380299405146</v>
      </c>
      <c r="D94" s="4">
        <f t="shared" si="99"/>
        <v>6060.001521833633</v>
      </c>
      <c r="E94" s="11">
        <f t="shared" si="100"/>
        <v>1.38889917330816E-3</v>
      </c>
      <c r="F94" s="11">
        <f t="shared" si="101"/>
        <v>2.7844366520577844E-3</v>
      </c>
      <c r="G94" s="11">
        <f t="shared" si="102"/>
        <v>6.1475607335971672E-3</v>
      </c>
      <c r="H94" s="4">
        <f t="shared" si="103"/>
        <v>78995.705105997724</v>
      </c>
      <c r="I94" s="4">
        <f t="shared" si="104"/>
        <v>38034.055679270059</v>
      </c>
      <c r="J94" s="4">
        <f t="shared" si="105"/>
        <v>10914.155232265861</v>
      </c>
      <c r="K94" s="4">
        <f t="shared" si="76"/>
        <v>63043.255967122546</v>
      </c>
      <c r="L94" s="4">
        <f t="shared" si="77"/>
        <v>11223.994815385378</v>
      </c>
      <c r="M94" s="4">
        <f t="shared" si="78"/>
        <v>1801.0152626106042</v>
      </c>
      <c r="N94" s="11">
        <f t="shared" si="106"/>
        <v>1.5073617736207856E-2</v>
      </c>
      <c r="O94" s="11">
        <f t="shared" si="107"/>
        <v>2.3889181643855339E-2</v>
      </c>
      <c r="P94" s="11">
        <f t="shared" si="108"/>
        <v>1.7655719992866414E-2</v>
      </c>
      <c r="Q94" s="4">
        <f t="shared" si="109"/>
        <v>6476.2058665662198</v>
      </c>
      <c r="R94" s="4">
        <f t="shared" si="110"/>
        <v>13184.881656907935</v>
      </c>
      <c r="S94" s="4">
        <f t="shared" si="111"/>
        <v>4082.1600399701902</v>
      </c>
      <c r="T94" s="4">
        <f t="shared" si="112"/>
        <v>81.981746449080248</v>
      </c>
      <c r="U94" s="4">
        <f t="shared" si="113"/>
        <v>346.65989259973065</v>
      </c>
      <c r="V94" s="4">
        <f t="shared" si="114"/>
        <v>374.02437047092496</v>
      </c>
      <c r="W94" s="11">
        <f t="shared" si="115"/>
        <v>-1.219247815263802E-2</v>
      </c>
      <c r="X94" s="11">
        <f t="shared" si="116"/>
        <v>-1.3228699347321071E-2</v>
      </c>
      <c r="Y94" s="11">
        <f t="shared" si="117"/>
        <v>-1.2203590333800474E-2</v>
      </c>
      <c r="Z94" s="4">
        <f t="shared" si="134"/>
        <v>13098.99571428186</v>
      </c>
      <c r="AA94" s="4">
        <f t="shared" si="118"/>
        <v>34528.7392222485</v>
      </c>
      <c r="AB94" s="4">
        <f t="shared" si="119"/>
        <v>6723.9449857669179</v>
      </c>
      <c r="AC94" s="12">
        <f t="shared" si="120"/>
        <v>2.1953824865498097</v>
      </c>
      <c r="AD94" s="12">
        <f t="shared" si="121"/>
        <v>3.3295654144977855</v>
      </c>
      <c r="AE94" s="12">
        <f t="shared" si="122"/>
        <v>1.7106117665171421</v>
      </c>
      <c r="AF94" s="11">
        <f t="shared" si="123"/>
        <v>-2.9039671966837322E-3</v>
      </c>
      <c r="AG94" s="11">
        <f t="shared" si="124"/>
        <v>2.0567434751257441E-3</v>
      </c>
      <c r="AH94" s="11">
        <f t="shared" si="125"/>
        <v>8.257041531207765E-4</v>
      </c>
      <c r="AI94" s="1">
        <f t="shared" si="83"/>
        <v>132597.09758197074</v>
      </c>
      <c r="AJ94" s="1">
        <f t="shared" si="84"/>
        <v>58436.368592038591</v>
      </c>
      <c r="AK94" s="1">
        <f t="shared" si="85"/>
        <v>16970.322890239982</v>
      </c>
      <c r="AL94" s="17">
        <f t="shared" si="160"/>
        <v>24.281359046106079</v>
      </c>
      <c r="AM94" s="17">
        <f t="shared" si="160"/>
        <v>6.3569428845378528</v>
      </c>
      <c r="AN94" s="17">
        <f t="shared" si="160"/>
        <v>1.4797114206444759</v>
      </c>
      <c r="AO94" s="7">
        <f t="shared" si="162"/>
        <v>1.247473575632492E-2</v>
      </c>
      <c r="AP94" s="7">
        <f t="shared" si="162"/>
        <v>1.9210155631657632E-2</v>
      </c>
      <c r="AQ94" s="7">
        <f t="shared" si="162"/>
        <v>1.390508073841229E-2</v>
      </c>
      <c r="AR94" s="1">
        <f t="shared" si="127"/>
        <v>78995.705105997724</v>
      </c>
      <c r="AS94" s="1">
        <f t="shared" si="128"/>
        <v>38034.055679270059</v>
      </c>
      <c r="AT94" s="1">
        <f t="shared" si="129"/>
        <v>10914.155232265861</v>
      </c>
      <c r="AU94" s="1">
        <f t="shared" si="89"/>
        <v>15799.141021199546</v>
      </c>
      <c r="AV94" s="1">
        <f t="shared" si="90"/>
        <v>7606.8111358540118</v>
      </c>
      <c r="AW94" s="1">
        <f t="shared" si="91"/>
        <v>2182.8310464531723</v>
      </c>
      <c r="AX94" s="1">
        <f t="shared" si="143"/>
        <v>50434.604773698033</v>
      </c>
      <c r="AY94" s="1">
        <f t="shared" si="144"/>
        <v>8979.1958523083031</v>
      </c>
      <c r="AZ94" s="1">
        <f t="shared" si="145"/>
        <v>1440.8122100884834</v>
      </c>
      <c r="BA94" s="1">
        <f t="shared" si="146"/>
        <v>10.828432821108436</v>
      </c>
      <c r="BB94" s="1">
        <f t="shared" si="147"/>
        <v>9.1026656085457933</v>
      </c>
      <c r="BC94" s="1">
        <f t="shared" si="148"/>
        <v>7.2729622683458848</v>
      </c>
      <c r="BD94" s="1">
        <f t="shared" si="149"/>
        <v>38676.160466708927</v>
      </c>
      <c r="BE94">
        <f t="shared" si="135"/>
        <v>7.4918915218220111E-2</v>
      </c>
      <c r="BF94">
        <f t="shared" si="136"/>
        <v>0.20311806369660462</v>
      </c>
      <c r="BG94">
        <f t="shared" si="137"/>
        <v>2.6103804494005161E-2</v>
      </c>
      <c r="BH94">
        <f t="shared" si="150"/>
        <v>0.15032274548068478</v>
      </c>
      <c r="BI94">
        <f t="shared" si="151"/>
        <v>5.6128438574748528E-4</v>
      </c>
      <c r="BJ94">
        <f t="shared" si="151"/>
        <v>4.125694779985793E-3</v>
      </c>
      <c r="BK94">
        <f t="shared" si="151"/>
        <v>6.8140860906124406E-5</v>
      </c>
      <c r="BL94">
        <f t="shared" si="140"/>
        <v>44.339055817109418</v>
      </c>
      <c r="BM94">
        <f t="shared" si="141"/>
        <v>156.9169049776535</v>
      </c>
      <c r="BN94">
        <f t="shared" si="142"/>
        <v>0.7436999335896779</v>
      </c>
      <c r="BO94">
        <f t="shared" si="131"/>
        <v>78.180146489867681</v>
      </c>
      <c r="BP94">
        <f t="shared" si="132"/>
        <v>44.747673492372058</v>
      </c>
      <c r="BQ94">
        <f t="shared" si="133"/>
        <v>8.4742208630011984</v>
      </c>
      <c r="BR94" s="7">
        <f t="shared" si="158"/>
        <v>2.0144222531842448E-2</v>
      </c>
      <c r="BS94" s="7">
        <f t="shared" si="138"/>
        <v>0.43707675317042521</v>
      </c>
      <c r="BT94" s="7">
        <f t="shared" si="139"/>
        <v>0.21079402107614548</v>
      </c>
      <c r="BU94" s="8">
        <f>MAX((BU$3*climate!$I204+BU$4*climate!$I204^2+BU$5*climate!$I204^6)*(K94/K$66)^$BW$1,-99)</f>
        <v>2.14745695757827</v>
      </c>
      <c r="BV94" s="8">
        <f>MAX((BV$3*climate!$I204+BV$4*climate!$I204^2+BV$5*climate!$I204^6)*(L94/L$66)^$BW$1,-99)</f>
        <v>0.21987754831579878</v>
      </c>
      <c r="BW94" s="8">
        <f>MAX((BW$3*climate!$I204+BW$4*climate!$I204^2+BW$5*climate!$I204^6)*(M94/M$66)^$BW$1,-99)</f>
        <v>-1.0208934424475007</v>
      </c>
      <c r="BX94" s="8">
        <f>MAX((BX$3*climate!$M204+BX$4*climate!$M204^2+BX$5*climate!$M204^6)*(K94/K$66)^$BW$1,-99)</f>
        <v>2.1474506904971342</v>
      </c>
      <c r="BY94" s="8">
        <f>MAX((BY$3*climate!$M204+BY$4*climate!$M204^2+BY$5*climate!$M204^6)*(L94/L$66)^$BW$1,-99)</f>
        <v>0.21987188238249319</v>
      </c>
      <c r="BZ94" s="8">
        <f>MAX((BZ$3*climate!$M204+BZ$4*climate!$M204^2+BZ$5*climate!$M204^6)*(M94/M$66)^$BW$1,-99)</f>
        <v>-1.0208990946127268</v>
      </c>
      <c r="CA94" s="8">
        <f t="shared" si="152"/>
        <v>5.5676110195678266E-3</v>
      </c>
      <c r="CB94" s="8">
        <f t="shared" si="153"/>
        <v>2.4334733473485863E-3</v>
      </c>
      <c r="CC94" s="8">
        <f t="shared" si="154"/>
        <v>1.1736191146025602E-3</v>
      </c>
      <c r="CD94" s="8">
        <f>MAX((CD$3*climate!$I204+CD$4*climate!$I204^2+CD$5*climate!$I204^6)*(K94/K$66)^$BW$1,-99)</f>
        <v>1.3077060168797152</v>
      </c>
      <c r="CE94" s="8">
        <f>MAX((CE$3*climate!$I204+CE$4*climate!$I204^2+CE$5*climate!$I204^6)*(L94/L$66)^$BW$1,-99)</f>
        <v>0.26930609689042706</v>
      </c>
      <c r="CF94" s="8">
        <f>MAX((CF$3*climate!$I204+CF$4*climate!$I204^2+CF$5*climate!$I204^6)*(M94/M$66)^$BW$1,-99)</f>
        <v>-0.35877126819191674</v>
      </c>
      <c r="CG94" s="8">
        <f>MAX((CG$3*climate!$M204+CG$4*climate!$M204^2+CG$5*climate!$M204^6)*(K94/K$66)^$BW$1,-99)</f>
        <v>1.3077059444494703</v>
      </c>
      <c r="CH94" s="8">
        <f>MAX((CH$3*climate!$M204+CH$4*climate!$M204^2+CH$5*climate!$M204^6)*(L94/L$66)^$BW$1,-99)</f>
        <v>0.269304224971812</v>
      </c>
      <c r="CI94" s="8">
        <f>MAX((CI$3*climate!$M204+CI$4*climate!$M204^2+CI$5*climate!$M204^6)*(M94/M$66)^$BW$1,-99)</f>
        <v>-0.35877444936054587</v>
      </c>
      <c r="CJ94" s="8">
        <f t="shared" si="155"/>
        <v>1.345511263526052E-4</v>
      </c>
      <c r="CK94" s="8">
        <f t="shared" si="156"/>
        <v>5.880916944162032E-5</v>
      </c>
      <c r="CL94" s="8">
        <f t="shared" si="157"/>
        <v>2.8362572964190172E-5</v>
      </c>
    </row>
    <row r="95" spans="1:90">
      <c r="A95">
        <f t="shared" si="92"/>
        <v>2049</v>
      </c>
      <c r="B95" s="4">
        <f t="shared" si="97"/>
        <v>1254.6930692045732</v>
      </c>
      <c r="C95" s="4">
        <f t="shared" si="98"/>
        <v>3397.6017054750819</v>
      </c>
      <c r="D95" s="4">
        <f t="shared" si="99"/>
        <v>6095.3930378647374</v>
      </c>
      <c r="E95" s="11">
        <f t="shared" si="100"/>
        <v>1.319454214642752E-3</v>
      </c>
      <c r="F95" s="11">
        <f t="shared" si="101"/>
        <v>2.6452148194548949E-3</v>
      </c>
      <c r="G95" s="11">
        <f t="shared" si="102"/>
        <v>5.8401826969173088E-3</v>
      </c>
      <c r="H95" s="4">
        <f t="shared" si="103"/>
        <v>80274.402094354358</v>
      </c>
      <c r="I95" s="4">
        <f t="shared" si="104"/>
        <v>39034.546820024167</v>
      </c>
      <c r="J95" s="4">
        <f t="shared" si="105"/>
        <v>11169.129175026615</v>
      </c>
      <c r="K95" s="4">
        <f t="shared" si="76"/>
        <v>63979.314196136605</v>
      </c>
      <c r="L95" s="4">
        <f t="shared" si="77"/>
        <v>11488.85308043075</v>
      </c>
      <c r="M95" s="4">
        <f t="shared" si="78"/>
        <v>1832.3886754543473</v>
      </c>
      <c r="N95" s="11">
        <f t="shared" si="106"/>
        <v>1.4847872538534812E-2</v>
      </c>
      <c r="O95" s="11">
        <f t="shared" si="107"/>
        <v>2.3597504222143462E-2</v>
      </c>
      <c r="P95" s="11">
        <f t="shared" si="108"/>
        <v>1.7419848401654781E-2</v>
      </c>
      <c r="Q95" s="4">
        <f t="shared" si="109"/>
        <v>6500.7965451147547</v>
      </c>
      <c r="R95" s="4">
        <f t="shared" si="110"/>
        <v>13352.704861142027</v>
      </c>
      <c r="S95" s="4">
        <f t="shared" si="111"/>
        <v>4126.5456862806932</v>
      </c>
      <c r="T95" s="4">
        <f t="shared" si="112"/>
        <v>80.98218579658473</v>
      </c>
      <c r="U95" s="4">
        <f t="shared" si="113"/>
        <v>342.07403310475422</v>
      </c>
      <c r="V95" s="4">
        <f t="shared" si="114"/>
        <v>369.4599302788402</v>
      </c>
      <c r="W95" s="11">
        <f t="shared" si="115"/>
        <v>-1.219247815263802E-2</v>
      </c>
      <c r="X95" s="11">
        <f t="shared" si="116"/>
        <v>-1.3228699347321071E-2</v>
      </c>
      <c r="Y95" s="11">
        <f t="shared" si="117"/>
        <v>-1.2203590333800474E-2</v>
      </c>
      <c r="Z95" s="4">
        <f t="shared" si="134"/>
        <v>13114.375977806803</v>
      </c>
      <c r="AA95" s="4">
        <f t="shared" si="118"/>
        <v>35055.009178138134</v>
      </c>
      <c r="AB95" s="4">
        <f t="shared" si="119"/>
        <v>6806.323738546811</v>
      </c>
      <c r="AC95" s="12">
        <f t="shared" si="120"/>
        <v>2.1890071678246952</v>
      </c>
      <c r="AD95" s="12">
        <f t="shared" si="121"/>
        <v>3.3364134764390583</v>
      </c>
      <c r="AE95" s="12">
        <f t="shared" si="122"/>
        <v>1.7120242257571325</v>
      </c>
      <c r="AF95" s="11">
        <f t="shared" si="123"/>
        <v>-2.9039671966837322E-3</v>
      </c>
      <c r="AG95" s="11">
        <f t="shared" si="124"/>
        <v>2.0567434751257441E-3</v>
      </c>
      <c r="AH95" s="11">
        <f t="shared" si="125"/>
        <v>8.257041531207765E-4</v>
      </c>
      <c r="AI95" s="1">
        <f t="shared" si="83"/>
        <v>135136.52884497322</v>
      </c>
      <c r="AJ95" s="1">
        <f t="shared" si="84"/>
        <v>60199.542868688746</v>
      </c>
      <c r="AK95" s="1">
        <f t="shared" si="85"/>
        <v>17456.121647669155</v>
      </c>
      <c r="AL95" s="17">
        <f t="shared" si="160"/>
        <v>24.581233548631655</v>
      </c>
      <c r="AM95" s="17">
        <f t="shared" si="160"/>
        <v>6.4778395680698484</v>
      </c>
      <c r="AN95" s="17">
        <f t="shared" si="160"/>
        <v>1.5000811723503522</v>
      </c>
      <c r="AO95" s="7">
        <f t="shared" si="162"/>
        <v>1.234998839876167E-2</v>
      </c>
      <c r="AP95" s="7">
        <f t="shared" si="162"/>
        <v>1.9018054075341056E-2</v>
      </c>
      <c r="AQ95" s="7">
        <f t="shared" si="162"/>
        <v>1.3766029931028167E-2</v>
      </c>
      <c r="AR95" s="1">
        <f t="shared" si="127"/>
        <v>80274.402094354358</v>
      </c>
      <c r="AS95" s="1">
        <f t="shared" si="128"/>
        <v>39034.546820024167</v>
      </c>
      <c r="AT95" s="1">
        <f t="shared" si="129"/>
        <v>11169.129175026615</v>
      </c>
      <c r="AU95" s="1">
        <f t="shared" si="89"/>
        <v>16054.880418870873</v>
      </c>
      <c r="AV95" s="1">
        <f t="shared" si="90"/>
        <v>7806.9093640048341</v>
      </c>
      <c r="AW95" s="1">
        <f t="shared" si="91"/>
        <v>2233.8258350053234</v>
      </c>
      <c r="AX95" s="1">
        <f t="shared" si="143"/>
        <v>51183.451356909281</v>
      </c>
      <c r="AY95" s="1">
        <f t="shared" si="144"/>
        <v>9191.0824643445994</v>
      </c>
      <c r="AZ95" s="1">
        <f t="shared" si="145"/>
        <v>1465.9109403634775</v>
      </c>
      <c r="BA95" s="1">
        <f t="shared" si="146"/>
        <v>10.843171543096785</v>
      </c>
      <c r="BB95" s="1">
        <f t="shared" si="147"/>
        <v>9.12598899561082</v>
      </c>
      <c r="BC95" s="1">
        <f t="shared" si="148"/>
        <v>7.2902321305081097</v>
      </c>
      <c r="BD95" s="1">
        <f t="shared" si="149"/>
        <v>37787.261972812921</v>
      </c>
      <c r="BE95">
        <f t="shared" si="135"/>
        <v>7.4918915218220111E-2</v>
      </c>
      <c r="BF95">
        <f t="shared" si="136"/>
        <v>0.20311806369660462</v>
      </c>
      <c r="BG95">
        <f t="shared" si="137"/>
        <v>2.6103804494005161E-2</v>
      </c>
      <c r="BH95">
        <f t="shared" si="150"/>
        <v>0.15062091094153915</v>
      </c>
      <c r="BI95">
        <f t="shared" si="151"/>
        <v>5.6128438574748528E-4</v>
      </c>
      <c r="BJ95">
        <f t="shared" si="151"/>
        <v>4.125694779985793E-3</v>
      </c>
      <c r="BK95">
        <f t="shared" si="151"/>
        <v>6.8140860906124406E-5</v>
      </c>
      <c r="BL95">
        <f t="shared" si="140"/>
        <v>45.056768470776333</v>
      </c>
      <c r="BM95">
        <f t="shared" si="141"/>
        <v>161.04462605448475</v>
      </c>
      <c r="BN95">
        <f t="shared" si="142"/>
        <v>0.76107407755802459</v>
      </c>
      <c r="BO95">
        <f t="shared" si="131"/>
        <v>79.755024758331615</v>
      </c>
      <c r="BP95">
        <f t="shared" si="132"/>
        <v>45.235313030825886</v>
      </c>
      <c r="BQ95">
        <f t="shared" si="133"/>
        <v>8.567231755433161</v>
      </c>
      <c r="BR95" s="7">
        <f t="shared" si="158"/>
        <v>1.9806819665612041E-2</v>
      </c>
      <c r="BS95" s="7">
        <f t="shared" si="138"/>
        <v>0.42434636230138367</v>
      </c>
      <c r="BT95" s="7">
        <f t="shared" si="139"/>
        <v>0.20072863950813555</v>
      </c>
      <c r="BU95" s="8">
        <f>MAX((BU$3*climate!$I205+BU$4*climate!$I205^2+BU$5*climate!$I205^6)*(K95/K$66)^$BW$1,-99)</f>
        <v>2.0341981669952878</v>
      </c>
      <c r="BV95" s="8">
        <f>MAX((BV$3*climate!$I205+BV$4*climate!$I205^2+BV$5*climate!$I205^6)*(L95/L$66)^$BW$1,-99)</f>
        <v>0.12404678448779481</v>
      </c>
      <c r="BW95" s="8">
        <f>MAX((BW$3*climate!$I205+BW$4*climate!$I205^2+BW$5*climate!$I205^6)*(M95/M$66)^$BW$1,-99)</f>
        <v>-1.1106017220576012</v>
      </c>
      <c r="BX95" s="8">
        <f>MAX((BX$3*climate!$M205+BX$4*climate!$M205^2+BX$5*climate!$M205^6)*(K95/K$66)^$BW$1,-99)</f>
        <v>2.0341915827295463</v>
      </c>
      <c r="BY95" s="8">
        <f>MAX((BY$3*climate!$M205+BY$4*climate!$M205^2+BY$5*climate!$M205^6)*(L95/L$66)^$BW$1,-99)</f>
        <v>0.12404090538859226</v>
      </c>
      <c r="BZ95" s="8">
        <f>MAX((BZ$3*climate!$M205+BZ$4*climate!$M205^2+BZ$5*climate!$M205^6)*(M95/M$66)^$BW$1,-99)</f>
        <v>-1.1106075518632645</v>
      </c>
      <c r="CA95" s="8">
        <f t="shared" si="152"/>
        <v>5.9366184814953794E-3</v>
      </c>
      <c r="CB95" s="8">
        <f t="shared" si="153"/>
        <v>2.5191824569937285E-3</v>
      </c>
      <c r="CC95" s="8">
        <f t="shared" si="154"/>
        <v>1.1916493510694211E-3</v>
      </c>
      <c r="CD95" s="8">
        <f>MAX((CD$3*climate!$I205+CD$4*climate!$I205^2+CD$5*climate!$I205^6)*(K95/K$66)^$BW$1,-99)</f>
        <v>1.2992949634231932</v>
      </c>
      <c r="CE95" s="8">
        <f>MAX((CE$3*climate!$I205+CE$4*climate!$I205^2+CE$5*climate!$I205^6)*(L95/L$66)^$BW$1,-99)</f>
        <v>0.23468885105019358</v>
      </c>
      <c r="CF95" s="8">
        <f>MAX((CF$3*climate!$I205+CF$4*climate!$I205^2+CF$5*climate!$I205^6)*(M95/M$66)^$BW$1,-99)</f>
        <v>-0.41201996082072867</v>
      </c>
      <c r="CG95" s="8">
        <f>MAX((CG$3*climate!$M205+CG$4*climate!$M205^2+CG$5*climate!$M205^6)*(K95/K$66)^$BW$1,-99)</f>
        <v>1.2992945917924557</v>
      </c>
      <c r="CH95" s="8">
        <f>MAX((CH$3*climate!$M205+CH$4*climate!$M205^2+CH$5*climate!$M205^6)*(L95/L$66)^$BW$1,-99)</f>
        <v>0.23468668344411278</v>
      </c>
      <c r="CI95" s="8">
        <f>MAX((CI$3*climate!$M205+CI$4*climate!$M205^2+CI$5*climate!$M205^6)*(M95/M$66)^$BW$1,-99)</f>
        <v>-0.41202346919364391</v>
      </c>
      <c r="CJ95" s="8">
        <f t="shared" si="155"/>
        <v>1.6893356933753715E-4</v>
      </c>
      <c r="CK95" s="8">
        <f t="shared" si="156"/>
        <v>7.1686345618972452E-5</v>
      </c>
      <c r="CL95" s="8">
        <f t="shared" si="157"/>
        <v>3.3909805540377116E-5</v>
      </c>
    </row>
    <row r="96" spans="1:90">
      <c r="A96">
        <f t="shared" si="92"/>
        <v>2050</v>
      </c>
      <c r="B96" s="4">
        <f t="shared" si="97"/>
        <v>1256.265803759906</v>
      </c>
      <c r="C96" s="4">
        <f t="shared" si="98"/>
        <v>3406.1397225379133</v>
      </c>
      <c r="D96" s="4">
        <f t="shared" si="99"/>
        <v>6129.2113363678527</v>
      </c>
      <c r="E96" s="11">
        <f t="shared" si="100"/>
        <v>1.2534815039106143E-3</v>
      </c>
      <c r="F96" s="11">
        <f t="shared" si="101"/>
        <v>2.51295407848215E-3</v>
      </c>
      <c r="G96" s="11">
        <f t="shared" si="102"/>
        <v>5.5481735620714432E-3</v>
      </c>
      <c r="H96" s="4">
        <f t="shared" si="103"/>
        <v>81550.409263263311</v>
      </c>
      <c r="I96" s="4">
        <f t="shared" si="104"/>
        <v>40044.746077984346</v>
      </c>
      <c r="J96" s="4">
        <f t="shared" si="105"/>
        <v>11424.112659341174</v>
      </c>
      <c r="K96" s="4">
        <f t="shared" si="76"/>
        <v>64914.932030458258</v>
      </c>
      <c r="L96" s="4">
        <f t="shared" si="77"/>
        <v>11756.6363508268</v>
      </c>
      <c r="M96" s="4">
        <f t="shared" si="78"/>
        <v>1863.8797118245657</v>
      </c>
      <c r="N96" s="11">
        <f t="shared" si="106"/>
        <v>1.4623755288363904E-2</v>
      </c>
      <c r="O96" s="11">
        <f t="shared" si="107"/>
        <v>2.3308094247647126E-2</v>
      </c>
      <c r="P96" s="11">
        <f t="shared" si="108"/>
        <v>1.7185784212735422E-2</v>
      </c>
      <c r="Q96" s="4">
        <f t="shared" si="109"/>
        <v>6523.6096791900109</v>
      </c>
      <c r="R96" s="4">
        <f t="shared" si="110"/>
        <v>13517.057529305448</v>
      </c>
      <c r="S96" s="4">
        <f t="shared" si="111"/>
        <v>4169.2435399369788</v>
      </c>
      <c r="T96" s="4">
        <f t="shared" si="112"/>
        <v>79.994812265506994</v>
      </c>
      <c r="U96" s="4">
        <f t="shared" si="113"/>
        <v>337.54883856628589</v>
      </c>
      <c r="V96" s="4">
        <f t="shared" si="114"/>
        <v>364.95119264496276</v>
      </c>
      <c r="W96" s="11">
        <f t="shared" si="115"/>
        <v>-1.219247815263802E-2</v>
      </c>
      <c r="X96" s="11">
        <f t="shared" si="116"/>
        <v>-1.3228699347321071E-2</v>
      </c>
      <c r="Y96" s="11">
        <f t="shared" si="117"/>
        <v>-1.2203590333800474E-2</v>
      </c>
      <c r="Z96" s="4">
        <f t="shared" si="134"/>
        <v>13125.944001660548</v>
      </c>
      <c r="AA96" s="4">
        <f t="shared" si="118"/>
        <v>35574.222240928277</v>
      </c>
      <c r="AB96" s="4">
        <f t="shared" si="119"/>
        <v>6886.0105470150602</v>
      </c>
      <c r="AC96" s="12">
        <f t="shared" si="120"/>
        <v>2.1826503628160268</v>
      </c>
      <c r="AD96" s="12">
        <f t="shared" si="121"/>
        <v>3.3432756230870457</v>
      </c>
      <c r="AE96" s="12">
        <f t="shared" si="122"/>
        <v>1.7134378512705837</v>
      </c>
      <c r="AF96" s="11">
        <f t="shared" si="123"/>
        <v>-2.9039671966837322E-3</v>
      </c>
      <c r="AG96" s="11">
        <f t="shared" si="124"/>
        <v>2.0567434751257441E-3</v>
      </c>
      <c r="AH96" s="11">
        <f t="shared" si="125"/>
        <v>8.257041531207765E-4</v>
      </c>
      <c r="AI96" s="1">
        <f t="shared" si="83"/>
        <v>137677.75637934677</v>
      </c>
      <c r="AJ96" s="1">
        <f t="shared" si="84"/>
        <v>61986.497945824711</v>
      </c>
      <c r="AK96" s="1">
        <f t="shared" si="85"/>
        <v>17944.335317907564</v>
      </c>
      <c r="AL96" s="17">
        <f t="shared" si="160"/>
        <v>24.881775718292978</v>
      </c>
      <c r="AM96" s="17">
        <f t="shared" si="160"/>
        <v>6.599803512234816</v>
      </c>
      <c r="AN96" s="17">
        <f t="shared" si="160"/>
        <v>1.5205248330447234</v>
      </c>
      <c r="AO96" s="7">
        <f t="shared" si="162"/>
        <v>1.2226488514774054E-2</v>
      </c>
      <c r="AP96" s="7">
        <f t="shared" si="162"/>
        <v>1.8827873534587643E-2</v>
      </c>
      <c r="AQ96" s="7">
        <f t="shared" si="162"/>
        <v>1.3628369631717886E-2</v>
      </c>
      <c r="AR96" s="1">
        <f t="shared" si="127"/>
        <v>81550.409263263311</v>
      </c>
      <c r="AS96" s="1">
        <f t="shared" si="128"/>
        <v>40044.746077984346</v>
      </c>
      <c r="AT96" s="1">
        <f t="shared" si="129"/>
        <v>11424.112659341174</v>
      </c>
      <c r="AU96" s="1">
        <f t="shared" si="89"/>
        <v>16310.081852652664</v>
      </c>
      <c r="AV96" s="1">
        <f t="shared" si="90"/>
        <v>8008.9492155968692</v>
      </c>
      <c r="AW96" s="1">
        <f t="shared" si="91"/>
        <v>2284.8225318682348</v>
      </c>
      <c r="AX96" s="1">
        <f t="shared" si="143"/>
        <v>51931.945624366606</v>
      </c>
      <c r="AY96" s="1">
        <f t="shared" si="144"/>
        <v>9405.3090806614418</v>
      </c>
      <c r="AZ96" s="1">
        <f t="shared" si="145"/>
        <v>1491.1037694596525</v>
      </c>
      <c r="BA96" s="1">
        <f t="shared" si="146"/>
        <v>10.857689402425112</v>
      </c>
      <c r="BB96" s="1">
        <f t="shared" si="147"/>
        <v>9.1490296046360164</v>
      </c>
      <c r="BC96" s="1">
        <f t="shared" si="148"/>
        <v>7.3072719095660714</v>
      </c>
      <c r="BD96" s="1">
        <f t="shared" si="149"/>
        <v>36910.236100368296</v>
      </c>
      <c r="BE96">
        <f t="shared" si="135"/>
        <v>7.4918915218220111E-2</v>
      </c>
      <c r="BF96">
        <f t="shared" si="136"/>
        <v>0.20311806369660462</v>
      </c>
      <c r="BG96">
        <f t="shared" si="137"/>
        <v>2.6103804494005161E-2</v>
      </c>
      <c r="BH96">
        <f t="shared" si="150"/>
        <v>0.15091701179098613</v>
      </c>
      <c r="BI96">
        <f t="shared" si="151"/>
        <v>5.6128438574748528E-4</v>
      </c>
      <c r="BJ96">
        <f t="shared" si="151"/>
        <v>4.125694779985793E-3</v>
      </c>
      <c r="BK96">
        <f t="shared" si="151"/>
        <v>6.8140860906124406E-5</v>
      </c>
      <c r="BL96">
        <f t="shared" si="140"/>
        <v>45.772971370786784</v>
      </c>
      <c r="BM96">
        <f t="shared" si="141"/>
        <v>165.21239985979656</v>
      </c>
      <c r="BN96">
        <f t="shared" si="142"/>
        <v>0.77844887169606192</v>
      </c>
      <c r="BO96">
        <f t="shared" si="131"/>
        <v>81.334718151146319</v>
      </c>
      <c r="BP96">
        <f t="shared" si="132"/>
        <v>45.728680894248214</v>
      </c>
      <c r="BQ96">
        <f t="shared" si="133"/>
        <v>8.6614100092019264</v>
      </c>
      <c r="BR96" s="7">
        <f t="shared" si="158"/>
        <v>1.947599128063815E-2</v>
      </c>
      <c r="BS96" s="7">
        <f t="shared" si="138"/>
        <v>0.41198675951590646</v>
      </c>
      <c r="BT96" s="7">
        <f t="shared" si="139"/>
        <v>0.19120531106101243</v>
      </c>
      <c r="BU96" s="8">
        <f>MAX((BU$3*climate!$I206+BU$4*climate!$I206^2+BU$5*climate!$I206^6)*(K96/K$66)^$BW$1,-99)</f>
        <v>1.9165378088501215</v>
      </c>
      <c r="BV96" s="8">
        <f>MAX((BV$3*climate!$I206+BV$4*climate!$I206^2+BV$5*climate!$I206^6)*(L96/L$66)^$BW$1,-99)</f>
        <v>2.5543028330037056E-2</v>
      </c>
      <c r="BW96" s="8">
        <f>MAX((BW$3*climate!$I206+BW$4*climate!$I206^2+BW$5*climate!$I206^6)*(M96/M$66)^$BW$1,-99)</f>
        <v>-1.2026487897018288</v>
      </c>
      <c r="BX96" s="8">
        <f>MAX((BX$3*climate!$M206+BX$4*climate!$M206^2+BX$5*climate!$M206^6)*(K96/K$66)^$BW$1,-99)</f>
        <v>1.9165309099446655</v>
      </c>
      <c r="BY96" s="8">
        <f>MAX((BY$3*climate!$M206+BY$4*climate!$M206^2+BY$5*climate!$M206^6)*(L96/L$66)^$BW$1,-99)</f>
        <v>2.5536939909394797E-2</v>
      </c>
      <c r="BZ96" s="8">
        <f>MAX((BZ$3*climate!$M206+BZ$4*climate!$M206^2+BZ$5*climate!$M206^6)*(M96/M$66)^$BW$1,-99)</f>
        <v>-1.2026547934229253</v>
      </c>
      <c r="CA96" s="8">
        <f t="shared" si="152"/>
        <v>6.3119574958865809E-3</v>
      </c>
      <c r="CB96" s="8">
        <f t="shared" si="153"/>
        <v>2.6004429149324481E-3</v>
      </c>
      <c r="CC96" s="8">
        <f t="shared" si="154"/>
        <v>1.2068797964048829E-3</v>
      </c>
      <c r="CD96" s="8">
        <f>MAX((CD$3*climate!$I206+CD$4*climate!$I206^2+CD$5*climate!$I206^6)*(K96/K$66)^$BW$1,-99)</f>
        <v>1.2858613525601363</v>
      </c>
      <c r="CE96" s="8">
        <f>MAX((CE$3*climate!$I206+CE$4*climate!$I206^2+CE$5*climate!$I206^6)*(L96/L$66)^$BW$1,-99)</f>
        <v>0.19534538098480794</v>
      </c>
      <c r="CF96" s="8">
        <f>MAX((CF$3*climate!$I206+CF$4*climate!$I206^2+CF$5*climate!$I206^6)*(M96/M$66)^$BW$1,-99)</f>
        <v>-0.47047665263871402</v>
      </c>
      <c r="CG96" s="8">
        <f>MAX((CG$3*climate!$M206+CG$4*climate!$M206^2+CG$5*climate!$M206^6)*(K96/K$66)^$BW$1,-99)</f>
        <v>1.2858606524366796</v>
      </c>
      <c r="CH96" s="8">
        <f>MAX((CH$3*climate!$M206+CH$4*climate!$M206^2+CH$5*climate!$M206^6)*(L96/L$66)^$BW$1,-99)</f>
        <v>0.19534289476108518</v>
      </c>
      <c r="CI96" s="8">
        <f>MAX((CI$3*climate!$M206+CI$4*climate!$M206^2+CI$5*climate!$M206^6)*(M96/M$66)^$BW$1,-99)</f>
        <v>-0.4704805111846076</v>
      </c>
      <c r="CJ96" s="8">
        <f t="shared" si="155"/>
        <v>2.0654549699521162E-4</v>
      </c>
      <c r="CK96" s="8">
        <f t="shared" si="156"/>
        <v>8.5094009999659638E-5</v>
      </c>
      <c r="CL96" s="8">
        <f t="shared" si="157"/>
        <v>3.949259600122085E-5</v>
      </c>
    </row>
    <row r="97" spans="1:90">
      <c r="A97">
        <f t="shared" si="92"/>
        <v>2051</v>
      </c>
      <c r="B97" s="4">
        <f t="shared" si="97"/>
        <v>1257.7617744114639</v>
      </c>
      <c r="C97" s="4">
        <f t="shared" si="98"/>
        <v>3414.2712216101636</v>
      </c>
      <c r="D97" s="4">
        <f t="shared" si="99"/>
        <v>6161.5169682459982</v>
      </c>
      <c r="E97" s="11">
        <f t="shared" si="100"/>
        <v>1.1908074287150835E-3</v>
      </c>
      <c r="F97" s="11">
        <f t="shared" si="101"/>
        <v>2.3873063745580422E-3</v>
      </c>
      <c r="G97" s="11">
        <f t="shared" si="102"/>
        <v>5.270764883967871E-3</v>
      </c>
      <c r="H97" s="4">
        <f t="shared" si="103"/>
        <v>82823.345711697111</v>
      </c>
      <c r="I97" s="4">
        <f t="shared" si="104"/>
        <v>41064.416224547691</v>
      </c>
      <c r="J97" s="4">
        <f t="shared" si="105"/>
        <v>11679.027320526198</v>
      </c>
      <c r="K97" s="4">
        <f t="shared" si="76"/>
        <v>65849.78761216694</v>
      </c>
      <c r="L97" s="4">
        <f t="shared" si="77"/>
        <v>12027.285929903892</v>
      </c>
      <c r="M97" s="4">
        <f t="shared" si="78"/>
        <v>1895.4792108364302</v>
      </c>
      <c r="N97" s="11">
        <f t="shared" si="106"/>
        <v>1.4401241016012145E-2</v>
      </c>
      <c r="O97" s="11">
        <f t="shared" si="107"/>
        <v>2.3021004562929992E-2</v>
      </c>
      <c r="P97" s="11">
        <f t="shared" si="108"/>
        <v>1.6953614984591248E-2</v>
      </c>
      <c r="Q97" s="4">
        <f t="shared" si="109"/>
        <v>6544.65748344649</v>
      </c>
      <c r="R97" s="4">
        <f t="shared" si="110"/>
        <v>13677.879747045694</v>
      </c>
      <c r="S97" s="4">
        <f t="shared" si="111"/>
        <v>4210.2598921847002</v>
      </c>
      <c r="T97" s="4">
        <f t="shared" si="112"/>
        <v>79.019477264635427</v>
      </c>
      <c r="U97" s="4">
        <f t="shared" si="113"/>
        <v>333.08350646585507</v>
      </c>
      <c r="V97" s="4">
        <f t="shared" si="114"/>
        <v>360.49747779809172</v>
      </c>
      <c r="W97" s="11">
        <f t="shared" si="115"/>
        <v>-1.219247815263802E-2</v>
      </c>
      <c r="X97" s="11">
        <f t="shared" si="116"/>
        <v>-1.3228699347321071E-2</v>
      </c>
      <c r="Y97" s="11">
        <f t="shared" si="117"/>
        <v>-1.2203590333800474E-2</v>
      </c>
      <c r="Z97" s="4">
        <f t="shared" si="134"/>
        <v>13133.755577103788</v>
      </c>
      <c r="AA97" s="4">
        <f t="shared" si="118"/>
        <v>36086.157585208523</v>
      </c>
      <c r="AB97" s="4">
        <f t="shared" si="119"/>
        <v>6963.0055474307155</v>
      </c>
      <c r="AC97" s="12">
        <f t="shared" si="120"/>
        <v>2.176312017760579</v>
      </c>
      <c r="AD97" s="12">
        <f t="shared" si="121"/>
        <v>3.3501518834103772</v>
      </c>
      <c r="AE97" s="12">
        <f t="shared" si="122"/>
        <v>1.7148526440204921</v>
      </c>
      <c r="AF97" s="11">
        <f t="shared" si="123"/>
        <v>-2.9039671966837322E-3</v>
      </c>
      <c r="AG97" s="11">
        <f t="shared" si="124"/>
        <v>2.0567434751257441E-3</v>
      </c>
      <c r="AH97" s="11">
        <f t="shared" si="125"/>
        <v>8.257041531207765E-4</v>
      </c>
      <c r="AI97" s="1">
        <f t="shared" si="83"/>
        <v>140220.06259406477</v>
      </c>
      <c r="AJ97" s="1">
        <f t="shared" si="84"/>
        <v>63796.797366839113</v>
      </c>
      <c r="AK97" s="1">
        <f t="shared" si="85"/>
        <v>18434.724317985045</v>
      </c>
      <c r="AL97" s="17">
        <f t="shared" si="160"/>
        <v>25.182950295889402</v>
      </c>
      <c r="AM97" s="17">
        <f t="shared" si="160"/>
        <v>6.7228211754574856</v>
      </c>
      <c r="AN97" s="17">
        <f t="shared" si="160"/>
        <v>1.5410398847590736</v>
      </c>
      <c r="AO97" s="7">
        <f t="shared" si="162"/>
        <v>1.2104223629626314E-2</v>
      </c>
      <c r="AP97" s="7">
        <f t="shared" si="162"/>
        <v>1.8639594799241765E-2</v>
      </c>
      <c r="AQ97" s="7">
        <f t="shared" si="162"/>
        <v>1.3492085935400707E-2</v>
      </c>
      <c r="AR97" s="1">
        <f t="shared" si="127"/>
        <v>82823.345711697111</v>
      </c>
      <c r="AS97" s="1">
        <f t="shared" si="128"/>
        <v>41064.416224547691</v>
      </c>
      <c r="AT97" s="1">
        <f t="shared" si="129"/>
        <v>11679.027320526198</v>
      </c>
      <c r="AU97" s="1">
        <f t="shared" si="89"/>
        <v>16564.669142339422</v>
      </c>
      <c r="AV97" s="1">
        <f t="shared" si="90"/>
        <v>8212.8832449095389</v>
      </c>
      <c r="AW97" s="1">
        <f t="shared" si="91"/>
        <v>2335.8054641052399</v>
      </c>
      <c r="AX97" s="1">
        <f t="shared" si="143"/>
        <v>52679.830089733543</v>
      </c>
      <c r="AY97" s="1">
        <f t="shared" si="144"/>
        <v>9621.8287439231135</v>
      </c>
      <c r="AZ97" s="1">
        <f t="shared" si="145"/>
        <v>1516.3833686691439</v>
      </c>
      <c r="BA97" s="1">
        <f t="shared" si="146"/>
        <v>10.871987930524254</v>
      </c>
      <c r="BB97" s="1">
        <f t="shared" si="147"/>
        <v>9.1717896237143002</v>
      </c>
      <c r="BC97" s="1">
        <f t="shared" si="148"/>
        <v>7.324083415941006</v>
      </c>
      <c r="BD97" s="1">
        <f t="shared" si="149"/>
        <v>36045.566538074119</v>
      </c>
      <c r="BE97">
        <f t="shared" si="135"/>
        <v>7.4918915218220111E-2</v>
      </c>
      <c r="BF97">
        <f t="shared" si="136"/>
        <v>0.20311806369660462</v>
      </c>
      <c r="BG97">
        <f t="shared" si="137"/>
        <v>2.6103804494005161E-2</v>
      </c>
      <c r="BH97">
        <f t="shared" si="150"/>
        <v>0.15121104965953847</v>
      </c>
      <c r="BI97">
        <f t="shared" si="151"/>
        <v>5.6128438574748528E-4</v>
      </c>
      <c r="BJ97">
        <f t="shared" si="151"/>
        <v>4.125694779985793E-3</v>
      </c>
      <c r="BK97">
        <f t="shared" si="151"/>
        <v>6.8140860906124406E-5</v>
      </c>
      <c r="BL97">
        <f t="shared" si="140"/>
        <v>46.487450723341531</v>
      </c>
      <c r="BM97">
        <f t="shared" si="141"/>
        <v>169.41924766078031</v>
      </c>
      <c r="BN97">
        <f t="shared" si="142"/>
        <v>0.79581897616680253</v>
      </c>
      <c r="BO97">
        <f t="shared" si="131"/>
        <v>82.918792412671209</v>
      </c>
      <c r="BP97">
        <f t="shared" si="132"/>
        <v>46.227835095307867</v>
      </c>
      <c r="BQ97">
        <f t="shared" si="133"/>
        <v>8.7567658471176717</v>
      </c>
      <c r="BR97" s="7">
        <f t="shared" si="158"/>
        <v>1.9151520636626174E-2</v>
      </c>
      <c r="BS97" s="7">
        <f t="shared" si="138"/>
        <v>0.39998714516107425</v>
      </c>
      <c r="BT97" s="7">
        <f t="shared" si="139"/>
        <v>0.18219121985600775</v>
      </c>
      <c r="BU97" s="8">
        <f>MAX((BU$3*climate!$I207+BU$4*climate!$I207^2+BU$5*climate!$I207^6)*(K97/K$66)^$BW$1,-99)</f>
        <v>1.7944495672689178</v>
      </c>
      <c r="BV97" s="8">
        <f>MAX((BV$3*climate!$I207+BV$4*climate!$I207^2+BV$5*climate!$I207^6)*(L97/L$66)^$BW$1,-99)</f>
        <v>-7.5637539718089203E-2</v>
      </c>
      <c r="BW97" s="8">
        <f>MAX((BW$3*climate!$I207+BW$4*climate!$I207^2+BW$5*climate!$I207^6)*(M97/M$66)^$BW$1,-99)</f>
        <v>-1.2970440144072279</v>
      </c>
      <c r="BX97" s="8">
        <f>MAX((BX$3*climate!$M207+BX$4*climate!$M207^2+BX$5*climate!$M207^6)*(K97/K$66)^$BW$1,-99)</f>
        <v>1.7944423566521435</v>
      </c>
      <c r="BY97" s="8">
        <f>MAX((BY$3*climate!$M207+BY$4*climate!$M207^2+BY$5*climate!$M207^6)*(L97/L$66)^$BW$1,-99)</f>
        <v>-7.5643833466328178E-2</v>
      </c>
      <c r="BZ97" s="8">
        <f>MAX((BZ$3*climate!$M207+BZ$4*climate!$M207^2+BZ$5*climate!$M207^6)*(M97/M$66)^$BW$1,-99)</f>
        <v>-1.2970501882646599</v>
      </c>
      <c r="CA97" s="8">
        <f t="shared" si="152"/>
        <v>6.6931205551604873E-3</v>
      </c>
      <c r="CB97" s="8">
        <f t="shared" si="153"/>
        <v>2.6771621830775478E-3</v>
      </c>
      <c r="CC97" s="8">
        <f t="shared" si="154"/>
        <v>1.219427798588009E-3</v>
      </c>
      <c r="CD97" s="8">
        <f>MAX((CD$3*climate!$I207+CD$4*climate!$I207^2+CD$5*climate!$I207^6)*(K97/K$66)^$BW$1,-99)</f>
        <v>1.2669457517848779</v>
      </c>
      <c r="CE97" s="8">
        <f>MAX((CE$3*climate!$I207+CE$4*climate!$I207^2+CE$5*climate!$I207^6)*(L97/L$66)^$BW$1,-99)</f>
        <v>0.15090283447410335</v>
      </c>
      <c r="CF97" s="8">
        <f>MAX((CF$3*climate!$I207+CF$4*climate!$I207^2+CF$5*climate!$I207^6)*(M97/M$66)^$BW$1,-99)</f>
        <v>-0.53453872286221493</v>
      </c>
      <c r="CG97" s="8">
        <f>MAX((CG$3*climate!$M207+CG$4*climate!$M207^2+CG$5*climate!$M207^6)*(K97/K$66)^$BW$1,-99)</f>
        <v>1.2669446927617387</v>
      </c>
      <c r="CH97" s="8">
        <f>MAX((CH$3*climate!$M207+CH$4*climate!$M207^2+CH$5*climate!$M207^6)*(L97/L$66)^$BW$1,-99)</f>
        <v>0.15090000583696692</v>
      </c>
      <c r="CI97" s="8">
        <f>MAX((CI$3*climate!$M207+CI$4*climate!$M207^2+CI$5*climate!$M207^6)*(M97/M$66)^$BW$1,-99)</f>
        <v>-0.53454295554207276</v>
      </c>
      <c r="CJ97" s="8">
        <f t="shared" si="155"/>
        <v>2.475162595487315E-4</v>
      </c>
      <c r="CK97" s="8">
        <f t="shared" si="156"/>
        <v>9.9003322037844593E-5</v>
      </c>
      <c r="CL97" s="8">
        <f t="shared" si="157"/>
        <v>4.5095289261379621E-5</v>
      </c>
    </row>
    <row r="98" spans="1:90">
      <c r="A98">
        <f t="shared" si="92"/>
        <v>2052</v>
      </c>
      <c r="B98" s="4">
        <f t="shared" si="97"/>
        <v>1259.1846388727608</v>
      </c>
      <c r="C98" s="4">
        <f t="shared" si="98"/>
        <v>3422.0145874893929</v>
      </c>
      <c r="D98" s="4">
        <f t="shared" si="99"/>
        <v>6192.369080150791</v>
      </c>
      <c r="E98" s="11">
        <f t="shared" si="100"/>
        <v>1.1312670572793293E-3</v>
      </c>
      <c r="F98" s="11">
        <f t="shared" si="101"/>
        <v>2.2679410558301399E-3</v>
      </c>
      <c r="G98" s="11">
        <f t="shared" si="102"/>
        <v>5.007226639769477E-3</v>
      </c>
      <c r="H98" s="4">
        <f t="shared" si="103"/>
        <v>84092.830257360314</v>
      </c>
      <c r="I98" s="4">
        <f t="shared" si="104"/>
        <v>42093.317437644095</v>
      </c>
      <c r="J98" s="4">
        <f t="shared" si="105"/>
        <v>11933.798050543863</v>
      </c>
      <c r="K98" s="4">
        <f t="shared" si="76"/>
        <v>66783.557916209465</v>
      </c>
      <c r="L98" s="4">
        <f t="shared" si="77"/>
        <v>12300.741671743259</v>
      </c>
      <c r="M98" s="4">
        <f t="shared" si="78"/>
        <v>1927.1780955041622</v>
      </c>
      <c r="N98" s="11">
        <f t="shared" si="106"/>
        <v>1.4180308515831852E-2</v>
      </c>
      <c r="O98" s="11">
        <f t="shared" si="107"/>
        <v>2.2736280107839013E-2</v>
      </c>
      <c r="P98" s="11">
        <f t="shared" si="108"/>
        <v>1.6723414578492912E-2</v>
      </c>
      <c r="Q98" s="4">
        <f t="shared" si="109"/>
        <v>6563.9528189401808</v>
      </c>
      <c r="R98" s="4">
        <f t="shared" si="110"/>
        <v>13835.115604159313</v>
      </c>
      <c r="S98" s="4">
        <f t="shared" si="111"/>
        <v>4249.6029817902627</v>
      </c>
      <c r="T98" s="4">
        <f t="shared" si="112"/>
        <v>78.056034014453488</v>
      </c>
      <c r="U98" s="4">
        <f t="shared" si="113"/>
        <v>328.67724490126682</v>
      </c>
      <c r="V98" s="4">
        <f t="shared" si="114"/>
        <v>356.09811426267549</v>
      </c>
      <c r="W98" s="11">
        <f t="shared" si="115"/>
        <v>-1.219247815263802E-2</v>
      </c>
      <c r="X98" s="11">
        <f t="shared" si="116"/>
        <v>-1.3228699347321071E-2</v>
      </c>
      <c r="Y98" s="11">
        <f t="shared" si="117"/>
        <v>-1.2203590333800474E-2</v>
      </c>
      <c r="Z98" s="4">
        <f t="shared" si="134"/>
        <v>13137.867336049085</v>
      </c>
      <c r="AA98" s="4">
        <f t="shared" si="118"/>
        <v>36590.60374079644</v>
      </c>
      <c r="AB98" s="4">
        <f t="shared" si="119"/>
        <v>7037.3124283382158</v>
      </c>
      <c r="AC98" s="12">
        <f t="shared" si="120"/>
        <v>2.1699920790512537</v>
      </c>
      <c r="AD98" s="12">
        <f t="shared" si="121"/>
        <v>3.3570422864372618</v>
      </c>
      <c r="AE98" s="12">
        <f t="shared" si="122"/>
        <v>1.7162686049706499</v>
      </c>
      <c r="AF98" s="11">
        <f t="shared" si="123"/>
        <v>-2.9039671966837322E-3</v>
      </c>
      <c r="AG98" s="11">
        <f t="shared" si="124"/>
        <v>2.0567434751257441E-3</v>
      </c>
      <c r="AH98" s="11">
        <f t="shared" si="125"/>
        <v>8.257041531207765E-4</v>
      </c>
      <c r="AI98" s="1">
        <f t="shared" si="83"/>
        <v>142762.72547699773</v>
      </c>
      <c r="AJ98" s="1">
        <f t="shared" si="84"/>
        <v>65630.000875064739</v>
      </c>
      <c r="AK98" s="1">
        <f t="shared" si="85"/>
        <v>18927.05735029178</v>
      </c>
      <c r="AL98" s="17">
        <f t="shared" si="160"/>
        <v>25.484722157304258</v>
      </c>
      <c r="AM98" s="17">
        <f t="shared" si="160"/>
        <v>6.8468787314495918</v>
      </c>
      <c r="AN98" s="17">
        <f t="shared" si="160"/>
        <v>1.5616238088885726</v>
      </c>
      <c r="AO98" s="7">
        <f t="shared" si="162"/>
        <v>1.198318139333005E-2</v>
      </c>
      <c r="AP98" s="7">
        <f t="shared" si="162"/>
        <v>1.8453198851249349E-2</v>
      </c>
      <c r="AQ98" s="7">
        <f t="shared" si="162"/>
        <v>1.3357165076046701E-2</v>
      </c>
      <c r="AR98" s="1">
        <f t="shared" si="127"/>
        <v>84092.830257360314</v>
      </c>
      <c r="AS98" s="1">
        <f t="shared" si="128"/>
        <v>42093.317437644095</v>
      </c>
      <c r="AT98" s="1">
        <f t="shared" si="129"/>
        <v>11933.798050543863</v>
      </c>
      <c r="AU98" s="1">
        <f t="shared" si="89"/>
        <v>16818.566051472062</v>
      </c>
      <c r="AV98" s="1">
        <f t="shared" si="90"/>
        <v>8418.66348752882</v>
      </c>
      <c r="AW98" s="1">
        <f t="shared" si="91"/>
        <v>2386.7596101087724</v>
      </c>
      <c r="AX98" s="1">
        <f t="shared" si="143"/>
        <v>53426.846332967565</v>
      </c>
      <c r="AY98" s="1">
        <f t="shared" si="144"/>
        <v>9840.5933373946064</v>
      </c>
      <c r="AZ98" s="1">
        <f t="shared" si="145"/>
        <v>1541.7424764033299</v>
      </c>
      <c r="BA98" s="1">
        <f t="shared" si="146"/>
        <v>10.886068638934457</v>
      </c>
      <c r="BB98" s="1">
        <f t="shared" si="147"/>
        <v>9.1942712867441294</v>
      </c>
      <c r="BC98" s="1">
        <f t="shared" si="148"/>
        <v>7.3406685339526607</v>
      </c>
      <c r="BD98" s="1">
        <f t="shared" si="149"/>
        <v>35193.676603067746</v>
      </c>
      <c r="BE98">
        <f t="shared" si="135"/>
        <v>7.4918915218220111E-2</v>
      </c>
      <c r="BF98">
        <f t="shared" si="136"/>
        <v>0.20311806369660462</v>
      </c>
      <c r="BG98">
        <f t="shared" si="137"/>
        <v>2.6103804494005161E-2</v>
      </c>
      <c r="BH98">
        <f t="shared" si="150"/>
        <v>0.15150302606895605</v>
      </c>
      <c r="BI98">
        <f t="shared" si="151"/>
        <v>5.6128438574748528E-4</v>
      </c>
      <c r="BJ98">
        <f t="shared" si="151"/>
        <v>4.125694779985793E-3</v>
      </c>
      <c r="BK98">
        <f t="shared" si="151"/>
        <v>6.8140860906124406E-5</v>
      </c>
      <c r="BL98">
        <f t="shared" si="140"/>
        <v>47.199992576770029</v>
      </c>
      <c r="BM98">
        <f t="shared" si="141"/>
        <v>173.6641800247732</v>
      </c>
      <c r="BN98">
        <f t="shared" si="142"/>
        <v>0.81317927304388793</v>
      </c>
      <c r="BO98">
        <f t="shared" si="131"/>
        <v>84.506813376726598</v>
      </c>
      <c r="BP98">
        <f t="shared" si="132"/>
        <v>46.732834435131913</v>
      </c>
      <c r="BQ98">
        <f t="shared" si="133"/>
        <v>8.8533096790729928</v>
      </c>
      <c r="BR98" s="7">
        <f t="shared" si="158"/>
        <v>1.8833200245979675E-2</v>
      </c>
      <c r="BS98" s="7">
        <f t="shared" si="138"/>
        <v>0.3883370341369653</v>
      </c>
      <c r="BT98" s="7">
        <f t="shared" si="139"/>
        <v>0.17365577447331337</v>
      </c>
      <c r="BU98" s="8">
        <f>MAX((BU$3*climate!$I208+BU$4*climate!$I208^2+BU$5*climate!$I208^6)*(K98/K$66)^$BW$1,-99)</f>
        <v>1.6679102134257033</v>
      </c>
      <c r="BV98" s="8">
        <f>MAX((BV$3*climate!$I208+BV$4*climate!$I208^2+BV$5*climate!$I208^6)*(L98/L$66)^$BW$1,-99)</f>
        <v>-0.17949637005344296</v>
      </c>
      <c r="BW98" s="8">
        <f>MAX((BW$3*climate!$I208+BW$4*climate!$I208^2+BW$5*climate!$I208^6)*(M98/M$66)^$BW$1,-99)</f>
        <v>-1.3937944356159908</v>
      </c>
      <c r="BX98" s="8">
        <f>MAX((BX$3*climate!$M208+BX$4*climate!$M208^2+BX$5*climate!$M208^6)*(K98/K$66)^$BW$1,-99)</f>
        <v>1.6679026943756607</v>
      </c>
      <c r="BY98" s="8">
        <f>MAX((BY$3*climate!$M208+BY$4*climate!$M208^2+BY$5*climate!$M208^6)*(L98/L$66)^$BW$1,-99)</f>
        <v>-0.17950286500521767</v>
      </c>
      <c r="BZ98" s="8">
        <f>MAX((BZ$3*climate!$M208+BZ$4*climate!$M208^2+BZ$5*climate!$M208^6)*(M98/M$66)^$BW$1,-99)</f>
        <v>-1.393800775786179</v>
      </c>
      <c r="CA98" s="8">
        <f t="shared" si="152"/>
        <v>7.0796050956027801E-3</v>
      </c>
      <c r="CB98" s="8">
        <f t="shared" si="153"/>
        <v>2.7492728456873301E-3</v>
      </c>
      <c r="CC98" s="8">
        <f t="shared" si="154"/>
        <v>1.2294143058421165E-3</v>
      </c>
      <c r="CD98" s="8">
        <f>MAX((CD$3*climate!$I208+CD$4*climate!$I208^2+CD$5*climate!$I208^6)*(K98/K$66)^$BW$1,-99)</f>
        <v>1.2420609290173412</v>
      </c>
      <c r="CE98" s="8">
        <f>MAX((CE$3*climate!$I208+CE$4*climate!$I208^2+CE$5*climate!$I208^6)*(L98/L$66)^$BW$1,-99)</f>
        <v>0.10096771259377466</v>
      </c>
      <c r="CF98" s="8">
        <f>MAX((CF$3*climate!$I208+CF$4*climate!$I208^2+CF$5*climate!$I208^6)*(M98/M$66)^$BW$1,-99)</f>
        <v>-0.60462585024521887</v>
      </c>
      <c r="CG98" s="8">
        <f>MAX((CG$3*climate!$M208+CG$4*climate!$M208^2+CG$5*climate!$M208^6)*(K98/K$66)^$BW$1,-99)</f>
        <v>1.2420594795550663</v>
      </c>
      <c r="CH98" s="8">
        <f>MAX((CH$3*climate!$M208+CH$4*climate!$M208^2+CH$5*climate!$M208^6)*(L98/L$66)^$BW$1,-99)</f>
        <v>0.10096451687313371</v>
      </c>
      <c r="CI98" s="8">
        <f>MAX((CI$3*climate!$M208+CI$4*climate!$M208^2+CI$5*climate!$M208^6)*(M98/M$66)^$BW$1,-99)</f>
        <v>-0.6046304820241698</v>
      </c>
      <c r="CJ98" s="8">
        <f t="shared" si="155"/>
        <v>2.9197423625984867E-4</v>
      </c>
      <c r="CK98" s="8">
        <f t="shared" si="156"/>
        <v>1.1338440895355522E-4</v>
      </c>
      <c r="CL98" s="8">
        <f t="shared" si="157"/>
        <v>5.0703012123958195E-5</v>
      </c>
    </row>
    <row r="99" spans="1:90">
      <c r="A99">
        <f t="shared" si="92"/>
        <v>2053</v>
      </c>
      <c r="B99" s="4">
        <f t="shared" si="97"/>
        <v>1260.5378892687004</v>
      </c>
      <c r="C99" s="4">
        <f t="shared" si="98"/>
        <v>3429.3874684971788</v>
      </c>
      <c r="D99" s="4">
        <f t="shared" si="99"/>
        <v>6221.8253458011359</v>
      </c>
      <c r="E99" s="11">
        <f t="shared" si="100"/>
        <v>1.0747037044153628E-3</v>
      </c>
      <c r="F99" s="11">
        <f t="shared" si="101"/>
        <v>2.1545440030386327E-3</v>
      </c>
      <c r="G99" s="11">
        <f t="shared" si="102"/>
        <v>4.7568653077810028E-3</v>
      </c>
      <c r="H99" s="4">
        <f t="shared" si="103"/>
        <v>85358.481828889286</v>
      </c>
      <c r="I99" s="4">
        <f t="shared" si="104"/>
        <v>43131.207366708681</v>
      </c>
      <c r="J99" s="4">
        <f t="shared" si="105"/>
        <v>12188.35283936073</v>
      </c>
      <c r="K99" s="4">
        <f t="shared" si="76"/>
        <v>67715.919176701544</v>
      </c>
      <c r="L99" s="4">
        <f t="shared" si="77"/>
        <v>12576.942023296531</v>
      </c>
      <c r="M99" s="4">
        <f t="shared" si="78"/>
        <v>1958.9673708192674</v>
      </c>
      <c r="N99" s="11">
        <f t="shared" si="106"/>
        <v>1.3960940231154906E-2</v>
      </c>
      <c r="O99" s="11">
        <f t="shared" si="107"/>
        <v>2.2453959194001172E-2</v>
      </c>
      <c r="P99" s="11">
        <f t="shared" si="108"/>
        <v>1.6495245244466661E-2</v>
      </c>
      <c r="Q99" s="4">
        <f t="shared" si="109"/>
        <v>6581.509193560586</v>
      </c>
      <c r="R99" s="4">
        <f t="shared" si="110"/>
        <v>13988.713104969174</v>
      </c>
      <c r="S99" s="4">
        <f t="shared" si="111"/>
        <v>4287.2828356829486</v>
      </c>
      <c r="T99" s="4">
        <f t="shared" si="112"/>
        <v>77.104337525050695</v>
      </c>
      <c r="U99" s="4">
        <f t="shared" si="113"/>
        <v>324.32927244616212</v>
      </c>
      <c r="V99" s="4">
        <f t="shared" si="114"/>
        <v>351.75243875757491</v>
      </c>
      <c r="W99" s="11">
        <f t="shared" si="115"/>
        <v>-1.219247815263802E-2</v>
      </c>
      <c r="X99" s="11">
        <f t="shared" si="116"/>
        <v>-1.3228699347321071E-2</v>
      </c>
      <c r="Y99" s="11">
        <f t="shared" si="117"/>
        <v>-1.2203590333800474E-2</v>
      </c>
      <c r="Z99" s="4">
        <f t="shared" si="134"/>
        <v>13138.336734413879</v>
      </c>
      <c r="AA99" s="4">
        <f t="shared" si="118"/>
        <v>37087.358433705282</v>
      </c>
      <c r="AB99" s="4">
        <f t="shared" si="119"/>
        <v>7108.9381595577197</v>
      </c>
      <c r="AC99" s="12">
        <f t="shared" si="120"/>
        <v>2.1636904932366252</v>
      </c>
      <c r="AD99" s="12">
        <f t="shared" si="121"/>
        <v>3.3639468612556129</v>
      </c>
      <c r="AE99" s="12">
        <f t="shared" si="122"/>
        <v>1.7176857350856449</v>
      </c>
      <c r="AF99" s="11">
        <f t="shared" si="123"/>
        <v>-2.9039671966837322E-3</v>
      </c>
      <c r="AG99" s="11">
        <f t="shared" si="124"/>
        <v>2.0567434751257441E-3</v>
      </c>
      <c r="AH99" s="11">
        <f t="shared" si="125"/>
        <v>8.257041531207765E-4</v>
      </c>
      <c r="AI99" s="1">
        <f t="shared" si="83"/>
        <v>145305.01898077002</v>
      </c>
      <c r="AJ99" s="1">
        <f t="shared" si="84"/>
        <v>67485.664275087081</v>
      </c>
      <c r="AK99" s="1">
        <f t="shared" si="85"/>
        <v>19421.111225371376</v>
      </c>
      <c r="AL99" s="17">
        <f t="shared" ref="AL99:AN114" si="163">AL98*(1+AO99)</f>
        <v>25.787056325190157</v>
      </c>
      <c r="AM99" s="17">
        <f t="shared" si="163"/>
        <v>6.9719620780440019</v>
      </c>
      <c r="AN99" s="17">
        <f t="shared" si="163"/>
        <v>1.5822740872205618</v>
      </c>
      <c r="AO99" s="7">
        <f t="shared" si="162"/>
        <v>1.186334957939675E-2</v>
      </c>
      <c r="AP99" s="7">
        <f t="shared" si="162"/>
        <v>1.8268666862736857E-2</v>
      </c>
      <c r="AQ99" s="7">
        <f t="shared" si="162"/>
        <v>1.3223593425286234E-2</v>
      </c>
      <c r="AR99" s="1">
        <f t="shared" si="127"/>
        <v>85358.481828889286</v>
      </c>
      <c r="AS99" s="1">
        <f t="shared" si="128"/>
        <v>43131.207366708681</v>
      </c>
      <c r="AT99" s="1">
        <f t="shared" si="129"/>
        <v>12188.35283936073</v>
      </c>
      <c r="AU99" s="1">
        <f t="shared" si="89"/>
        <v>17071.696365777858</v>
      </c>
      <c r="AV99" s="1">
        <f t="shared" si="90"/>
        <v>8626.2414733417372</v>
      </c>
      <c r="AW99" s="1">
        <f t="shared" si="91"/>
        <v>2437.670567872146</v>
      </c>
      <c r="AX99" s="1">
        <f t="shared" si="143"/>
        <v>54172.735341361244</v>
      </c>
      <c r="AY99" s="1">
        <f t="shared" si="144"/>
        <v>10061.553618637225</v>
      </c>
      <c r="AZ99" s="1">
        <f t="shared" si="145"/>
        <v>1567.173896655414</v>
      </c>
      <c r="BA99" s="1">
        <f t="shared" si="146"/>
        <v>10.89993302287942</v>
      </c>
      <c r="BB99" s="1">
        <f t="shared" si="147"/>
        <v>9.2164768669820436</v>
      </c>
      <c r="BC99" s="1">
        <f t="shared" si="148"/>
        <v>7.3570292104524482</v>
      </c>
      <c r="BD99" s="1">
        <f t="shared" si="149"/>
        <v>34354.933090975472</v>
      </c>
      <c r="BE99">
        <f t="shared" si="135"/>
        <v>7.4918915218220111E-2</v>
      </c>
      <c r="BF99">
        <f t="shared" si="136"/>
        <v>0.20311806369660462</v>
      </c>
      <c r="BG99">
        <f t="shared" si="137"/>
        <v>2.6103804494005161E-2</v>
      </c>
      <c r="BH99">
        <f t="shared" si="150"/>
        <v>0.15179294250873057</v>
      </c>
      <c r="BI99">
        <f t="shared" si="151"/>
        <v>5.6128438574748528E-4</v>
      </c>
      <c r="BJ99">
        <f t="shared" si="151"/>
        <v>4.125694779985793E-3</v>
      </c>
      <c r="BK99">
        <f t="shared" si="151"/>
        <v>6.8140860906124406E-5</v>
      </c>
      <c r="BL99">
        <f t="shared" si="140"/>
        <v>47.910383041666009</v>
      </c>
      <c r="BM99">
        <f t="shared" si="141"/>
        <v>177.94619708731477</v>
      </c>
      <c r="BN99">
        <f t="shared" si="142"/>
        <v>0.83052485550164601</v>
      </c>
      <c r="BO99">
        <f t="shared" si="131"/>
        <v>86.098347115200127</v>
      </c>
      <c r="BP99">
        <f t="shared" si="132"/>
        <v>47.243738541706328</v>
      </c>
      <c r="BQ99">
        <f t="shared" si="133"/>
        <v>8.9510521116256143</v>
      </c>
      <c r="BR99" s="7">
        <f t="shared" si="158"/>
        <v>1.8520831843672036E-2</v>
      </c>
      <c r="BS99" s="7">
        <f t="shared" si="138"/>
        <v>0.37702624673491775</v>
      </c>
      <c r="BT99" s="7">
        <f t="shared" si="139"/>
        <v>0.16557044002095511</v>
      </c>
      <c r="BU99" s="8">
        <f>MAX((BU$3*climate!$I209+BU$4*climate!$I209^2+BU$5*climate!$I209^6)*(K99/K$66)^$BW$1,-99)</f>
        <v>1.5368997444904136</v>
      </c>
      <c r="BV99" s="8">
        <f>MAX((BV$3*climate!$I209+BV$4*climate!$I209^2+BV$5*climate!$I209^6)*(L99/L$66)^$BW$1,-99)</f>
        <v>-0.2860325069927484</v>
      </c>
      <c r="BW99" s="8">
        <f>MAX((BW$3*climate!$I209+BW$4*climate!$I209^2+BW$5*climate!$I209^6)*(M99/M$66)^$BW$1,-99)</f>
        <v>-1.4929047647268285</v>
      </c>
      <c r="BX99" s="8">
        <f>MAX((BX$3*climate!$M209+BX$4*climate!$M209^2+BX$5*climate!$M209^6)*(K99/K$66)^$BW$1,-99)</f>
        <v>1.5368919206031446</v>
      </c>
      <c r="BY99" s="8">
        <f>MAX((BY$3*climate!$M209+BY$4*climate!$M209^2+BY$5*climate!$M209^6)*(L99/L$66)^$BW$1,-99)</f>
        <v>-0.2860391989115027</v>
      </c>
      <c r="BZ99" s="8">
        <f>MAX((BZ$3*climate!$M209+BZ$4*climate!$M209^2+BZ$5*climate!$M209^6)*(M99/M$66)^$BW$1,-99)</f>
        <v>-1.4929112673505858</v>
      </c>
      <c r="CA99" s="8">
        <f t="shared" si="152"/>
        <v>7.4709141201209214E-3</v>
      </c>
      <c r="CB99" s="8">
        <f t="shared" si="153"/>
        <v>2.8167307103880916E-3</v>
      </c>
      <c r="CC99" s="8">
        <f t="shared" si="154"/>
        <v>1.2369625382271877E-3</v>
      </c>
      <c r="CD99" s="8">
        <f>MAX((CD$3*climate!$I209+CD$4*climate!$I209^2+CD$5*climate!$I209^6)*(K99/K$66)^$BW$1,-99)</f>
        <v>1.2106911858899334</v>
      </c>
      <c r="CE99" s="8">
        <f>MAX((CE$3*climate!$I209+CE$4*climate!$I209^2+CE$5*climate!$I209^6)*(L99/L$66)^$BW$1,-99)</f>
        <v>4.5125452976268354E-2</v>
      </c>
      <c r="CF99" s="8">
        <f>MAX((CF$3*climate!$I209+CF$4*climate!$I209^2+CF$5*climate!$I209^6)*(M99/M$66)^$BW$1,-99)</f>
        <v>-0.68118056576789376</v>
      </c>
      <c r="CG99" s="8">
        <f>MAX((CG$3*climate!$M209+CG$4*climate!$M209^2+CG$5*climate!$M209^6)*(K99/K$66)^$BW$1,-99)</f>
        <v>1.2106893133013081</v>
      </c>
      <c r="CH99" s="8">
        <f>MAX((CH$3*climate!$M209+CH$4*climate!$M209^2+CH$5*climate!$M209^6)*(L99/L$66)^$BW$1,-99)</f>
        <v>4.5121864621167851E-2</v>
      </c>
      <c r="CI99" s="8">
        <f>MAX((CI$3*climate!$M209+CI$4*climate!$M209^2+CI$5*climate!$M209^6)*(M99/M$66)^$BW$1,-99)</f>
        <v>-0.68118562262484017</v>
      </c>
      <c r="CJ99" s="8">
        <f t="shared" si="155"/>
        <v>3.4004635241825136E-4</v>
      </c>
      <c r="CK99" s="8">
        <f t="shared" si="156"/>
        <v>1.2820639996815244E-4</v>
      </c>
      <c r="CL99" s="8">
        <f t="shared" si="157"/>
        <v>5.6301624197410653E-5</v>
      </c>
    </row>
    <row r="100" spans="1:90">
      <c r="A100">
        <f t="shared" si="92"/>
        <v>2054</v>
      </c>
      <c r="B100" s="4">
        <f t="shared" si="97"/>
        <v>1261.8248587708958</v>
      </c>
      <c r="C100" s="4">
        <f t="shared" si="98"/>
        <v>3436.4067963913076</v>
      </c>
      <c r="D100" s="4">
        <f t="shared" si="99"/>
        <v>6249.9419116827239</v>
      </c>
      <c r="E100" s="11">
        <f t="shared" si="100"/>
        <v>1.0209685191945946E-3</v>
      </c>
      <c r="F100" s="11">
        <f t="shared" si="101"/>
        <v>2.046816802886701E-3</v>
      </c>
      <c r="G100" s="11">
        <f t="shared" si="102"/>
        <v>4.5190220423919521E-3</v>
      </c>
      <c r="H100" s="4">
        <f t="shared" si="103"/>
        <v>86619.919876831133</v>
      </c>
      <c r="I100" s="4">
        <f t="shared" si="104"/>
        <v>44177.841217625843</v>
      </c>
      <c r="J100" s="4">
        <f t="shared" si="105"/>
        <v>12442.6226248971</v>
      </c>
      <c r="K100" s="4">
        <f t="shared" si="76"/>
        <v>68646.547319732548</v>
      </c>
      <c r="L100" s="4">
        <f t="shared" si="77"/>
        <v>12855.82407298768</v>
      </c>
      <c r="M100" s="4">
        <f t="shared" si="78"/>
        <v>1990.8381230933824</v>
      </c>
      <c r="N100" s="11">
        <f t="shared" si="106"/>
        <v>1.3743122065619007E-2</v>
      </c>
      <c r="O100" s="11">
        <f t="shared" si="107"/>
        <v>2.2174074522611997E-2</v>
      </c>
      <c r="P100" s="11">
        <f t="shared" si="108"/>
        <v>1.6269159327950478E-2</v>
      </c>
      <c r="Q100" s="4">
        <f t="shared" si="109"/>
        <v>6597.340762505487</v>
      </c>
      <c r="R100" s="4">
        <f t="shared" si="110"/>
        <v>14138.624085585892</v>
      </c>
      <c r="S100" s="4">
        <f t="shared" si="111"/>
        <v>4323.3111201469974</v>
      </c>
      <c r="T100" s="4">
        <f t="shared" si="112"/>
        <v>76.164244574302884</v>
      </c>
      <c r="U100" s="4">
        <f t="shared" si="113"/>
        <v>320.03881801143643</v>
      </c>
      <c r="V100" s="4">
        <f t="shared" si="114"/>
        <v>347.45979609606223</v>
      </c>
      <c r="W100" s="11">
        <f t="shared" si="115"/>
        <v>-1.219247815263802E-2</v>
      </c>
      <c r="X100" s="11">
        <f t="shared" si="116"/>
        <v>-1.3228699347321071E-2</v>
      </c>
      <c r="Y100" s="11">
        <f t="shared" si="117"/>
        <v>-1.2203590333800474E-2</v>
      </c>
      <c r="Z100" s="4">
        <f t="shared" si="134"/>
        <v>13135.222037155627</v>
      </c>
      <c r="AA100" s="4">
        <f t="shared" si="118"/>
        <v>37576.228448239322</v>
      </c>
      <c r="AB100" s="4">
        <f t="shared" si="119"/>
        <v>7177.8927388898946</v>
      </c>
      <c r="AC100" s="12">
        <f t="shared" si="120"/>
        <v>2.1574072070204897</v>
      </c>
      <c r="AD100" s="12">
        <f t="shared" si="121"/>
        <v>3.37086563701317</v>
      </c>
      <c r="AE100" s="12">
        <f t="shared" si="122"/>
        <v>1.7191040353308615</v>
      </c>
      <c r="AF100" s="11">
        <f t="shared" si="123"/>
        <v>-2.9039671966837322E-3</v>
      </c>
      <c r="AG100" s="11">
        <f t="shared" si="124"/>
        <v>2.0567434751257441E-3</v>
      </c>
      <c r="AH100" s="11">
        <f t="shared" si="125"/>
        <v>8.257041531207765E-4</v>
      </c>
      <c r="AI100" s="1">
        <f t="shared" si="83"/>
        <v>147846.21344847089</v>
      </c>
      <c r="AJ100" s="1">
        <f t="shared" si="84"/>
        <v>69363.339320920117</v>
      </c>
      <c r="AK100" s="1">
        <f t="shared" si="85"/>
        <v>19916.670670706382</v>
      </c>
      <c r="AL100" s="17">
        <f t="shared" si="163"/>
        <v>26.089917980361392</v>
      </c>
      <c r="AM100" s="17">
        <f t="shared" si="163"/>
        <v>7.0980568461015885</v>
      </c>
      <c r="AN100" s="17">
        <f t="shared" si="163"/>
        <v>1.6029882029451648</v>
      </c>
      <c r="AO100" s="7">
        <f t="shared" si="162"/>
        <v>1.1744716083602781E-2</v>
      </c>
      <c r="AP100" s="7">
        <f t="shared" si="162"/>
        <v>1.8085980194109487E-2</v>
      </c>
      <c r="AQ100" s="7">
        <f t="shared" si="162"/>
        <v>1.3091357491033372E-2</v>
      </c>
      <c r="AR100" s="1">
        <f t="shared" si="127"/>
        <v>86619.919876831133</v>
      </c>
      <c r="AS100" s="1">
        <f t="shared" si="128"/>
        <v>44177.841217625843</v>
      </c>
      <c r="AT100" s="1">
        <f t="shared" si="129"/>
        <v>12442.6226248971</v>
      </c>
      <c r="AU100" s="1">
        <f t="shared" si="89"/>
        <v>17323.983975366227</v>
      </c>
      <c r="AV100" s="1">
        <f t="shared" si="90"/>
        <v>8835.5682435251692</v>
      </c>
      <c r="AW100" s="1">
        <f t="shared" si="91"/>
        <v>2488.5245249794202</v>
      </c>
      <c r="AX100" s="1">
        <f t="shared" si="143"/>
        <v>54917.237855786036</v>
      </c>
      <c r="AY100" s="1">
        <f t="shared" si="144"/>
        <v>10284.659258390144</v>
      </c>
      <c r="AZ100" s="1">
        <f t="shared" si="145"/>
        <v>1592.6704984747057</v>
      </c>
      <c r="BA100" s="1">
        <f t="shared" si="146"/>
        <v>10.913582564658384</v>
      </c>
      <c r="BB100" s="1">
        <f t="shared" si="147"/>
        <v>9.238408671581043</v>
      </c>
      <c r="BC100" s="1">
        <f t="shared" si="148"/>
        <v>7.3731674451218492</v>
      </c>
      <c r="BD100" s="1">
        <f t="shared" si="149"/>
        <v>33529.649989327503</v>
      </c>
      <c r="BE100">
        <f t="shared" si="135"/>
        <v>7.4918915218220111E-2</v>
      </c>
      <c r="BF100">
        <f t="shared" si="136"/>
        <v>0.20311806369660462</v>
      </c>
      <c r="BG100">
        <f t="shared" si="137"/>
        <v>2.6103804494005161E-2</v>
      </c>
      <c r="BH100">
        <f t="shared" si="150"/>
        <v>0.15208080050636094</v>
      </c>
      <c r="BI100">
        <f t="shared" si="151"/>
        <v>5.6128438574748528E-4</v>
      </c>
      <c r="BJ100">
        <f t="shared" si="151"/>
        <v>4.125694779985793E-3</v>
      </c>
      <c r="BK100">
        <f t="shared" si="151"/>
        <v>6.8140860906124406E-5</v>
      </c>
      <c r="BL100">
        <f t="shared" si="140"/>
        <v>48.618408521563552</v>
      </c>
      <c r="BM100">
        <f t="shared" si="141"/>
        <v>182.26428890260016</v>
      </c>
      <c r="BN100">
        <f t="shared" si="142"/>
        <v>0.84785101759050985</v>
      </c>
      <c r="BO100">
        <f t="shared" si="131"/>
        <v>87.69296012413885</v>
      </c>
      <c r="BP100">
        <f t="shared" si="132"/>
        <v>47.760607900182528</v>
      </c>
      <c r="BQ100">
        <f t="shared" si="133"/>
        <v>9.0500039554291671</v>
      </c>
      <c r="BR100" s="7">
        <f t="shared" si="158"/>
        <v>1.8214226238367992E-2</v>
      </c>
      <c r="BS100" s="7">
        <f t="shared" si="138"/>
        <v>0.3660448997426386</v>
      </c>
      <c r="BT100" s="7">
        <f t="shared" si="139"/>
        <v>0.15790858416215103</v>
      </c>
      <c r="BU100" s="8">
        <f>MAX((BU$3*climate!$I210+BU$4*climate!$I210^2+BU$5*climate!$I210^6)*(K100/K$66)^$BW$1,-99)</f>
        <v>1.4014015097949735</v>
      </c>
      <c r="BV100" s="8">
        <f>MAX((BV$3*climate!$I210+BV$4*climate!$I210^2+BV$5*climate!$I210^6)*(L100/L$66)^$BW$1,-99)</f>
        <v>-0.3952425543093272</v>
      </c>
      <c r="BW100" s="8">
        <f>MAX((BW$3*climate!$I210+BW$4*climate!$I210^2+BW$5*climate!$I210^6)*(M100/M$66)^$BW$1,-99)</f>
        <v>-1.5943773818335298</v>
      </c>
      <c r="BX100" s="8">
        <f>MAX((BX$3*climate!$M210+BX$4*climate!$M210^2+BX$5*climate!$M210^6)*(K100/K$66)^$BW$1,-99)</f>
        <v>1.4013933849549385</v>
      </c>
      <c r="BY100" s="8">
        <f>MAX((BY$3*climate!$M210+BY$4*climate!$M210^2+BY$5*climate!$M210^6)*(L100/L$66)^$BW$1,-99)</f>
        <v>-0.39524943886238589</v>
      </c>
      <c r="BZ100" s="8">
        <f>MAX((BZ$3*climate!$M210+BZ$4*climate!$M210^2+BZ$5*climate!$M210^6)*(M100/M$66)^$BW$1,-99)</f>
        <v>-1.5943840430242711</v>
      </c>
      <c r="CA100" s="8">
        <f t="shared" si="152"/>
        <v>7.8665567546785959E-3</v>
      </c>
      <c r="CB100" s="8">
        <f t="shared" si="153"/>
        <v>2.8795129785861031E-3</v>
      </c>
      <c r="CC100" s="8">
        <f t="shared" si="154"/>
        <v>1.2421968393625028E-3</v>
      </c>
      <c r="CD100" s="8">
        <f>MAX((CD$3*climate!$I210+CD$4*climate!$I210^2+CD$5*climate!$I210^6)*(K100/K$66)^$BW$1,-99)</f>
        <v>1.172291733490505</v>
      </c>
      <c r="CE100" s="8">
        <f>MAX((CE$3*climate!$I210+CE$4*climate!$I210^2+CE$5*climate!$I210^6)*(L100/L$66)^$BW$1,-99)</f>
        <v>-1.7059942113248433E-2</v>
      </c>
      <c r="CF100" s="8">
        <f>MAX((CF$3*climate!$I210+CF$4*climate!$I210^2+CF$5*climate!$I210^6)*(M100/M$66)^$BW$1,-99)</f>
        <v>-0.76466875679220558</v>
      </c>
      <c r="CG100" s="8">
        <f>MAX((CG$3*climate!$M210+CG$4*climate!$M210^2+CG$5*climate!$M210^6)*(K100/K$66)^$BW$1,-99)</f>
        <v>1.1722894039279448</v>
      </c>
      <c r="CH100" s="8">
        <f>MAX((CH$3*climate!$M210+CH$4*climate!$M210^2+CH$5*climate!$M210^6)*(L100/L$66)^$BW$1,-99)</f>
        <v>-1.7063949538860538E-2</v>
      </c>
      <c r="CI100" s="8">
        <f>MAX((CI$3*climate!$M210+CI$4*climate!$M210^2+CI$5*climate!$M210^6)*(M100/M$66)^$BW$1,-99)</f>
        <v>-0.76467426572708219</v>
      </c>
      <c r="CJ100" s="8">
        <f t="shared" si="155"/>
        <v>3.9185757449341374E-4</v>
      </c>
      <c r="CK100" s="8">
        <f t="shared" si="156"/>
        <v>1.4343746656883516E-4</v>
      </c>
      <c r="CL100" s="8">
        <f t="shared" si="157"/>
        <v>6.1877674781469596E-5</v>
      </c>
    </row>
    <row r="101" spans="1:90">
      <c r="A101">
        <f t="shared" si="92"/>
        <v>2055</v>
      </c>
      <c r="B101" s="4">
        <f t="shared" si="97"/>
        <v>1263.048728055561</v>
      </c>
      <c r="C101" s="4">
        <f t="shared" si="98"/>
        <v>3443.0888068050945</v>
      </c>
      <c r="D101" s="4">
        <f t="shared" si="99"/>
        <v>6276.7733556821595</v>
      </c>
      <c r="E101" s="11">
        <f t="shared" si="100"/>
        <v>9.699200932348648E-4</v>
      </c>
      <c r="F101" s="11">
        <f t="shared" si="101"/>
        <v>1.9444759627423658E-3</v>
      </c>
      <c r="G101" s="11">
        <f t="shared" si="102"/>
        <v>4.2930709402723543E-3</v>
      </c>
      <c r="H101" s="4">
        <f t="shared" si="103"/>
        <v>87876.764797346696</v>
      </c>
      <c r="I101" s="4">
        <f t="shared" si="104"/>
        <v>45232.971854793963</v>
      </c>
      <c r="J101" s="4">
        <f t="shared" si="105"/>
        <v>12696.541151040705</v>
      </c>
      <c r="K101" s="4">
        <f t="shared" si="76"/>
        <v>69575.118398346574</v>
      </c>
      <c r="L101" s="4">
        <f t="shared" si="77"/>
        <v>13137.323604721792</v>
      </c>
      <c r="M101" s="4">
        <f t="shared" si="78"/>
        <v>2022.7815203088282</v>
      </c>
      <c r="N101" s="11">
        <f t="shared" si="106"/>
        <v>1.3526843153364387E-2</v>
      </c>
      <c r="O101" s="11">
        <f t="shared" si="107"/>
        <v>2.1896654009569971E-2</v>
      </c>
      <c r="P101" s="11">
        <f t="shared" si="108"/>
        <v>1.6045200684529748E-2</v>
      </c>
      <c r="Q101" s="4">
        <f t="shared" si="109"/>
        <v>6611.4623282966504</v>
      </c>
      <c r="R101" s="4">
        <f t="shared" si="110"/>
        <v>14284.80413660699</v>
      </c>
      <c r="S101" s="4">
        <f t="shared" si="111"/>
        <v>4357.7010018598276</v>
      </c>
      <c r="T101" s="4">
        <f t="shared" si="112"/>
        <v>75.235613686318516</v>
      </c>
      <c r="U101" s="4">
        <f t="shared" si="113"/>
        <v>315.80512070849113</v>
      </c>
      <c r="V101" s="4">
        <f t="shared" si="114"/>
        <v>343.21953908704006</v>
      </c>
      <c r="W101" s="11">
        <f t="shared" si="115"/>
        <v>-1.219247815263802E-2</v>
      </c>
      <c r="X101" s="11">
        <f t="shared" si="116"/>
        <v>-1.3228699347321071E-2</v>
      </c>
      <c r="Y101" s="11">
        <f t="shared" si="117"/>
        <v>-1.2203590333800474E-2</v>
      </c>
      <c r="Z101" s="4">
        <f t="shared" si="134"/>
        <v>13128.582303524727</v>
      </c>
      <c r="AA101" s="4">
        <f t="shared" si="118"/>
        <v>38057.029505299295</v>
      </c>
      <c r="AB101" s="4">
        <f t="shared" si="119"/>
        <v>7244.1889552099237</v>
      </c>
      <c r="AC101" s="12">
        <f t="shared" si="120"/>
        <v>2.1511421672614133</v>
      </c>
      <c r="AD101" s="12">
        <f t="shared" si="121"/>
        <v>3.3777986429176226</v>
      </c>
      <c r="AE101" s="12">
        <f t="shared" si="122"/>
        <v>1.7205235066724809</v>
      </c>
      <c r="AF101" s="11">
        <f t="shared" si="123"/>
        <v>-2.9039671966837322E-3</v>
      </c>
      <c r="AG101" s="11">
        <f t="shared" si="124"/>
        <v>2.0567434751257441E-3</v>
      </c>
      <c r="AH101" s="11">
        <f t="shared" si="125"/>
        <v>8.257041531207765E-4</v>
      </c>
      <c r="AI101" s="1">
        <f t="shared" si="83"/>
        <v>150385.57607899004</v>
      </c>
      <c r="AJ101" s="1">
        <f t="shared" si="84"/>
        <v>71262.573632353276</v>
      </c>
      <c r="AK101" s="1">
        <f t="shared" si="85"/>
        <v>20413.528128615166</v>
      </c>
      <c r="AL101" s="17">
        <f t="shared" si="163"/>
        <v>26.393272472891983</v>
      </c>
      <c r="AM101" s="17">
        <f t="shared" si="163"/>
        <v>7.2251484084814921</v>
      </c>
      <c r="AN101" s="17">
        <f t="shared" si="163"/>
        <v>1.6237636416476424</v>
      </c>
      <c r="AO101" s="7">
        <f t="shared" si="162"/>
        <v>1.1627268922766753E-2</v>
      </c>
      <c r="AP101" s="7">
        <f t="shared" si="162"/>
        <v>1.7905120392168392E-2</v>
      </c>
      <c r="AQ101" s="7">
        <f t="shared" si="162"/>
        <v>1.2960443916123037E-2</v>
      </c>
      <c r="AR101" s="1">
        <f t="shared" si="127"/>
        <v>87876.764797346696</v>
      </c>
      <c r="AS101" s="1">
        <f t="shared" si="128"/>
        <v>45232.971854793963</v>
      </c>
      <c r="AT101" s="1">
        <f t="shared" si="129"/>
        <v>12696.541151040705</v>
      </c>
      <c r="AU101" s="1">
        <f t="shared" si="89"/>
        <v>17575.352959469339</v>
      </c>
      <c r="AV101" s="1">
        <f t="shared" si="90"/>
        <v>9046.5943709587937</v>
      </c>
      <c r="AW101" s="1">
        <f t="shared" si="91"/>
        <v>2539.3082302081411</v>
      </c>
      <c r="AX101" s="1">
        <f t="shared" si="143"/>
        <v>55660.094718677254</v>
      </c>
      <c r="AY101" s="1">
        <f t="shared" si="144"/>
        <v>10509.858883777435</v>
      </c>
      <c r="AZ101" s="1">
        <f t="shared" si="145"/>
        <v>1618.2252162470627</v>
      </c>
      <c r="BA101" s="1">
        <f t="shared" si="146"/>
        <v>10.927018736815359</v>
      </c>
      <c r="BB101" s="1">
        <f t="shared" si="147"/>
        <v>9.2600690369280905</v>
      </c>
      <c r="BC101" s="1">
        <f t="shared" si="148"/>
        <v>7.3890852821512656</v>
      </c>
      <c r="BD101" s="1">
        <f t="shared" si="149"/>
        <v>32718.092047145281</v>
      </c>
      <c r="BE101">
        <f t="shared" si="135"/>
        <v>7.4918915218220111E-2</v>
      </c>
      <c r="BF101">
        <f t="shared" si="136"/>
        <v>0.20311806369660462</v>
      </c>
      <c r="BG101">
        <f t="shared" si="137"/>
        <v>2.6103804494005161E-2</v>
      </c>
      <c r="BH101">
        <f t="shared" si="150"/>
        <v>0.15236660169100893</v>
      </c>
      <c r="BI101">
        <f t="shared" si="151"/>
        <v>5.6128438574748528E-4</v>
      </c>
      <c r="BJ101">
        <f t="shared" si="151"/>
        <v>4.125694779985793E-3</v>
      </c>
      <c r="BK101">
        <f t="shared" si="151"/>
        <v>6.8140860906124406E-5</v>
      </c>
      <c r="BL101">
        <f t="shared" si="140"/>
        <v>49.323855950754975</v>
      </c>
      <c r="BM101">
        <f t="shared" si="141"/>
        <v>186.61743586456774</v>
      </c>
      <c r="BN101">
        <f t="shared" si="142"/>
        <v>0.86515324456194931</v>
      </c>
      <c r="BO101">
        <f t="shared" si="131"/>
        <v>89.290219539352094</v>
      </c>
      <c r="BP101">
        <f t="shared" si="132"/>
        <v>48.283503877302991</v>
      </c>
      <c r="BQ101">
        <f t="shared" si="133"/>
        <v>9.1501762310741288</v>
      </c>
      <c r="BR101" s="7">
        <f t="shared" si="158"/>
        <v>1.7913203087018603E-2</v>
      </c>
      <c r="BS101" s="7">
        <f t="shared" si="138"/>
        <v>0.35538339780838696</v>
      </c>
      <c r="BT101" s="7">
        <f t="shared" si="139"/>
        <v>0.15064533585736892</v>
      </c>
      <c r="BU101" s="8">
        <f>MAX((BU$3*climate!$I211+BU$4*climate!$I211^2+BU$5*climate!$I211^6)*(K101/K$66)^$BW$1,-99)</f>
        <v>1.2614023211189584</v>
      </c>
      <c r="BV101" s="8">
        <f>MAX((BV$3*climate!$I211+BV$4*climate!$I211^2+BV$5*climate!$I211^6)*(L101/L$66)^$BW$1,-99)</f>
        <v>-0.50712064732153028</v>
      </c>
      <c r="BW101" s="8">
        <f>MAX((BW$3*climate!$I211+BW$4*climate!$I211^2+BW$5*climate!$I211^6)*(M101/M$66)^$BW$1,-99)</f>
        <v>-1.6982123329017071</v>
      </c>
      <c r="BX101" s="8">
        <f>MAX((BX$3*climate!$M211+BX$4*climate!$M211^2+BX$5*climate!$M211^6)*(K101/K$66)^$BW$1,-99)</f>
        <v>1.2613938994713645</v>
      </c>
      <c r="BY101" s="8">
        <f>MAX((BY$3*climate!$M211+BY$4*climate!$M211^2+BY$5*climate!$M211^6)*(L101/L$66)^$BW$1,-99)</f>
        <v>-0.50712772009523355</v>
      </c>
      <c r="BZ101" s="8">
        <f>MAX((BZ$3*climate!$M211+BZ$4*climate!$M211^2+BZ$5*climate!$M211^6)*(M101/M$66)^$BW$1,-99)</f>
        <v>-1.6982191487530416</v>
      </c>
      <c r="CA101" s="8">
        <f t="shared" si="152"/>
        <v>8.2660488176759025E-3</v>
      </c>
      <c r="CB101" s="8">
        <f t="shared" si="153"/>
        <v>2.9376165152756621E-3</v>
      </c>
      <c r="CC101" s="8">
        <f t="shared" si="154"/>
        <v>1.2452417003521936E-3</v>
      </c>
      <c r="CD101" s="8">
        <f>MAX((CD$3*climate!$I211+CD$4*climate!$I211^2+CD$5*climate!$I211^6)*(K101/K$66)^$BW$1,-99)</f>
        <v>1.1262881188229403</v>
      </c>
      <c r="CE101" s="8">
        <f>MAX((CE$3*climate!$I211+CE$4*climate!$I211^2+CE$5*climate!$I211^6)*(L101/L$66)^$BW$1,-99)</f>
        <v>-8.604622848858906E-2</v>
      </c>
      <c r="CF101" s="8">
        <f>MAX((CF$3*climate!$I211+CF$4*climate!$I211^2+CF$5*climate!$I211^6)*(M101/M$66)^$BW$1,-99)</f>
        <v>-0.85558011925903055</v>
      </c>
      <c r="CG101" s="8">
        <f>MAX((CG$3*climate!$M211+CG$4*climate!$M211^2+CG$5*climate!$M211^6)*(K101/K$66)^$BW$1,-99)</f>
        <v>1.1262852972686883</v>
      </c>
      <c r="CH101" s="8">
        <f>MAX((CH$3*climate!$M211+CH$4*climate!$M211^2+CH$5*climate!$M211^6)*(L101/L$66)^$BW$1,-99)</f>
        <v>-8.6050682307696066E-2</v>
      </c>
      <c r="CI101" s="8">
        <f>MAX((CI$3*climate!$M211+CI$4*climate!$M211^2+CI$5*climate!$M211^6)*(M101/M$66)^$BW$1,-99)</f>
        <v>-0.85558610829758186</v>
      </c>
      <c r="CJ101" s="8">
        <f t="shared" si="155"/>
        <v>4.4753038939704241E-4</v>
      </c>
      <c r="CK101" s="8">
        <f t="shared" si="156"/>
        <v>1.5904487040643145E-4</v>
      </c>
      <c r="CL101" s="8">
        <f t="shared" si="157"/>
        <v>6.7418365817096542E-5</v>
      </c>
    </row>
    <row r="102" spans="1:90">
      <c r="A102">
        <f t="shared" si="92"/>
        <v>2056</v>
      </c>
      <c r="B102" s="4">
        <f t="shared" si="97"/>
        <v>1264.2125315786329</v>
      </c>
      <c r="C102" s="4">
        <f t="shared" si="98"/>
        <v>3449.4490600563936</v>
      </c>
      <c r="D102" s="4">
        <f t="shared" si="99"/>
        <v>6302.3726573095164</v>
      </c>
      <c r="E102" s="11">
        <f t="shared" si="100"/>
        <v>9.214240885731215E-4</v>
      </c>
      <c r="F102" s="11">
        <f t="shared" si="101"/>
        <v>1.8472521646052474E-3</v>
      </c>
      <c r="G102" s="11">
        <f t="shared" si="102"/>
        <v>4.0784173932587363E-3</v>
      </c>
      <c r="H102" s="4">
        <f t="shared" si="103"/>
        <v>89128.638364008846</v>
      </c>
      <c r="I102" s="4">
        <f t="shared" si="104"/>
        <v>46296.349918150969</v>
      </c>
      <c r="J102" s="4">
        <f t="shared" si="105"/>
        <v>12950.044833368536</v>
      </c>
      <c r="K102" s="4">
        <f t="shared" si="76"/>
        <v>70501.309026507719</v>
      </c>
      <c r="L102" s="4">
        <f t="shared" si="77"/>
        <v>13421.375156470376</v>
      </c>
      <c r="M102" s="4">
        <f t="shared" si="78"/>
        <v>2054.7888132811418</v>
      </c>
      <c r="N102" s="11">
        <f t="shared" si="106"/>
        <v>1.3312095609500973E-2</v>
      </c>
      <c r="O102" s="11">
        <f t="shared" si="107"/>
        <v>2.1621721462847354E-2</v>
      </c>
      <c r="P102" s="11">
        <f t="shared" si="108"/>
        <v>1.582340586512121E-2</v>
      </c>
      <c r="Q102" s="4">
        <f t="shared" si="109"/>
        <v>6623.88933998843</v>
      </c>
      <c r="R102" s="4">
        <f t="shared" si="110"/>
        <v>14427.212530146955</v>
      </c>
      <c r="S102" s="4">
        <f t="shared" si="111"/>
        <v>4390.4670181682277</v>
      </c>
      <c r="T102" s="4">
        <f t="shared" si="112"/>
        <v>74.318305110147762</v>
      </c>
      <c r="U102" s="4">
        <f t="shared" si="113"/>
        <v>311.62742971429407</v>
      </c>
      <c r="V102" s="4">
        <f t="shared" si="114"/>
        <v>339.03102843746598</v>
      </c>
      <c r="W102" s="11">
        <f t="shared" si="115"/>
        <v>-1.219247815263802E-2</v>
      </c>
      <c r="X102" s="11">
        <f t="shared" si="116"/>
        <v>-1.3228699347321071E-2</v>
      </c>
      <c r="Y102" s="11">
        <f t="shared" si="117"/>
        <v>-1.2203590333800474E-2</v>
      </c>
      <c r="Z102" s="4">
        <f t="shared" si="134"/>
        <v>13118.477371537019</v>
      </c>
      <c r="AA102" s="4">
        <f t="shared" si="118"/>
        <v>38529.586153245065</v>
      </c>
      <c r="AB102" s="4">
        <f t="shared" si="119"/>
        <v>7307.8421668689089</v>
      </c>
      <c r="AC102" s="12">
        <f t="shared" si="120"/>
        <v>2.144895320972283</v>
      </c>
      <c r="AD102" s="12">
        <f t="shared" si="121"/>
        <v>3.3847459082367322</v>
      </c>
      <c r="AE102" s="12">
        <f t="shared" si="122"/>
        <v>1.7219441500774824</v>
      </c>
      <c r="AF102" s="11">
        <f t="shared" si="123"/>
        <v>-2.9039671966837322E-3</v>
      </c>
      <c r="AG102" s="11">
        <f t="shared" si="124"/>
        <v>2.0567434751257441E-3</v>
      </c>
      <c r="AH102" s="11">
        <f t="shared" si="125"/>
        <v>8.257041531207765E-4</v>
      </c>
      <c r="AI102" s="1">
        <f t="shared" si="83"/>
        <v>152922.37143056036</v>
      </c>
      <c r="AJ102" s="1">
        <f t="shared" si="84"/>
        <v>73182.910640076749</v>
      </c>
      <c r="AK102" s="1">
        <f t="shared" si="85"/>
        <v>20911.483545961793</v>
      </c>
      <c r="AL102" s="17">
        <f t="shared" si="163"/>
        <v>26.697085332918213</v>
      </c>
      <c r="AM102" s="17">
        <f t="shared" si="163"/>
        <v>7.353221889065586</v>
      </c>
      <c r="AN102" s="17">
        <f t="shared" si="163"/>
        <v>1.6445978922821503</v>
      </c>
      <c r="AO102" s="7">
        <f t="shared" si="162"/>
        <v>1.1510996233539086E-2</v>
      </c>
      <c r="AP102" s="7">
        <f t="shared" si="162"/>
        <v>1.7726069188246707E-2</v>
      </c>
      <c r="AQ102" s="7">
        <f t="shared" si="162"/>
        <v>1.2830839476961807E-2</v>
      </c>
      <c r="AR102" s="1">
        <f t="shared" si="127"/>
        <v>89128.638364008846</v>
      </c>
      <c r="AS102" s="1">
        <f t="shared" si="128"/>
        <v>46296.349918150969</v>
      </c>
      <c r="AT102" s="1">
        <f t="shared" si="129"/>
        <v>12950.044833368536</v>
      </c>
      <c r="AU102" s="1">
        <f t="shared" si="89"/>
        <v>17825.727672801771</v>
      </c>
      <c r="AV102" s="1">
        <f t="shared" si="90"/>
        <v>9259.2699836301945</v>
      </c>
      <c r="AW102" s="1">
        <f t="shared" si="91"/>
        <v>2590.0089666737076</v>
      </c>
      <c r="AX102" s="1">
        <f t="shared" si="143"/>
        <v>56401.047221206172</v>
      </c>
      <c r="AY102" s="1">
        <f t="shared" si="144"/>
        <v>10737.100125176301</v>
      </c>
      <c r="AZ102" s="1">
        <f t="shared" si="145"/>
        <v>1643.8310506249131</v>
      </c>
      <c r="BA102" s="1">
        <f t="shared" si="146"/>
        <v>10.940243005065653</v>
      </c>
      <c r="BB102" s="1">
        <f t="shared" si="147"/>
        <v>9.2814603246375871</v>
      </c>
      <c r="BC102" s="1">
        <f t="shared" si="148"/>
        <v>7.4047848030754233</v>
      </c>
      <c r="BD102" s="1">
        <f t="shared" si="149"/>
        <v>31920.478195829652</v>
      </c>
      <c r="BE102">
        <f t="shared" si="135"/>
        <v>7.4918915218220111E-2</v>
      </c>
      <c r="BF102">
        <f t="shared" si="136"/>
        <v>0.20311806369660462</v>
      </c>
      <c r="BG102">
        <f t="shared" si="137"/>
        <v>2.6103804494005161E-2</v>
      </c>
      <c r="BH102">
        <f t="shared" si="150"/>
        <v>0.15265034785040099</v>
      </c>
      <c r="BI102">
        <f t="shared" si="151"/>
        <v>5.6128438574748528E-4</v>
      </c>
      <c r="BJ102">
        <f t="shared" si="151"/>
        <v>4.125694779985793E-3</v>
      </c>
      <c r="BK102">
        <f t="shared" si="151"/>
        <v>6.8140860906124406E-5</v>
      </c>
      <c r="BL102">
        <f t="shared" si="140"/>
        <v>50.026513036652453</v>
      </c>
      <c r="BM102">
        <f t="shared" si="141"/>
        <v>191.00460918971115</v>
      </c>
      <c r="BN102">
        <f t="shared" si="142"/>
        <v>0.88242720371864047</v>
      </c>
      <c r="BO102">
        <f t="shared" si="131"/>
        <v>90.889693375644981</v>
      </c>
      <c r="BP102">
        <f t="shared" si="132"/>
        <v>48.812488741477367</v>
      </c>
      <c r="BQ102">
        <f t="shared" si="133"/>
        <v>9.2515801737325045</v>
      </c>
      <c r="BR102" s="7">
        <f t="shared" si="158"/>
        <v>1.7617590621265666E-2</v>
      </c>
      <c r="BS102" s="7">
        <f t="shared" si="138"/>
        <v>0.34503242505668635</v>
      </c>
      <c r="BT102" s="7">
        <f t="shared" si="139"/>
        <v>0.14375745568772966</v>
      </c>
      <c r="BU102" s="8">
        <f>MAX((BU$3*climate!$I212+BU$4*climate!$I212^2+BU$5*climate!$I212^6)*(K102/K$66)^$BW$1,-99)</f>
        <v>1.1168925456061296</v>
      </c>
      <c r="BV102" s="8">
        <f>MAX((BV$3*climate!$I212+BV$4*climate!$I212^2+BV$5*climate!$I212^6)*(L102/L$66)^$BW$1,-99)</f>
        <v>-0.62165843369372353</v>
      </c>
      <c r="BW102" s="8">
        <f>MAX((BW$3*climate!$I212+BW$4*climate!$I212^2+BW$5*climate!$I212^6)*(M102/M$66)^$BW$1,-99)</f>
        <v>-1.804407330379358</v>
      </c>
      <c r="BX102" s="8">
        <f>MAX((BX$3*climate!$M212+BX$4*climate!$M212^2+BX$5*climate!$M212^6)*(K102/K$66)^$BW$1,-99)</f>
        <v>1.1168838315310377</v>
      </c>
      <c r="BY102" s="8">
        <f>MAX((BY$3*climate!$M212+BY$4*climate!$M212^2+BY$5*climate!$M212^6)*(L102/L$66)^$BW$1,-99)</f>
        <v>-0.62166569020744666</v>
      </c>
      <c r="BZ102" s="8">
        <f>MAX((BZ$3*climate!$M212+BZ$4*climate!$M212^2+BZ$5*climate!$M212^6)*(M102/M$66)^$BW$1,-99)</f>
        <v>-1.8044142969721317</v>
      </c>
      <c r="CA102" s="8">
        <f t="shared" si="152"/>
        <v>8.6689133630369879E-3</v>
      </c>
      <c r="CB102" s="8">
        <f t="shared" si="153"/>
        <v>2.9910562002549664E-3</v>
      </c>
      <c r="CC102" s="8">
        <f t="shared" si="154"/>
        <v>1.2462209286475572E-3</v>
      </c>
      <c r="CD102" s="8">
        <f>MAX((CD$3*climate!$I212+CD$4*climate!$I212^2+CD$5*climate!$I212^6)*(K102/K$66)^$BW$1,-99)</f>
        <v>1.0720757089681796</v>
      </c>
      <c r="CE102" s="8">
        <f>MAX((CE$3*climate!$I212+CE$4*climate!$I212^2+CE$5*climate!$I212^6)*(L102/L$66)^$BW$1,-99)</f>
        <v>-0.16231318945590531</v>
      </c>
      <c r="CF102" s="8">
        <f>MAX((CF$3*climate!$I212+CF$4*climate!$I212^2+CF$5*climate!$I212^6)*(M102/M$66)^$BW$1,-99)</f>
        <v>-0.95442855415811856</v>
      </c>
      <c r="CG102" s="8">
        <f>MAX((CG$3*climate!$M212+CG$4*climate!$M212^2+CG$5*climate!$M212^6)*(K102/K$66)^$BW$1,-99)</f>
        <v>1.0720723592274404</v>
      </c>
      <c r="CH102" s="8">
        <f>MAX((CH$3*climate!$M212+CH$4*climate!$M212^2+CH$5*climate!$M212^6)*(L102/L$66)^$BW$1,-99)</f>
        <v>-0.16231811787776795</v>
      </c>
      <c r="CI102" s="8">
        <f>MAX((CI$3*climate!$M212+CI$4*climate!$M212^2+CI$5*climate!$M212^6)*(M102/M$66)^$BW$1,-99)</f>
        <v>-0.95443505235409476</v>
      </c>
      <c r="CJ102" s="8">
        <f t="shared" si="155"/>
        <v>5.0718427085438779E-4</v>
      </c>
      <c r="CK102" s="8">
        <f t="shared" si="156"/>
        <v>1.7499501892349667E-4</v>
      </c>
      <c r="CL102" s="8">
        <f t="shared" si="157"/>
        <v>7.2911520342863124E-5</v>
      </c>
    </row>
    <row r="103" spans="1:90">
      <c r="A103">
        <f t="shared" si="92"/>
        <v>2057</v>
      </c>
      <c r="B103" s="4">
        <f t="shared" si="97"/>
        <v>1265.3191636643219</v>
      </c>
      <c r="C103" s="4">
        <f t="shared" si="98"/>
        <v>3455.5024621871344</v>
      </c>
      <c r="D103" s="4">
        <f t="shared" si="99"/>
        <v>6326.791178260667</v>
      </c>
      <c r="E103" s="11">
        <f t="shared" si="100"/>
        <v>8.7535288414446535E-4</v>
      </c>
      <c r="F103" s="11">
        <f t="shared" si="101"/>
        <v>1.7548895563749849E-3</v>
      </c>
      <c r="G103" s="11">
        <f t="shared" si="102"/>
        <v>3.8744965235957994E-3</v>
      </c>
      <c r="H103" s="4">
        <f t="shared" si="103"/>
        <v>90375.164164061542</v>
      </c>
      <c r="I103" s="4">
        <f t="shared" si="104"/>
        <v>47367.723953452172</v>
      </c>
      <c r="J103" s="4">
        <f t="shared" si="105"/>
        <v>13203.072632311165</v>
      </c>
      <c r="K103" s="4">
        <f t="shared" si="76"/>
        <v>71424.796809635038</v>
      </c>
      <c r="L103" s="4">
        <f t="shared" si="77"/>
        <v>13707.912082768747</v>
      </c>
      <c r="M103" s="4">
        <f t="shared" si="78"/>
        <v>2086.8513374801937</v>
      </c>
      <c r="N103" s="11">
        <f t="shared" si="106"/>
        <v>1.3098874274520167E-2</v>
      </c>
      <c r="O103" s="11">
        <f t="shared" si="107"/>
        <v>2.1349297144133139E-2</v>
      </c>
      <c r="P103" s="11">
        <f t="shared" si="108"/>
        <v>1.5603805117010427E-2</v>
      </c>
      <c r="Q103" s="4">
        <f t="shared" si="109"/>
        <v>6634.6378913289054</v>
      </c>
      <c r="R103" s="4">
        <f t="shared" si="110"/>
        <v>14565.81215032462</v>
      </c>
      <c r="S103" s="4">
        <f t="shared" si="111"/>
        <v>4421.6249560552806</v>
      </c>
      <c r="T103" s="4">
        <f t="shared" si="112"/>
        <v>73.412180798751194</v>
      </c>
      <c r="U103" s="4">
        <f t="shared" si="113"/>
        <v>307.50500413822522</v>
      </c>
      <c r="V103" s="4">
        <f t="shared" si="114"/>
        <v>334.89363265596808</v>
      </c>
      <c r="W103" s="11">
        <f t="shared" si="115"/>
        <v>-1.219247815263802E-2</v>
      </c>
      <c r="X103" s="11">
        <f t="shared" si="116"/>
        <v>-1.3228699347321071E-2</v>
      </c>
      <c r="Y103" s="11">
        <f t="shared" si="117"/>
        <v>-1.2203590333800474E-2</v>
      </c>
      <c r="Z103" s="4">
        <f t="shared" si="134"/>
        <v>13104.967840994836</v>
      </c>
      <c r="AA103" s="4">
        <f t="shared" si="118"/>
        <v>38993.731668518558</v>
      </c>
      <c r="AB103" s="4">
        <f t="shared" si="119"/>
        <v>7368.8700944738202</v>
      </c>
      <c r="AC103" s="12">
        <f t="shared" si="120"/>
        <v>2.1386666153198592</v>
      </c>
      <c r="AD103" s="12">
        <f t="shared" si="121"/>
        <v>3.3917074622984567</v>
      </c>
      <c r="AE103" s="12">
        <f t="shared" si="122"/>
        <v>1.7233659665136434</v>
      </c>
      <c r="AF103" s="11">
        <f t="shared" si="123"/>
        <v>-2.9039671966837322E-3</v>
      </c>
      <c r="AG103" s="11">
        <f t="shared" si="124"/>
        <v>2.0567434751257441E-3</v>
      </c>
      <c r="AH103" s="11">
        <f t="shared" si="125"/>
        <v>8.257041531207765E-4</v>
      </c>
      <c r="AI103" s="1">
        <f t="shared" si="83"/>
        <v>155455.86196030609</v>
      </c>
      <c r="AJ103" s="1">
        <f t="shared" si="84"/>
        <v>75123.889559699266</v>
      </c>
      <c r="AK103" s="1">
        <f t="shared" si="85"/>
        <v>21410.344158039323</v>
      </c>
      <c r="AL103" s="17">
        <f t="shared" si="163"/>
        <v>27.001322281144773</v>
      </c>
      <c r="AM103" s="17">
        <f t="shared" si="163"/>
        <v>7.4822621718280713</v>
      </c>
      <c r="AN103" s="17">
        <f t="shared" si="163"/>
        <v>1.6654884481265722</v>
      </c>
      <c r="AO103" s="7">
        <f t="shared" si="162"/>
        <v>1.1395886271203696E-2</v>
      </c>
      <c r="AP103" s="7">
        <f t="shared" si="162"/>
        <v>1.754880849636424E-2</v>
      </c>
      <c r="AQ103" s="7">
        <f t="shared" si="162"/>
        <v>1.2702531082192188E-2</v>
      </c>
      <c r="AR103" s="1">
        <f t="shared" si="127"/>
        <v>90375.164164061542</v>
      </c>
      <c r="AS103" s="1">
        <f t="shared" si="128"/>
        <v>47367.723953452172</v>
      </c>
      <c r="AT103" s="1">
        <f t="shared" si="129"/>
        <v>13203.072632311165</v>
      </c>
      <c r="AU103" s="1">
        <f t="shared" si="89"/>
        <v>18075.032832812311</v>
      </c>
      <c r="AV103" s="1">
        <f t="shared" si="90"/>
        <v>9473.5447906904355</v>
      </c>
      <c r="AW103" s="1">
        <f t="shared" si="91"/>
        <v>2640.6145264622332</v>
      </c>
      <c r="AX103" s="1">
        <f t="shared" si="143"/>
        <v>57139.837447708036</v>
      </c>
      <c r="AY103" s="1">
        <f t="shared" si="144"/>
        <v>10966.329666214997</v>
      </c>
      <c r="AZ103" s="1">
        <f t="shared" si="145"/>
        <v>1669.4810699841548</v>
      </c>
      <c r="BA103" s="1">
        <f t="shared" si="146"/>
        <v>10.953256830973368</v>
      </c>
      <c r="BB103" s="1">
        <f t="shared" si="147"/>
        <v>9.3025849180887246</v>
      </c>
      <c r="BC103" s="1">
        <f t="shared" si="148"/>
        <v>7.4202681205857655</v>
      </c>
      <c r="BD103" s="1">
        <f t="shared" si="149"/>
        <v>31136.984818435736</v>
      </c>
      <c r="BE103">
        <f t="shared" si="135"/>
        <v>7.4918915218220111E-2</v>
      </c>
      <c r="BF103">
        <f t="shared" si="136"/>
        <v>0.20311806369660462</v>
      </c>
      <c r="BG103">
        <f t="shared" si="137"/>
        <v>2.6103804494005161E-2</v>
      </c>
      <c r="BH103">
        <f t="shared" si="150"/>
        <v>0.15293204098103158</v>
      </c>
      <c r="BI103">
        <f t="shared" si="151"/>
        <v>5.6128438574748528E-4</v>
      </c>
      <c r="BJ103">
        <f t="shared" si="151"/>
        <v>4.125694779985793E-3</v>
      </c>
      <c r="BK103">
        <f t="shared" si="151"/>
        <v>6.8140860906124406E-5</v>
      </c>
      <c r="BL103">
        <f t="shared" si="140"/>
        <v>50.72616850465343</v>
      </c>
      <c r="BM103">
        <f t="shared" si="141"/>
        <v>195.42477145456564</v>
      </c>
      <c r="BN103">
        <f t="shared" si="142"/>
        <v>0.89966873577177287</v>
      </c>
      <c r="BO103">
        <f t="shared" si="131"/>
        <v>92.490950785229458</v>
      </c>
      <c r="BP103">
        <f t="shared" si="132"/>
        <v>49.347625679581505</v>
      </c>
      <c r="BQ103">
        <f t="shared" si="133"/>
        <v>9.3542272368857873</v>
      </c>
      <c r="BR103" s="7">
        <f t="shared" si="158"/>
        <v>1.7327225344541342E-2</v>
      </c>
      <c r="BS103" s="7">
        <f t="shared" si="138"/>
        <v>0.33498293694823916</v>
      </c>
      <c r="BT103" s="7">
        <f t="shared" si="139"/>
        <v>0.13722321672975879</v>
      </c>
      <c r="BU103" s="8">
        <f>MAX((BU$3*climate!$I213+BU$4*climate!$I213^2+BU$5*climate!$I213^6)*(K103/K$66)^$BW$1,-99)</f>
        <v>0.96786618085261245</v>
      </c>
      <c r="BV103" s="8">
        <f>MAX((BV$3*climate!$I213+BV$4*climate!$I213^2+BV$5*climate!$I213^6)*(L103/L$66)^$BW$1,-99)</f>
        <v>-0.73884506391344051</v>
      </c>
      <c r="BW103" s="8">
        <f>MAX((BW$3*climate!$I213+BW$4*climate!$I213^2+BW$5*climate!$I213^6)*(M103/M$66)^$BW$1,-99)</f>
        <v>-1.9129577588555375</v>
      </c>
      <c r="BX103" s="8">
        <f>MAX((BX$3*climate!$M213+BX$4*climate!$M213^2+BX$5*climate!$M213^6)*(K103/K$66)^$BW$1,-99)</f>
        <v>0.96785717894069911</v>
      </c>
      <c r="BY103" s="8">
        <f>MAX((BY$3*climate!$M213+BY$4*climate!$M213^2+BY$5*climate!$M213^6)*(L103/L$66)^$BW$1,-99)</f>
        <v>-0.73885249963255561</v>
      </c>
      <c r="BZ103" s="8">
        <f>MAX((BZ$3*climate!$M213+BZ$4*climate!$M213^2+BZ$5*climate!$M213^6)*(M103/M$66)^$BW$1,-99)</f>
        <v>-1.9129648722643646</v>
      </c>
      <c r="CA103" s="8">
        <f t="shared" si="152"/>
        <v>9.0746812036506426E-3</v>
      </c>
      <c r="CB103" s="8">
        <f t="shared" si="153"/>
        <v>3.0398633614678741E-3</v>
      </c>
      <c r="CC103" s="8">
        <f t="shared" si="154"/>
        <v>1.2452569455620205E-3</v>
      </c>
      <c r="CD103" s="8">
        <f>MAX((CD$3*climate!$I213+CD$4*climate!$I213^2+CD$5*climate!$I213^6)*(K103/K$66)^$BW$1,-99)</f>
        <v>1.0090192391284634</v>
      </c>
      <c r="CE103" s="8">
        <f>MAX((CE$3*climate!$I213+CE$4*climate!$I213^2+CE$5*climate!$I213^6)*(L103/L$66)^$BW$1,-99)</f>
        <v>-0.24636284806636613</v>
      </c>
      <c r="CF103" s="8">
        <f>MAX((CF$3*climate!$I213+CF$4*climate!$I213^2+CF$5*climate!$I213^6)*(M103/M$66)^$BW$1,-99)</f>
        <v>-1.0617525043201743</v>
      </c>
      <c r="CG103" s="8">
        <f>MAX((CG$3*climate!$M213+CG$4*climate!$M213^2+CG$5*climate!$M213^6)*(K103/K$66)^$BW$1,-99)</f>
        <v>1.0090153238255761</v>
      </c>
      <c r="CH103" s="8">
        <f>MAX((CH$3*climate!$M213+CH$4*climate!$M213^2+CH$5*climate!$M213^6)*(L103/L$66)^$BW$1,-99)</f>
        <v>-0.24636828018332357</v>
      </c>
      <c r="CI103" s="8">
        <f>MAX((CI$3*climate!$M213+CI$4*climate!$M213^2+CI$5*climate!$M213^6)*(M103/M$66)^$BW$1,-99)</f>
        <v>-1.0617595417548569</v>
      </c>
      <c r="CJ103" s="8">
        <f t="shared" si="155"/>
        <v>5.7093513710682617E-4</v>
      </c>
      <c r="CK103" s="8">
        <f t="shared" si="156"/>
        <v>1.9125352903499022E-4</v>
      </c>
      <c r="CL103" s="8">
        <f t="shared" si="157"/>
        <v>7.8345556057844555E-5</v>
      </c>
    </row>
    <row r="104" spans="1:90">
      <c r="A104">
        <f t="shared" si="92"/>
        <v>2058</v>
      </c>
      <c r="B104" s="4">
        <f t="shared" si="97"/>
        <v>1266.3713844046349</v>
      </c>
      <c r="C104" s="4">
        <f t="shared" si="98"/>
        <v>3461.2632861109082</v>
      </c>
      <c r="D104" s="4">
        <f t="shared" si="99"/>
        <v>6350.0786521650707</v>
      </c>
      <c r="E104" s="11">
        <f t="shared" si="100"/>
        <v>8.3158523993724209E-4</v>
      </c>
      <c r="F104" s="11">
        <f t="shared" si="101"/>
        <v>1.6671450785562356E-3</v>
      </c>
      <c r="G104" s="11">
        <f t="shared" si="102"/>
        <v>3.6807716974160093E-3</v>
      </c>
      <c r="H104" s="4">
        <f t="shared" si="103"/>
        <v>91615.968036207385</v>
      </c>
      <c r="I104" s="4">
        <f t="shared" si="104"/>
        <v>48446.840554385257</v>
      </c>
      <c r="J104" s="4">
        <f t="shared" si="105"/>
        <v>13455.565933536609</v>
      </c>
      <c r="K104" s="4">
        <f t="shared" si="76"/>
        <v>72345.260769832719</v>
      </c>
      <c r="L104" s="4">
        <f t="shared" si="77"/>
        <v>13996.86662057435</v>
      </c>
      <c r="M104" s="4">
        <f t="shared" si="78"/>
        <v>2118.9605153865155</v>
      </c>
      <c r="N104" s="11">
        <f t="shared" si="106"/>
        <v>1.2887176461291894E-2</v>
      </c>
      <c r="O104" s="11">
        <f t="shared" si="107"/>
        <v>2.1079398238104119E-2</v>
      </c>
      <c r="P104" s="11">
        <f t="shared" si="108"/>
        <v>1.538642323467676E-2</v>
      </c>
      <c r="Q104" s="4">
        <f t="shared" si="109"/>
        <v>6643.724717709928</v>
      </c>
      <c r="R104" s="4">
        <f t="shared" si="110"/>
        <v>14700.569426497963</v>
      </c>
      <c r="S104" s="4">
        <f t="shared" si="111"/>
        <v>4451.1917392914847</v>
      </c>
      <c r="T104" s="4">
        <f t="shared" si="112"/>
        <v>72.517104388224908</v>
      </c>
      <c r="U104" s="4">
        <f t="shared" si="113"/>
        <v>303.43711289068392</v>
      </c>
      <c r="V104" s="4">
        <f t="shared" si="114"/>
        <v>330.80672795763638</v>
      </c>
      <c r="W104" s="11">
        <f t="shared" si="115"/>
        <v>-1.219247815263802E-2</v>
      </c>
      <c r="X104" s="11">
        <f t="shared" si="116"/>
        <v>-1.3228699347321071E-2</v>
      </c>
      <c r="Y104" s="11">
        <f t="shared" si="117"/>
        <v>-1.2203590333800474E-2</v>
      </c>
      <c r="Z104" s="4">
        <f t="shared" si="134"/>
        <v>13088.11505461398</v>
      </c>
      <c r="AA104" s="4">
        <f t="shared" si="118"/>
        <v>39449.307963813939</v>
      </c>
      <c r="AB104" s="4">
        <f t="shared" si="119"/>
        <v>7427.2926272131053</v>
      </c>
      <c r="AC104" s="12">
        <f t="shared" si="120"/>
        <v>2.1324559976243278</v>
      </c>
      <c r="AD104" s="12">
        <f t="shared" si="121"/>
        <v>3.3986833344910745</v>
      </c>
      <c r="AE104" s="12">
        <f t="shared" si="122"/>
        <v>1.7247889569495407</v>
      </c>
      <c r="AF104" s="11">
        <f t="shared" si="123"/>
        <v>-2.9039671966837322E-3</v>
      </c>
      <c r="AG104" s="11">
        <f t="shared" si="124"/>
        <v>2.0567434751257441E-3</v>
      </c>
      <c r="AH104" s="11">
        <f t="shared" si="125"/>
        <v>8.257041531207765E-4</v>
      </c>
      <c r="AI104" s="1">
        <f t="shared" si="83"/>
        <v>157985.3085970878</v>
      </c>
      <c r="AJ104" s="1">
        <f t="shared" si="84"/>
        <v>77085.045394419765</v>
      </c>
      <c r="AK104" s="1">
        <f t="shared" si="85"/>
        <v>21909.924268697621</v>
      </c>
      <c r="AL104" s="17">
        <f t="shared" si="163"/>
        <v>27.305949239053938</v>
      </c>
      <c r="AM104" s="17">
        <f t="shared" si="163"/>
        <v>7.6122539099413427</v>
      </c>
      <c r="AN104" s="17">
        <f t="shared" si="163"/>
        <v>1.6864328077181385</v>
      </c>
      <c r="AO104" s="7">
        <f t="shared" si="162"/>
        <v>1.128192740849166E-2</v>
      </c>
      <c r="AP104" s="7">
        <f t="shared" si="162"/>
        <v>1.7373320411400599E-2</v>
      </c>
      <c r="AQ104" s="7">
        <f t="shared" si="162"/>
        <v>1.2575505771370267E-2</v>
      </c>
      <c r="AR104" s="1">
        <f t="shared" si="127"/>
        <v>91615.968036207385</v>
      </c>
      <c r="AS104" s="1">
        <f t="shared" si="128"/>
        <v>48446.840554385257</v>
      </c>
      <c r="AT104" s="1">
        <f t="shared" si="129"/>
        <v>13455.565933536609</v>
      </c>
      <c r="AU104" s="1">
        <f t="shared" si="89"/>
        <v>18323.193607241479</v>
      </c>
      <c r="AV104" s="1">
        <f t="shared" si="90"/>
        <v>9689.3681108770525</v>
      </c>
      <c r="AW104" s="1">
        <f t="shared" si="91"/>
        <v>2691.1131867073218</v>
      </c>
      <c r="AX104" s="1">
        <f t="shared" si="143"/>
        <v>57876.20861586617</v>
      </c>
      <c r="AY104" s="1">
        <f t="shared" si="144"/>
        <v>11197.493296459479</v>
      </c>
      <c r="AZ104" s="1">
        <f t="shared" si="145"/>
        <v>1695.1684123092125</v>
      </c>
      <c r="BA104" s="1">
        <f t="shared" si="146"/>
        <v>10.966061674381994</v>
      </c>
      <c r="BB104" s="1">
        <f t="shared" si="147"/>
        <v>9.3234452194172412</v>
      </c>
      <c r="BC104" s="1">
        <f t="shared" si="148"/>
        <v>7.4355373731733625</v>
      </c>
      <c r="BD104" s="1">
        <f t="shared" si="149"/>
        <v>30367.748866070269</v>
      </c>
      <c r="BE104">
        <f t="shared" si="135"/>
        <v>7.4918915218220111E-2</v>
      </c>
      <c r="BF104">
        <f t="shared" si="136"/>
        <v>0.20311806369660462</v>
      </c>
      <c r="BG104">
        <f t="shared" si="137"/>
        <v>2.6103804494005161E-2</v>
      </c>
      <c r="BH104">
        <f t="shared" si="150"/>
        <v>0.15321168333185034</v>
      </c>
      <c r="BI104">
        <f t="shared" si="151"/>
        <v>5.6128438574748528E-4</v>
      </c>
      <c r="BJ104">
        <f t="shared" si="151"/>
        <v>4.125694779985793E-3</v>
      </c>
      <c r="BK104">
        <f t="shared" si="151"/>
        <v>6.8140860906124406E-5</v>
      </c>
      <c r="BL104">
        <f t="shared" si="140"/>
        <v>51.422612343863911</v>
      </c>
      <c r="BM104">
        <f t="shared" si="141"/>
        <v>199.87687718203128</v>
      </c>
      <c r="BN104">
        <f t="shared" si="142"/>
        <v>0.91687384669030403</v>
      </c>
      <c r="BO104">
        <f t="shared" si="131"/>
        <v>94.093562331816017</v>
      </c>
      <c r="BP104">
        <f t="shared" si="132"/>
        <v>49.888978811244549</v>
      </c>
      <c r="BQ104">
        <f t="shared" si="133"/>
        <v>9.4581290953398121</v>
      </c>
      <c r="BR104" s="7">
        <f t="shared" si="158"/>
        <v>1.7041951712559289E-2</v>
      </c>
      <c r="BS104" s="7">
        <f t="shared" si="138"/>
        <v>0.3252261523769312</v>
      </c>
      <c r="BT104" s="7">
        <f t="shared" si="139"/>
        <v>0.13102229504691448</v>
      </c>
      <c r="BU104" s="8">
        <f>MAX((BU$3*climate!$I214+BU$4*climate!$I214^2+BU$5*climate!$I214^6)*(K104/K$66)^$BW$1,-99)</f>
        <v>0.81432091235311588</v>
      </c>
      <c r="BV104" s="8">
        <f>MAX((BV$3*climate!$I214+BV$4*climate!$I214^2+BV$5*climate!$I214^6)*(L104/L$66)^$BW$1,-99)</f>
        <v>-0.85866719167896277</v>
      </c>
      <c r="BW104" s="8">
        <f>MAX((BW$3*climate!$I214+BW$4*climate!$I214^2+BW$5*climate!$I214^6)*(M104/M$66)^$BW$1,-99)</f>
        <v>-2.0238566865372296</v>
      </c>
      <c r="BX104" s="8">
        <f>MAX((BX$3*climate!$M214+BX$4*climate!$M214^2+BX$5*climate!$M214^6)*(K104/K$66)^$BW$1,-99)</f>
        <v>0.81431162738297502</v>
      </c>
      <c r="BY104" s="8">
        <f>MAX((BY$3*climate!$M214+BY$4*climate!$M214^2+BY$5*climate!$M214^6)*(L104/L$66)^$BW$1,-99)</f>
        <v>-0.85867480202683566</v>
      </c>
      <c r="BZ104" s="8">
        <f>MAX((BZ$3*climate!$M214+BZ$4*climate!$M214^2+BZ$5*climate!$M214^6)*(M104/M$66)^$BW$1,-99)</f>
        <v>-2.0238639428365546</v>
      </c>
      <c r="CA104" s="8">
        <f t="shared" si="152"/>
        <v>9.4828914164223638E-3</v>
      </c>
      <c r="CB104" s="8">
        <f t="shared" si="153"/>
        <v>3.0840842887712725E-3</v>
      </c>
      <c r="CC104" s="8">
        <f t="shared" si="154"/>
        <v>1.2424701970603438E-3</v>
      </c>
      <c r="CD104" s="8">
        <f>MAX((CD$3*climate!$I214+CD$4*climate!$I214^2+CD$5*climate!$I214^6)*(K104/K$66)^$BW$1,-99)</f>
        <v>0.93645243020075364</v>
      </c>
      <c r="CE104" s="8">
        <f>MAX((CE$3*climate!$I214+CE$4*climate!$I214^2+CE$5*climate!$I214^6)*(L104/L$66)^$BW$1,-99)</f>
        <v>-0.33871961854080951</v>
      </c>
      <c r="CF104" s="8">
        <f>MAX((CF$3*climate!$I214+CF$4*climate!$I214^2+CF$5*climate!$I214^6)*(M104/M$66)^$BW$1,-99)</f>
        <v>-1.1781152275226279</v>
      </c>
      <c r="CG104" s="8">
        <f>MAX((CG$3*climate!$M214+CG$4*climate!$M214^2+CG$5*climate!$M214^6)*(K104/K$66)^$BW$1,-99)</f>
        <v>0.93644791077850964</v>
      </c>
      <c r="CH104" s="8">
        <f>MAX((CH$3*climate!$M214+CH$4*climate!$M214^2+CH$5*climate!$M214^6)*(L104/L$66)^$BW$1,-99)</f>
        <v>-0.33872558432247535</v>
      </c>
      <c r="CI104" s="8">
        <f>MAX((CI$3*climate!$M214+CI$4*climate!$M214^2+CI$5*climate!$M214^6)*(M104/M$66)^$BW$1,-99)</f>
        <v>-1.1781228353016091</v>
      </c>
      <c r="CJ104" s="8">
        <f t="shared" si="155"/>
        <v>6.3889480227840244E-4</v>
      </c>
      <c r="CK104" s="8">
        <f t="shared" si="156"/>
        <v>2.0778529831862506E-4</v>
      </c>
      <c r="CL104" s="8">
        <f t="shared" si="157"/>
        <v>8.3709463288060931E-5</v>
      </c>
    </row>
    <row r="105" spans="1:90">
      <c r="A105">
        <f t="shared" si="92"/>
        <v>2059</v>
      </c>
      <c r="B105" s="4">
        <f t="shared" si="97"/>
        <v>1267.3718253686072</v>
      </c>
      <c r="C105" s="4">
        <f t="shared" si="98"/>
        <v>3466.7451927612838</v>
      </c>
      <c r="D105" s="4">
        <f t="shared" si="99"/>
        <v>6372.2831824553632</v>
      </c>
      <c r="E105" s="11">
        <f t="shared" si="100"/>
        <v>7.9000597794037992E-4</v>
      </c>
      <c r="F105" s="11">
        <f t="shared" si="101"/>
        <v>1.5837878246284238E-3</v>
      </c>
      <c r="G105" s="11">
        <f t="shared" si="102"/>
        <v>3.4967331125452085E-3</v>
      </c>
      <c r="H105" s="4">
        <f t="shared" si="103"/>
        <v>92850.6785074933</v>
      </c>
      <c r="I105" s="4">
        <f t="shared" si="104"/>
        <v>49533.44451530165</v>
      </c>
      <c r="J105" s="4">
        <f t="shared" si="105"/>
        <v>13707.4684353465</v>
      </c>
      <c r="K105" s="4">
        <f t="shared" si="76"/>
        <v>73262.381764316291</v>
      </c>
      <c r="L105" s="4">
        <f t="shared" si="77"/>
        <v>14288.169958014121</v>
      </c>
      <c r="M105" s="4">
        <f t="shared" si="78"/>
        <v>2151.1078592814119</v>
      </c>
      <c r="N105" s="11">
        <f t="shared" si="106"/>
        <v>1.2677001709917146E-2</v>
      </c>
      <c r="O105" s="11">
        <f t="shared" si="107"/>
        <v>2.0812039246810965E-2</v>
      </c>
      <c r="P105" s="11">
        <f t="shared" si="108"/>
        <v>1.51712802864723E-2</v>
      </c>
      <c r="Q105" s="4">
        <f t="shared" si="109"/>
        <v>6651.1671917977028</v>
      </c>
      <c r="R105" s="4">
        <f t="shared" si="110"/>
        <v>14831.454268655767</v>
      </c>
      <c r="S105" s="4">
        <f t="shared" si="111"/>
        <v>4479.1853232926551</v>
      </c>
      <c r="T105" s="4">
        <f t="shared" si="112"/>
        <v>71.632941177278909</v>
      </c>
      <c r="U105" s="4">
        <f t="shared" si="113"/>
        <v>299.42303455343392</v>
      </c>
      <c r="V105" s="4">
        <f t="shared" si="114"/>
        <v>326.76969816997644</v>
      </c>
      <c r="W105" s="11">
        <f t="shared" si="115"/>
        <v>-1.219247815263802E-2</v>
      </c>
      <c r="X105" s="11">
        <f t="shared" si="116"/>
        <v>-1.3228699347321071E-2</v>
      </c>
      <c r="Y105" s="11">
        <f t="shared" si="117"/>
        <v>-1.2203590333800474E-2</v>
      </c>
      <c r="Z105" s="4">
        <f t="shared" si="134"/>
        <v>13067.981076975442</v>
      </c>
      <c r="AA105" s="4">
        <f t="shared" si="118"/>
        <v>39896.165501988806</v>
      </c>
      <c r="AB105" s="4">
        <f t="shared" si="119"/>
        <v>7483.1316419577224</v>
      </c>
      <c r="AC105" s="12">
        <f t="shared" si="120"/>
        <v>2.1262634153588551</v>
      </c>
      <c r="AD105" s="12">
        <f t="shared" si="121"/>
        <v>3.4056735542633074</v>
      </c>
      <c r="AE105" s="12">
        <f t="shared" si="122"/>
        <v>1.7262131223545507</v>
      </c>
      <c r="AF105" s="11">
        <f t="shared" si="123"/>
        <v>-2.9039671966837322E-3</v>
      </c>
      <c r="AG105" s="11">
        <f t="shared" si="124"/>
        <v>2.0567434751257441E-3</v>
      </c>
      <c r="AH105" s="11">
        <f t="shared" si="125"/>
        <v>8.257041531207765E-4</v>
      </c>
      <c r="AI105" s="1">
        <f t="shared" si="83"/>
        <v>160509.97134462048</v>
      </c>
      <c r="AJ105" s="1">
        <f t="shared" si="84"/>
        <v>79065.908965854847</v>
      </c>
      <c r="AK105" s="1">
        <f t="shared" si="85"/>
        <v>22410.045028535184</v>
      </c>
      <c r="AL105" s="17">
        <f t="shared" si="163"/>
        <v>27.610932338817552</v>
      </c>
      <c r="AM105" s="17">
        <f t="shared" si="163"/>
        <v>7.7431815349093869</v>
      </c>
      <c r="AN105" s="17">
        <f t="shared" si="163"/>
        <v>1.7074284757695612</v>
      </c>
      <c r="AO105" s="7">
        <f t="shared" si="162"/>
        <v>1.1169108134406743E-2</v>
      </c>
      <c r="AP105" s="7">
        <f t="shared" si="162"/>
        <v>1.7199587207286593E-2</v>
      </c>
      <c r="AQ105" s="7">
        <f t="shared" si="162"/>
        <v>1.2449750713656563E-2</v>
      </c>
      <c r="AR105" s="1">
        <f t="shared" si="127"/>
        <v>92850.6785074933</v>
      </c>
      <c r="AS105" s="1">
        <f t="shared" si="128"/>
        <v>49533.44451530165</v>
      </c>
      <c r="AT105" s="1">
        <f t="shared" si="129"/>
        <v>13707.4684353465</v>
      </c>
      <c r="AU105" s="1">
        <f t="shared" si="89"/>
        <v>18570.135701498661</v>
      </c>
      <c r="AV105" s="1">
        <f t="shared" si="90"/>
        <v>9906.6889030603306</v>
      </c>
      <c r="AW105" s="1">
        <f t="shared" si="91"/>
        <v>2741.4936870693</v>
      </c>
      <c r="AX105" s="1">
        <f t="shared" si="143"/>
        <v>58609.905411453037</v>
      </c>
      <c r="AY105" s="1">
        <f t="shared" si="144"/>
        <v>11430.535966411298</v>
      </c>
      <c r="AZ105" s="1">
        <f t="shared" si="145"/>
        <v>1720.8862874251297</v>
      </c>
      <c r="BA105" s="1">
        <f t="shared" si="146"/>
        <v>10.978658995605549</v>
      </c>
      <c r="BB105" s="1">
        <f t="shared" si="147"/>
        <v>9.3440436468890873</v>
      </c>
      <c r="BC105" s="1">
        <f t="shared" si="148"/>
        <v>7.4505947204813054</v>
      </c>
      <c r="BD105" s="1">
        <f t="shared" si="149"/>
        <v>29612.870821534263</v>
      </c>
      <c r="BE105">
        <f t="shared" si="135"/>
        <v>7.4918915218220111E-2</v>
      </c>
      <c r="BF105">
        <f t="shared" si="136"/>
        <v>0.20311806369660462</v>
      </c>
      <c r="BG105">
        <f t="shared" si="137"/>
        <v>2.6103804494005161E-2</v>
      </c>
      <c r="BH105">
        <f t="shared" si="150"/>
        <v>0.15348927744170526</v>
      </c>
      <c r="BI105">
        <f t="shared" si="151"/>
        <v>5.6128438574748528E-4</v>
      </c>
      <c r="BJ105">
        <f t="shared" si="151"/>
        <v>4.125694779985793E-3</v>
      </c>
      <c r="BK105">
        <f t="shared" si="151"/>
        <v>6.8140860906124406E-5</v>
      </c>
      <c r="BL105">
        <f t="shared" si="140"/>
        <v>52.115636052315608</v>
      </c>
      <c r="BM105">
        <f t="shared" si="141"/>
        <v>204.35987347149592</v>
      </c>
      <c r="BN105">
        <f t="shared" si="142"/>
        <v>0.93403870002803657</v>
      </c>
      <c r="BO105">
        <f t="shared" si="131"/>
        <v>95.697100277537515</v>
      </c>
      <c r="BP105">
        <f t="shared" si="132"/>
        <v>50.436613201184606</v>
      </c>
      <c r="BQ105">
        <f t="shared" si="133"/>
        <v>9.5632976476789739</v>
      </c>
      <c r="BR105" s="7">
        <f t="shared" si="158"/>
        <v>1.6761621805784221E-2</v>
      </c>
      <c r="BS105" s="7">
        <f t="shared" si="138"/>
        <v>0.31575354599702055</v>
      </c>
      <c r="BT105" s="7">
        <f t="shared" si="139"/>
        <v>0.12513566895062059</v>
      </c>
      <c r="BU105" s="8">
        <f>MAX((BU$3*climate!$I215+BU$4*climate!$I215^2+BU$5*climate!$I215^6)*(K105/K$66)^$BW$1,-99)</f>
        <v>0.65625815388628317</v>
      </c>
      <c r="BV105" s="8">
        <f>MAX((BV$3*climate!$I215+BV$4*climate!$I215^2+BV$5*climate!$I215^6)*(L105/L$66)^$BW$1,-99)</f>
        <v>-0.98110898399597291</v>
      </c>
      <c r="BW105" s="8">
        <f>MAX((BW$3*climate!$I215+BW$4*climate!$I215^2+BW$5*climate!$I215^6)*(M105/M$66)^$BW$1,-99)</f>
        <v>-2.1370948828031429</v>
      </c>
      <c r="BX105" s="8">
        <f>MAX((BX$3*climate!$M215+BX$4*climate!$M215^2+BX$5*climate!$M215^6)*(K105/K$66)^$BW$1,-99)</f>
        <v>0.65624859080313414</v>
      </c>
      <c r="BY105" s="8">
        <f>MAX((BY$3*climate!$M215+BY$4*climate!$M215^2+BY$5*climate!$M215^6)*(L105/L$66)^$BW$1,-99)</f>
        <v>-0.98111676436509632</v>
      </c>
      <c r="BZ105" s="8">
        <f>MAX((BZ$3*climate!$M215+BZ$4*climate!$M215^2+BZ$5*climate!$M215^6)*(M105/M$66)^$BW$1,-99)</f>
        <v>-2.1371022780728834</v>
      </c>
      <c r="CA105" s="8">
        <f t="shared" si="152"/>
        <v>9.8930918555126222E-3</v>
      </c>
      <c r="CB105" s="8">
        <f t="shared" si="153"/>
        <v>3.1237788342523541E-3</v>
      </c>
      <c r="CC105" s="8">
        <f t="shared" si="154"/>
        <v>1.2379786673295083E-3</v>
      </c>
      <c r="CD105" s="8">
        <f>MAX((CD$3*climate!$I215+CD$4*climate!$I215^2+CD$5*climate!$I215^6)*(K105/K$66)^$BW$1,-99)</f>
        <v>0.85367768112486853</v>
      </c>
      <c r="CE105" s="8">
        <f>MAX((CE$3*climate!$I215+CE$4*climate!$I215^2+CE$5*climate!$I215^6)*(L105/L$66)^$BW$1,-99)</f>
        <v>-0.43993039339627144</v>
      </c>
      <c r="CF105" s="8">
        <f>MAX((CF$3*climate!$I215+CF$4*climate!$I215^2+CF$5*climate!$I215^6)*(M105/M$66)^$BW$1,-99)</f>
        <v>-1.3041050019402292</v>
      </c>
      <c r="CG105" s="8">
        <f>MAX((CG$3*climate!$M215+CG$4*climate!$M215^2+CG$5*climate!$M215^6)*(K105/K$66)^$BW$1,-99)</f>
        <v>0.85367251784702658</v>
      </c>
      <c r="CH105" s="8">
        <f>MAX((CH$3*climate!$M215+CH$4*climate!$M215^2+CH$5*climate!$M215^6)*(L105/L$66)^$BW$1,-99)</f>
        <v>-0.43993692368110354</v>
      </c>
      <c r="CI105" s="8">
        <f>MAX((CI$3*climate!$M215+CI$4*climate!$M215^2+CI$5*climate!$M215^6)*(M105/M$66)^$BW$1,-99)</f>
        <v>-1.3041132121874037</v>
      </c>
      <c r="CJ105" s="8">
        <f t="shared" si="155"/>
        <v>7.1117042829415612E-4</v>
      </c>
      <c r="CK105" s="8">
        <f t="shared" si="156"/>
        <v>2.2455458454209964E-4</v>
      </c>
      <c r="CL105" s="8">
        <f t="shared" si="157"/>
        <v>8.8992787282488582E-5</v>
      </c>
    </row>
    <row r="106" spans="1:90">
      <c r="A106">
        <f t="shared" si="92"/>
        <v>2060</v>
      </c>
      <c r="B106" s="4">
        <f t="shared" si="97"/>
        <v>1268.322995121006</v>
      </c>
      <c r="C106" s="4">
        <f t="shared" si="98"/>
        <v>3471.9612521472991</v>
      </c>
      <c r="D106" s="4">
        <f t="shared" si="99"/>
        <v>6393.4512473816394</v>
      </c>
      <c r="E106" s="11">
        <f t="shared" si="100"/>
        <v>7.5050567904336087E-4</v>
      </c>
      <c r="F106" s="11">
        <f t="shared" si="101"/>
        <v>1.5045984333970025E-3</v>
      </c>
      <c r="G106" s="11">
        <f t="shared" si="102"/>
        <v>3.3218964569179479E-3</v>
      </c>
      <c r="H106" s="4">
        <f t="shared" si="103"/>
        <v>94078.927227220236</v>
      </c>
      <c r="I106" s="4">
        <f t="shared" si="104"/>
        <v>50627.278993467713</v>
      </c>
      <c r="J106" s="4">
        <f t="shared" si="105"/>
        <v>13958.72604287512</v>
      </c>
      <c r="K106" s="4">
        <f t="shared" si="76"/>
        <v>74175.842895795256</v>
      </c>
      <c r="L106" s="4">
        <f t="shared" si="77"/>
        <v>14581.752305604312</v>
      </c>
      <c r="M106" s="4">
        <f t="shared" si="78"/>
        <v>2183.2849743855863</v>
      </c>
      <c r="N106" s="11">
        <f t="shared" si="106"/>
        <v>1.2468351553428292E-2</v>
      </c>
      <c r="O106" s="11">
        <f t="shared" si="107"/>
        <v>2.0547232322465581E-2</v>
      </c>
      <c r="P106" s="11">
        <f t="shared" si="108"/>
        <v>1.4958392237441442E-2</v>
      </c>
      <c r="Q106" s="4">
        <f t="shared" si="109"/>
        <v>6656.9833177754908</v>
      </c>
      <c r="R106" s="4">
        <f t="shared" si="110"/>
        <v>14958.440004463924</v>
      </c>
      <c r="S106" s="4">
        <f t="shared" si="111"/>
        <v>4505.624597229129</v>
      </c>
      <c r="T106" s="4">
        <f t="shared" si="112"/>
        <v>70.759558106965727</v>
      </c>
      <c r="U106" s="4">
        <f t="shared" si="113"/>
        <v>295.46205725166402</v>
      </c>
      <c r="V106" s="4">
        <f t="shared" si="114"/>
        <v>322.78193464001043</v>
      </c>
      <c r="W106" s="11">
        <f t="shared" si="115"/>
        <v>-1.219247815263802E-2</v>
      </c>
      <c r="X106" s="11">
        <f t="shared" si="116"/>
        <v>-1.3228699347321071E-2</v>
      </c>
      <c r="Y106" s="11">
        <f t="shared" si="117"/>
        <v>-1.2203590333800474E-2</v>
      </c>
      <c r="Z106" s="4">
        <f t="shared" si="134"/>
        <v>13044.628671136084</v>
      </c>
      <c r="AA106" s="4">
        <f t="shared" si="118"/>
        <v>40334.163214203887</v>
      </c>
      <c r="AB106" s="4">
        <f t="shared" si="119"/>
        <v>7536.4108344109563</v>
      </c>
      <c r="AC106" s="12">
        <f t="shared" si="120"/>
        <v>2.1200888161491442</v>
      </c>
      <c r="AD106" s="12">
        <f t="shared" si="121"/>
        <v>3.4126781511244468</v>
      </c>
      <c r="AE106" s="12">
        <f t="shared" si="122"/>
        <v>1.7276384636988504</v>
      </c>
      <c r="AF106" s="11">
        <f t="shared" si="123"/>
        <v>-2.9039671966837322E-3</v>
      </c>
      <c r="AG106" s="11">
        <f t="shared" si="124"/>
        <v>2.0567434751257441E-3</v>
      </c>
      <c r="AH106" s="11">
        <f t="shared" si="125"/>
        <v>8.257041531207765E-4</v>
      </c>
      <c r="AI106" s="1">
        <f t="shared" si="83"/>
        <v>163029.10991165708</v>
      </c>
      <c r="AJ106" s="1">
        <f t="shared" si="84"/>
        <v>81066.006972329706</v>
      </c>
      <c r="AK106" s="1">
        <f t="shared" si="85"/>
        <v>22910.534212750965</v>
      </c>
      <c r="AL106" s="17">
        <f t="shared" si="163"/>
        <v>27.916237932911752</v>
      </c>
      <c r="AM106" s="17">
        <f t="shared" si="163"/>
        <v>7.8750292657201975</v>
      </c>
      <c r="AN106" s="17">
        <f t="shared" si="163"/>
        <v>1.7284729640654435</v>
      </c>
      <c r="AO106" s="7">
        <f t="shared" ref="AO106:AQ121" si="164">AO$5*AO105</f>
        <v>1.1057417053062676E-2</v>
      </c>
      <c r="AP106" s="7">
        <f t="shared" si="164"/>
        <v>1.7027591335213726E-2</v>
      </c>
      <c r="AQ106" s="7">
        <f t="shared" si="164"/>
        <v>1.2325253206519997E-2</v>
      </c>
      <c r="AR106" s="1">
        <f t="shared" si="127"/>
        <v>94078.927227220236</v>
      </c>
      <c r="AS106" s="1">
        <f t="shared" si="128"/>
        <v>50627.278993467713</v>
      </c>
      <c r="AT106" s="1">
        <f t="shared" si="129"/>
        <v>13958.72604287512</v>
      </c>
      <c r="AU106" s="1">
        <f t="shared" si="89"/>
        <v>18815.785445444049</v>
      </c>
      <c r="AV106" s="1">
        <f t="shared" si="90"/>
        <v>10125.455798693543</v>
      </c>
      <c r="AW106" s="1">
        <f t="shared" si="91"/>
        <v>2791.7452085750242</v>
      </c>
      <c r="AX106" s="1">
        <f t="shared" si="143"/>
        <v>59340.674316636207</v>
      </c>
      <c r="AY106" s="1">
        <f t="shared" si="144"/>
        <v>11665.401844483451</v>
      </c>
      <c r="AZ106" s="1">
        <f t="shared" si="145"/>
        <v>1746.6279795084693</v>
      </c>
      <c r="BA106" s="1">
        <f t="shared" si="146"/>
        <v>10.991050257390564</v>
      </c>
      <c r="BB106" s="1">
        <f t="shared" si="147"/>
        <v>9.3643826325963015</v>
      </c>
      <c r="BC106" s="1">
        <f t="shared" si="148"/>
        <v>7.4654423392653095</v>
      </c>
      <c r="BD106" s="1">
        <f t="shared" si="149"/>
        <v>28872.417511492986</v>
      </c>
      <c r="BE106">
        <f t="shared" si="135"/>
        <v>7.4918915218220111E-2</v>
      </c>
      <c r="BF106">
        <f t="shared" si="136"/>
        <v>0.20311806369660462</v>
      </c>
      <c r="BG106">
        <f t="shared" si="137"/>
        <v>2.6103804494005161E-2</v>
      </c>
      <c r="BH106">
        <f t="shared" si="150"/>
        <v>0.15376482617087125</v>
      </c>
      <c r="BI106">
        <f t="shared" si="151"/>
        <v>5.6128438574748528E-4</v>
      </c>
      <c r="BJ106">
        <f t="shared" si="151"/>
        <v>4.125694779985793E-3</v>
      </c>
      <c r="BK106">
        <f t="shared" si="151"/>
        <v>6.8140860906124406E-5</v>
      </c>
      <c r="BL106">
        <f t="shared" si="140"/>
        <v>52.805032880512677</v>
      </c>
      <c r="BM106">
        <f t="shared" si="141"/>
        <v>208.87270066823413</v>
      </c>
      <c r="BN106">
        <f t="shared" si="142"/>
        <v>0.95115960971424984</v>
      </c>
      <c r="BO106">
        <f t="shared" si="131"/>
        <v>97.301138880299803</v>
      </c>
      <c r="BP106">
        <f t="shared" si="132"/>
        <v>50.990594870006497</v>
      </c>
      <c r="BQ106">
        <f t="shared" si="133"/>
        <v>9.6697450182748685</v>
      </c>
      <c r="BR106" s="7">
        <f t="shared" si="158"/>
        <v>1.6486094999625278E-2</v>
      </c>
      <c r="BS106" s="7">
        <f t="shared" si="138"/>
        <v>0.30655684077380635</v>
      </c>
      <c r="BT106" s="7">
        <f t="shared" si="139"/>
        <v>0.11954552626293956</v>
      </c>
      <c r="BU106" s="8">
        <f>MAX((BU$3*climate!$I216+BU$4*climate!$I216^2+BU$5*climate!$I216^6)*(K106/K$66)^$BW$1,-99)</f>
        <v>0.49368307165225894</v>
      </c>
      <c r="BV106" s="8">
        <f>MAX((BV$3*climate!$I216+BV$4*climate!$I216^2+BV$5*climate!$I216^6)*(L106/L$66)^$BW$1,-99)</f>
        <v>-1.1061521405302359</v>
      </c>
      <c r="BW106" s="8">
        <f>MAX((BW$3*climate!$I216+BW$4*climate!$I216^2+BW$5*climate!$I216^6)*(M106/M$66)^$BW$1,-99)</f>
        <v>-2.2526608417878742</v>
      </c>
      <c r="BX106" s="8">
        <f>MAX((BX$3*climate!$M216+BX$4*climate!$M216^2+BX$5*climate!$M216^6)*(K106/K$66)^$BW$1,-99)</f>
        <v>0.49367323554800757</v>
      </c>
      <c r="BY106" s="8">
        <f>MAX((BY$3*climate!$M216+BY$4*climate!$M216^2+BY$5*climate!$M216^6)*(L106/L$66)^$BW$1,-99)</f>
        <v>-1.1061600862925176</v>
      </c>
      <c r="BZ106" s="8">
        <f>MAX((BZ$3*climate!$M216+BZ$4*climate!$M216^2+BZ$5*climate!$M216^6)*(M106/M$66)^$BW$1,-99)</f>
        <v>-2.2526683721186651</v>
      </c>
      <c r="CA106" s="8">
        <f t="shared" si="152"/>
        <v>1.0304839605868379E-2</v>
      </c>
      <c r="CB106" s="8">
        <f t="shared" si="153"/>
        <v>3.1590190742558063E-3</v>
      </c>
      <c r="CC106" s="8">
        <f t="shared" si="154"/>
        <v>1.231897473738718E-3</v>
      </c>
      <c r="CD106" s="8">
        <f>MAX((CD$3*climate!$I216+CD$4*climate!$I216^2+CD$5*climate!$I216^6)*(K106/K$66)^$BW$1,-99)</f>
        <v>0.75996584091368535</v>
      </c>
      <c r="CE106" s="8">
        <f>MAX((CE$3*climate!$I216+CE$4*climate!$I216^2+CE$5*climate!$I216^6)*(L106/L$66)^$BW$1,-99)</f>
        <v>-0.55056456301962031</v>
      </c>
      <c r="CF106" s="8">
        <f>MAX((CF$3*climate!$I216+CF$4*climate!$I216^2+CF$5*climate!$I216^6)*(M106/M$66)^$BW$1,-99)</f>
        <v>-1.4403352600890291</v>
      </c>
      <c r="CG106" s="8">
        <f>MAX((CG$3*climate!$M216+CG$4*climate!$M216^2+CG$5*climate!$M216^6)*(K106/K$66)^$BW$1,-99)</f>
        <v>0.75995999287075944</v>
      </c>
      <c r="CH106" s="8">
        <f>MAX((CH$3*climate!$M216+CH$4*climate!$M216^2+CH$5*climate!$M216^6)*(L106/L$66)^$BW$1,-99)</f>
        <v>-0.55057168950383328</v>
      </c>
      <c r="CI106" s="8">
        <f>MAX((CI$3*climate!$M216+CI$4*climate!$M216^2+CI$5*climate!$M216^6)*(M106/M$66)^$BW$1,-99)</f>
        <v>-1.4403441059377453</v>
      </c>
      <c r="CJ106" s="8">
        <f t="shared" si="155"/>
        <v>7.8786397758479174E-4</v>
      </c>
      <c r="CK106" s="8">
        <f t="shared" si="156"/>
        <v>2.4152509192787872E-4</v>
      </c>
      <c r="CL106" s="8">
        <f t="shared" si="157"/>
        <v>9.418561382398675E-5</v>
      </c>
    </row>
    <row r="107" spans="1:90">
      <c r="A107">
        <f t="shared" si="92"/>
        <v>2061</v>
      </c>
      <c r="B107" s="4">
        <f t="shared" si="97"/>
        <v>1269.2272845511707</v>
      </c>
      <c r="C107" s="4">
        <f t="shared" si="98"/>
        <v>3476.9239642350558</v>
      </c>
      <c r="D107" s="4">
        <f t="shared" si="99"/>
        <v>6413.627711275486</v>
      </c>
      <c r="E107" s="11">
        <f t="shared" si="100"/>
        <v>7.1298039509119283E-4</v>
      </c>
      <c r="F107" s="11">
        <f t="shared" si="101"/>
        <v>1.4293685117271523E-3</v>
      </c>
      <c r="G107" s="11">
        <f t="shared" si="102"/>
        <v>3.1558016340720503E-3</v>
      </c>
      <c r="H107" s="4">
        <f t="shared" si="103"/>
        <v>95300.349396080957</v>
      </c>
      <c r="I107" s="4">
        <f t="shared" si="104"/>
        <v>51728.085679829157</v>
      </c>
      <c r="J107" s="4">
        <f t="shared" si="105"/>
        <v>14209.286768874364</v>
      </c>
      <c r="K107" s="4">
        <f t="shared" si="76"/>
        <v>75085.329913768321</v>
      </c>
      <c r="L107" s="4">
        <f t="shared" si="77"/>
        <v>14877.542969568403</v>
      </c>
      <c r="M107" s="4">
        <f t="shared" si="78"/>
        <v>2215.4835622737673</v>
      </c>
      <c r="N107" s="11">
        <f t="shared" si="106"/>
        <v>1.2261229296049114E-2</v>
      </c>
      <c r="O107" s="11">
        <f t="shared" si="107"/>
        <v>2.0284987549158195E-2</v>
      </c>
      <c r="P107" s="11">
        <f t="shared" si="108"/>
        <v>1.4747771484683092E-2</v>
      </c>
      <c r="Q107" s="4">
        <f t="shared" si="109"/>
        <v>6661.1917241608253</v>
      </c>
      <c r="R107" s="4">
        <f t="shared" si="110"/>
        <v>15081.503317535205</v>
      </c>
      <c r="S107" s="4">
        <f t="shared" si="111"/>
        <v>4530.5292929501747</v>
      </c>
      <c r="T107" s="4">
        <f t="shared" si="112"/>
        <v>69.896823740656231</v>
      </c>
      <c r="U107" s="4">
        <f t="shared" si="113"/>
        <v>291.55347852774077</v>
      </c>
      <c r="V107" s="4">
        <f t="shared" si="114"/>
        <v>318.84283614251217</v>
      </c>
      <c r="W107" s="11">
        <f t="shared" si="115"/>
        <v>-1.219247815263802E-2</v>
      </c>
      <c r="X107" s="11">
        <f t="shared" si="116"/>
        <v>-1.3228699347321071E-2</v>
      </c>
      <c r="Y107" s="11">
        <f t="shared" si="117"/>
        <v>-1.2203590333800474E-2</v>
      </c>
      <c r="Z107" s="4">
        <f t="shared" si="134"/>
        <v>13018.121272815064</v>
      </c>
      <c r="AA107" s="4">
        <f t="shared" si="118"/>
        <v>40763.168420993919</v>
      </c>
      <c r="AB107" s="4">
        <f t="shared" si="119"/>
        <v>7587.155561612316</v>
      </c>
      <c r="AC107" s="12">
        <f t="shared" si="120"/>
        <v>2.1139321477729909</v>
      </c>
      <c r="AD107" s="12">
        <f t="shared" si="121"/>
        <v>3.4196971546444761</v>
      </c>
      <c r="AE107" s="12">
        <f t="shared" si="122"/>
        <v>1.7290649819534178</v>
      </c>
      <c r="AF107" s="11">
        <f t="shared" si="123"/>
        <v>-2.9039671966837322E-3</v>
      </c>
      <c r="AG107" s="11">
        <f t="shared" si="124"/>
        <v>2.0567434751257441E-3</v>
      </c>
      <c r="AH107" s="11">
        <f t="shared" si="125"/>
        <v>8.257041531207765E-4</v>
      </c>
      <c r="AI107" s="1">
        <f t="shared" si="83"/>
        <v>165541.98436593544</v>
      </c>
      <c r="AJ107" s="1">
        <f t="shared" si="84"/>
        <v>83084.862073790282</v>
      </c>
      <c r="AK107" s="1">
        <f t="shared" si="85"/>
        <v>23411.22600005089</v>
      </c>
      <c r="AL107" s="17">
        <f t="shared" si="163"/>
        <v>28.22183260343472</v>
      </c>
      <c r="AM107" s="17">
        <f t="shared" si="163"/>
        <v>8.0077811180088343</v>
      </c>
      <c r="AN107" s="17">
        <f t="shared" si="163"/>
        <v>1.7495637923387468</v>
      </c>
      <c r="AO107" s="7">
        <f t="shared" si="164"/>
        <v>1.0946842882532049E-2</v>
      </c>
      <c r="AP107" s="7">
        <f t="shared" si="164"/>
        <v>1.6857315421861589E-2</v>
      </c>
      <c r="AQ107" s="7">
        <f t="shared" si="164"/>
        <v>1.2202000674454797E-2</v>
      </c>
      <c r="AR107" s="1">
        <f t="shared" si="127"/>
        <v>95300.349396080957</v>
      </c>
      <c r="AS107" s="1">
        <f t="shared" si="128"/>
        <v>51728.085679829157</v>
      </c>
      <c r="AT107" s="1">
        <f t="shared" si="129"/>
        <v>14209.286768874364</v>
      </c>
      <c r="AU107" s="1">
        <f t="shared" si="89"/>
        <v>19060.069879216193</v>
      </c>
      <c r="AV107" s="1">
        <f t="shared" si="90"/>
        <v>10345.617135965833</v>
      </c>
      <c r="AW107" s="1">
        <f t="shared" si="91"/>
        <v>2841.857353774873</v>
      </c>
      <c r="AX107" s="1">
        <f t="shared" si="143"/>
        <v>60068.263931014662</v>
      </c>
      <c r="AY107" s="1">
        <f t="shared" si="144"/>
        <v>11902.034375654723</v>
      </c>
      <c r="AZ107" s="1">
        <f t="shared" si="145"/>
        <v>1772.3868498190141</v>
      </c>
      <c r="BA107" s="1">
        <f t="shared" si="146"/>
        <v>11.003236926661042</v>
      </c>
      <c r="BB107" s="1">
        <f t="shared" si="147"/>
        <v>9.3844646204256907</v>
      </c>
      <c r="BC107" s="1">
        <f t="shared" si="148"/>
        <v>7.4800824198772586</v>
      </c>
      <c r="BD107" s="1">
        <f t="shared" si="149"/>
        <v>28146.424769417168</v>
      </c>
      <c r="BE107">
        <f t="shared" si="135"/>
        <v>7.4918915218220111E-2</v>
      </c>
      <c r="BF107">
        <f t="shared" si="136"/>
        <v>0.20311806369660462</v>
      </c>
      <c r="BG107">
        <f t="shared" si="137"/>
        <v>2.6103804494005161E-2</v>
      </c>
      <c r="BH107">
        <f t="shared" si="150"/>
        <v>0.15403833272703363</v>
      </c>
      <c r="BI107">
        <f t="shared" si="151"/>
        <v>5.6128438574748528E-4</v>
      </c>
      <c r="BJ107">
        <f t="shared" si="151"/>
        <v>4.125694779985793E-3</v>
      </c>
      <c r="BK107">
        <f t="shared" si="151"/>
        <v>6.8140860906124406E-5</v>
      </c>
      <c r="BL107">
        <f t="shared" si="140"/>
        <v>53.490598072300031</v>
      </c>
      <c r="BM107">
        <f t="shared" si="141"/>
        <v>213.41429306792901</v>
      </c>
      <c r="BN107">
        <f t="shared" si="142"/>
        <v>0.96823303329310195</v>
      </c>
      <c r="BO107">
        <f t="shared" si="131"/>
        <v>98.905254699452158</v>
      </c>
      <c r="BP107">
        <f t="shared" si="132"/>
        <v>51.550990803784892</v>
      </c>
      <c r="BQ107">
        <f t="shared" si="133"/>
        <v>9.7774835589407303</v>
      </c>
      <c r="BR107" s="7">
        <f t="shared" si="158"/>
        <v>1.6215237636427959E-2</v>
      </c>
      <c r="BS107" s="7">
        <f t="shared" si="138"/>
        <v>0.29762800075126827</v>
      </c>
      <c r="BT107" s="7">
        <f t="shared" si="139"/>
        <v>0.1142351788849926</v>
      </c>
      <c r="BU107" s="8">
        <f>MAX((BU$3*climate!$I217+BU$4*climate!$I217^2+BU$5*climate!$I217^6)*(K107/K$66)^$BW$1,-99)</f>
        <v>0.32660459310319717</v>
      </c>
      <c r="BV107" s="8">
        <f>MAX((BV$3*climate!$I217+BV$4*climate!$I217^2+BV$5*climate!$I217^6)*(L107/L$66)^$BW$1,-99)</f>
        <v>-1.2337759216255073</v>
      </c>
      <c r="BW107" s="8">
        <f>MAX((BW$3*climate!$I217+BW$4*climate!$I217^2+BW$5*climate!$I217^6)*(M107/M$66)^$BW$1,-99)</f>
        <v>-2.3705408117714581</v>
      </c>
      <c r="BX107" s="8">
        <f>MAX((BX$3*climate!$M217+BX$4*climate!$M217^2+BX$5*climate!$M217^6)*(K107/K$66)^$BW$1,-99)</f>
        <v>0.32659448919771977</v>
      </c>
      <c r="BY107" s="8">
        <f>MAX((BY$3*climate!$M217+BY$4*climate!$M217^2+BY$5*climate!$M217^6)*(L107/L$66)^$BW$1,-99)</f>
        <v>-1.2337840281418166</v>
      </c>
      <c r="BZ107" s="8">
        <f>MAX((BZ$3*climate!$M217+BZ$4*climate!$M217^2+BZ$5*climate!$M217^6)*(M107/M$66)^$BW$1,-99)</f>
        <v>-2.3705484732695341</v>
      </c>
      <c r="CA107" s="8">
        <f t="shared" si="152"/>
        <v>1.0717701455015992E-2</v>
      </c>
      <c r="CB107" s="8">
        <f t="shared" si="153"/>
        <v>3.1898880567053688E-3</v>
      </c>
      <c r="CC107" s="8">
        <f t="shared" si="154"/>
        <v>1.2243385429496973E-3</v>
      </c>
      <c r="CD107" s="8">
        <f>MAX((CD$3*climate!$I217+CD$4*climate!$I217^2+CD$5*climate!$I217^6)*(K107/K$66)^$BW$1,-99)</f>
        <v>0.65455606495419938</v>
      </c>
      <c r="CE107" s="8">
        <f>MAX((CE$3*climate!$I217+CE$4*climate!$I217^2+CE$5*climate!$I217^6)*(L107/L$66)^$BW$1,-99)</f>
        <v>-0.67121396467387429</v>
      </c>
      <c r="CF107" s="8">
        <f>MAX((CF$3*climate!$I217+CF$4*climate!$I217^2+CF$5*climate!$I217^6)*(M107/M$66)^$BW$1,-99)</f>
        <v>-1.5874446475930253</v>
      </c>
      <c r="CG107" s="8">
        <f>MAX((CG$3*climate!$M217+CG$4*climate!$M217^2+CG$5*climate!$M217^6)*(K107/K$66)^$BW$1,-99)</f>
        <v>0.65454949007254815</v>
      </c>
      <c r="CH107" s="8">
        <f>MAX((CH$3*climate!$M217+CH$4*climate!$M217^2+CH$5*climate!$M217^6)*(L107/L$66)^$BW$1,-99)</f>
        <v>-0.67122171989769064</v>
      </c>
      <c r="CI107" s="8">
        <f>MAX((CI$3*climate!$M217+CI$4*climate!$M217^2+CI$5*climate!$M217^6)*(M107/M$66)^$BW$1,-99)</f>
        <v>-1.5874541631743708</v>
      </c>
      <c r="CJ107" s="8">
        <f t="shared" si="155"/>
        <v>8.6907167267964703E-4</v>
      </c>
      <c r="CK107" s="8">
        <f t="shared" si="156"/>
        <v>2.5866006444920397E-4</v>
      </c>
      <c r="CL107" s="8">
        <f t="shared" si="157"/>
        <v>9.9278557992439208E-5</v>
      </c>
    </row>
    <row r="108" spans="1:90">
      <c r="A108">
        <f t="shared" si="92"/>
        <v>2062</v>
      </c>
      <c r="B108" s="4">
        <f t="shared" si="97"/>
        <v>1270.0869720134303</v>
      </c>
      <c r="C108" s="4">
        <f t="shared" si="98"/>
        <v>3481.6452795855957</v>
      </c>
      <c r="D108" s="4">
        <f t="shared" si="99"/>
        <v>6432.8558412464799</v>
      </c>
      <c r="E108" s="11">
        <f t="shared" si="100"/>
        <v>6.7733137533663318E-4</v>
      </c>
      <c r="F108" s="11">
        <f t="shared" si="101"/>
        <v>1.3579000861407946E-3</v>
      </c>
      <c r="G108" s="11">
        <f t="shared" si="102"/>
        <v>2.9980115523684475E-3</v>
      </c>
      <c r="H108" s="4">
        <f t="shared" si="103"/>
        <v>96514.58418893168</v>
      </c>
      <c r="I108" s="4">
        <f t="shared" si="104"/>
        <v>52835.604977335075</v>
      </c>
      <c r="J108" s="4">
        <f t="shared" si="105"/>
        <v>14459.100640853761</v>
      </c>
      <c r="K108" s="4">
        <f t="shared" si="76"/>
        <v>75990.531605823853</v>
      </c>
      <c r="L108" s="4">
        <f t="shared" si="77"/>
        <v>15175.470426908008</v>
      </c>
      <c r="M108" s="4">
        <f t="shared" si="78"/>
        <v>2247.6954245024795</v>
      </c>
      <c r="N108" s="11">
        <f t="shared" si="106"/>
        <v>1.2055639804674279E-2</v>
      </c>
      <c r="O108" s="11">
        <f t="shared" si="107"/>
        <v>2.0025313181686544E-2</v>
      </c>
      <c r="P108" s="11">
        <f t="shared" si="108"/>
        <v>1.4539427318365217E-2</v>
      </c>
      <c r="Q108" s="4">
        <f t="shared" si="109"/>
        <v>6663.8116551823896</v>
      </c>
      <c r="R108" s="4">
        <f t="shared" si="110"/>
        <v>15200.624186546267</v>
      </c>
      <c r="S108" s="4">
        <f t="shared" si="111"/>
        <v>4553.9199003043141</v>
      </c>
      <c r="T108" s="4">
        <f t="shared" si="112"/>
        <v>69.044608244259493</v>
      </c>
      <c r="U108" s="4">
        <f t="shared" si="113"/>
        <v>287.69660521663167</v>
      </c>
      <c r="V108" s="4">
        <f t="shared" si="114"/>
        <v>314.95180878936191</v>
      </c>
      <c r="W108" s="11">
        <f t="shared" si="115"/>
        <v>-1.219247815263802E-2</v>
      </c>
      <c r="X108" s="11">
        <f t="shared" si="116"/>
        <v>-1.3228699347321071E-2</v>
      </c>
      <c r="Y108" s="11">
        <f t="shared" si="117"/>
        <v>-1.2203590333800474E-2</v>
      </c>
      <c r="Z108" s="4">
        <f t="shared" si="134"/>
        <v>12988.522962135334</v>
      </c>
      <c r="AA108" s="4">
        <f t="shared" si="118"/>
        <v>41183.056755144462</v>
      </c>
      <c r="AB108" s="4">
        <f t="shared" si="119"/>
        <v>7635.3926951286285</v>
      </c>
      <c r="AC108" s="12">
        <f t="shared" si="120"/>
        <v>2.1077933581598431</v>
      </c>
      <c r="AD108" s="12">
        <f t="shared" si="121"/>
        <v>3.426730594454197</v>
      </c>
      <c r="AE108" s="12">
        <f t="shared" si="122"/>
        <v>1.7304926780900325</v>
      </c>
      <c r="AF108" s="11">
        <f t="shared" si="123"/>
        <v>-2.9039671966837322E-3</v>
      </c>
      <c r="AG108" s="11">
        <f t="shared" si="124"/>
        <v>2.0567434751257441E-3</v>
      </c>
      <c r="AH108" s="11">
        <f t="shared" si="125"/>
        <v>8.257041531207765E-4</v>
      </c>
      <c r="AI108" s="1">
        <f t="shared" si="83"/>
        <v>168047.85580855809</v>
      </c>
      <c r="AJ108" s="1">
        <f t="shared" si="84"/>
        <v>85121.993002377087</v>
      </c>
      <c r="AK108" s="1">
        <f t="shared" si="85"/>
        <v>23911.960753820676</v>
      </c>
      <c r="AL108" s="17">
        <f t="shared" si="163"/>
        <v>28.527683171127968</v>
      </c>
      <c r="AM108" s="17">
        <f t="shared" si="163"/>
        <v>8.1414209132229818</v>
      </c>
      <c r="AN108" s="17">
        <f t="shared" si="163"/>
        <v>1.7706984891271249</v>
      </c>
      <c r="AO108" s="7">
        <f t="shared" si="164"/>
        <v>1.0837374453706729E-2</v>
      </c>
      <c r="AP108" s="7">
        <f t="shared" si="164"/>
        <v>1.6688742267642973E-2</v>
      </c>
      <c r="AQ108" s="7">
        <f t="shared" si="164"/>
        <v>1.2079980667710249E-2</v>
      </c>
      <c r="AR108" s="1">
        <f t="shared" si="127"/>
        <v>96514.58418893168</v>
      </c>
      <c r="AS108" s="1">
        <f t="shared" si="128"/>
        <v>52835.604977335075</v>
      </c>
      <c r="AT108" s="1">
        <f t="shared" si="129"/>
        <v>14459.100640853761</v>
      </c>
      <c r="AU108" s="1">
        <f t="shared" si="89"/>
        <v>19302.916837786335</v>
      </c>
      <c r="AV108" s="1">
        <f t="shared" si="90"/>
        <v>10567.120995467016</v>
      </c>
      <c r="AW108" s="1">
        <f t="shared" si="91"/>
        <v>2891.8201281707525</v>
      </c>
      <c r="AX108" s="1">
        <f t="shared" si="143"/>
        <v>60792.425284659075</v>
      </c>
      <c r="AY108" s="1">
        <f t="shared" si="144"/>
        <v>12140.376341526409</v>
      </c>
      <c r="AZ108" s="1">
        <f t="shared" si="145"/>
        <v>1798.1563396019837</v>
      </c>
      <c r="BA108" s="1">
        <f t="shared" si="146"/>
        <v>11.015220476059113</v>
      </c>
      <c r="BB108" s="1">
        <f t="shared" si="147"/>
        <v>9.4042920642587298</v>
      </c>
      <c r="BC108" s="1">
        <f t="shared" si="148"/>
        <v>7.4945171631991752</v>
      </c>
      <c r="BD108" s="1">
        <f t="shared" si="149"/>
        <v>27434.899952327676</v>
      </c>
      <c r="BE108">
        <f t="shared" si="135"/>
        <v>7.4918915218220111E-2</v>
      </c>
      <c r="BF108">
        <f t="shared" si="136"/>
        <v>0.20311806369660462</v>
      </c>
      <c r="BG108">
        <f t="shared" si="137"/>
        <v>2.6103804494005161E-2</v>
      </c>
      <c r="BH108">
        <f t="shared" si="150"/>
        <v>0.15430980068611627</v>
      </c>
      <c r="BI108">
        <f t="shared" si="151"/>
        <v>5.6128438574748528E-4</v>
      </c>
      <c r="BJ108">
        <f t="shared" si="151"/>
        <v>4.125694779985793E-3</v>
      </c>
      <c r="BK108">
        <f t="shared" si="151"/>
        <v>6.8140860906124406E-5</v>
      </c>
      <c r="BL108">
        <f t="shared" si="140"/>
        <v>54.172129102158472</v>
      </c>
      <c r="BM108">
        <f t="shared" si="141"/>
        <v>217.9835796523827</v>
      </c>
      <c r="BN108">
        <f t="shared" si="142"/>
        <v>0.98525556559607042</v>
      </c>
      <c r="BO108">
        <f t="shared" si="131"/>
        <v>100.5090269078952</v>
      </c>
      <c r="BP108">
        <f t="shared" si="132"/>
        <v>52.117868962674294</v>
      </c>
      <c r="BQ108">
        <f t="shared" si="133"/>
        <v>9.8865258503022648</v>
      </c>
      <c r="BR108" s="7">
        <f t="shared" si="158"/>
        <v>1.5948922701919388E-2</v>
      </c>
      <c r="BS108" s="7">
        <f t="shared" si="138"/>
        <v>0.28895922403035756</v>
      </c>
      <c r="BT108" s="7">
        <f t="shared" si="139"/>
        <v>0.10918898404029044</v>
      </c>
      <c r="BU108" s="8">
        <f>MAX((BU$3*climate!$I218+BU$4*climate!$I218^2+BU$5*climate!$I218^6)*(K108/K$66)^$BW$1,-99)</f>
        <v>0.15503540146858238</v>
      </c>
      <c r="BV108" s="8">
        <f>MAX((BV$3*climate!$I218+BV$4*climate!$I218^2+BV$5*climate!$I218^6)*(L108/L$66)^$BW$1,-99)</f>
        <v>-1.3639571843286762</v>
      </c>
      <c r="BW108" s="8">
        <f>MAX((BW$3*climate!$I218+BW$4*climate!$I218^2+BW$5*climate!$I218^6)*(M108/M$66)^$BW$1,-99)</f>
        <v>-2.4907188300490519</v>
      </c>
      <c r="BX108" s="8">
        <f>MAX((BX$3*climate!$M218+BX$4*climate!$M218^2+BX$5*climate!$M218^6)*(K108/K$66)^$BW$1,-99)</f>
        <v>0.15502503509221016</v>
      </c>
      <c r="BY108" s="8">
        <f>MAX((BY$3*climate!$M218+BY$4*climate!$M218^2+BY$5*climate!$M218^6)*(L108/L$66)^$BW$1,-99)</f>
        <v>-1.3639654469576767</v>
      </c>
      <c r="BZ108" s="8">
        <f>MAX((BZ$3*climate!$M218+BZ$4*climate!$M218^2+BZ$5*climate!$M218^6)*(M108/M$66)^$BW$1,-99)</f>
        <v>-2.4907266188407844</v>
      </c>
      <c r="CA108" s="8">
        <f t="shared" si="152"/>
        <v>1.1131254286414261E-2</v>
      </c>
      <c r="CB108" s="8">
        <f t="shared" si="153"/>
        <v>3.2164786010868561E-3</v>
      </c>
      <c r="CC108" s="8">
        <f t="shared" si="154"/>
        <v>1.2154103466277013E-3</v>
      </c>
      <c r="CD108" s="8">
        <f>MAX((CD$3*climate!$I218+CD$4*climate!$I218^2+CD$5*climate!$I218^6)*(K108/K$66)^$BW$1,-99)</f>
        <v>0.53665575984525349</v>
      </c>
      <c r="CE108" s="8">
        <f>MAX((CE$3*climate!$I218+CE$4*climate!$I218^2+CE$5*climate!$I218^6)*(L108/L$66)^$BW$1,-99)</f>
        <v>-0.80249275819053256</v>
      </c>
      <c r="CF108" s="8">
        <f>MAX((CF$3*climate!$I218+CF$4*climate!$I218^2+CF$5*climate!$I218^6)*(M108/M$66)^$BW$1,-99)</f>
        <v>-1.7460970033362604</v>
      </c>
      <c r="CG108" s="8">
        <f>MAX((CG$3*climate!$M218+CG$4*climate!$M218^2+CG$5*climate!$M218^6)*(K108/K$66)^$BW$1,-99)</f>
        <v>0.5366484148995051</v>
      </c>
      <c r="CH108" s="8">
        <f>MAX((CH$3*climate!$M218+CH$4*climate!$M218^2+CH$5*climate!$M218^6)*(L108/L$66)^$BW$1,-99)</f>
        <v>-0.80250117552177824</v>
      </c>
      <c r="CI108" s="8">
        <f>MAX((CI$3*climate!$M218+CI$4*climate!$M218^2+CI$5*climate!$M218^6)*(M108/M$66)^$BW$1,-99)</f>
        <v>-1.7461072237644659</v>
      </c>
      <c r="CJ108" s="8">
        <f t="shared" si="155"/>
        <v>9.5488346479598025E-4</v>
      </c>
      <c r="CK108" s="8">
        <f t="shared" si="156"/>
        <v>2.759223850268657E-4</v>
      </c>
      <c r="CL108" s="8">
        <f t="shared" si="157"/>
        <v>1.0426275539794553E-4</v>
      </c>
    </row>
    <row r="109" spans="1:90">
      <c r="A109">
        <f t="shared" si="92"/>
        <v>2063</v>
      </c>
      <c r="B109" s="4">
        <f t="shared" si="97"/>
        <v>1270.9042282812038</v>
      </c>
      <c r="C109" s="4">
        <f t="shared" si="98"/>
        <v>3486.1366196894041</v>
      </c>
      <c r="D109" s="4">
        <f t="shared" si="99"/>
        <v>6451.1773285669187</v>
      </c>
      <c r="E109" s="11">
        <f t="shared" si="100"/>
        <v>6.4346480656980146E-4</v>
      </c>
      <c r="F109" s="11">
        <f t="shared" si="101"/>
        <v>1.2900050818337547E-3</v>
      </c>
      <c r="G109" s="11">
        <f t="shared" si="102"/>
        <v>2.8481109747500251E-3</v>
      </c>
      <c r="H109" s="4">
        <f t="shared" si="103"/>
        <v>97721.275169778688</v>
      </c>
      <c r="I109" s="4">
        <f t="shared" si="104"/>
        <v>53949.576185918108</v>
      </c>
      <c r="J109" s="4">
        <f t="shared" si="105"/>
        <v>14708.119614332665</v>
      </c>
      <c r="K109" s="4">
        <f t="shared" si="76"/>
        <v>76891.140178154019</v>
      </c>
      <c r="L109" s="4">
        <f t="shared" si="77"/>
        <v>15475.462401908026</v>
      </c>
      <c r="M109" s="4">
        <f t="shared" si="78"/>
        <v>2279.9124663962639</v>
      </c>
      <c r="N109" s="11">
        <f t="shared" si="106"/>
        <v>1.1851589313808031E-2</v>
      </c>
      <c r="O109" s="11">
        <f t="shared" si="107"/>
        <v>1.9768215848392723E-2</v>
      </c>
      <c r="P109" s="11">
        <f t="shared" si="108"/>
        <v>1.4333366319378316E-2</v>
      </c>
      <c r="Q109" s="4">
        <f t="shared" si="109"/>
        <v>6664.8629607205221</v>
      </c>
      <c r="R109" s="4">
        <f t="shared" si="110"/>
        <v>15315.785824875573</v>
      </c>
      <c r="S109" s="4">
        <f t="shared" si="111"/>
        <v>4575.8175884532411</v>
      </c>
      <c r="T109" s="4">
        <f t="shared" si="112"/>
        <v>68.202783366683903</v>
      </c>
      <c r="U109" s="4">
        <f t="shared" si="113"/>
        <v>283.89075332297591</v>
      </c>
      <c r="V109" s="4">
        <f t="shared" si="114"/>
        <v>311.10826594000707</v>
      </c>
      <c r="W109" s="11">
        <f t="shared" si="115"/>
        <v>-1.219247815263802E-2</v>
      </c>
      <c r="X109" s="11">
        <f t="shared" si="116"/>
        <v>-1.3228699347321071E-2</v>
      </c>
      <c r="Y109" s="11">
        <f t="shared" si="117"/>
        <v>-1.2203590333800474E-2</v>
      </c>
      <c r="Z109" s="4">
        <f t="shared" si="134"/>
        <v>12955.89843294483</v>
      </c>
      <c r="AA109" s="4">
        <f t="shared" si="118"/>
        <v>41593.712085380859</v>
      </c>
      <c r="AB109" s="4">
        <f t="shared" si="119"/>
        <v>7681.1504842891709</v>
      </c>
      <c r="AC109" s="12">
        <f t="shared" si="120"/>
        <v>2.1016723953903593</v>
      </c>
      <c r="AD109" s="12">
        <f t="shared" si="121"/>
        <v>3.4337785002453542</v>
      </c>
      <c r="AE109" s="12">
        <f t="shared" si="122"/>
        <v>1.7319215530812766</v>
      </c>
      <c r="AF109" s="11">
        <f t="shared" si="123"/>
        <v>-2.9039671966837322E-3</v>
      </c>
      <c r="AG109" s="11">
        <f t="shared" si="124"/>
        <v>2.0567434751257441E-3</v>
      </c>
      <c r="AH109" s="11">
        <f t="shared" si="125"/>
        <v>8.257041531207765E-4</v>
      </c>
      <c r="AI109" s="1">
        <f t="shared" si="83"/>
        <v>170545.98706548862</v>
      </c>
      <c r="AJ109" s="1">
        <f t="shared" si="84"/>
        <v>87176.914697606393</v>
      </c>
      <c r="AK109" s="1">
        <f t="shared" si="85"/>
        <v>24412.58480660936</v>
      </c>
      <c r="AL109" s="17">
        <f t="shared" si="163"/>
        <v>28.833756704101965</v>
      </c>
      <c r="AM109" s="17">
        <f t="shared" si="163"/>
        <v>8.2759322877830268</v>
      </c>
      <c r="AN109" s="17">
        <f t="shared" si="163"/>
        <v>1.7918745926089543</v>
      </c>
      <c r="AO109" s="7">
        <f t="shared" si="164"/>
        <v>1.0729000709169661E-2</v>
      </c>
      <c r="AP109" s="7">
        <f t="shared" si="164"/>
        <v>1.6521854844966544E-2</v>
      </c>
      <c r="AQ109" s="7">
        <f t="shared" si="164"/>
        <v>1.1959180861033146E-2</v>
      </c>
      <c r="AR109" s="1">
        <f t="shared" si="127"/>
        <v>97721.275169778688</v>
      </c>
      <c r="AS109" s="1">
        <f t="shared" si="128"/>
        <v>53949.576185918108</v>
      </c>
      <c r="AT109" s="1">
        <f t="shared" si="129"/>
        <v>14708.119614332665</v>
      </c>
      <c r="AU109" s="1">
        <f t="shared" si="89"/>
        <v>19544.255033955738</v>
      </c>
      <c r="AV109" s="1">
        <f t="shared" si="90"/>
        <v>10789.915237183623</v>
      </c>
      <c r="AW109" s="1">
        <f t="shared" si="91"/>
        <v>2941.6239228665331</v>
      </c>
      <c r="AX109" s="1">
        <f t="shared" si="143"/>
        <v>61512.912142523215</v>
      </c>
      <c r="AY109" s="1">
        <f t="shared" si="144"/>
        <v>12380.369921526419</v>
      </c>
      <c r="AZ109" s="1">
        <f t="shared" si="145"/>
        <v>1823.9299731170113</v>
      </c>
      <c r="BA109" s="1">
        <f t="shared" si="146"/>
        <v>11.027002385294413</v>
      </c>
      <c r="BB109" s="1">
        <f t="shared" si="147"/>
        <v>9.4238674263678117</v>
      </c>
      <c r="BC109" s="1">
        <f t="shared" si="148"/>
        <v>7.5087487779658248</v>
      </c>
      <c r="BD109" s="1">
        <f t="shared" si="149"/>
        <v>26737.82431501447</v>
      </c>
      <c r="BE109">
        <f t="shared" si="135"/>
        <v>7.4918915218220111E-2</v>
      </c>
      <c r="BF109">
        <f t="shared" si="136"/>
        <v>0.20311806369660462</v>
      </c>
      <c r="BG109">
        <f t="shared" si="137"/>
        <v>2.6103804494005161E-2</v>
      </c>
      <c r="BH109">
        <f t="shared" si="150"/>
        <v>0.15457923400835485</v>
      </c>
      <c r="BI109">
        <f t="shared" si="151"/>
        <v>5.6128438574748528E-4</v>
      </c>
      <c r="BJ109">
        <f t="shared" si="151"/>
        <v>4.125694779985793E-3</v>
      </c>
      <c r="BK109">
        <f t="shared" si="151"/>
        <v>6.8140860906124406E-5</v>
      </c>
      <c r="BL109">
        <f t="shared" si="140"/>
        <v>54.849425908130215</v>
      </c>
      <c r="BM109">
        <f t="shared" si="141"/>
        <v>222.57948485268818</v>
      </c>
      <c r="BN109">
        <f t="shared" si="142"/>
        <v>1.0022239328308822</v>
      </c>
      <c r="BO109">
        <f t="shared" si="131"/>
        <v>102.11203760889435</v>
      </c>
      <c r="BP109">
        <f t="shared" si="132"/>
        <v>52.691298288750943</v>
      </c>
      <c r="BQ109">
        <f t="shared" si="133"/>
        <v>9.9968847029433725</v>
      </c>
      <c r="BR109" s="7">
        <f t="shared" si="158"/>
        <v>1.5687029508122841E-2</v>
      </c>
      <c r="BS109" s="7">
        <f t="shared" si="138"/>
        <v>0.28054293595180346</v>
      </c>
      <c r="BT109" s="7">
        <f t="shared" si="139"/>
        <v>0.10439227162090375</v>
      </c>
      <c r="BU109" s="8">
        <f>MAX((BU$3*climate!$I219+BU$4*climate!$I219^2+BU$5*climate!$I219^6)*(K109/K$66)^$BW$1,-99)</f>
        <v>-2.1008083003309766E-2</v>
      </c>
      <c r="BV109" s="8">
        <f>MAX((BV$3*climate!$I219+BV$4*climate!$I219^2+BV$5*climate!$I219^6)*(L109/L$66)^$BW$1,-99)</f>
        <v>-1.4966704257397052</v>
      </c>
      <c r="BW109" s="8">
        <f>MAX((BW$3*climate!$I219+BW$4*climate!$I219^2+BW$5*climate!$I219^6)*(M109/M$66)^$BW$1,-99)</f>
        <v>-2.6131767629028735</v>
      </c>
      <c r="BX109" s="8">
        <f>MAX((BX$3*climate!$M219+BX$4*climate!$M219^2+BX$5*climate!$M219^6)*(K109/K$66)^$BW$1,-99)</f>
        <v>-2.1018706426257305E-2</v>
      </c>
      <c r="BY109" s="8">
        <f>MAX((BY$3*climate!$M219+BY$4*climate!$M219^2+BY$5*climate!$M219^6)*(L109/L$66)^$BW$1,-99)</f>
        <v>-1.4966788398460287</v>
      </c>
      <c r="BZ109" s="8">
        <f>MAX((BZ$3*climate!$M219+BZ$4*climate!$M219^2+BZ$5*climate!$M219^6)*(M109/M$66)^$BW$1,-99)</f>
        <v>-2.6131846751390042</v>
      </c>
      <c r="CA109" s="8">
        <f t="shared" si="152"/>
        <v>1.1545085525289829E-2</v>
      </c>
      <c r="CB109" s="8">
        <f t="shared" si="153"/>
        <v>3.2388921890794779E-3</v>
      </c>
      <c r="CC109" s="8">
        <f t="shared" si="154"/>
        <v>1.2052177040426202E-3</v>
      </c>
      <c r="CD109" s="8">
        <f>MAX((CD$3*climate!$I219+CD$4*climate!$I219^2+CD$5*climate!$I219^6)*(K109/K$66)^$BW$1,-99)</f>
        <v>0.40544062069745351</v>
      </c>
      <c r="CE109" s="8">
        <f>MAX((CE$3*climate!$I219+CE$4*climate!$I219^2+CE$5*climate!$I219^6)*(L109/L$66)^$BW$1,-99)</f>
        <v>-0.94503722589612071</v>
      </c>
      <c r="CF109" s="8">
        <f>MAX((CF$3*climate!$I219+CF$4*climate!$I219^2+CF$5*climate!$I219^6)*(M109/M$66)^$BW$1,-99)</f>
        <v>-1.9169812578412373</v>
      </c>
      <c r="CG109" s="8">
        <f>MAX((CG$3*climate!$M219+CG$4*climate!$M219^2+CG$5*climate!$M219^6)*(K109/K$66)^$BW$1,-99)</f>
        <v>0.40543246132625105</v>
      </c>
      <c r="CH109" s="8">
        <f>MAX((CH$3*climate!$M219+CH$4*climate!$M219^2+CH$5*climate!$M219^6)*(L109/L$66)^$BW$1,-99)</f>
        <v>-0.94504633951119743</v>
      </c>
      <c r="CI109" s="8">
        <f>MAX((CI$3*climate!$M219+CI$4*climate!$M219^2+CI$5*climate!$M219^6)*(M109/M$66)^$BW$1,-99)</f>
        <v>-1.9169922191962221</v>
      </c>
      <c r="CJ109" s="8">
        <f t="shared" si="155"/>
        <v>1.0453825184278634E-3</v>
      </c>
      <c r="CK109" s="8">
        <f t="shared" si="156"/>
        <v>2.9327468091244307E-4</v>
      </c>
      <c r="CL109" s="8">
        <f t="shared" si="157"/>
        <v>1.0912985581146594E-4</v>
      </c>
    </row>
    <row r="110" spans="1:90">
      <c r="A110">
        <f t="shared" si="92"/>
        <v>2064</v>
      </c>
      <c r="B110" s="4">
        <f t="shared" si="97"/>
        <v>1271.6811213174526</v>
      </c>
      <c r="C110" s="4">
        <f t="shared" si="98"/>
        <v>3490.4088969470022</v>
      </c>
      <c r="D110" s="4">
        <f t="shared" si="99"/>
        <v>6468.632314068991</v>
      </c>
      <c r="E110" s="11">
        <f t="shared" si="100"/>
        <v>6.1129156624131135E-4</v>
      </c>
      <c r="F110" s="11">
        <f t="shared" si="101"/>
        <v>1.2255048277420668E-3</v>
      </c>
      <c r="G110" s="11">
        <f t="shared" si="102"/>
        <v>2.7057054260125235E-3</v>
      </c>
      <c r="H110" s="4">
        <f t="shared" si="103"/>
        <v>98920.07069769605</v>
      </c>
      <c r="I110" s="4">
        <f t="shared" si="104"/>
        <v>55069.73769325696</v>
      </c>
      <c r="J110" s="4">
        <f t="shared" si="105"/>
        <v>14956.297491950018</v>
      </c>
      <c r="K110" s="4">
        <f t="shared" si="76"/>
        <v>77786.851624576724</v>
      </c>
      <c r="L110" s="4">
        <f t="shared" si="77"/>
        <v>15777.445943776234</v>
      </c>
      <c r="M110" s="4">
        <f t="shared" si="78"/>
        <v>2312.1267009442981</v>
      </c>
      <c r="N110" s="11">
        <f t="shared" si="106"/>
        <v>1.1649085243727431E-2</v>
      </c>
      <c r="O110" s="11">
        <f t="shared" si="107"/>
        <v>1.9513700723474026E-2</v>
      </c>
      <c r="P110" s="11">
        <f t="shared" si="108"/>
        <v>1.4129592702720517E-2</v>
      </c>
      <c r="Q110" s="4">
        <f t="shared" si="109"/>
        <v>6664.3660848296768</v>
      </c>
      <c r="R110" s="4">
        <f t="shared" si="110"/>
        <v>15426.974620476494</v>
      </c>
      <c r="S110" s="4">
        <f t="shared" si="111"/>
        <v>4596.2441327937804</v>
      </c>
      <c r="T110" s="4">
        <f t="shared" si="112"/>
        <v>67.371222420536512</v>
      </c>
      <c r="U110" s="4">
        <f t="shared" si="113"/>
        <v>280.13524789978175</v>
      </c>
      <c r="V110" s="4">
        <f t="shared" si="114"/>
        <v>307.31162811301618</v>
      </c>
      <c r="W110" s="11">
        <f t="shared" si="115"/>
        <v>-1.219247815263802E-2</v>
      </c>
      <c r="X110" s="11">
        <f t="shared" si="116"/>
        <v>-1.3228699347321071E-2</v>
      </c>
      <c r="Y110" s="11">
        <f t="shared" si="117"/>
        <v>-1.2203590333800474E-2</v>
      </c>
      <c r="Z110" s="4">
        <f t="shared" si="134"/>
        <v>12920.31295977861</v>
      </c>
      <c r="AA110" s="4">
        <f t="shared" si="118"/>
        <v>41995.026439995752</v>
      </c>
      <c r="AB110" s="4">
        <f t="shared" si="119"/>
        <v>7724.4584288458564</v>
      </c>
      <c r="AC110" s="12">
        <f t="shared" si="120"/>
        <v>2.09556920769597</v>
      </c>
      <c r="AD110" s="12">
        <f t="shared" si="121"/>
        <v>3.4408409017707609</v>
      </c>
      <c r="AE110" s="12">
        <f t="shared" si="122"/>
        <v>1.7333516079005351</v>
      </c>
      <c r="AF110" s="11">
        <f t="shared" si="123"/>
        <v>-2.9039671966837322E-3</v>
      </c>
      <c r="AG110" s="11">
        <f t="shared" si="124"/>
        <v>2.0567434751257441E-3</v>
      </c>
      <c r="AH110" s="11">
        <f t="shared" si="125"/>
        <v>8.257041531207765E-4</v>
      </c>
      <c r="AI110" s="1">
        <f t="shared" si="83"/>
        <v>173035.64339289549</v>
      </c>
      <c r="AJ110" s="1">
        <f t="shared" si="84"/>
        <v>89249.138465029377</v>
      </c>
      <c r="AK110" s="1">
        <f t="shared" si="85"/>
        <v>24912.950248814959</v>
      </c>
      <c r="AL110" s="17">
        <f t="shared" si="163"/>
        <v>29.14002052626704</v>
      </c>
      <c r="AM110" s="17">
        <f t="shared" si="163"/>
        <v>8.4112987022288941</v>
      </c>
      <c r="AN110" s="17">
        <f t="shared" si="163"/>
        <v>1.8130896514189219</v>
      </c>
      <c r="AO110" s="7">
        <f t="shared" si="164"/>
        <v>1.0621710702077965E-2</v>
      </c>
      <c r="AP110" s="7">
        <f t="shared" si="164"/>
        <v>1.6356636296516878E-2</v>
      </c>
      <c r="AQ110" s="7">
        <f t="shared" si="164"/>
        <v>1.1839589052422814E-2</v>
      </c>
      <c r="AR110" s="1">
        <f t="shared" si="127"/>
        <v>98920.07069769605</v>
      </c>
      <c r="AS110" s="1">
        <f t="shared" si="128"/>
        <v>55069.73769325696</v>
      </c>
      <c r="AT110" s="1">
        <f t="shared" si="129"/>
        <v>14956.297491950018</v>
      </c>
      <c r="AU110" s="1">
        <f t="shared" si="89"/>
        <v>19784.014139539213</v>
      </c>
      <c r="AV110" s="1">
        <f t="shared" si="90"/>
        <v>11013.947538651393</v>
      </c>
      <c r="AW110" s="1">
        <f t="shared" si="91"/>
        <v>2991.2594983900035</v>
      </c>
      <c r="AX110" s="1">
        <f t="shared" si="143"/>
        <v>62229.481299661384</v>
      </c>
      <c r="AY110" s="1">
        <f t="shared" si="144"/>
        <v>12621.956755020987</v>
      </c>
      <c r="AZ110" s="1">
        <f t="shared" si="145"/>
        <v>1849.7013607554384</v>
      </c>
      <c r="BA110" s="1">
        <f t="shared" si="146"/>
        <v>11.038584142314985</v>
      </c>
      <c r="BB110" s="1">
        <f t="shared" si="147"/>
        <v>9.4431931759793066</v>
      </c>
      <c r="BC110" s="1">
        <f t="shared" si="148"/>
        <v>7.5227794784230095</v>
      </c>
      <c r="BD110" s="1">
        <f t="shared" si="149"/>
        <v>26055.155245907608</v>
      </c>
      <c r="BE110">
        <f t="shared" si="135"/>
        <v>7.4918915218220111E-2</v>
      </c>
      <c r="BF110">
        <f t="shared" si="136"/>
        <v>0.20311806369660462</v>
      </c>
      <c r="BG110">
        <f t="shared" si="137"/>
        <v>2.6103804494005161E-2</v>
      </c>
      <c r="BH110">
        <f t="shared" si="150"/>
        <v>0.15484663705001764</v>
      </c>
      <c r="BI110">
        <f t="shared" si="151"/>
        <v>5.6128438574748528E-4</v>
      </c>
      <c r="BJ110">
        <f t="shared" si="151"/>
        <v>4.125694779985793E-3</v>
      </c>
      <c r="BK110">
        <f t="shared" si="151"/>
        <v>6.8140860906124406E-5</v>
      </c>
      <c r="BL110">
        <f t="shared" si="140"/>
        <v>55.522291119654142</v>
      </c>
      <c r="BM110">
        <f t="shared" si="141"/>
        <v>227.2009293362571</v>
      </c>
      <c r="BN110">
        <f t="shared" si="142"/>
        <v>1.0191349870695834</v>
      </c>
      <c r="BO110">
        <f t="shared" si="131"/>
        <v>103.71387215599962</v>
      </c>
      <c r="BP110">
        <f t="shared" si="132"/>
        <v>53.271348713242574</v>
      </c>
      <c r="BQ110">
        <f t="shared" si="133"/>
        <v>10.108573158374204</v>
      </c>
      <c r="BR110" s="7">
        <f t="shared" si="158"/>
        <v>1.5429443384019859E-2</v>
      </c>
      <c r="BS110" s="7">
        <f t="shared" si="138"/>
        <v>0.27237178247747906</v>
      </c>
      <c r="BT110" s="7">
        <f t="shared" si="139"/>
        <v>9.9831277117407177E-2</v>
      </c>
      <c r="BU110" s="8">
        <f>MAX((BU$3*climate!$I220+BU$4*climate!$I220^2+BU$5*climate!$I220^6)*(K110/K$66)^$BW$1,-99)</f>
        <v>-0.20150573407314021</v>
      </c>
      <c r="BV110" s="8">
        <f>MAX((BV$3*climate!$I220+BV$4*climate!$I220^2+BV$5*climate!$I220^6)*(L110/L$66)^$BW$1,-99)</f>
        <v>-1.631887833005478</v>
      </c>
      <c r="BW110" s="8">
        <f>MAX((BW$3*climate!$I220+BW$4*climate!$I220^2+BW$5*climate!$I220^6)*(M110/M$66)^$BW$1,-99)</f>
        <v>-2.7378943502749493</v>
      </c>
      <c r="BX110" s="8">
        <f>MAX((BX$3*climate!$M220+BX$4*climate!$M220^2+BX$5*climate!$M220^6)*(K110/K$66)^$BW$1,-99)</f>
        <v>-0.20151660903976795</v>
      </c>
      <c r="BY110" s="8">
        <f>MAX((BY$3*climate!$M220+BY$4*climate!$M220^2+BY$5*climate!$M220^6)*(L110/L$66)^$BW$1,-99)</f>
        <v>-1.6318963939673055</v>
      </c>
      <c r="BZ110" s="8">
        <f>MAX((BZ$3*climate!$M220+BZ$4*climate!$M220^2+BZ$5*climate!$M220^6)*(M110/M$66)^$BW$1,-99)</f>
        <v>-2.7379023821345236</v>
      </c>
      <c r="CA110" s="8">
        <f t="shared" si="152"/>
        <v>1.1958793488586314E-2</v>
      </c>
      <c r="CB110" s="8">
        <f t="shared" si="153"/>
        <v>3.2572378987663245E-3</v>
      </c>
      <c r="CC110" s="8">
        <f t="shared" si="154"/>
        <v>1.1938616267489048E-3</v>
      </c>
      <c r="CD110" s="8">
        <f>MAX((CD$3*climate!$I220+CD$4*climate!$I220^2+CD$5*climate!$I220^6)*(K110/K$66)^$BW$1,-99)</f>
        <v>0.260054764456842</v>
      </c>
      <c r="CE110" s="8">
        <f>MAX((CE$3*climate!$I220+CE$4*climate!$I220^2+CE$5*climate!$I220^6)*(L110/L$66)^$BW$1,-99)</f>
        <v>-1.0995054946415423</v>
      </c>
      <c r="CF110" s="8">
        <f>MAX((CF$3*climate!$I220+CF$4*climate!$I220^2+CF$5*climate!$I220^6)*(M110/M$66)^$BW$1,-99)</f>
        <v>-2.1008112470308355</v>
      </c>
      <c r="CG110" s="8">
        <f>MAX((CG$3*climate!$M220+CG$4*climate!$M220^2+CG$5*climate!$M220^6)*(K110/K$66)^$BW$1,-99)</f>
        <v>0.2600457451819268</v>
      </c>
      <c r="CH110" s="8">
        <f>MAX((CH$3*climate!$M220+CH$4*climate!$M220^2+CH$5*climate!$M220^6)*(L110/L$66)^$BW$1,-99)</f>
        <v>-1.0995153395037911</v>
      </c>
      <c r="CI110" s="8">
        <f>MAX((CI$3*climate!$M220+CI$4*climate!$M220^2+CI$5*climate!$M220^6)*(M110/M$66)^$BW$1,-99)</f>
        <v>-2.1008229863378771</v>
      </c>
      <c r="CJ110" s="8">
        <f t="shared" si="155"/>
        <v>1.14064470967497E-3</v>
      </c>
      <c r="CK110" s="8">
        <f t="shared" si="156"/>
        <v>3.106794327476782E-4</v>
      </c>
      <c r="CL110" s="8">
        <f t="shared" si="157"/>
        <v>1.1387201810406638E-4</v>
      </c>
    </row>
    <row r="111" spans="1:90">
      <c r="A111">
        <f t="shared" si="92"/>
        <v>2065</v>
      </c>
      <c r="B111" s="4">
        <f t="shared" si="97"/>
        <v>1272.4196208646417</v>
      </c>
      <c r="C111" s="4">
        <f t="shared" si="98"/>
        <v>3494.4725342533047</v>
      </c>
      <c r="D111" s="4">
        <f t="shared" si="99"/>
        <v>6485.2594169424947</v>
      </c>
      <c r="E111" s="11">
        <f t="shared" si="100"/>
        <v>5.8072698792924573E-4</v>
      </c>
      <c r="F111" s="11">
        <f t="shared" si="101"/>
        <v>1.1642295863549634E-3</v>
      </c>
      <c r="G111" s="11">
        <f t="shared" si="102"/>
        <v>2.5704201547118973E-3</v>
      </c>
      <c r="H111" s="4">
        <f t="shared" si="103"/>
        <v>100110.62432251773</v>
      </c>
      <c r="I111" s="4">
        <f t="shared" si="104"/>
        <v>56195.827170478318</v>
      </c>
      <c r="J111" s="4">
        <f t="shared" si="105"/>
        <v>15203.589848166683</v>
      </c>
      <c r="K111" s="4">
        <f t="shared" si="76"/>
        <v>78677.366083438726</v>
      </c>
      <c r="L111" s="4">
        <f t="shared" si="77"/>
        <v>16081.347505135331</v>
      </c>
      <c r="M111" s="4">
        <f t="shared" si="78"/>
        <v>2344.3302527648902</v>
      </c>
      <c r="N111" s="11">
        <f t="shared" si="106"/>
        <v>1.1448136031522393E-2</v>
      </c>
      <c r="O111" s="11">
        <f t="shared" si="107"/>
        <v>1.926177167344223E-2</v>
      </c>
      <c r="P111" s="11">
        <f t="shared" si="108"/>
        <v>1.3928108614220669E-2</v>
      </c>
      <c r="Q111" s="4">
        <f t="shared" si="109"/>
        <v>6662.3420528735514</v>
      </c>
      <c r="R111" s="4">
        <f t="shared" si="110"/>
        <v>15534.180075737871</v>
      </c>
      <c r="S111" s="4">
        <f t="shared" si="111"/>
        <v>4615.2218471189008</v>
      </c>
      <c r="T111" s="4">
        <f t="shared" si="112"/>
        <v>66.549800263057605</v>
      </c>
      <c r="U111" s="4">
        <f t="shared" si="113"/>
        <v>276.42942292872829</v>
      </c>
      <c r="V111" s="4">
        <f t="shared" si="114"/>
        <v>303.56132289871169</v>
      </c>
      <c r="W111" s="11">
        <f t="shared" si="115"/>
        <v>-1.219247815263802E-2</v>
      </c>
      <c r="X111" s="11">
        <f t="shared" si="116"/>
        <v>-1.3228699347321071E-2</v>
      </c>
      <c r="Y111" s="11">
        <f t="shared" si="117"/>
        <v>-1.2203590333800474E-2</v>
      </c>
      <c r="Z111" s="4">
        <f t="shared" si="134"/>
        <v>12881.83236254996</v>
      </c>
      <c r="AA111" s="4">
        <f t="shared" si="118"/>
        <v>42386.899929638523</v>
      </c>
      <c r="AB111" s="4">
        <f t="shared" si="119"/>
        <v>7765.3471604635715</v>
      </c>
      <c r="AC111" s="12">
        <f t="shared" si="120"/>
        <v>2.0894837434584406</v>
      </c>
      <c r="AD111" s="12">
        <f t="shared" si="121"/>
        <v>3.4479178288444237</v>
      </c>
      <c r="AE111" s="12">
        <f t="shared" si="122"/>
        <v>1.7347828435219972</v>
      </c>
      <c r="AF111" s="11">
        <f t="shared" si="123"/>
        <v>-2.9039671966837322E-3</v>
      </c>
      <c r="AG111" s="11">
        <f t="shared" si="124"/>
        <v>2.0567434751257441E-3</v>
      </c>
      <c r="AH111" s="11">
        <f t="shared" si="125"/>
        <v>8.257041531207765E-4</v>
      </c>
      <c r="AI111" s="1">
        <f t="shared" si="83"/>
        <v>175516.09319314515</v>
      </c>
      <c r="AJ111" s="1">
        <f t="shared" si="84"/>
        <v>91338.172157177833</v>
      </c>
      <c r="AK111" s="1">
        <f t="shared" si="85"/>
        <v>25412.914722323469</v>
      </c>
      <c r="AL111" s="17">
        <f t="shared" si="163"/>
        <v>29.446442225470832</v>
      </c>
      <c r="AM111" s="17">
        <f t="shared" si="163"/>
        <v>8.5475034503460794</v>
      </c>
      <c r="AN111" s="17">
        <f t="shared" si="163"/>
        <v>1.8343412254430425</v>
      </c>
      <c r="AO111" s="7">
        <f t="shared" si="164"/>
        <v>1.0515493595057185E-2</v>
      </c>
      <c r="AP111" s="7">
        <f t="shared" si="164"/>
        <v>1.6193069933551709E-2</v>
      </c>
      <c r="AQ111" s="7">
        <f t="shared" si="164"/>
        <v>1.1721193161898586E-2</v>
      </c>
      <c r="AR111" s="1">
        <f t="shared" si="127"/>
        <v>100110.62432251773</v>
      </c>
      <c r="AS111" s="1">
        <f t="shared" si="128"/>
        <v>56195.827170478318</v>
      </c>
      <c r="AT111" s="1">
        <f t="shared" si="129"/>
        <v>15203.589848166683</v>
      </c>
      <c r="AU111" s="1">
        <f t="shared" si="89"/>
        <v>20022.124864503548</v>
      </c>
      <c r="AV111" s="1">
        <f t="shared" si="90"/>
        <v>11239.165434095665</v>
      </c>
      <c r="AW111" s="1">
        <f t="shared" si="91"/>
        <v>3040.7179696333369</v>
      </c>
      <c r="AX111" s="1">
        <f t="shared" si="143"/>
        <v>62941.892866750983</v>
      </c>
      <c r="AY111" s="1">
        <f t="shared" si="144"/>
        <v>12865.078004108265</v>
      </c>
      <c r="AZ111" s="1">
        <f t="shared" si="145"/>
        <v>1875.4642022119122</v>
      </c>
      <c r="BA111" s="1">
        <f t="shared" si="146"/>
        <v>11.049967244312208</v>
      </c>
      <c r="BB111" s="1">
        <f t="shared" si="147"/>
        <v>9.4622717879783238</v>
      </c>
      <c r="BC111" s="1">
        <f t="shared" si="148"/>
        <v>7.5366114822760188</v>
      </c>
      <c r="BD111" s="1">
        <f t="shared" si="149"/>
        <v>25386.828369170627</v>
      </c>
      <c r="BE111">
        <f t="shared" si="135"/>
        <v>7.4918915218220111E-2</v>
      </c>
      <c r="BF111">
        <f t="shared" si="136"/>
        <v>0.20311806369660462</v>
      </c>
      <c r="BG111">
        <f t="shared" si="137"/>
        <v>2.6103804494005161E-2</v>
      </c>
      <c r="BH111">
        <f t="shared" si="150"/>
        <v>0.15511201457116833</v>
      </c>
      <c r="BI111">
        <f t="shared" si="151"/>
        <v>5.6128438574748528E-4</v>
      </c>
      <c r="BJ111">
        <f t="shared" si="151"/>
        <v>4.125694779985793E-3</v>
      </c>
      <c r="BK111">
        <f t="shared" si="151"/>
        <v>6.8140860906124406E-5</v>
      </c>
      <c r="BL111">
        <f t="shared" si="140"/>
        <v>56.190530279661623</v>
      </c>
      <c r="BM111">
        <f t="shared" si="141"/>
        <v>231.84683081422619</v>
      </c>
      <c r="BN111">
        <f t="shared" si="142"/>
        <v>1.0359857011176909</v>
      </c>
      <c r="BO111">
        <f t="shared" si="131"/>
        <v>105.31411947456809</v>
      </c>
      <c r="BP111">
        <f t="shared" si="132"/>
        <v>53.858091163280513</v>
      </c>
      <c r="BQ111">
        <f t="shared" si="133"/>
        <v>10.221604489860116</v>
      </c>
      <c r="BR111" s="7">
        <f t="shared" si="158"/>
        <v>1.5176055374941821E-2</v>
      </c>
      <c r="BS111" s="7">
        <f t="shared" si="138"/>
        <v>0.26443862376454275</v>
      </c>
      <c r="BT111" s="7">
        <f t="shared" si="139"/>
        <v>9.5493079661365471E-2</v>
      </c>
      <c r="BU111" s="8">
        <f>MAX((BU$3*climate!$I221+BU$4*climate!$I221^2+BU$5*climate!$I221^6)*(K111/K$66)^$BW$1,-99)</f>
        <v>-0.38643376181514671</v>
      </c>
      <c r="BV111" s="8">
        <f>MAX((BV$3*climate!$I221+BV$4*climate!$I221^2+BV$5*climate!$I221^6)*(L111/L$66)^$BW$1,-99)</f>
        <v>-1.7695793392933608</v>
      </c>
      <c r="BW111" s="8">
        <f>MAX((BW$3*climate!$I221+BW$4*climate!$I221^2+BW$5*climate!$I221^6)*(M111/M$66)^$BW$1,-99)</f>
        <v>-2.8648492547331728</v>
      </c>
      <c r="BX111" s="8">
        <f>MAX((BX$3*climate!$M221+BX$4*climate!$M221^2+BX$5*climate!$M221^6)*(K111/K$66)^$BW$1,-99)</f>
        <v>-0.38644488275842093</v>
      </c>
      <c r="BY111" s="8">
        <f>MAX((BY$3*climate!$M221+BY$4*climate!$M221^2+BY$5*climate!$M221^6)*(L111/L$66)^$BW$1,-99)</f>
        <v>-1.7695880425093919</v>
      </c>
      <c r="BZ111" s="8">
        <f>MAX((BZ$3*climate!$M221+BZ$4*climate!$M221^2+BZ$5*climate!$M221^6)*(M111/M$66)^$BW$1,-99)</f>
        <v>-2.864857402427194</v>
      </c>
      <c r="CA111" s="8">
        <f t="shared" si="152"/>
        <v>1.2371987723440196E-2</v>
      </c>
      <c r="CB111" s="8">
        <f t="shared" si="153"/>
        <v>3.2716314068183439E-3</v>
      </c>
      <c r="CC111" s="8">
        <f t="shared" si="154"/>
        <v>1.1814392092439102E-3</v>
      </c>
      <c r="CD111" s="8">
        <f>MAX((CD$3*climate!$I221+CD$4*climate!$I221^2+CD$5*climate!$I221^6)*(K111/K$66)^$BW$1,-99)</f>
        <v>9.9610962424071234E-2</v>
      </c>
      <c r="CE111" s="8">
        <f>MAX((CE$3*climate!$I221+CE$4*climate!$I221^2+CE$5*climate!$I221^6)*(L111/L$66)^$BW$1,-99)</f>
        <v>-1.2665771781462754</v>
      </c>
      <c r="CF111" s="8">
        <f>MAX((CF$3*climate!$I221+CF$4*climate!$I221^2+CF$5*climate!$I221^6)*(M111/M$66)^$BW$1,-99)</f>
        <v>-2.2983254388800862</v>
      </c>
      <c r="CG111" s="8">
        <f>MAX((CG$3*climate!$M221+CG$4*climate!$M221^2+CG$5*climate!$M221^6)*(K111/K$66)^$BW$1,-99)</f>
        <v>9.9601036672663901E-2</v>
      </c>
      <c r="CH111" s="8">
        <f>MAX((CH$3*climate!$M221+CH$4*climate!$M221^2+CH$5*climate!$M221^6)*(L111/L$66)^$BW$1,-99)</f>
        <v>-1.2665877899817863</v>
      </c>
      <c r="CI111" s="8">
        <f>MAX((CI$3*climate!$M221+CI$4*climate!$M221^2+CI$5*climate!$M221^6)*(M111/M$66)^$BW$1,-99)</f>
        <v>-2.2983379940866646</v>
      </c>
      <c r="CJ111" s="8">
        <f t="shared" si="155"/>
        <v>1.2407381470312387E-3</v>
      </c>
      <c r="CK111" s="8">
        <f t="shared" si="156"/>
        <v>3.2809908805310966E-4</v>
      </c>
      <c r="CL111" s="8">
        <f t="shared" si="157"/>
        <v>1.1848190671334906E-4</v>
      </c>
    </row>
    <row r="112" spans="1:90">
      <c r="A112">
        <f t="shared" si="92"/>
        <v>2066</v>
      </c>
      <c r="B112" s="4">
        <f t="shared" si="97"/>
        <v>1273.1216028577583</v>
      </c>
      <c r="C112" s="4">
        <f t="shared" si="98"/>
        <v>3498.3374841507334</v>
      </c>
      <c r="D112" s="4">
        <f t="shared" si="99"/>
        <v>6501.0957663806466</v>
      </c>
      <c r="E112" s="11">
        <f t="shared" si="100"/>
        <v>5.5169063853278337E-4</v>
      </c>
      <c r="F112" s="11">
        <f t="shared" si="101"/>
        <v>1.1060181070372151E-3</v>
      </c>
      <c r="G112" s="11">
        <f t="shared" si="102"/>
        <v>2.4418991469763022E-3</v>
      </c>
      <c r="H112" s="4">
        <f t="shared" si="103"/>
        <v>101292.59516925886</v>
      </c>
      <c r="I112" s="4">
        <f t="shared" si="104"/>
        <v>57327.581771981226</v>
      </c>
      <c r="J112" s="4">
        <f t="shared" si="105"/>
        <v>15449.953959288781</v>
      </c>
      <c r="K112" s="4">
        <f t="shared" si="76"/>
        <v>79562.388181842791</v>
      </c>
      <c r="L112" s="4">
        <f t="shared" si="77"/>
        <v>16387.093021100631</v>
      </c>
      <c r="M112" s="4">
        <f t="shared" si="78"/>
        <v>2376.5153621002924</v>
      </c>
      <c r="N112" s="11">
        <f t="shared" si="106"/>
        <v>1.1248750974524047E-2</v>
      </c>
      <c r="O112" s="11">
        <f t="shared" si="107"/>
        <v>1.9012431381615569E-2</v>
      </c>
      <c r="P112" s="11">
        <f t="shared" si="108"/>
        <v>1.3728914387144631E-2</v>
      </c>
      <c r="Q112" s="4">
        <f t="shared" si="109"/>
        <v>6658.8124573138466</v>
      </c>
      <c r="R112" s="4">
        <f t="shared" si="110"/>
        <v>15637.39474711822</v>
      </c>
      <c r="S112" s="4">
        <f t="shared" si="111"/>
        <v>4632.773520666191</v>
      </c>
      <c r="T112" s="4">
        <f t="shared" si="112"/>
        <v>65.738393277287855</v>
      </c>
      <c r="U112" s="4">
        <f t="shared" si="113"/>
        <v>272.77262120205069</v>
      </c>
      <c r="V112" s="4">
        <f t="shared" si="114"/>
        <v>299.8567848728693</v>
      </c>
      <c r="W112" s="11">
        <f t="shared" si="115"/>
        <v>-1.219247815263802E-2</v>
      </c>
      <c r="X112" s="11">
        <f t="shared" si="116"/>
        <v>-1.3228699347321071E-2</v>
      </c>
      <c r="Y112" s="11">
        <f t="shared" si="117"/>
        <v>-1.2203590333800474E-2</v>
      </c>
      <c r="Z112" s="4">
        <f t="shared" si="134"/>
        <v>12840.522969081068</v>
      </c>
      <c r="AA112" s="4">
        <f t="shared" si="118"/>
        <v>42769.240668582097</v>
      </c>
      <c r="AB112" s="4">
        <f t="shared" si="119"/>
        <v>7803.8483324696053</v>
      </c>
      <c r="AC112" s="12">
        <f t="shared" si="120"/>
        <v>2.0834159512094335</v>
      </c>
      <c r="AD112" s="12">
        <f t="shared" si="121"/>
        <v>3.4550093113416693</v>
      </c>
      <c r="AE112" s="12">
        <f t="shared" si="122"/>
        <v>1.736215260920656</v>
      </c>
      <c r="AF112" s="11">
        <f t="shared" si="123"/>
        <v>-2.9039671966837322E-3</v>
      </c>
      <c r="AG112" s="11">
        <f t="shared" si="124"/>
        <v>2.0567434751257441E-3</v>
      </c>
      <c r="AH112" s="11">
        <f t="shared" si="125"/>
        <v>8.257041531207765E-4</v>
      </c>
      <c r="AI112" s="1">
        <f t="shared" si="83"/>
        <v>177986.60873833418</v>
      </c>
      <c r="AJ112" s="1">
        <f t="shared" si="84"/>
        <v>93443.520375555716</v>
      </c>
      <c r="AK112" s="1">
        <f t="shared" si="85"/>
        <v>25912.341219724458</v>
      </c>
      <c r="AL112" s="17">
        <f t="shared" si="163"/>
        <v>29.752989661343801</v>
      </c>
      <c r="AM112" s="17">
        <f t="shared" si="163"/>
        <v>8.6845296682635222</v>
      </c>
      <c r="AN112" s="17">
        <f t="shared" si="163"/>
        <v>1.8556268865930114</v>
      </c>
      <c r="AO112" s="7">
        <f t="shared" si="164"/>
        <v>1.0410338659106613E-2</v>
      </c>
      <c r="AP112" s="7">
        <f t="shared" si="164"/>
        <v>1.6031139234216191E-2</v>
      </c>
      <c r="AQ112" s="7">
        <f t="shared" si="164"/>
        <v>1.16039812302796E-2</v>
      </c>
      <c r="AR112" s="1">
        <f t="shared" si="127"/>
        <v>101292.59516925886</v>
      </c>
      <c r="AS112" s="1">
        <f t="shared" si="128"/>
        <v>57327.581771981226</v>
      </c>
      <c r="AT112" s="1">
        <f t="shared" si="129"/>
        <v>15449.953959288781</v>
      </c>
      <c r="AU112" s="1">
        <f t="shared" si="89"/>
        <v>20258.519033851771</v>
      </c>
      <c r="AV112" s="1">
        <f t="shared" si="90"/>
        <v>11465.516354396246</v>
      </c>
      <c r="AW112" s="1">
        <f t="shared" si="91"/>
        <v>3089.9907918577564</v>
      </c>
      <c r="AX112" s="1">
        <f t="shared" si="143"/>
        <v>63649.910545474238</v>
      </c>
      <c r="AY112" s="1">
        <f t="shared" si="144"/>
        <v>13109.674416880505</v>
      </c>
      <c r="AZ112" s="1">
        <f t="shared" si="145"/>
        <v>1901.2122896802341</v>
      </c>
      <c r="BA112" s="1">
        <f t="shared" si="146"/>
        <v>11.061153198571748</v>
      </c>
      <c r="BB112" s="1">
        <f t="shared" si="147"/>
        <v>9.4811057417339129</v>
      </c>
      <c r="BC112" s="1">
        <f t="shared" si="148"/>
        <v>7.550247008889083</v>
      </c>
      <c r="BD112" s="1">
        <f t="shared" si="149"/>
        <v>24732.759517880822</v>
      </c>
      <c r="BE112">
        <f t="shared" si="135"/>
        <v>7.4918915218220111E-2</v>
      </c>
      <c r="BF112">
        <f t="shared" si="136"/>
        <v>0.20311806369660462</v>
      </c>
      <c r="BG112">
        <f t="shared" si="137"/>
        <v>2.6103804494005161E-2</v>
      </c>
      <c r="BH112">
        <f t="shared" si="150"/>
        <v>0.1553753717398553</v>
      </c>
      <c r="BI112">
        <f t="shared" si="151"/>
        <v>5.6128438574748528E-4</v>
      </c>
      <c r="BJ112">
        <f t="shared" si="151"/>
        <v>4.125694779985793E-3</v>
      </c>
      <c r="BK112">
        <f t="shared" si="151"/>
        <v>6.8140860906124406E-5</v>
      </c>
      <c r="BL112">
        <f t="shared" si="140"/>
        <v>56.853952060346153</v>
      </c>
      <c r="BM112">
        <f t="shared" si="141"/>
        <v>236.51610486587165</v>
      </c>
      <c r="BN112">
        <f t="shared" si="142"/>
        <v>1.052773163745923</v>
      </c>
      <c r="BO112">
        <f t="shared" si="131"/>
        <v>106.91237238347738</v>
      </c>
      <c r="BP112">
        <f t="shared" si="132"/>
        <v>54.451597568284022</v>
      </c>
      <c r="BQ112">
        <f t="shared" si="133"/>
        <v>10.335992203144887</v>
      </c>
      <c r="BR112" s="7">
        <f t="shared" si="158"/>
        <v>1.4926761951352452E-2</v>
      </c>
      <c r="BS112" s="7">
        <f t="shared" si="138"/>
        <v>0.25673652792674051</v>
      </c>
      <c r="BT112" s="7">
        <f t="shared" si="139"/>
        <v>9.1365544752274971E-2</v>
      </c>
      <c r="BU112" s="8">
        <f>MAX((BU$3*climate!$I222+BU$4*climate!$I222^2+BU$5*climate!$I222^6)*(K112/K$66)^$BW$1,-99)</f>
        <v>-0.57576476523824383</v>
      </c>
      <c r="BV112" s="8">
        <f>MAX((BV$3*climate!$I222+BV$4*climate!$I222^2+BV$5*climate!$I222^6)*(L112/L$66)^$BW$1,-99)</f>
        <v>-1.9097126851054764</v>
      </c>
      <c r="BW112" s="8">
        <f>MAX((BW$3*climate!$I222+BW$4*climate!$I222^2+BW$5*climate!$I222^6)*(M112/M$66)^$BW$1,-99)</f>
        <v>-2.9940171143274688</v>
      </c>
      <c r="BX112" s="8">
        <f>MAX((BX$3*climate!$M222+BX$4*climate!$M222^2+BX$5*climate!$M222^6)*(K112/K$66)^$BW$1,-99)</f>
        <v>-0.57577612654053578</v>
      </c>
      <c r="BY112" s="8">
        <f>MAX((BY$3*climate!$M222+BY$4*climate!$M222^2+BY$5*climate!$M222^6)*(L112/L$66)^$BW$1,-99)</f>
        <v>-1.9097215260013971</v>
      </c>
      <c r="BZ112" s="8">
        <f>MAX((BZ$3*climate!$M222+BZ$4*climate!$M222^2+BZ$5*climate!$M222^6)*(M112/M$66)^$BW$1,-99)</f>
        <v>-2.9940253741022866</v>
      </c>
      <c r="CA112" s="8">
        <f t="shared" si="152"/>
        <v>1.2784289343051949E-2</v>
      </c>
      <c r="CB112" s="8">
        <f t="shared" si="153"/>
        <v>3.2821940579459878E-3</v>
      </c>
      <c r="CC112" s="8">
        <f t="shared" si="154"/>
        <v>1.1680435600986449E-3</v>
      </c>
      <c r="CD112" s="8">
        <f>MAX((CD$3*climate!$I222+CD$4*climate!$I222^2+CD$5*climate!$I222^6)*(K112/K$66)^$BW$1,-99)</f>
        <v>-7.6809025275007284E-2</v>
      </c>
      <c r="CE112" s="8">
        <f>MAX((CE$3*climate!$I222+CE$4*climate!$I222^2+CE$5*climate!$I222^6)*(L112/L$66)^$BW$1,-99)</f>
        <v>-1.4469529382332538</v>
      </c>
      <c r="CF112" s="8">
        <f>MAX((CF$3*climate!$I222+CF$4*climate!$I222^2+CF$5*climate!$I222^6)*(M112/M$66)^$BW$1,-99)</f>
        <v>-2.5102865708416831</v>
      </c>
      <c r="CG112" s="8">
        <f>MAX((CG$3*climate!$M222+CG$4*climate!$M222^2+CG$5*climate!$M222^6)*(K112/K$66)^$BW$1,-99)</f>
        <v>-7.6819905144566963E-2</v>
      </c>
      <c r="CH112" s="8">
        <f>MAX((CH$3*climate!$M222+CH$4*climate!$M222^2+CH$5*climate!$M222^6)*(L112/L$66)^$BW$1,-99)</f>
        <v>-1.4469643535041816</v>
      </c>
      <c r="CI112" s="8">
        <f>MAX((CI$3*climate!$M222+CI$4*climate!$M222^2+CI$5*climate!$M222^6)*(M112/M$66)^$BW$1,-99)</f>
        <v>-2.5102999807915394</v>
      </c>
      <c r="CJ112" s="8">
        <f t="shared" si="155"/>
        <v>1.345722715657855E-3</v>
      </c>
      <c r="CK112" s="8">
        <f t="shared" si="156"/>
        <v>3.4549617757014195E-4</v>
      </c>
      <c r="CL112" s="8">
        <f t="shared" si="157"/>
        <v>1.2295268900159076E-4</v>
      </c>
    </row>
    <row r="113" spans="1:90">
      <c r="A113">
        <f t="shared" si="92"/>
        <v>2067</v>
      </c>
      <c r="B113" s="4">
        <f t="shared" si="97"/>
        <v>1273.7888536642681</v>
      </c>
      <c r="C113" s="4">
        <f t="shared" si="98"/>
        <v>3502.0132475226314</v>
      </c>
      <c r="D113" s="4">
        <f t="shared" si="99"/>
        <v>6516.1770355766657</v>
      </c>
      <c r="E113" s="11">
        <f t="shared" si="100"/>
        <v>5.2410610660614415E-4</v>
      </c>
      <c r="F113" s="11">
        <f t="shared" si="101"/>
        <v>1.0507172016853542E-3</v>
      </c>
      <c r="G113" s="11">
        <f t="shared" si="102"/>
        <v>2.3198041896274869E-3</v>
      </c>
      <c r="H113" s="4">
        <f t="shared" si="103"/>
        <v>102465.64831031722</v>
      </c>
      <c r="I113" s="4">
        <f t="shared" si="104"/>
        <v>58464.738338592819</v>
      </c>
      <c r="J113" s="4">
        <f t="shared" si="105"/>
        <v>15695.348738534844</v>
      </c>
      <c r="K113" s="4">
        <f t="shared" si="76"/>
        <v>80441.627366700166</v>
      </c>
      <c r="L113" s="4">
        <f t="shared" si="77"/>
        <v>16694.607988690936</v>
      </c>
      <c r="M113" s="4">
        <f t="shared" si="78"/>
        <v>2408.6743888083824</v>
      </c>
      <c r="N113" s="11">
        <f t="shared" si="106"/>
        <v>1.1050940085506777E-2</v>
      </c>
      <c r="O113" s="11">
        <f t="shared" si="107"/>
        <v>1.8765681453955185E-2</v>
      </c>
      <c r="P113" s="11">
        <f t="shared" si="108"/>
        <v>1.3532008764155057E-2</v>
      </c>
      <c r="Q113" s="4">
        <f t="shared" si="109"/>
        <v>6653.7994422016445</v>
      </c>
      <c r="R113" s="4">
        <f t="shared" si="110"/>
        <v>15736.614184371272</v>
      </c>
      <c r="S113" s="4">
        <f t="shared" si="111"/>
        <v>4648.9223597191849</v>
      </c>
      <c r="T113" s="4">
        <f t="shared" si="112"/>
        <v>64.936879353465002</v>
      </c>
      <c r="U113" s="4">
        <f t="shared" si="113"/>
        <v>269.16419420598805</v>
      </c>
      <c r="V113" s="4">
        <f t="shared" si="114"/>
        <v>296.19745551147025</v>
      </c>
      <c r="W113" s="11">
        <f t="shared" si="115"/>
        <v>-1.219247815263802E-2</v>
      </c>
      <c r="X113" s="11">
        <f t="shared" si="116"/>
        <v>-1.3228699347321071E-2</v>
      </c>
      <c r="Y113" s="11">
        <f t="shared" si="117"/>
        <v>-1.2203590333800474E-2</v>
      </c>
      <c r="Z113" s="4">
        <f t="shared" si="134"/>
        <v>12796.451575601519</v>
      </c>
      <c r="AA113" s="4">
        <f t="shared" si="118"/>
        <v>43141.964693864422</v>
      </c>
      <c r="AB113" s="4">
        <f t="shared" si="119"/>
        <v>7839.9945173166589</v>
      </c>
      <c r="AC113" s="12">
        <f t="shared" si="120"/>
        <v>2.0773657796300737</v>
      </c>
      <c r="AD113" s="12">
        <f t="shared" si="121"/>
        <v>3.46211537919927</v>
      </c>
      <c r="AE113" s="12">
        <f t="shared" si="122"/>
        <v>1.73764886107231</v>
      </c>
      <c r="AF113" s="11">
        <f t="shared" si="123"/>
        <v>-2.9039671966837322E-3</v>
      </c>
      <c r="AG113" s="11">
        <f t="shared" si="124"/>
        <v>2.0567434751257441E-3</v>
      </c>
      <c r="AH113" s="11">
        <f t="shared" si="125"/>
        <v>8.257041531207765E-4</v>
      </c>
      <c r="AI113" s="1">
        <f t="shared" si="83"/>
        <v>180446.46689835255</v>
      </c>
      <c r="AJ113" s="1">
        <f t="shared" si="84"/>
        <v>95564.684692396389</v>
      </c>
      <c r="AK113" s="1">
        <f t="shared" si="85"/>
        <v>26411.097889609769</v>
      </c>
      <c r="AL113" s="17">
        <f t="shared" si="163"/>
        <v>30.059630972854336</v>
      </c>
      <c r="AM113" s="17">
        <f t="shared" si="163"/>
        <v>8.8223603435161788</v>
      </c>
      <c r="AN113" s="17">
        <f t="shared" si="163"/>
        <v>1.8769442195598145</v>
      </c>
      <c r="AO113" s="7">
        <f t="shared" si="164"/>
        <v>1.0306235272515547E-2</v>
      </c>
      <c r="AP113" s="7">
        <f t="shared" si="164"/>
        <v>1.5870827841874029E-2</v>
      </c>
      <c r="AQ113" s="7">
        <f t="shared" si="164"/>
        <v>1.1487941417976804E-2</v>
      </c>
      <c r="AR113" s="1">
        <f t="shared" si="127"/>
        <v>102465.64831031722</v>
      </c>
      <c r="AS113" s="1">
        <f t="shared" si="128"/>
        <v>58464.738338592819</v>
      </c>
      <c r="AT113" s="1">
        <f t="shared" si="129"/>
        <v>15695.348738534844</v>
      </c>
      <c r="AU113" s="1">
        <f t="shared" si="89"/>
        <v>20493.129662063446</v>
      </c>
      <c r="AV113" s="1">
        <f t="shared" si="90"/>
        <v>11692.947667718565</v>
      </c>
      <c r="AW113" s="1">
        <f t="shared" si="91"/>
        <v>3139.0697477069689</v>
      </c>
      <c r="AX113" s="1">
        <f t="shared" si="143"/>
        <v>64353.301893360142</v>
      </c>
      <c r="AY113" s="1">
        <f t="shared" si="144"/>
        <v>13355.686390952749</v>
      </c>
      <c r="AZ113" s="1">
        <f t="shared" si="145"/>
        <v>1926.9395110467062</v>
      </c>
      <c r="BA113" s="1">
        <f t="shared" si="146"/>
        <v>11.072143523182012</v>
      </c>
      <c r="BB113" s="1">
        <f t="shared" si="147"/>
        <v>9.4996975200266185</v>
      </c>
      <c r="BC113" s="1">
        <f t="shared" si="148"/>
        <v>7.5636882777020187</v>
      </c>
      <c r="BD113" s="1">
        <f t="shared" si="149"/>
        <v>24092.846583369246</v>
      </c>
      <c r="BE113">
        <f t="shared" si="135"/>
        <v>7.4918915218220111E-2</v>
      </c>
      <c r="BF113">
        <f t="shared" si="136"/>
        <v>0.20311806369660462</v>
      </c>
      <c r="BG113">
        <f t="shared" si="137"/>
        <v>2.6103804494005161E-2</v>
      </c>
      <c r="BH113">
        <f t="shared" si="150"/>
        <v>0.15563671413309643</v>
      </c>
      <c r="BI113">
        <f t="shared" si="151"/>
        <v>5.6128438574748528E-4</v>
      </c>
      <c r="BJ113">
        <f t="shared" si="151"/>
        <v>4.125694779985793E-3</v>
      </c>
      <c r="BK113">
        <f t="shared" si="151"/>
        <v>6.8140860906124406E-5</v>
      </c>
      <c r="BL113">
        <f t="shared" si="140"/>
        <v>57.512368472074257</v>
      </c>
      <c r="BM113">
        <f t="shared" si="141"/>
        <v>241.20766577676767</v>
      </c>
      <c r="BN113">
        <f t="shared" si="142"/>
        <v>1.069494575265618</v>
      </c>
      <c r="BO113">
        <f t="shared" si="131"/>
        <v>108.50822791569989</v>
      </c>
      <c r="BP113">
        <f t="shared" si="132"/>
        <v>55.05194086607046</v>
      </c>
      <c r="BQ113">
        <f t="shared" si="133"/>
        <v>10.451750037094978</v>
      </c>
      <c r="BR113" s="7">
        <f t="shared" si="158"/>
        <v>1.4681464727434479E-2</v>
      </c>
      <c r="BS113" s="7">
        <f t="shared" si="138"/>
        <v>0.24925876497741797</v>
      </c>
      <c r="BT113" s="7">
        <f t="shared" si="139"/>
        <v>8.7437271279811074E-2</v>
      </c>
      <c r="BU113" s="8">
        <f>MAX((BU$3*climate!$I223+BU$4*climate!$I223^2+BU$5*climate!$I223^6)*(K113/K$66)^$BW$1,-99)</f>
        <v>-0.76946779430048928</v>
      </c>
      <c r="BV113" s="8">
        <f>MAX((BV$3*climate!$I223+BV$4*climate!$I223^2+BV$5*climate!$I223^6)*(L113/L$66)^$BW$1,-99)</f>
        <v>-2.0522534843248219</v>
      </c>
      <c r="BW113" s="8">
        <f>MAX((BW$3*climate!$I223+BW$4*climate!$I223^2+BW$5*climate!$I223^6)*(M113/M$66)^$BW$1,-99)</f>
        <v>-3.1253715989433677</v>
      </c>
      <c r="BX113" s="8">
        <f>MAX((BX$3*climate!$M223+BX$4*climate!$M223^2+BX$5*climate!$M223^6)*(K113/K$66)^$BW$1,-99)</f>
        <v>-0.76947939030622958</v>
      </c>
      <c r="BY113" s="8">
        <f>MAX((BY$3*climate!$M223+BY$4*climate!$M223^2+BY$5*climate!$M223^6)*(L113/L$66)^$BW$1,-99)</f>
        <v>-2.0522624583592477</v>
      </c>
      <c r="BZ113" s="8">
        <f>MAX((BZ$3*climate!$M223+BZ$4*climate!$M223^2+BZ$5*climate!$M223^6)*(M113/M$66)^$BW$1,-99)</f>
        <v>-3.1253799670838256</v>
      </c>
      <c r="CA113" s="8">
        <f t="shared" si="152"/>
        <v>1.3195331287698165E-2</v>
      </c>
      <c r="CB113" s="8">
        <f t="shared" si="153"/>
        <v>3.289051980239527E-3</v>
      </c>
      <c r="CC113" s="8">
        <f t="shared" si="154"/>
        <v>1.1537637614294433E-3</v>
      </c>
      <c r="CD113" s="8">
        <f>MAX((CD$3*climate!$I223+CD$4*climate!$I223^2+CD$5*climate!$I223^6)*(K113/K$66)^$BW$1,-99)</f>
        <v>-0.27015401095163538</v>
      </c>
      <c r="CE113" s="8">
        <f>MAX((CE$3*climate!$I223+CE$4*climate!$I223^2+CE$5*climate!$I223^6)*(L113/L$66)^$BW$1,-99)</f>
        <v>-1.6413539639113996</v>
      </c>
      <c r="CF113" s="8">
        <f>MAX((CF$3*climate!$I223+CF$4*climate!$I223^2+CF$5*climate!$I223^6)*(M113/M$66)^$BW$1,-99)</f>
        <v>-2.7374811963308581</v>
      </c>
      <c r="CG113" s="8">
        <f>MAX((CG$3*climate!$M223+CG$4*climate!$M223^2+CG$5*climate!$M223^6)*(K113/K$66)^$BW$1,-99)</f>
        <v>-0.27016589362103766</v>
      </c>
      <c r="CH113" s="8">
        <f>MAX((CH$3*climate!$M223+CH$4*climate!$M223^2+CH$5*climate!$M223^6)*(L113/L$66)^$BW$1,-99)</f>
        <v>-1.6413662197868468</v>
      </c>
      <c r="CI113" s="8">
        <f>MAX((CI$3*climate!$M223+CI$4*climate!$M223^2+CI$5*climate!$M223^6)*(M113/M$66)^$BW$1,-99)</f>
        <v>-2.7374955007353132</v>
      </c>
      <c r="CJ113" s="8">
        <f t="shared" si="155"/>
        <v>1.4556496475476438E-3</v>
      </c>
      <c r="CK113" s="8">
        <f t="shared" si="156"/>
        <v>3.6283343338753947E-4</v>
      </c>
      <c r="CL113" s="8">
        <f t="shared" si="157"/>
        <v>1.272780331209847E-4</v>
      </c>
    </row>
    <row r="114" spans="1:90">
      <c r="A114">
        <f t="shared" si="92"/>
        <v>2068</v>
      </c>
      <c r="B114" s="4">
        <f t="shared" si="97"/>
        <v>1274.4230741551637</v>
      </c>
      <c r="C114" s="4">
        <f t="shared" si="98"/>
        <v>3505.5088918043484</v>
      </c>
      <c r="D114" s="4">
        <f t="shared" si="99"/>
        <v>6530.5374776247763</v>
      </c>
      <c r="E114" s="11">
        <f t="shared" si="100"/>
        <v>4.9790080127583693E-4</v>
      </c>
      <c r="F114" s="11">
        <f t="shared" si="101"/>
        <v>9.981813416010865E-4</v>
      </c>
      <c r="G114" s="11">
        <f t="shared" si="102"/>
        <v>2.2038139801461125E-3</v>
      </c>
      <c r="H114" s="4">
        <f t="shared" si="103"/>
        <v>103629.45512460795</v>
      </c>
      <c r="I114" s="4">
        <f t="shared" si="104"/>
        <v>59607.033603288881</v>
      </c>
      <c r="J114" s="4">
        <f t="shared" si="105"/>
        <v>15939.734675867719</v>
      </c>
      <c r="K114" s="4">
        <f t="shared" si="76"/>
        <v>81314.798222172525</v>
      </c>
      <c r="L114" s="4">
        <f t="shared" si="77"/>
        <v>17003.817546332928</v>
      </c>
      <c r="M114" s="4">
        <f t="shared" si="78"/>
        <v>2440.7998163215752</v>
      </c>
      <c r="N114" s="11">
        <f t="shared" si="106"/>
        <v>1.0854713959128848E-2</v>
      </c>
      <c r="O114" s="11">
        <f t="shared" si="107"/>
        <v>1.8521522509031163E-2</v>
      </c>
      <c r="P114" s="11">
        <f t="shared" si="108"/>
        <v>1.3337389089392859E-2</v>
      </c>
      <c r="Q114" s="4">
        <f t="shared" si="109"/>
        <v>6647.3256864280438</v>
      </c>
      <c r="R114" s="4">
        <f t="shared" si="110"/>
        <v>15831.836869209325</v>
      </c>
      <c r="S114" s="4">
        <f t="shared" si="111"/>
        <v>4663.6919334444692</v>
      </c>
      <c r="T114" s="4">
        <f t="shared" si="112"/>
        <v>64.145137870647389</v>
      </c>
      <c r="U114" s="4">
        <f t="shared" si="113"/>
        <v>265.60350200577312</v>
      </c>
      <c r="V114" s="4">
        <f t="shared" si="114"/>
        <v>292.58278310649416</v>
      </c>
      <c r="W114" s="11">
        <f t="shared" si="115"/>
        <v>-1.219247815263802E-2</v>
      </c>
      <c r="X114" s="11">
        <f t="shared" si="116"/>
        <v>-1.3228699347321071E-2</v>
      </c>
      <c r="Y114" s="11">
        <f t="shared" si="117"/>
        <v>-1.2203590333800474E-2</v>
      </c>
      <c r="Z114" s="4">
        <f t="shared" si="134"/>
        <v>12749.685405355734</v>
      </c>
      <c r="AA114" s="4">
        <f t="shared" si="118"/>
        <v>43504.995881779847</v>
      </c>
      <c r="AB114" s="4">
        <f t="shared" si="119"/>
        <v>7873.8191112388786</v>
      </c>
      <c r="AC114" s="12">
        <f t="shared" si="120"/>
        <v>2.0713331775505148</v>
      </c>
      <c r="AD114" s="12">
        <f t="shared" si="121"/>
        <v>3.4692360624155705</v>
      </c>
      <c r="AE114" s="12">
        <f t="shared" si="122"/>
        <v>1.7390836449535629</v>
      </c>
      <c r="AF114" s="11">
        <f t="shared" si="123"/>
        <v>-2.9039671966837322E-3</v>
      </c>
      <c r="AG114" s="11">
        <f t="shared" si="124"/>
        <v>2.0567434751257441E-3</v>
      </c>
      <c r="AH114" s="11">
        <f t="shared" si="125"/>
        <v>8.257041531207765E-4</v>
      </c>
      <c r="AI114" s="1">
        <f t="shared" si="83"/>
        <v>182894.94987058075</v>
      </c>
      <c r="AJ114" s="1">
        <f t="shared" si="84"/>
        <v>97701.163890875308</v>
      </c>
      <c r="AK114" s="1">
        <f t="shared" si="85"/>
        <v>26909.057848355762</v>
      </c>
      <c r="AL114" s="17">
        <f t="shared" si="163"/>
        <v>30.366334585575459</v>
      </c>
      <c r="AM114" s="17">
        <f t="shared" si="163"/>
        <v>8.9609783240653922</v>
      </c>
      <c r="AN114" s="17">
        <f t="shared" si="163"/>
        <v>1.8982908225465367</v>
      </c>
      <c r="AO114" s="7">
        <f t="shared" si="164"/>
        <v>1.0203172919790391E-2</v>
      </c>
      <c r="AP114" s="7">
        <f t="shared" si="164"/>
        <v>1.5712119563455289E-2</v>
      </c>
      <c r="AQ114" s="7">
        <f t="shared" si="164"/>
        <v>1.1373062003797035E-2</v>
      </c>
      <c r="AR114" s="1">
        <f t="shared" si="127"/>
        <v>103629.45512460795</v>
      </c>
      <c r="AS114" s="1">
        <f t="shared" si="128"/>
        <v>59607.033603288881</v>
      </c>
      <c r="AT114" s="1">
        <f t="shared" si="129"/>
        <v>15939.734675867719</v>
      </c>
      <c r="AU114" s="1">
        <f t="shared" si="89"/>
        <v>20725.891024921591</v>
      </c>
      <c r="AV114" s="1">
        <f t="shared" si="90"/>
        <v>11921.406720657777</v>
      </c>
      <c r="AW114" s="1">
        <f t="shared" si="91"/>
        <v>3187.9469351735443</v>
      </c>
      <c r="AX114" s="1">
        <f t="shared" si="143"/>
        <v>65051.838577738024</v>
      </c>
      <c r="AY114" s="1">
        <f t="shared" si="144"/>
        <v>13603.054037066344</v>
      </c>
      <c r="AZ114" s="1">
        <f t="shared" si="145"/>
        <v>1952.6398530572603</v>
      </c>
      <c r="BA114" s="1">
        <f t="shared" si="146"/>
        <v>11.082939747610991</v>
      </c>
      <c r="BB114" s="1">
        <f t="shared" si="147"/>
        <v>9.5180496080629684</v>
      </c>
      <c r="BC114" s="1">
        <f t="shared" si="148"/>
        <v>7.5769375068348781</v>
      </c>
      <c r="BD114" s="1">
        <f t="shared" si="149"/>
        <v>23466.97124592862</v>
      </c>
      <c r="BE114">
        <f t="shared" si="135"/>
        <v>7.4918915218220111E-2</v>
      </c>
      <c r="BF114">
        <f t="shared" si="136"/>
        <v>0.20311806369660462</v>
      </c>
      <c r="BG114">
        <f t="shared" si="137"/>
        <v>2.6103804494005161E-2</v>
      </c>
      <c r="BH114">
        <f t="shared" si="150"/>
        <v>0.15589604773501081</v>
      </c>
      <c r="BI114">
        <f t="shared" si="151"/>
        <v>5.6128438574748528E-4</v>
      </c>
      <c r="BJ114">
        <f t="shared" si="151"/>
        <v>4.125694779985793E-3</v>
      </c>
      <c r="BK114">
        <f t="shared" si="151"/>
        <v>6.8140860906124406E-5</v>
      </c>
      <c r="BL114">
        <f t="shared" si="140"/>
        <v>58.165595064962162</v>
      </c>
      <c r="BM114">
        <f t="shared" si="141"/>
        <v>245.9204273875267</v>
      </c>
      <c r="BN114">
        <f t="shared" si="142"/>
        <v>1.0861472434288302</v>
      </c>
      <c r="BO114">
        <f t="shared" si="131"/>
        <v>110.10128763648066</v>
      </c>
      <c r="BP114">
        <f t="shared" si="132"/>
        <v>55.659195008769466</v>
      </c>
      <c r="BQ114">
        <f t="shared" si="133"/>
        <v>10.568891964288415</v>
      </c>
      <c r="BR114" s="7">
        <f t="shared" si="158"/>
        <v>1.4440070189799536E-2</v>
      </c>
      <c r="BS114" s="7">
        <f t="shared" si="138"/>
        <v>0.24199880094894949</v>
      </c>
      <c r="BT114" s="7">
        <f t="shared" si="139"/>
        <v>8.3697542487387908E-2</v>
      </c>
      <c r="BU114" s="8">
        <f>MAX((BU$3*climate!$I224+BU$4*climate!$I224^2+BU$5*climate!$I224^6)*(K114/K$66)^$BW$1,-99)</f>
        <v>-0.96750842043377083</v>
      </c>
      <c r="BV114" s="8">
        <f>MAX((BV$3*climate!$I224+BV$4*climate!$I224^2+BV$5*climate!$I224^6)*(L114/L$66)^$BW$1,-99)</f>
        <v>-2.1971652944162128</v>
      </c>
      <c r="BW114" s="8">
        <f>MAX((BW$3*climate!$I224+BW$4*climate!$I224^2+BW$5*climate!$I224^6)*(M114/M$66)^$BW$1,-99)</f>
        <v>-3.2588844697741512</v>
      </c>
      <c r="BX114" s="8">
        <f>MAX((BX$3*climate!$M224+BX$4*climate!$M224^2+BX$5*climate!$M224^6)*(K114/K$66)^$BW$1,-99)</f>
        <v>-0.96752024546131477</v>
      </c>
      <c r="BY114" s="8">
        <f>MAX((BY$3*climate!$M224+BY$4*climate!$M224^2+BY$5*climate!$M224^6)*(L114/L$66)^$BW$1,-99)</f>
        <v>-2.1971743970861706</v>
      </c>
      <c r="BZ114" s="8">
        <f>MAX((BZ$3*climate!$M224+BZ$4*climate!$M224^2+BZ$5*climate!$M224^6)*(M114/M$66)^$BW$1,-99)</f>
        <v>-3.2588929426065039</v>
      </c>
      <c r="CA114" s="8">
        <f t="shared" si="152"/>
        <v>1.3604758608649571E-2</v>
      </c>
      <c r="CB114" s="8">
        <f t="shared" si="153"/>
        <v>3.2923352704930945E-3</v>
      </c>
      <c r="CC114" s="8">
        <f t="shared" si="154"/>
        <v>1.1386848616781039E-3</v>
      </c>
      <c r="CD114" s="8">
        <f>MAX((CD$3*climate!$I224+CD$4*climate!$I224^2+CD$5*climate!$I224^6)*(K114/K$66)^$BW$1,-99)</f>
        <v>-0.48140283449582272</v>
      </c>
      <c r="CE114" s="8">
        <f>MAX((CE$3*climate!$I224+CE$4*climate!$I224^2+CE$5*climate!$I224^6)*(L114/L$66)^$BW$1,-99)</f>
        <v>-1.8505213676579981</v>
      </c>
      <c r="CF114" s="8">
        <f>MAX((CF$3*climate!$I224+CF$4*climate!$I224^2+CF$5*climate!$I224^6)*(M114/M$66)^$BW$1,-99)</f>
        <v>-2.980719138977177</v>
      </c>
      <c r="CG114" s="8">
        <f>MAX((CG$3*climate!$M224+CG$4*climate!$M224^2+CG$5*climate!$M224^6)*(K114/K$66)^$BW$1,-99)</f>
        <v>-0.48141576965481903</v>
      </c>
      <c r="CH114" s="8">
        <f>MAX((CH$3*climate!$M224+CH$4*climate!$M224^2+CH$5*climate!$M224^6)*(L114/L$66)^$BW$1,-99)</f>
        <v>-1.8505345019825685</v>
      </c>
      <c r="CI114" s="8">
        <f>MAX((CI$3*climate!$M224+CI$4*climate!$M224^2+CI$5*climate!$M224^6)*(M114/M$66)^$BW$1,-99)</f>
        <v>-2.9807343783838092</v>
      </c>
      <c r="CJ114" s="8">
        <f t="shared" si="155"/>
        <v>1.5705611243513123E-3</v>
      </c>
      <c r="CK114" s="8">
        <f t="shared" si="156"/>
        <v>3.8007390891005153E-4</v>
      </c>
      <c r="CL114" s="8">
        <f t="shared" si="157"/>
        <v>1.314521064344337E-4</v>
      </c>
    </row>
    <row r="115" spans="1:90">
      <c r="A115">
        <f t="shared" si="92"/>
        <v>2069</v>
      </c>
      <c r="B115" s="4">
        <f t="shared" si="97"/>
        <v>1275.0258836114608</v>
      </c>
      <c r="C115" s="4">
        <f t="shared" si="98"/>
        <v>3508.8330686945337</v>
      </c>
      <c r="D115" s="4">
        <f t="shared" si="99"/>
        <v>6544.2099629262812</v>
      </c>
      <c r="E115" s="11">
        <f t="shared" si="100"/>
        <v>4.7300576121204503E-4</v>
      </c>
      <c r="F115" s="11">
        <f t="shared" si="101"/>
        <v>9.482722745210321E-4</v>
      </c>
      <c r="G115" s="11">
        <f t="shared" si="102"/>
        <v>2.0936232811388069E-3</v>
      </c>
      <c r="H115" s="4">
        <f t="shared" si="103"/>
        <v>104783.69364287099</v>
      </c>
      <c r="I115" s="4">
        <f t="shared" si="104"/>
        <v>60754.204398738097</v>
      </c>
      <c r="J115" s="4">
        <f t="shared" si="105"/>
        <v>16183.073782311469</v>
      </c>
      <c r="K115" s="4">
        <f t="shared" si="76"/>
        <v>82181.620773121307</v>
      </c>
      <c r="L115" s="4">
        <f t="shared" si="77"/>
        <v>17314.646553231949</v>
      </c>
      <c r="M115" s="4">
        <f t="shared" si="78"/>
        <v>2472.8842555465799</v>
      </c>
      <c r="N115" s="11">
        <f t="shared" si="106"/>
        <v>1.0660083648986074E-2</v>
      </c>
      <c r="O115" s="11">
        <f t="shared" si="107"/>
        <v>1.8279954254511122E-2</v>
      </c>
      <c r="P115" s="11">
        <f t="shared" si="108"/>
        <v>1.3145051474707792E-2</v>
      </c>
      <c r="Q115" s="4">
        <f t="shared" si="109"/>
        <v>6639.41438579641</v>
      </c>
      <c r="R115" s="4">
        <f t="shared" si="110"/>
        <v>15923.064153277737</v>
      </c>
      <c r="S115" s="4">
        <f t="shared" si="111"/>
        <v>4677.1061236646028</v>
      </c>
      <c r="T115" s="4">
        <f t="shared" si="112"/>
        <v>63.363049678561566</v>
      </c>
      <c r="U115" s="4">
        <f t="shared" si="113"/>
        <v>262.08991313214318</v>
      </c>
      <c r="V115" s="4">
        <f t="shared" si="114"/>
        <v>289.01222268273932</v>
      </c>
      <c r="W115" s="11">
        <f t="shared" si="115"/>
        <v>-1.219247815263802E-2</v>
      </c>
      <c r="X115" s="11">
        <f t="shared" si="116"/>
        <v>-1.3228699347321071E-2</v>
      </c>
      <c r="Y115" s="11">
        <f t="shared" si="117"/>
        <v>-1.2203590333800474E-2</v>
      </c>
      <c r="Z115" s="4">
        <f t="shared" si="134"/>
        <v>12700.292065472522</v>
      </c>
      <c r="AA115" s="4">
        <f t="shared" si="118"/>
        <v>43858.265861266344</v>
      </c>
      <c r="AB115" s="4">
        <f t="shared" si="119"/>
        <v>7905.3562456065083</v>
      </c>
      <c r="AC115" s="12">
        <f t="shared" si="120"/>
        <v>2.0653180939495055</v>
      </c>
      <c r="AD115" s="12">
        <f t="shared" si="121"/>
        <v>3.4763713910506144</v>
      </c>
      <c r="AE115" s="12">
        <f t="shared" si="122"/>
        <v>1.7405196135418255</v>
      </c>
      <c r="AF115" s="11">
        <f t="shared" si="123"/>
        <v>-2.9039671966837322E-3</v>
      </c>
      <c r="AG115" s="11">
        <f t="shared" si="124"/>
        <v>2.0567434751257441E-3</v>
      </c>
      <c r="AH115" s="11">
        <f t="shared" si="125"/>
        <v>8.257041531207765E-4</v>
      </c>
      <c r="AI115" s="1">
        <f t="shared" si="83"/>
        <v>185331.34590844426</v>
      </c>
      <c r="AJ115" s="1">
        <f t="shared" si="84"/>
        <v>99852.454222445551</v>
      </c>
      <c r="AK115" s="1">
        <f t="shared" si="85"/>
        <v>27406.098998693727</v>
      </c>
      <c r="AL115" s="17">
        <f t="shared" ref="AL115:AN130" si="165">AL114*(1+AO115)</f>
        <v>30.673069218665127</v>
      </c>
      <c r="AM115" s="17">
        <f t="shared" si="165"/>
        <v>9.1003663272703061</v>
      </c>
      <c r="AN115" s="17">
        <f t="shared" si="165"/>
        <v>1.9196643079803366</v>
      </c>
      <c r="AO115" s="7">
        <f t="shared" si="164"/>
        <v>1.0101141190592487E-2</v>
      </c>
      <c r="AP115" s="7">
        <f t="shared" si="164"/>
        <v>1.5554998367820736E-2</v>
      </c>
      <c r="AQ115" s="7">
        <f t="shared" si="164"/>
        <v>1.1259331383759065E-2</v>
      </c>
      <c r="AR115" s="1">
        <f t="shared" si="127"/>
        <v>104783.69364287099</v>
      </c>
      <c r="AS115" s="1">
        <f t="shared" si="128"/>
        <v>60754.204398738097</v>
      </c>
      <c r="AT115" s="1">
        <f t="shared" si="129"/>
        <v>16183.073782311469</v>
      </c>
      <c r="AU115" s="1">
        <f t="shared" si="89"/>
        <v>20956.738728574201</v>
      </c>
      <c r="AV115" s="1">
        <f t="shared" si="90"/>
        <v>12150.84087974762</v>
      </c>
      <c r="AW115" s="1">
        <f t="shared" si="91"/>
        <v>3236.6147564622938</v>
      </c>
      <c r="AX115" s="1">
        <f t="shared" si="143"/>
        <v>65745.296618497057</v>
      </c>
      <c r="AY115" s="1">
        <f t="shared" si="144"/>
        <v>13851.717242585559</v>
      </c>
      <c r="AZ115" s="1">
        <f t="shared" si="145"/>
        <v>1978.3074044372643</v>
      </c>
      <c r="BA115" s="1">
        <f t="shared" si="146"/>
        <v>11.093543413161873</v>
      </c>
      <c r="BB115" s="1">
        <f t="shared" si="147"/>
        <v>9.5361644925638647</v>
      </c>
      <c r="BC115" s="1">
        <f t="shared" si="148"/>
        <v>7.5899969118553612</v>
      </c>
      <c r="BD115" s="1">
        <f t="shared" si="149"/>
        <v>22855.000592170032</v>
      </c>
      <c r="BE115">
        <f t="shared" si="135"/>
        <v>7.4918915218220111E-2</v>
      </c>
      <c r="BF115">
        <f t="shared" si="136"/>
        <v>0.20311806369660462</v>
      </c>
      <c r="BG115">
        <f t="shared" si="137"/>
        <v>2.6103804494005161E-2</v>
      </c>
      <c r="BH115">
        <f t="shared" si="150"/>
        <v>0.15615337893242953</v>
      </c>
      <c r="BI115">
        <f t="shared" si="151"/>
        <v>5.6128438574748528E-4</v>
      </c>
      <c r="BJ115">
        <f t="shared" si="151"/>
        <v>4.125694779985793E-3</v>
      </c>
      <c r="BK115">
        <f t="shared" si="151"/>
        <v>6.8140860906124406E-5</v>
      </c>
      <c r="BL115">
        <f t="shared" si="140"/>
        <v>58.813451122691518</v>
      </c>
      <c r="BM115">
        <f t="shared" si="141"/>
        <v>250.65330395006367</v>
      </c>
      <c r="BN115">
        <f t="shared" si="142"/>
        <v>1.1027285796340345</v>
      </c>
      <c r="BO115">
        <f t="shared" si="131"/>
        <v>111.69115795793876</v>
      </c>
      <c r="BP115">
        <f t="shared" si="132"/>
        <v>56.27343496860783</v>
      </c>
      <c r="BQ115">
        <f t="shared" si="133"/>
        <v>10.687432191567456</v>
      </c>
      <c r="BR115" s="7">
        <f t="shared" si="158"/>
        <v>1.4202489436455856E-2</v>
      </c>
      <c r="BS115" s="7">
        <f t="shared" si="138"/>
        <v>0.2349502921834461</v>
      </c>
      <c r="BT115" s="7">
        <f t="shared" si="139"/>
        <v>8.0136280554783848E-2</v>
      </c>
      <c r="BU115" s="8">
        <f>MAX((BU$3*climate!$I225+BU$4*climate!$I225^2+BU$5*climate!$I225^6)*(K115/K$66)^$BW$1,-99)</f>
        <v>-1.1698488147370543</v>
      </c>
      <c r="BV115" s="8">
        <f>MAX((BV$3*climate!$I225+BV$4*climate!$I225^2+BV$5*climate!$I225^6)*(L115/L$66)^$BW$1,-99)</f>
        <v>-2.3444096902380287</v>
      </c>
      <c r="BW115" s="8">
        <f>MAX((BW$3*climate!$I225+BW$4*climate!$I225^2+BW$5*climate!$I225^6)*(M115/M$66)^$BW$1,-99)</f>
        <v>-3.3945256415485421</v>
      </c>
      <c r="BX115" s="8">
        <f>MAX((BX$3*climate!$M225+BX$4*climate!$M225^2+BX$5*climate!$M225^6)*(K115/K$66)^$BW$1,-99)</f>
        <v>-1.1698608630897365</v>
      </c>
      <c r="BY115" s="8">
        <f>MAX((BY$3*climate!$M225+BY$4*climate!$M225^2+BY$5*climate!$M225^6)*(L115/L$66)^$BW$1,-99)</f>
        <v>-2.3444189170839707</v>
      </c>
      <c r="BZ115" s="8">
        <f>MAX((BZ$3*climate!$M225+BZ$4*climate!$M225^2+BZ$5*climate!$M225^6)*(M115/M$66)^$BW$1,-99)</f>
        <v>-3.3945342154431302</v>
      </c>
      <c r="CA115" s="8">
        <f t="shared" si="152"/>
        <v>1.4012228650739665E-2</v>
      </c>
      <c r="CB115" s="8">
        <f t="shared" si="153"/>
        <v>3.292177215632539E-3</v>
      </c>
      <c r="CC115" s="8">
        <f t="shared" si="154"/>
        <v>1.1228878863534541E-3</v>
      </c>
      <c r="CD115" s="8">
        <f>MAX((CD$3*climate!$I225+CD$4*climate!$I225^2+CD$5*climate!$I225^6)*(K115/K$66)^$BW$1,-99)</f>
        <v>-0.7115637110252685</v>
      </c>
      <c r="CE115" s="8">
        <f>MAX((CE$3*climate!$I225+CE$4*climate!$I225^2+CE$5*climate!$I225^6)*(L115/L$66)^$BW$1,-99)</f>
        <v>-2.0752154986595079</v>
      </c>
      <c r="CF115" s="8">
        <f>MAX((CF$3*climate!$I225+CF$4*climate!$I225^2+CF$5*climate!$I225^6)*(M115/M$66)^$BW$1,-99)</f>
        <v>-3.2408328537894491</v>
      </c>
      <c r="CG115" s="8">
        <f>MAX((CG$3*climate!$M225+CG$4*climate!$M225^2+CG$5*climate!$M225^6)*(K115/K$66)^$BW$1,-99)</f>
        <v>-0.71157774933662654</v>
      </c>
      <c r="CH115" s="8">
        <f>MAX((CH$3*climate!$M225+CH$4*climate!$M225^2+CH$5*climate!$M225^6)*(L115/L$66)^$BW$1,-99)</f>
        <v>-2.0752295499195754</v>
      </c>
      <c r="CI115" s="8">
        <f>MAX((CI$3*climate!$M225+CI$4*climate!$M225^2+CI$5*climate!$M225^6)*(M115/M$66)^$BW$1,-99)</f>
        <v>-3.2408490695481502</v>
      </c>
      <c r="CJ115" s="8">
        <f t="shared" si="155"/>
        <v>1.6904899070387558E-3</v>
      </c>
      <c r="CK115" s="8">
        <f t="shared" si="156"/>
        <v>3.9718109759192231E-4</v>
      </c>
      <c r="CL115" s="8">
        <f t="shared" si="157"/>
        <v>1.3546957346548822E-4</v>
      </c>
    </row>
    <row r="116" spans="1:90">
      <c r="A116">
        <f t="shared" si="92"/>
        <v>2070</v>
      </c>
      <c r="B116" s="4">
        <f t="shared" si="97"/>
        <v>1275.5988234706715</v>
      </c>
      <c r="C116" s="4">
        <f t="shared" si="98"/>
        <v>3511.9940313537513</v>
      </c>
      <c r="D116" s="4">
        <f t="shared" si="99"/>
        <v>6557.2260177445714</v>
      </c>
      <c r="E116" s="11">
        <f t="shared" si="100"/>
        <v>4.4935547315144275E-4</v>
      </c>
      <c r="F116" s="11">
        <f t="shared" si="101"/>
        <v>9.0085866079498041E-4</v>
      </c>
      <c r="G116" s="11">
        <f t="shared" si="102"/>
        <v>1.9889421170818664E-3</v>
      </c>
      <c r="H116" s="4">
        <f t="shared" si="103"/>
        <v>105928.04887847841</v>
      </c>
      <c r="I116" s="4">
        <f t="shared" si="104"/>
        <v>61905.98786595717</v>
      </c>
      <c r="J116" s="4">
        <f t="shared" si="105"/>
        <v>16425.329538475558</v>
      </c>
      <c r="K116" s="4">
        <f t="shared" si="76"/>
        <v>83041.820774236476</v>
      </c>
      <c r="L116" s="4">
        <f t="shared" si="77"/>
        <v>17627.019668394645</v>
      </c>
      <c r="M116" s="4">
        <f t="shared" si="78"/>
        <v>2504.9204486816252</v>
      </c>
      <c r="N116" s="11">
        <f t="shared" si="106"/>
        <v>1.0467060554694152E-2</v>
      </c>
      <c r="O116" s="11">
        <f t="shared" si="107"/>
        <v>1.8040975552249261E-2</v>
      </c>
      <c r="P116" s="11">
        <f t="shared" si="108"/>
        <v>1.2954990943546685E-2</v>
      </c>
      <c r="Q116" s="4">
        <f t="shared" si="109"/>
        <v>6630.0892339836691</v>
      </c>
      <c r="R116" s="4">
        <f t="shared" si="110"/>
        <v>16010.300195339552</v>
      </c>
      <c r="S116" s="4">
        <f t="shared" si="111"/>
        <v>4689.189078284121</v>
      </c>
      <c r="T116" s="4">
        <f t="shared" si="112"/>
        <v>62.590497079671188</v>
      </c>
      <c r="U116" s="4">
        <f t="shared" si="113"/>
        <v>258.62280446935256</v>
      </c>
      <c r="V116" s="4">
        <f t="shared" si="114"/>
        <v>285.48523591565805</v>
      </c>
      <c r="W116" s="11">
        <f t="shared" si="115"/>
        <v>-1.219247815263802E-2</v>
      </c>
      <c r="X116" s="11">
        <f t="shared" si="116"/>
        <v>-1.3228699347321071E-2</v>
      </c>
      <c r="Y116" s="11">
        <f t="shared" si="117"/>
        <v>-1.2203590333800474E-2</v>
      </c>
      <c r="Z116" s="4">
        <f t="shared" si="134"/>
        <v>12648.33950225753</v>
      </c>
      <c r="AA116" s="4">
        <f t="shared" si="118"/>
        <v>44201.713923802359</v>
      </c>
      <c r="AB116" s="4">
        <f t="shared" si="119"/>
        <v>7934.6407045103961</v>
      </c>
      <c r="AC116" s="12">
        <f t="shared" si="120"/>
        <v>2.0593204779539587</v>
      </c>
      <c r="AD116" s="12">
        <f t="shared" si="121"/>
        <v>3.4835213952262718</v>
      </c>
      <c r="AE116" s="12">
        <f t="shared" si="122"/>
        <v>1.7419567678153152</v>
      </c>
      <c r="AF116" s="11">
        <f t="shared" si="123"/>
        <v>-2.9039671966837322E-3</v>
      </c>
      <c r="AG116" s="11">
        <f t="shared" si="124"/>
        <v>2.0567434751257441E-3</v>
      </c>
      <c r="AH116" s="11">
        <f t="shared" si="125"/>
        <v>8.257041531207765E-4</v>
      </c>
      <c r="AI116" s="1">
        <f t="shared" si="83"/>
        <v>187754.95004617405</v>
      </c>
      <c r="AJ116" s="1">
        <f t="shared" si="84"/>
        <v>102018.04967994861</v>
      </c>
      <c r="AK116" s="1">
        <f t="shared" si="85"/>
        <v>27902.103855286652</v>
      </c>
      <c r="AL116" s="17">
        <f t="shared" si="165"/>
        <v>30.979803891562412</v>
      </c>
      <c r="AM116" s="17">
        <f t="shared" si="165"/>
        <v>9.2405069488038922</v>
      </c>
      <c r="AN116" s="17">
        <f t="shared" si="165"/>
        <v>1.9410623032035705</v>
      </c>
      <c r="AO116" s="7">
        <f t="shared" si="164"/>
        <v>1.0000129778686563E-2</v>
      </c>
      <c r="AP116" s="7">
        <f t="shared" si="164"/>
        <v>1.5399448384142528E-2</v>
      </c>
      <c r="AQ116" s="7">
        <f t="shared" si="164"/>
        <v>1.1146738069921475E-2</v>
      </c>
      <c r="AR116" s="1">
        <f t="shared" si="127"/>
        <v>105928.04887847841</v>
      </c>
      <c r="AS116" s="1">
        <f t="shared" si="128"/>
        <v>61905.98786595717</v>
      </c>
      <c r="AT116" s="1">
        <f t="shared" si="129"/>
        <v>16425.329538475558</v>
      </c>
      <c r="AU116" s="1">
        <f t="shared" si="89"/>
        <v>21185.609775695684</v>
      </c>
      <c r="AV116" s="1">
        <f t="shared" si="90"/>
        <v>12381.197573191435</v>
      </c>
      <c r="AW116" s="1">
        <f t="shared" si="91"/>
        <v>3285.0659076951119</v>
      </c>
      <c r="AX116" s="1">
        <f t="shared" si="143"/>
        <v>66433.456619389181</v>
      </c>
      <c r="AY116" s="1">
        <f t="shared" si="144"/>
        <v>14101.615734715715</v>
      </c>
      <c r="AZ116" s="1">
        <f t="shared" si="145"/>
        <v>2003.9363589453001</v>
      </c>
      <c r="BA116" s="1">
        <f t="shared" si="146"/>
        <v>11.103956073317143</v>
      </c>
      <c r="BB116" s="1">
        <f t="shared" si="147"/>
        <v>9.554044660915789</v>
      </c>
      <c r="BC116" s="1">
        <f t="shared" si="148"/>
        <v>7.6028687046871672</v>
      </c>
      <c r="BD116" s="1">
        <f t="shared" si="149"/>
        <v>22256.788624328983</v>
      </c>
      <c r="BE116">
        <f t="shared" si="135"/>
        <v>7.4918915218220111E-2</v>
      </c>
      <c r="BF116">
        <f t="shared" si="136"/>
        <v>0.20311806369660462</v>
      </c>
      <c r="BG116">
        <f t="shared" si="137"/>
        <v>2.6103804494005161E-2</v>
      </c>
      <c r="BH116">
        <f t="shared" si="150"/>
        <v>0.15640871450829516</v>
      </c>
      <c r="BI116">
        <f t="shared" si="151"/>
        <v>5.6128438574748528E-4</v>
      </c>
      <c r="BJ116">
        <f t="shared" si="151"/>
        <v>4.125694779985793E-3</v>
      </c>
      <c r="BK116">
        <f t="shared" si="151"/>
        <v>6.8140860906124406E-5</v>
      </c>
      <c r="BL116">
        <f t="shared" si="140"/>
        <v>59.455759848186354</v>
      </c>
      <c r="BM116">
        <f t="shared" si="141"/>
        <v>255.40521098844334</v>
      </c>
      <c r="BN116">
        <f t="shared" si="142"/>
        <v>1.1192360954185196</v>
      </c>
      <c r="BO116">
        <f t="shared" si="131"/>
        <v>113.27745044898191</v>
      </c>
      <c r="BP116">
        <f t="shared" si="132"/>
        <v>56.894736743624669</v>
      </c>
      <c r="BQ116">
        <f t="shared" si="133"/>
        <v>10.807385160571821</v>
      </c>
      <c r="BR116" s="7">
        <f t="shared" si="158"/>
        <v>1.3968637926117689E-2</v>
      </c>
      <c r="BS116" s="7">
        <f t="shared" si="138"/>
        <v>0.22810707978975348</v>
      </c>
      <c r="BT116" s="7">
        <f t="shared" si="139"/>
        <v>7.6744004506283534E-2</v>
      </c>
      <c r="BU116" s="8">
        <f>MAX((BU$3*climate!$I226+BU$4*climate!$I226^2+BU$5*climate!$I226^6)*(K116/K$66)^$BW$1,-99)</f>
        <v>-1.3764478330380008</v>
      </c>
      <c r="BV116" s="8">
        <f>MAX((BV$3*climate!$I226+BV$4*climate!$I226^2+BV$5*climate!$I226^6)*(L116/L$66)^$BW$1,-99)</f>
        <v>-2.4939463409530989</v>
      </c>
      <c r="BW116" s="8">
        <f>MAX((BW$3*climate!$I226+BW$4*climate!$I226^2+BW$5*climate!$I226^6)*(M116/M$66)^$BW$1,-99)</f>
        <v>-3.5322632471674971</v>
      </c>
      <c r="BX116" s="8">
        <f>MAX((BX$3*climate!$M226+BX$4*climate!$M226^2+BX$5*climate!$M226^6)*(K116/K$66)^$BW$1,-99)</f>
        <v>-1.3764600990144724</v>
      </c>
      <c r="BY116" s="8">
        <f>MAX((BY$3*climate!$M226+BY$4*climate!$M226^2+BY$5*climate!$M226^6)*(L116/L$66)^$BW$1,-99)</f>
        <v>-2.4939556875635249</v>
      </c>
      <c r="BZ116" s="8">
        <f>MAX((BZ$3*climate!$M226+BZ$4*climate!$M226^2+BZ$5*climate!$M226^6)*(M116/M$66)^$BW$1,-99)</f>
        <v>-3.5322719185412308</v>
      </c>
      <c r="CA116" s="8">
        <f t="shared" si="152"/>
        <v>1.4417411263575734E-2</v>
      </c>
      <c r="CB116" s="8">
        <f t="shared" si="153"/>
        <v>3.2887135814621605E-3</v>
      </c>
      <c r="CC116" s="8">
        <f t="shared" si="154"/>
        <v>1.1064498749807992E-3</v>
      </c>
      <c r="CD116" s="8">
        <f>MAX((CD$3*climate!$I226+CD$4*climate!$I226^2+CD$5*climate!$I226^6)*(K116/K$66)^$BW$1,-99)</f>
        <v>-0.96167347016636329</v>
      </c>
      <c r="CE116" s="8">
        <f>MAX((CE$3*climate!$I226+CE$4*climate!$I226^2+CE$5*climate!$I226^6)*(L116/L$66)^$BW$1,-99)</f>
        <v>-2.3162151731832936</v>
      </c>
      <c r="CF116" s="8">
        <f>MAX((CF$3*climate!$I226+CF$4*climate!$I226^2+CF$5*climate!$I226^6)*(M116/M$66)^$BW$1,-99)</f>
        <v>-3.5186766948312775</v>
      </c>
      <c r="CG116" s="8">
        <f>MAX((CG$3*climate!$M226+CG$4*climate!$M226^2+CG$5*climate!$M226^6)*(K116/K$66)^$BW$1,-99)</f>
        <v>-0.96168866322788615</v>
      </c>
      <c r="CH116" s="8">
        <f>MAX((CH$3*climate!$M226+CH$4*climate!$M226^2+CH$5*climate!$M226^6)*(L116/L$66)^$BW$1,-99)</f>
        <v>-2.3162301804711434</v>
      </c>
      <c r="CI116" s="8">
        <f>MAX((CI$3*climate!$M226+CI$4*climate!$M226^2+CI$5*climate!$M226^6)*(M116/M$66)^$BW$1,-99)</f>
        <v>-3.5186939290578589</v>
      </c>
      <c r="CJ116" s="8">
        <f t="shared" si="155"/>
        <v>1.8154590069217333E-3</v>
      </c>
      <c r="CK116" s="8">
        <f t="shared" si="156"/>
        <v>4.1411905254692244E-4</v>
      </c>
      <c r="CL116" s="8">
        <f t="shared" si="157"/>
        <v>1.3932559420817454E-4</v>
      </c>
    </row>
    <row r="117" spans="1:90">
      <c r="A117">
        <f t="shared" si="92"/>
        <v>2071</v>
      </c>
      <c r="B117" s="4">
        <f t="shared" si="97"/>
        <v>1276.1433609179001</v>
      </c>
      <c r="C117" s="4">
        <f t="shared" si="98"/>
        <v>3514.9996510815663</v>
      </c>
      <c r="D117" s="4">
        <f t="shared" si="99"/>
        <v>6569.6158635925931</v>
      </c>
      <c r="E117" s="11">
        <f t="shared" si="100"/>
        <v>4.2688769949387058E-4</v>
      </c>
      <c r="F117" s="11">
        <f t="shared" si="101"/>
        <v>8.558157277552313E-4</v>
      </c>
      <c r="G117" s="11">
        <f t="shared" si="102"/>
        <v>1.889495011227773E-3</v>
      </c>
      <c r="H117" s="4">
        <f t="shared" si="103"/>
        <v>107062.21314315229</v>
      </c>
      <c r="I117" s="4">
        <f t="shared" si="104"/>
        <v>63062.121663389305</v>
      </c>
      <c r="J117" s="4">
        <f t="shared" si="105"/>
        <v>16666.466847012205</v>
      </c>
      <c r="K117" s="4">
        <f t="shared" si="76"/>
        <v>83895.129984569241</v>
      </c>
      <c r="L117" s="4">
        <f t="shared" si="77"/>
        <v>17940.861429100019</v>
      </c>
      <c r="M117" s="4">
        <f t="shared" si="78"/>
        <v>2536.9012729304623</v>
      </c>
      <c r="N117" s="11">
        <f t="shared" si="106"/>
        <v>1.0275656318430526E-2</v>
      </c>
      <c r="O117" s="11">
        <f t="shared" si="107"/>
        <v>1.7804584473692708E-2</v>
      </c>
      <c r="P117" s="11">
        <f t="shared" si="108"/>
        <v>1.2767201555510033E-2</v>
      </c>
      <c r="Q117" s="4">
        <f t="shared" si="109"/>
        <v>6619.3744024622374</v>
      </c>
      <c r="R117" s="4">
        <f t="shared" si="110"/>
        <v>16093.551897591844</v>
      </c>
      <c r="S117" s="4">
        <f t="shared" si="111"/>
        <v>4699.9651681027144</v>
      </c>
      <c r="T117" s="4">
        <f t="shared" si="112"/>
        <v>61.827363811464544</v>
      </c>
      <c r="U117" s="4">
        <f t="shared" si="113"/>
        <v>255.2015611446665</v>
      </c>
      <c r="V117" s="4">
        <f t="shared" si="114"/>
        <v>282.00129105019499</v>
      </c>
      <c r="W117" s="11">
        <f t="shared" si="115"/>
        <v>-1.219247815263802E-2</v>
      </c>
      <c r="X117" s="11">
        <f t="shared" si="116"/>
        <v>-1.3228699347321071E-2</v>
      </c>
      <c r="Y117" s="11">
        <f t="shared" si="117"/>
        <v>-1.2203590333800474E-2</v>
      </c>
      <c r="Z117" s="4">
        <f t="shared" si="134"/>
        <v>12593.895955075948</v>
      </c>
      <c r="AA117" s="4">
        <f t="shared" si="118"/>
        <v>44535.286929491966</v>
      </c>
      <c r="AB117" s="4">
        <f t="shared" si="119"/>
        <v>7961.7078481335784</v>
      </c>
      <c r="AC117" s="12">
        <f t="shared" si="120"/>
        <v>2.0533402788385211</v>
      </c>
      <c r="AD117" s="12">
        <f t="shared" si="121"/>
        <v>3.4906861051263642</v>
      </c>
      <c r="AE117" s="12">
        <f t="shared" si="122"/>
        <v>1.743395108753057</v>
      </c>
      <c r="AF117" s="11">
        <f t="shared" si="123"/>
        <v>-2.9039671966837322E-3</v>
      </c>
      <c r="AG117" s="11">
        <f t="shared" si="124"/>
        <v>2.0567434751257441E-3</v>
      </c>
      <c r="AH117" s="11">
        <f t="shared" si="125"/>
        <v>8.257041531207765E-4</v>
      </c>
      <c r="AI117" s="1">
        <f t="shared" si="83"/>
        <v>190165.06481725234</v>
      </c>
      <c r="AJ117" s="1">
        <f t="shared" si="84"/>
        <v>104197.4422851452</v>
      </c>
      <c r="AK117" s="1">
        <f t="shared" si="85"/>
        <v>28396.959377453099</v>
      </c>
      <c r="AL117" s="17">
        <f t="shared" si="165"/>
        <v>31.286507930401957</v>
      </c>
      <c r="AM117" s="17">
        <f t="shared" si="165"/>
        <v>9.3813826715072945</v>
      </c>
      <c r="AN117" s="17">
        <f t="shared" si="165"/>
        <v>1.9624824511440673</v>
      </c>
      <c r="AO117" s="7">
        <f t="shared" si="164"/>
        <v>9.9001284808996979E-3</v>
      </c>
      <c r="AP117" s="7">
        <f t="shared" si="164"/>
        <v>1.5245453900301104E-2</v>
      </c>
      <c r="AQ117" s="7">
        <f t="shared" si="164"/>
        <v>1.1035270689222261E-2</v>
      </c>
      <c r="AR117" s="1">
        <f t="shared" si="127"/>
        <v>107062.21314315229</v>
      </c>
      <c r="AS117" s="1">
        <f t="shared" si="128"/>
        <v>63062.121663389305</v>
      </c>
      <c r="AT117" s="1">
        <f t="shared" si="129"/>
        <v>16666.466847012205</v>
      </c>
      <c r="AU117" s="1">
        <f t="shared" si="89"/>
        <v>21412.442628630459</v>
      </c>
      <c r="AV117" s="1">
        <f t="shared" si="90"/>
        <v>12612.424332677861</v>
      </c>
      <c r="AW117" s="1">
        <f t="shared" si="91"/>
        <v>3333.2933694024414</v>
      </c>
      <c r="AX117" s="1">
        <f t="shared" si="143"/>
        <v>67116.103987655399</v>
      </c>
      <c r="AY117" s="1">
        <f t="shared" si="144"/>
        <v>14352.689143280017</v>
      </c>
      <c r="AZ117" s="1">
        <f t="shared" si="145"/>
        <v>2029.5210183443694</v>
      </c>
      <c r="BA117" s="1">
        <f t="shared" si="146"/>
        <v>11.114179293980451</v>
      </c>
      <c r="BB117" s="1">
        <f t="shared" si="147"/>
        <v>9.5716926003754423</v>
      </c>
      <c r="BC117" s="1">
        <f t="shared" si="148"/>
        <v>7.6155550926403874</v>
      </c>
      <c r="BD117" s="1">
        <f t="shared" si="149"/>
        <v>21672.177666796553</v>
      </c>
      <c r="BE117">
        <f t="shared" si="135"/>
        <v>7.4918915218220111E-2</v>
      </c>
      <c r="BF117">
        <f t="shared" si="136"/>
        <v>0.20311806369660462</v>
      </c>
      <c r="BG117">
        <f t="shared" si="137"/>
        <v>2.6103804494005161E-2</v>
      </c>
      <c r="BH117">
        <f t="shared" si="150"/>
        <v>0.15666206163314209</v>
      </c>
      <c r="BI117">
        <f t="shared" si="151"/>
        <v>5.6128438574748528E-4</v>
      </c>
      <c r="BJ117">
        <f t="shared" si="151"/>
        <v>4.125694779985793E-3</v>
      </c>
      <c r="BK117">
        <f t="shared" si="151"/>
        <v>6.8140860906124406E-5</v>
      </c>
      <c r="BL117">
        <f t="shared" si="140"/>
        <v>60.092348540820574</v>
      </c>
      <c r="BM117">
        <f t="shared" si="141"/>
        <v>260.17506616147426</v>
      </c>
      <c r="BN117">
        <f t="shared" si="142"/>
        <v>1.1356673992187925</v>
      </c>
      <c r="BO117">
        <f t="shared" si="131"/>
        <v>114.85978213949747</v>
      </c>
      <c r="BP117">
        <f t="shared" si="132"/>
        <v>57.523177363363899</v>
      </c>
      <c r="BQ117">
        <f t="shared" si="133"/>
        <v>10.928765548266473</v>
      </c>
      <c r="BR117" s="7">
        <f t="shared" si="158"/>
        <v>1.373843523783691E-2</v>
      </c>
      <c r="BS117" s="7">
        <f t="shared" si="138"/>
        <v>0.22146318426189657</v>
      </c>
      <c r="BT117" s="7">
        <f t="shared" si="139"/>
        <v>7.3511791176733371E-2</v>
      </c>
      <c r="BU117" s="8">
        <f>MAX((BU$3*climate!$I227+BU$4*climate!$I227^2+BU$5*climate!$I227^6)*(K117/K$66)^$BW$1,-99)</f>
        <v>-1.5872611070641813</v>
      </c>
      <c r="BV117" s="8">
        <f>MAX((BV$3*climate!$I227+BV$4*climate!$I227^2+BV$5*climate!$I227^6)*(L117/L$66)^$BW$1,-99)</f>
        <v>-2.6457330895591227</v>
      </c>
      <c r="BW117" s="8">
        <f>MAX((BW$3*climate!$I227+BW$4*climate!$I227^2+BW$5*climate!$I227^6)*(M117/M$66)^$BW$1,-99)</f>
        <v>-3.6720637044207605</v>
      </c>
      <c r="BX117" s="8">
        <f>MAX((BX$3*climate!$M227+BX$4*climate!$M227^2+BX$5*climate!$M227^6)*(K117/K$66)^$BW$1,-99)</f>
        <v>-1.587273584968051</v>
      </c>
      <c r="BY117" s="8">
        <f>MAX((BY$3*climate!$M227+BY$4*climate!$M227^2+BY$5*climate!$M227^6)*(L117/L$66)^$BW$1,-99)</f>
        <v>-2.6457425515747746</v>
      </c>
      <c r="BZ117" s="8">
        <f>MAX((BZ$3*climate!$M227+BZ$4*climate!$M227^2+BZ$5*climate!$M227^6)*(M117/M$66)^$BW$1,-99)</f>
        <v>-3.6720724697393852</v>
      </c>
      <c r="CA117" s="8">
        <f t="shared" si="152"/>
        <v>1.4819988959410004E-2</v>
      </c>
      <c r="CB117" s="8">
        <f t="shared" si="153"/>
        <v>3.2820819456770905E-3</v>
      </c>
      <c r="CC117" s="8">
        <f t="shared" si="154"/>
        <v>1.0894439336256423E-3</v>
      </c>
      <c r="CD117" s="8">
        <f>MAX((CD$3*climate!$I227+CD$4*climate!$I227^2+CD$5*climate!$I227^6)*(K117/K$66)^$BW$1,-99)</f>
        <v>-1.2327966866013904</v>
      </c>
      <c r="CE117" s="8">
        <f>MAX((CE$3*climate!$I227+CE$4*climate!$I227^2+CE$5*climate!$I227^6)*(L117/L$66)^$BW$1,-99)</f>
        <v>-2.5743168226715163</v>
      </c>
      <c r="CF117" s="8">
        <f>MAX((CF$3*climate!$I227+CF$4*climate!$I227^2+CF$5*climate!$I227^6)*(M117/M$66)^$BW$1,-99)</f>
        <v>-3.8151260894655916</v>
      </c>
      <c r="CG117" s="8">
        <f>MAX((CG$3*climate!$M227+CG$4*climate!$M227^2+CG$5*climate!$M227^6)*(K117/K$66)^$BW$1,-99)</f>
        <v>-1.2328130869050833</v>
      </c>
      <c r="CH117" s="8">
        <f>MAX((CH$3*climate!$M227+CH$4*climate!$M227^2+CH$5*climate!$M227^6)*(L117/L$66)^$BW$1,-99)</f>
        <v>-2.5743328256474207</v>
      </c>
      <c r="CI117" s="8">
        <f>MAX((CI$3*climate!$M227+CI$4*climate!$M227^2+CI$5*climate!$M227^6)*(M117/M$66)^$BW$1,-99)</f>
        <v>-3.81514438500297</v>
      </c>
      <c r="CJ117" s="8">
        <f t="shared" si="155"/>
        <v>1.9454813886753148E-3</v>
      </c>
      <c r="CK117" s="8">
        <f t="shared" si="156"/>
        <v>4.3085250325829166E-4</v>
      </c>
      <c r="CL117" s="8">
        <f t="shared" si="157"/>
        <v>1.4301582158252098E-4</v>
      </c>
    </row>
    <row r="118" spans="1:90">
      <c r="A118">
        <f t="shared" si="92"/>
        <v>2072</v>
      </c>
      <c r="B118" s="4">
        <f t="shared" si="97"/>
        <v>1276.6608923262884</v>
      </c>
      <c r="C118" s="4">
        <f t="shared" si="98"/>
        <v>3517.8574334667933</v>
      </c>
      <c r="D118" s="4">
        <f t="shared" si="99"/>
        <v>6581.408457172538</v>
      </c>
      <c r="E118" s="11">
        <f t="shared" si="100"/>
        <v>4.0554331451917705E-4</v>
      </c>
      <c r="F118" s="11">
        <f t="shared" si="101"/>
        <v>8.1302494136746973E-4</v>
      </c>
      <c r="G118" s="11">
        <f t="shared" si="102"/>
        <v>1.7950202606663843E-3</v>
      </c>
      <c r="H118" s="4">
        <f t="shared" si="103"/>
        <v>108185.88634708074</v>
      </c>
      <c r="I118" s="4">
        <f t="shared" si="104"/>
        <v>64222.344175745588</v>
      </c>
      <c r="J118" s="4">
        <f t="shared" si="105"/>
        <v>16906.451988737175</v>
      </c>
      <c r="K118" s="4">
        <f t="shared" si="76"/>
        <v>84741.286427242303</v>
      </c>
      <c r="L118" s="4">
        <f t="shared" si="77"/>
        <v>18256.096328626791</v>
      </c>
      <c r="M118" s="4">
        <f t="shared" si="78"/>
        <v>2568.8197440947793</v>
      </c>
      <c r="N118" s="11">
        <f t="shared" si="106"/>
        <v>1.0085882730364704E-2</v>
      </c>
      <c r="O118" s="11">
        <f t="shared" si="107"/>
        <v>1.7570778347101079E-2</v>
      </c>
      <c r="P118" s="11">
        <f t="shared" si="108"/>
        <v>1.258167651413844E-2</v>
      </c>
      <c r="Q118" s="4">
        <f t="shared" si="109"/>
        <v>6607.2945194573113</v>
      </c>
      <c r="R118" s="4">
        <f t="shared" si="110"/>
        <v>16172.82884105688</v>
      </c>
      <c r="S118" s="4">
        <f t="shared" si="111"/>
        <v>4709.4589467659507</v>
      </c>
      <c r="T118" s="4">
        <f t="shared" si="112"/>
        <v>61.073535028958062</v>
      </c>
      <c r="U118" s="4">
        <f t="shared" si="113"/>
        <v>251.82557641931672</v>
      </c>
      <c r="V118" s="4">
        <f t="shared" si="114"/>
        <v>278.55986282061559</v>
      </c>
      <c r="W118" s="11">
        <f t="shared" si="115"/>
        <v>-1.219247815263802E-2</v>
      </c>
      <c r="X118" s="11">
        <f t="shared" si="116"/>
        <v>-1.3228699347321071E-2</v>
      </c>
      <c r="Y118" s="11">
        <f t="shared" si="117"/>
        <v>-1.2203590333800474E-2</v>
      </c>
      <c r="Z118" s="4">
        <f t="shared" si="134"/>
        <v>12537.029908997103</v>
      </c>
      <c r="AA118" s="4">
        <f t="shared" si="118"/>
        <v>44858.939209075543</v>
      </c>
      <c r="AB118" s="4">
        <f t="shared" si="119"/>
        <v>7986.5935414927408</v>
      </c>
      <c r="AC118" s="12">
        <f t="shared" si="120"/>
        <v>2.0473774460251448</v>
      </c>
      <c r="AD118" s="12">
        <f t="shared" si="121"/>
        <v>3.4978655509967949</v>
      </c>
      <c r="AE118" s="12">
        <f t="shared" si="122"/>
        <v>1.7448346373348849</v>
      </c>
      <c r="AF118" s="11">
        <f t="shared" si="123"/>
        <v>-2.9039671966837322E-3</v>
      </c>
      <c r="AG118" s="11">
        <f t="shared" si="124"/>
        <v>2.0567434751257441E-3</v>
      </c>
      <c r="AH118" s="11">
        <f t="shared" si="125"/>
        <v>8.257041531207765E-4</v>
      </c>
      <c r="AI118" s="1">
        <f t="shared" si="83"/>
        <v>192561.00096415757</v>
      </c>
      <c r="AJ118" s="1">
        <f t="shared" si="84"/>
        <v>106390.12238930854</v>
      </c>
      <c r="AK118" s="1">
        <f t="shared" si="85"/>
        <v>28890.556809110232</v>
      </c>
      <c r="AL118" s="17">
        <f t="shared" si="165"/>
        <v>31.593150974149328</v>
      </c>
      <c r="AM118" s="17">
        <f t="shared" si="165"/>
        <v>9.5229758741764474</v>
      </c>
      <c r="AN118" s="17">
        <f t="shared" si="165"/>
        <v>1.9839224109645783</v>
      </c>
      <c r="AO118" s="7">
        <f t="shared" si="164"/>
        <v>9.8011271960907007E-3</v>
      </c>
      <c r="AP118" s="7">
        <f t="shared" si="164"/>
        <v>1.5092999361298093E-2</v>
      </c>
      <c r="AQ118" s="7">
        <f t="shared" si="164"/>
        <v>1.0924917982330038E-2</v>
      </c>
      <c r="AR118" s="1">
        <f t="shared" si="127"/>
        <v>108185.88634708074</v>
      </c>
      <c r="AS118" s="1">
        <f t="shared" si="128"/>
        <v>64222.344175745588</v>
      </c>
      <c r="AT118" s="1">
        <f t="shared" si="129"/>
        <v>16906.451988737175</v>
      </c>
      <c r="AU118" s="1">
        <f t="shared" si="89"/>
        <v>21637.177269416148</v>
      </c>
      <c r="AV118" s="1">
        <f t="shared" si="90"/>
        <v>12844.468835149119</v>
      </c>
      <c r="AW118" s="1">
        <f t="shared" si="91"/>
        <v>3381.2903977474352</v>
      </c>
      <c r="AX118" s="1">
        <f t="shared" si="143"/>
        <v>67793.029141793842</v>
      </c>
      <c r="AY118" s="1">
        <f t="shared" si="144"/>
        <v>14604.877062901433</v>
      </c>
      <c r="AZ118" s="1">
        <f t="shared" si="145"/>
        <v>2055.0557952758236</v>
      </c>
      <c r="BA118" s="1">
        <f t="shared" si="146"/>
        <v>11.12421465362487</v>
      </c>
      <c r="BB118" s="1">
        <f t="shared" si="147"/>
        <v>9.5891107973198917</v>
      </c>
      <c r="BC118" s="1">
        <f t="shared" si="148"/>
        <v>7.6280582775475558</v>
      </c>
      <c r="BD118" s="1">
        <f t="shared" si="149"/>
        <v>21100.999675089304</v>
      </c>
      <c r="BE118">
        <f t="shared" si="135"/>
        <v>7.4918915218220111E-2</v>
      </c>
      <c r="BF118">
        <f t="shared" si="136"/>
        <v>0.20311806369660462</v>
      </c>
      <c r="BG118">
        <f t="shared" si="137"/>
        <v>2.6103804494005161E-2</v>
      </c>
      <c r="BH118">
        <f t="shared" si="150"/>
        <v>0.15691342785492421</v>
      </c>
      <c r="BI118">
        <f t="shared" si="151"/>
        <v>5.6128438574748528E-4</v>
      </c>
      <c r="BJ118">
        <f t="shared" si="151"/>
        <v>4.125694779985793E-3</v>
      </c>
      <c r="BK118">
        <f t="shared" si="151"/>
        <v>6.8140860906124406E-5</v>
      </c>
      <c r="BL118">
        <f t="shared" si="140"/>
        <v>60.723048764868466</v>
      </c>
      <c r="BM118">
        <f t="shared" si="141"/>
        <v>264.96179012432458</v>
      </c>
      <c r="BN118">
        <f t="shared" si="142"/>
        <v>1.1520201933806102</v>
      </c>
      <c r="BO118">
        <f t="shared" si="131"/>
        <v>116.43777581785301</v>
      </c>
      <c r="BP118">
        <f t="shared" si="132"/>
        <v>58.158834894585489</v>
      </c>
      <c r="BQ118">
        <f t="shared" si="133"/>
        <v>11.051588267475402</v>
      </c>
      <c r="BR118" s="7">
        <f t="shared" si="158"/>
        <v>1.3511804840855124E-2</v>
      </c>
      <c r="BS118" s="7">
        <f t="shared" si="138"/>
        <v>0.2150128002542685</v>
      </c>
      <c r="BT118" s="7">
        <f t="shared" si="139"/>
        <v>7.0431238991387937E-2</v>
      </c>
      <c r="BU118" s="8">
        <f>MAX((BU$3*climate!$I228+BU$4*climate!$I228^2+BU$5*climate!$I228^6)*(K118/K$66)^$BW$1,-99)</f>
        <v>-1.8022411410056063</v>
      </c>
      <c r="BV118" s="8">
        <f>MAX((BV$3*climate!$I228+BV$4*climate!$I228^2+BV$5*climate!$I228^6)*(L118/L$66)^$BW$1,-99)</f>
        <v>-2.7997260345898067</v>
      </c>
      <c r="BW118" s="8">
        <f>MAX((BW$3*climate!$I228+BW$4*climate!$I228^2+BW$5*climate!$I228^6)*(M118/M$66)^$BW$1,-99)</f>
        <v>-3.8138917844707501</v>
      </c>
      <c r="BX118" s="8">
        <f>MAX((BX$3*climate!$M228+BX$4*climate!$M228^2+BX$5*climate!$M228^6)*(K118/K$66)^$BW$1,-99)</f>
        <v>-1.8022538251544065</v>
      </c>
      <c r="BY118" s="8">
        <f>MAX((BY$3*climate!$M228+BY$4*climate!$M228^2+BY$5*climate!$M228^6)*(L118/L$66)^$BW$1,-99)</f>
        <v>-2.799735607707512</v>
      </c>
      <c r="BZ118" s="8">
        <f>MAX((BZ$3*climate!$M228+BZ$4*climate!$M228^2+BZ$5*climate!$M228^6)*(M118/M$66)^$BW$1,-99)</f>
        <v>-3.8139006402509263</v>
      </c>
      <c r="CA118" s="8">
        <f t="shared" si="152"/>
        <v>1.5219657028788745E-2</v>
      </c>
      <c r="CB118" s="8">
        <f t="shared" si="153"/>
        <v>3.2724210766694279E-3</v>
      </c>
      <c r="CC118" s="8">
        <f t="shared" si="154"/>
        <v>1.0719393015615774E-3</v>
      </c>
      <c r="CD118" s="8">
        <f>MAX((CD$3*climate!$I228+CD$4*climate!$I228^2+CD$5*climate!$I228^6)*(K118/K$66)^$BW$1,-99)</f>
        <v>-1.5260247020338213</v>
      </c>
      <c r="CE118" s="8">
        <f>MAX((CE$3*climate!$I228+CE$4*climate!$I228^2+CE$5*climate!$I228^6)*(L118/L$66)^$BW$1,-99)</f>
        <v>-2.8503335605683349</v>
      </c>
      <c r="CF118" s="8">
        <f>MAX((CF$3*climate!$I228+CF$4*climate!$I228^2+CF$5*climate!$I228^6)*(M118/M$66)^$BW$1,-99)</f>
        <v>-4.1310766196928919</v>
      </c>
      <c r="CG118" s="8">
        <f>MAX((CG$3*climate!$M228+CG$4*climate!$M228^2+CG$5*climate!$M228^6)*(K118/K$66)^$BW$1,-99)</f>
        <v>-1.5260423629223376</v>
      </c>
      <c r="CH118" s="8">
        <f>MAX((CH$3*climate!$M228+CH$4*climate!$M228^2+CH$5*climate!$M228^6)*(L118/L$66)^$BW$1,-99)</f>
        <v>-2.8503505994207194</v>
      </c>
      <c r="CI118" s="8">
        <f>MAX((CI$3*climate!$M228+CI$4*climate!$M228^2+CI$5*climate!$M228^6)*(M118/M$66)^$BW$1,-99)</f>
        <v>-4.1310960200700233</v>
      </c>
      <c r="CJ118" s="8">
        <f t="shared" si="155"/>
        <v>2.0805597155472942E-3</v>
      </c>
      <c r="CK118" s="8">
        <f t="shared" si="156"/>
        <v>4.4734697053604806E-4</v>
      </c>
      <c r="CL118" s="8">
        <f t="shared" si="157"/>
        <v>1.4653639856156559E-4</v>
      </c>
    </row>
    <row r="119" spans="1:90">
      <c r="A119">
        <f t="shared" si="92"/>
        <v>2073</v>
      </c>
      <c r="B119" s="4">
        <f t="shared" si="97"/>
        <v>1277.1527465515899</v>
      </c>
      <c r="C119" s="4">
        <f t="shared" si="98"/>
        <v>3520.5745340086974</v>
      </c>
      <c r="D119" s="4">
        <f t="shared" si="99"/>
        <v>6592.631530620667</v>
      </c>
      <c r="E119" s="11">
        <f t="shared" si="100"/>
        <v>3.8526614879321819E-4</v>
      </c>
      <c r="F119" s="11">
        <f t="shared" si="101"/>
        <v>7.7237369429909622E-4</v>
      </c>
      <c r="G119" s="11">
        <f t="shared" si="102"/>
        <v>1.705269247633065E-3</v>
      </c>
      <c r="H119" s="4">
        <f t="shared" si="103"/>
        <v>109298.77628300062</v>
      </c>
      <c r="I119" s="4">
        <f t="shared" si="104"/>
        <v>65386.39472198196</v>
      </c>
      <c r="J119" s="4">
        <f t="shared" si="105"/>
        <v>17145.252582152189</v>
      </c>
      <c r="K119" s="4">
        <f t="shared" si="76"/>
        <v>85580.034634162352</v>
      </c>
      <c r="L119" s="4">
        <f t="shared" si="77"/>
        <v>18572.648893057187</v>
      </c>
      <c r="M119" s="4">
        <f t="shared" si="78"/>
        <v>2600.6690200290986</v>
      </c>
      <c r="N119" s="11">
        <f t="shared" si="106"/>
        <v>9.8977516424674228E-3</v>
      </c>
      <c r="O119" s="11">
        <f t="shared" si="107"/>
        <v>1.7339553797928842E-2</v>
      </c>
      <c r="P119" s="11">
        <f t="shared" si="108"/>
        <v>1.2398408260266169E-2</v>
      </c>
      <c r="Q119" s="4">
        <f t="shared" si="109"/>
        <v>6593.8746480170894</v>
      </c>
      <c r="R119" s="4">
        <f t="shared" si="110"/>
        <v>16248.143220012202</v>
      </c>
      <c r="S119" s="4">
        <f t="shared" si="111"/>
        <v>4717.6951136203697</v>
      </c>
      <c r="T119" s="4">
        <f t="shared" si="112"/>
        <v>60.32889728741312</v>
      </c>
      <c r="U119" s="4">
        <f t="shared" si="113"/>
        <v>248.49425158089974</v>
      </c>
      <c r="V119" s="4">
        <f t="shared" si="114"/>
        <v>275.16043237131316</v>
      </c>
      <c r="W119" s="11">
        <f t="shared" si="115"/>
        <v>-1.219247815263802E-2</v>
      </c>
      <c r="X119" s="11">
        <f t="shared" si="116"/>
        <v>-1.3228699347321071E-2</v>
      </c>
      <c r="Y119" s="11">
        <f t="shared" si="117"/>
        <v>-1.2203590333800474E-2</v>
      </c>
      <c r="Z119" s="4">
        <f t="shared" si="134"/>
        <v>12477.810046374923</v>
      </c>
      <c r="AA119" s="4">
        <f t="shared" si="118"/>
        <v>45172.632461658883</v>
      </c>
      <c r="AB119" s="4">
        <f t="shared" si="119"/>
        <v>8009.3340881571603</v>
      </c>
      <c r="AC119" s="12">
        <f t="shared" si="120"/>
        <v>2.0414319290826577</v>
      </c>
      <c r="AD119" s="12">
        <f t="shared" si="121"/>
        <v>3.5050597631456748</v>
      </c>
      <c r="AE119" s="12">
        <f t="shared" si="122"/>
        <v>1.7462753545414413</v>
      </c>
      <c r="AF119" s="11">
        <f t="shared" si="123"/>
        <v>-2.9039671966837322E-3</v>
      </c>
      <c r="AG119" s="11">
        <f t="shared" si="124"/>
        <v>2.0567434751257441E-3</v>
      </c>
      <c r="AH119" s="11">
        <f t="shared" si="125"/>
        <v>8.257041531207765E-4</v>
      </c>
      <c r="AI119" s="1">
        <f t="shared" si="83"/>
        <v>194942.07813715795</v>
      </c>
      <c r="AJ119" s="1">
        <f t="shared" si="84"/>
        <v>108595.57898552681</v>
      </c>
      <c r="AK119" s="1">
        <f t="shared" si="85"/>
        <v>29382.791525946643</v>
      </c>
      <c r="AL119" s="17">
        <f t="shared" si="165"/>
        <v>31.899702980460034</v>
      </c>
      <c r="AM119" s="17">
        <f t="shared" si="165"/>
        <v>9.6652688402751838</v>
      </c>
      <c r="AN119" s="17">
        <f t="shared" si="165"/>
        <v>2.005379858691442</v>
      </c>
      <c r="AO119" s="7">
        <f t="shared" si="164"/>
        <v>9.7031159241297935E-3</v>
      </c>
      <c r="AP119" s="7">
        <f t="shared" si="164"/>
        <v>1.4942069367685112E-2</v>
      </c>
      <c r="AQ119" s="7">
        <f t="shared" si="164"/>
        <v>1.0815668802506737E-2</v>
      </c>
      <c r="AR119" s="1">
        <f t="shared" si="127"/>
        <v>109298.77628300062</v>
      </c>
      <c r="AS119" s="1">
        <f t="shared" si="128"/>
        <v>65386.39472198196</v>
      </c>
      <c r="AT119" s="1">
        <f t="shared" si="129"/>
        <v>17145.252582152189</v>
      </c>
      <c r="AU119" s="1">
        <f t="shared" si="89"/>
        <v>21859.755256600125</v>
      </c>
      <c r="AV119" s="1">
        <f t="shared" si="90"/>
        <v>13077.278944396392</v>
      </c>
      <c r="AW119" s="1">
        <f t="shared" si="91"/>
        <v>3429.0505164304377</v>
      </c>
      <c r="AX119" s="1">
        <f t="shared" si="143"/>
        <v>68464.027707329878</v>
      </c>
      <c r="AY119" s="1">
        <f t="shared" si="144"/>
        <v>14858.119114445752</v>
      </c>
      <c r="AZ119" s="1">
        <f t="shared" si="145"/>
        <v>2080.5352160232792</v>
      </c>
      <c r="BA119" s="1">
        <f t="shared" si="146"/>
        <v>11.134063743355773</v>
      </c>
      <c r="BB119" s="1">
        <f t="shared" si="147"/>
        <v>9.6063017365355705</v>
      </c>
      <c r="BC119" s="1">
        <f t="shared" si="148"/>
        <v>7.6403804549912424</v>
      </c>
      <c r="BD119" s="1">
        <f t="shared" si="149"/>
        <v>20543.077452379297</v>
      </c>
      <c r="BE119">
        <f t="shared" si="135"/>
        <v>7.4918915218220111E-2</v>
      </c>
      <c r="BF119">
        <f t="shared" si="136"/>
        <v>0.20311806369660462</v>
      </c>
      <c r="BG119">
        <f t="shared" si="137"/>
        <v>2.6103804494005161E-2</v>
      </c>
      <c r="BH119">
        <f t="shared" si="150"/>
        <v>0.15716282108743912</v>
      </c>
      <c r="BI119">
        <f t="shared" si="151"/>
        <v>5.6128438574748528E-4</v>
      </c>
      <c r="BJ119">
        <f t="shared" si="151"/>
        <v>4.125694779985793E-3</v>
      </c>
      <c r="BK119">
        <f t="shared" si="151"/>
        <v>6.8140860906124406E-5</v>
      </c>
      <c r="BL119">
        <f t="shared" si="140"/>
        <v>61.347696508955821</v>
      </c>
      <c r="BM119">
        <f t="shared" si="141"/>
        <v>269.7643073865716</v>
      </c>
      <c r="BN119">
        <f t="shared" si="142"/>
        <v>1.1682922714008026</v>
      </c>
      <c r="BO119">
        <f t="shared" si="131"/>
        <v>118.01106032080708</v>
      </c>
      <c r="BP119">
        <f t="shared" si="132"/>
        <v>58.801788447035918</v>
      </c>
      <c r="BQ119">
        <f t="shared" si="133"/>
        <v>11.175868467432467</v>
      </c>
      <c r="BR119" s="7">
        <f t="shared" si="158"/>
        <v>1.3288673874608747E-2</v>
      </c>
      <c r="BS119" s="7">
        <f t="shared" si="138"/>
        <v>0.20875029150899854</v>
      </c>
      <c r="BT119" s="7">
        <f t="shared" si="139"/>
        <v>6.7494434336686143E-2</v>
      </c>
      <c r="BU119" s="8">
        <f>MAX((BU$3*climate!$I229+BU$4*climate!$I229^2+BU$5*climate!$I229^6)*(K119/K$66)^$BW$1,-99)</f>
        <v>-2.0213374127900186</v>
      </c>
      <c r="BV119" s="8">
        <f>MAX((BV$3*climate!$I229+BV$4*climate!$I229^2+BV$5*climate!$I229^6)*(L119/L$66)^$BW$1,-99)</f>
        <v>-2.9558796135677032</v>
      </c>
      <c r="BW119" s="8">
        <f>MAX((BW$3*climate!$I229+BW$4*climate!$I229^2+BW$5*climate!$I229^6)*(M119/M$66)^$BW$1,-99)</f>
        <v>-3.9577106818080812</v>
      </c>
      <c r="BX119" s="8">
        <f>MAX((BX$3*climate!$M229+BX$4*climate!$M229^2+BX$5*climate!$M229^6)*(K119/K$66)^$BW$1,-99)</f>
        <v>-2.021350297523548</v>
      </c>
      <c r="BY119" s="8">
        <f>MAX((BY$3*climate!$M229+BY$4*climate!$M229^2+BY$5*climate!$M229^6)*(L119/L$66)^$BW$1,-99)</f>
        <v>-2.9558892935438479</v>
      </c>
      <c r="BZ119" s="8">
        <f>MAX((BZ$3*climate!$M229+BZ$4*climate!$M229^2+BZ$5*climate!$M229^6)*(M119/M$66)^$BW$1,-99)</f>
        <v>-3.9577196246192679</v>
      </c>
      <c r="CA119" s="8">
        <f t="shared" si="152"/>
        <v>1.5616123640916664E-2</v>
      </c>
      <c r="CB119" s="8">
        <f t="shared" si="153"/>
        <v>3.2598703622819174E-3</v>
      </c>
      <c r="CC119" s="8">
        <f t="shared" si="154"/>
        <v>1.0540014316754219E-3</v>
      </c>
      <c r="CD119" s="8">
        <f>MAX((CD$3*climate!$I229+CD$4*climate!$I229^2+CD$5*climate!$I229^6)*(K119/K$66)^$BW$1,-99)</f>
        <v>-1.8424745392460624</v>
      </c>
      <c r="CE119" s="8">
        <f>MAX((CE$3*climate!$I229+CE$4*climate!$I229^2+CE$5*climate!$I229^6)*(L119/L$66)^$BW$1,-99)</f>
        <v>-3.1450941693096759</v>
      </c>
      <c r="CF119" s="8">
        <f>MAX((CF$3*climate!$I229+CF$4*climate!$I229^2+CF$5*climate!$I229^6)*(M119/M$66)^$BW$1,-99)</f>
        <v>-4.4674430115764565</v>
      </c>
      <c r="CG119" s="8">
        <f>MAX((CG$3*climate!$M229+CG$4*climate!$M229^2+CG$5*climate!$M229^6)*(K119/K$66)^$BW$1,-99)</f>
        <v>-1.8424935148665493</v>
      </c>
      <c r="CH119" s="8">
        <f>MAX((CH$3*climate!$M229+CH$4*climate!$M229^2+CH$5*climate!$M229^6)*(L119/L$66)^$BW$1,-99)</f>
        <v>-3.145112284713468</v>
      </c>
      <c r="CI119" s="8">
        <f>MAX((CI$3*climate!$M229+CI$4*climate!$M229^2+CI$5*climate!$M229^6)*(M119/M$66)^$BW$1,-99)</f>
        <v>-4.4674635609651014</v>
      </c>
      <c r="CJ119" s="8">
        <f t="shared" si="155"/>
        <v>2.2206861325714477E-3</v>
      </c>
      <c r="CK119" s="8">
        <f t="shared" si="156"/>
        <v>4.6356887752428027E-4</v>
      </c>
      <c r="CL119" s="8">
        <f t="shared" si="157"/>
        <v>1.4988395435723307E-4</v>
      </c>
    </row>
    <row r="120" spans="1:90">
      <c r="A120">
        <f t="shared" si="92"/>
        <v>2074</v>
      </c>
      <c r="B120" s="4">
        <f t="shared" si="97"/>
        <v>1277.6201880856702</v>
      </c>
      <c r="C120" s="4">
        <f t="shared" si="98"/>
        <v>3523.1577732096403</v>
      </c>
      <c r="D120" s="4">
        <f t="shared" si="99"/>
        <v>6603.3116318403027</v>
      </c>
      <c r="E120" s="11">
        <f t="shared" si="100"/>
        <v>3.6600284135355728E-4</v>
      </c>
      <c r="F120" s="11">
        <f t="shared" si="101"/>
        <v>7.3375500958414142E-4</v>
      </c>
      <c r="G120" s="11">
        <f t="shared" si="102"/>
        <v>1.6200057852514117E-3</v>
      </c>
      <c r="H120" s="4">
        <f t="shared" si="103"/>
        <v>110400.59889388332</v>
      </c>
      <c r="I120" s="4">
        <f t="shared" si="104"/>
        <v>66554.01376180847</v>
      </c>
      <c r="J120" s="4">
        <f t="shared" si="105"/>
        <v>17382.837546112751</v>
      </c>
      <c r="K120" s="4">
        <f t="shared" si="76"/>
        <v>86411.125875603699</v>
      </c>
      <c r="L120" s="4">
        <f t="shared" si="77"/>
        <v>18890.443756987057</v>
      </c>
      <c r="M120" s="4">
        <f t="shared" si="78"/>
        <v>2632.4424039439527</v>
      </c>
      <c r="N120" s="11">
        <f t="shared" si="106"/>
        <v>9.7112748901551083E-3</v>
      </c>
      <c r="O120" s="11">
        <f t="shared" si="107"/>
        <v>1.7110906783397439E-2</v>
      </c>
      <c r="P120" s="11">
        <f t="shared" si="108"/>
        <v>1.2217388552772768E-2</v>
      </c>
      <c r="Q120" s="4">
        <f t="shared" si="109"/>
        <v>6579.1402632750305</v>
      </c>
      <c r="R120" s="4">
        <f t="shared" si="110"/>
        <v>16319.509775440618</v>
      </c>
      <c r="S120" s="4">
        <f t="shared" si="111"/>
        <v>4724.6984792546891</v>
      </c>
      <c r="T120" s="4">
        <f t="shared" si="112"/>
        <v>59.59333852526359</v>
      </c>
      <c r="U120" s="4">
        <f t="shared" si="113"/>
        <v>245.20699583719846</v>
      </c>
      <c r="V120" s="4">
        <f t="shared" si="114"/>
        <v>271.80248717858223</v>
      </c>
      <c r="W120" s="11">
        <f t="shared" si="115"/>
        <v>-1.219247815263802E-2</v>
      </c>
      <c r="X120" s="11">
        <f t="shared" si="116"/>
        <v>-1.3228699347321071E-2</v>
      </c>
      <c r="Y120" s="11">
        <f t="shared" si="117"/>
        <v>-1.2203590333800474E-2</v>
      </c>
      <c r="Z120" s="4">
        <f t="shared" si="134"/>
        <v>12416.305197540025</v>
      </c>
      <c r="AA120" s="4">
        <f t="shared" si="118"/>
        <v>45476.335648009706</v>
      </c>
      <c r="AB120" s="4">
        <f t="shared" si="119"/>
        <v>8029.9661685780429</v>
      </c>
      <c r="AC120" s="12">
        <f t="shared" si="120"/>
        <v>2.0355036777263389</v>
      </c>
      <c r="AD120" s="12">
        <f t="shared" si="121"/>
        <v>3.5122687719434507</v>
      </c>
      <c r="AE120" s="12">
        <f t="shared" si="122"/>
        <v>1.7477172613541787</v>
      </c>
      <c r="AF120" s="11">
        <f t="shared" si="123"/>
        <v>-2.9039671966837322E-3</v>
      </c>
      <c r="AG120" s="11">
        <f t="shared" si="124"/>
        <v>2.0567434751257441E-3</v>
      </c>
      <c r="AH120" s="11">
        <f t="shared" si="125"/>
        <v>8.257041531207765E-4</v>
      </c>
      <c r="AI120" s="1">
        <f t="shared" si="83"/>
        <v>197307.62558004228</v>
      </c>
      <c r="AJ120" s="1">
        <f t="shared" si="84"/>
        <v>110813.30003137051</v>
      </c>
      <c r="AK120" s="1">
        <f t="shared" si="85"/>
        <v>29873.562889782417</v>
      </c>
      <c r="AL120" s="17">
        <f t="shared" si="165"/>
        <v>32.206134231265096</v>
      </c>
      <c r="AM120" s="17">
        <f t="shared" si="165"/>
        <v>9.8082437665692126</v>
      </c>
      <c r="AN120" s="17">
        <f t="shared" si="165"/>
        <v>2.0268524878225183</v>
      </c>
      <c r="AO120" s="7">
        <f t="shared" si="164"/>
        <v>9.6060847648884954E-3</v>
      </c>
      <c r="AP120" s="7">
        <f t="shared" si="164"/>
        <v>1.4792648674008261E-2</v>
      </c>
      <c r="AQ120" s="7">
        <f t="shared" si="164"/>
        <v>1.070751211448167E-2</v>
      </c>
      <c r="AR120" s="1">
        <f t="shared" si="127"/>
        <v>110400.59889388332</v>
      </c>
      <c r="AS120" s="1">
        <f t="shared" si="128"/>
        <v>66554.01376180847</v>
      </c>
      <c r="AT120" s="1">
        <f t="shared" si="129"/>
        <v>17382.837546112751</v>
      </c>
      <c r="AU120" s="1">
        <f t="shared" si="89"/>
        <v>22080.119778776665</v>
      </c>
      <c r="AV120" s="1">
        <f t="shared" si="90"/>
        <v>13310.802752361695</v>
      </c>
      <c r="AW120" s="1">
        <f t="shared" si="91"/>
        <v>3476.5675092225501</v>
      </c>
      <c r="AX120" s="1">
        <f t="shared" si="143"/>
        <v>69128.900700482962</v>
      </c>
      <c r="AY120" s="1">
        <f t="shared" si="144"/>
        <v>15112.355005589647</v>
      </c>
      <c r="AZ120" s="1">
        <f t="shared" si="145"/>
        <v>2105.9539231551621</v>
      </c>
      <c r="BA120" s="1">
        <f t="shared" si="146"/>
        <v>11.143728166895949</v>
      </c>
      <c r="BB120" s="1">
        <f t="shared" si="147"/>
        <v>9.6232679005405224</v>
      </c>
      <c r="BC120" s="1">
        <f t="shared" si="148"/>
        <v>7.6525238136108724</v>
      </c>
      <c r="BD120" s="1">
        <f t="shared" si="149"/>
        <v>19998.225778587879</v>
      </c>
      <c r="BE120">
        <f t="shared" si="135"/>
        <v>7.4918915218220111E-2</v>
      </c>
      <c r="BF120">
        <f t="shared" si="136"/>
        <v>0.20311806369660462</v>
      </c>
      <c r="BG120">
        <f t="shared" si="137"/>
        <v>2.6103804494005161E-2</v>
      </c>
      <c r="BH120">
        <f t="shared" si="150"/>
        <v>0.15741024959757485</v>
      </c>
      <c r="BI120">
        <f t="shared" si="151"/>
        <v>5.6128438574748528E-4</v>
      </c>
      <c r="BJ120">
        <f t="shared" si="151"/>
        <v>4.125694779985793E-3</v>
      </c>
      <c r="BK120">
        <f t="shared" si="151"/>
        <v>6.8140860906124406E-5</v>
      </c>
      <c r="BL120">
        <f t="shared" si="140"/>
        <v>61.966132336307801</v>
      </c>
      <c r="BM120">
        <f t="shared" si="141"/>
        <v>274.58154716419585</v>
      </c>
      <c r="BN120">
        <f t="shared" si="142"/>
        <v>1.1844815153834258</v>
      </c>
      <c r="BO120">
        <f t="shared" si="131"/>
        <v>119.57927081500706</v>
      </c>
      <c r="BP120">
        <f t="shared" si="132"/>
        <v>59.45211817930344</v>
      </c>
      <c r="BQ120">
        <f t="shared" si="133"/>
        <v>11.301621534356521</v>
      </c>
      <c r="BR120" s="7">
        <f t="shared" si="158"/>
        <v>1.3068972938648615E-2</v>
      </c>
      <c r="BS120" s="7">
        <f t="shared" si="138"/>
        <v>0.20267018593106653</v>
      </c>
      <c r="BT120" s="7">
        <f t="shared" si="139"/>
        <v>6.4693920318354955E-2</v>
      </c>
      <c r="BU120" s="8">
        <f>MAX((BU$3*climate!$I230+BU$4*climate!$I230^2+BU$5*climate!$I230^6)*(K120/K$66)^$BW$1,-99)</f>
        <v>-2.2444964794309561</v>
      </c>
      <c r="BV120" s="8">
        <f>MAX((BV$3*climate!$I230+BV$4*climate!$I230^2+BV$5*climate!$I230^6)*(L120/L$66)^$BW$1,-99)</f>
        <v>-3.1141466878183257</v>
      </c>
      <c r="BW120" s="8">
        <f>MAX((BW$3*climate!$I230+BW$4*climate!$I230^2+BW$5*climate!$I230^6)*(M120/M$66)^$BW$1,-99)</f>
        <v>-4.1034820853995422</v>
      </c>
      <c r="BX120" s="8">
        <f>MAX((BX$3*climate!$M230+BX$4*climate!$M230^2+BX$5*climate!$M230^6)*(K120/K$66)^$BW$1,-99)</f>
        <v>-2.244509559118999</v>
      </c>
      <c r="BY120" s="8">
        <f>MAX((BY$3*climate!$M230+BY$4*climate!$M230^2+BY$5*climate!$M230^6)*(L120/L$66)^$BW$1,-99)</f>
        <v>-3.114156470471996</v>
      </c>
      <c r="BZ120" s="8">
        <f>MAX((BZ$3*climate!$M230+BZ$4*climate!$M230^2+BZ$5*climate!$M230^6)*(M120/M$66)^$BW$1,-99)</f>
        <v>-4.1034911118657158</v>
      </c>
      <c r="CA120" s="8">
        <f t="shared" si="152"/>
        <v>1.6009109883897837E-2</v>
      </c>
      <c r="CB120" s="8">
        <f t="shared" si="153"/>
        <v>3.2445692767604497E-3</v>
      </c>
      <c r="CC120" s="8">
        <f t="shared" si="154"/>
        <v>1.0356920791966754E-3</v>
      </c>
      <c r="CD120" s="8">
        <f>MAX((CD$3*climate!$I230+CD$4*climate!$I230^2+CD$5*climate!$I230^6)*(K120/K$66)^$BW$1,-99)</f>
        <v>-2.1832877094476126</v>
      </c>
      <c r="CE120" s="8">
        <f>MAX((CE$3*climate!$I230+CE$4*climate!$I230^2+CE$5*climate!$I230^6)*(L120/L$66)^$BW$1,-99)</f>
        <v>-3.4594420093181735</v>
      </c>
      <c r="CF120" s="8">
        <f>MAX((CF$3*climate!$I230+CF$4*climate!$I230^2+CF$5*climate!$I230^6)*(M120/M$66)^$BW$1,-99)</f>
        <v>-4.8251580342151321</v>
      </c>
      <c r="CG120" s="8">
        <f>MAX((CG$3*climate!$M230+CG$4*climate!$M230^2+CG$5*climate!$M230^6)*(K120/K$66)^$BW$1,-99)</f>
        <v>-2.1833080547031258</v>
      </c>
      <c r="CH120" s="8">
        <f>MAX((CH$3*climate!$M230+CH$4*climate!$M230^2+CH$5*climate!$M230^6)*(L120/L$66)^$BW$1,-99)</f>
        <v>-3.4594612423914985</v>
      </c>
      <c r="CI120" s="8">
        <f>MAX((CI$3*climate!$M230+CI$4*climate!$M230^2+CI$5*climate!$M230^6)*(M120/M$66)^$BW$1,-99)</f>
        <v>-4.8251797773846121</v>
      </c>
      <c r="CJ120" s="8">
        <f t="shared" si="155"/>
        <v>2.3658420948985738E-3</v>
      </c>
      <c r="CK120" s="8">
        <f t="shared" si="156"/>
        <v>4.7948565725663788E-4</v>
      </c>
      <c r="CL120" s="8">
        <f t="shared" si="157"/>
        <v>1.5305559997317829E-4</v>
      </c>
    </row>
    <row r="121" spans="1:90">
      <c r="A121">
        <f t="shared" si="92"/>
        <v>2075</v>
      </c>
      <c r="B121" s="4">
        <f t="shared" si="97"/>
        <v>1278.0644200737297</v>
      </c>
      <c r="C121" s="4">
        <f t="shared" si="98"/>
        <v>3525.6136511420054</v>
      </c>
      <c r="D121" s="4">
        <f t="shared" si="99"/>
        <v>6613.4741647334313</v>
      </c>
      <c r="E121" s="11">
        <f t="shared" si="100"/>
        <v>3.4770269928587939E-4</v>
      </c>
      <c r="F121" s="11">
        <f t="shared" si="101"/>
        <v>6.9706725910493434E-4</v>
      </c>
      <c r="G121" s="11">
        <f t="shared" si="102"/>
        <v>1.5390054959888411E-3</v>
      </c>
      <c r="H121" s="4">
        <f t="shared" si="103"/>
        <v>111491.07852393434</v>
      </c>
      <c r="I121" s="4">
        <f t="shared" si="104"/>
        <v>67724.943100159959</v>
      </c>
      <c r="J121" s="4">
        <f t="shared" si="105"/>
        <v>17619.177065395037</v>
      </c>
      <c r="K121" s="4">
        <f t="shared" ref="K121:K184" si="166">H121/B121*1000</f>
        <v>87234.318374579729</v>
      </c>
      <c r="L121" s="4">
        <f t="shared" ref="L121:L184" si="167">I121/C121*1000</f>
        <v>19209.40573798343</v>
      </c>
      <c r="M121" s="4">
        <f t="shared" ref="M121:M184" si="168">J121/D121*1000</f>
        <v>2664.1333475452102</v>
      </c>
      <c r="N121" s="11">
        <f t="shared" si="106"/>
        <v>9.5264642212982142E-3</v>
      </c>
      <c r="O121" s="11">
        <f t="shared" si="107"/>
        <v>1.6884832622229951E-2</v>
      </c>
      <c r="P121" s="11">
        <f t="shared" si="108"/>
        <v>1.2038608538510687E-2</v>
      </c>
      <c r="Q121" s="4">
        <f t="shared" si="109"/>
        <v>6563.1172289847818</v>
      </c>
      <c r="R121" s="4">
        <f t="shared" si="110"/>
        <v>16386.945727498765</v>
      </c>
      <c r="S121" s="4">
        <f t="shared" si="111"/>
        <v>4730.4939335242298</v>
      </c>
      <c r="T121" s="4">
        <f t="shared" si="112"/>
        <v>58.866748047251555</v>
      </c>
      <c r="U121" s="4">
        <f t="shared" si="113"/>
        <v>241.96322621140837</v>
      </c>
      <c r="V121" s="4">
        <f t="shared" si="114"/>
        <v>268.48552097334675</v>
      </c>
      <c r="W121" s="11">
        <f t="shared" si="115"/>
        <v>-1.219247815263802E-2</v>
      </c>
      <c r="X121" s="11">
        <f t="shared" si="116"/>
        <v>-1.3228699347321071E-2</v>
      </c>
      <c r="Y121" s="11">
        <f t="shared" si="117"/>
        <v>-1.2203590333800474E-2</v>
      </c>
      <c r="Z121" s="4">
        <f t="shared" si="134"/>
        <v>12352.584290778141</v>
      </c>
      <c r="AA121" s="4">
        <f t="shared" si="118"/>
        <v>45770.024879315912</v>
      </c>
      <c r="AB121" s="4">
        <f t="shared" si="119"/>
        <v>8048.5267826840545</v>
      </c>
      <c r="AC121" s="12">
        <f t="shared" si="120"/>
        <v>2.0295926418174925</v>
      </c>
      <c r="AD121" s="12">
        <f t="shared" si="121"/>
        <v>3.5194926078230333</v>
      </c>
      <c r="AE121" s="12">
        <f t="shared" si="122"/>
        <v>1.7491603587553597</v>
      </c>
      <c r="AF121" s="11">
        <f t="shared" si="123"/>
        <v>-2.9039671966837322E-3</v>
      </c>
      <c r="AG121" s="11">
        <f t="shared" si="124"/>
        <v>2.0567434751257441E-3</v>
      </c>
      <c r="AH121" s="11">
        <f t="shared" si="125"/>
        <v>8.257041531207765E-4</v>
      </c>
      <c r="AI121" s="1">
        <f t="shared" ref="AI121:AI184" si="169">(1-$AI$5)*AI120+AU120</f>
        <v>199656.9828008147</v>
      </c>
      <c r="AJ121" s="1">
        <f t="shared" ref="AJ121:AJ184" si="170">(1-$AI$5)*AJ120+AV120</f>
        <v>113042.77278059516</v>
      </c>
      <c r="AK121" s="1">
        <f t="shared" ref="AK121:AK184" si="171">(1-$AI$5)*AK120+AW120</f>
        <v>30362.774110026727</v>
      </c>
      <c r="AL121" s="17">
        <f t="shared" si="165"/>
        <v>32.512415338086257</v>
      </c>
      <c r="AM121" s="17">
        <f t="shared" si="165"/>
        <v>9.9518827716756224</v>
      </c>
      <c r="AN121" s="17">
        <f t="shared" si="165"/>
        <v>2.0483380099144686</v>
      </c>
      <c r="AO121" s="7">
        <f t="shared" si="164"/>
        <v>9.51002391723961E-3</v>
      </c>
      <c r="AP121" s="7">
        <f t="shared" si="164"/>
        <v>1.4644722187268179E-2</v>
      </c>
      <c r="AQ121" s="7">
        <f t="shared" si="164"/>
        <v>1.0600436993336853E-2</v>
      </c>
      <c r="AR121" s="1">
        <f t="shared" si="127"/>
        <v>111491.07852393434</v>
      </c>
      <c r="AS121" s="1">
        <f t="shared" si="128"/>
        <v>67724.943100159959</v>
      </c>
      <c r="AT121" s="1">
        <f t="shared" si="129"/>
        <v>17619.177065395037</v>
      </c>
      <c r="AU121" s="1">
        <f t="shared" ref="AU121:AU184" si="172">$AU$5*AR121</f>
        <v>22298.215704786868</v>
      </c>
      <c r="AV121" s="1">
        <f t="shared" ref="AV121:AV184" si="173">$AU$5*AS121</f>
        <v>13544.988620031992</v>
      </c>
      <c r="AW121" s="1">
        <f t="shared" ref="AW121:AW184" si="174">$AU$5*AT121</f>
        <v>3523.8354130790076</v>
      </c>
      <c r="AX121" s="1">
        <f t="shared" si="143"/>
        <v>69787.45469966378</v>
      </c>
      <c r="AY121" s="1">
        <f t="shared" si="144"/>
        <v>15367.524590386747</v>
      </c>
      <c r="AZ121" s="1">
        <f t="shared" si="145"/>
        <v>2131.3066780361678</v>
      </c>
      <c r="BA121" s="1">
        <f t="shared" si="146"/>
        <v>11.153209540500207</v>
      </c>
      <c r="BB121" s="1">
        <f t="shared" si="147"/>
        <v>9.6400117689351958</v>
      </c>
      <c r="BC121" s="1">
        <f t="shared" si="148"/>
        <v>7.6644905344781797</v>
      </c>
      <c r="BD121" s="1">
        <f t="shared" si="149"/>
        <v>19466.252456909962</v>
      </c>
      <c r="BE121">
        <f t="shared" si="135"/>
        <v>7.4918915218220111E-2</v>
      </c>
      <c r="BF121">
        <f t="shared" si="136"/>
        <v>0.20311806369660462</v>
      </c>
      <c r="BG121">
        <f t="shared" si="137"/>
        <v>2.6103804494005161E-2</v>
      </c>
      <c r="BH121">
        <f t="shared" si="150"/>
        <v>0.15765572199158778</v>
      </c>
      <c r="BI121">
        <f t="shared" si="151"/>
        <v>5.6128438574748528E-4</v>
      </c>
      <c r="BJ121">
        <f t="shared" si="151"/>
        <v>4.125694779985793E-3</v>
      </c>
      <c r="BK121">
        <f t="shared" si="151"/>
        <v>6.8140860906124406E-5</v>
      </c>
      <c r="BL121">
        <f t="shared" si="140"/>
        <v>62.57820152563113</v>
      </c>
      <c r="BM121">
        <f t="shared" si="141"/>
        <v>279.41244422316481</v>
      </c>
      <c r="BN121">
        <f t="shared" si="142"/>
        <v>1.2005858936934604</v>
      </c>
      <c r="BO121">
        <f t="shared" si="131"/>
        <v>121.14204906931172</v>
      </c>
      <c r="BP121">
        <f t="shared" si="132"/>
        <v>60.109905304787411</v>
      </c>
      <c r="BQ121">
        <f t="shared" si="133"/>
        <v>11.428863092059022</v>
      </c>
      <c r="BR121" s="7">
        <f t="shared" si="158"/>
        <v>1.2852635892315556E-2</v>
      </c>
      <c r="BS121" s="7">
        <f t="shared" si="138"/>
        <v>0.19676717080686071</v>
      </c>
      <c r="BT121" s="7">
        <f t="shared" si="139"/>
        <v>6.2022667720708947E-2</v>
      </c>
      <c r="BU121" s="8">
        <f>MAX((BU$3*climate!$I231+BU$4*climate!$I231^2+BU$5*climate!$I231^6)*(K121/K$66)^$BW$1,-99)</f>
        <v>-2.4716620858460803</v>
      </c>
      <c r="BV121" s="8">
        <f>MAX((BV$3*climate!$I231+BV$4*climate!$I231^2+BV$5*climate!$I231^6)*(L121/L$66)^$BW$1,-99)</f>
        <v>-3.2744786282824654</v>
      </c>
      <c r="BW121" s="8">
        <f>MAX((BW$3*climate!$I231+BW$4*climate!$I231^2+BW$5*climate!$I231^6)*(M121/M$66)^$BW$1,-99)</f>
        <v>-4.2511662507653361</v>
      </c>
      <c r="BX121" s="8">
        <f>MAX((BX$3*climate!$M231+BX$4*climate!$M231^2+BX$5*climate!$M231^6)*(K121/K$66)^$BW$1,-99)</f>
        <v>-2.4716753548955999</v>
      </c>
      <c r="BY121" s="8">
        <f>MAX((BY$3*climate!$M231+BY$4*climate!$M231^2+BY$5*climate!$M231^6)*(L121/L$66)^$BW$1,-99)</f>
        <v>-3.2744885094982839</v>
      </c>
      <c r="BZ121" s="8">
        <f>MAX((BZ$3*climate!$M231+BZ$4*climate!$M231^2+BZ$5*climate!$M231^6)*(M121/M$66)^$BW$1,-99)</f>
        <v>-4.251175357566539</v>
      </c>
      <c r="CA121" s="8">
        <f t="shared" si="152"/>
        <v>1.639834984820494E-2</v>
      </c>
      <c r="CB121" s="8">
        <f t="shared" si="153"/>
        <v>3.2266569055324E-3</v>
      </c>
      <c r="CC121" s="8">
        <f t="shared" si="154"/>
        <v>1.017069403803153E-3</v>
      </c>
      <c r="CD121" s="8">
        <f>MAX((CD$3*climate!$I231+CD$4*climate!$I231^2+CD$5*climate!$I231^6)*(K121/K$66)^$BW$1,-99)</f>
        <v>-2.5496289146324331</v>
      </c>
      <c r="CE121" s="8">
        <f>MAX((CE$3*climate!$I231+CE$4*climate!$I231^2+CE$5*climate!$I231^6)*(L121/L$66)^$BW$1,-99)</f>
        <v>-3.794233852251272</v>
      </c>
      <c r="CF121" s="8">
        <f>MAX((CF$3*climate!$I231+CF$4*climate!$I231^2+CF$5*climate!$I231^6)*(M121/M$66)^$BW$1,-99)</f>
        <v>-5.2051713101868335</v>
      </c>
      <c r="CG121" s="8">
        <f>MAX((CG$3*climate!$M231+CG$4*climate!$M231^2+CG$5*climate!$M231^6)*(K121/K$66)^$BW$1,-99)</f>
        <v>-2.5496506851310414</v>
      </c>
      <c r="CH121" s="8">
        <f>MAX((CH$3*climate!$M231+CH$4*climate!$M231^2+CH$5*climate!$M231^6)*(L121/L$66)^$BW$1,-99)</f>
        <v>-3.7942542445106202</v>
      </c>
      <c r="CI121" s="8">
        <f>MAX((CI$3*climate!$M231+CI$4*climate!$M231^2+CI$5*climate!$M231^6)*(M121/M$66)^$BW$1,-99)</f>
        <v>-5.2051942924569081</v>
      </c>
      <c r="CJ121" s="8">
        <f t="shared" si="155"/>
        <v>2.5159982366611787E-3</v>
      </c>
      <c r="CK121" s="8">
        <f t="shared" si="156"/>
        <v>4.9506585478287051E-4</v>
      </c>
      <c r="CL121" s="8">
        <f t="shared" si="157"/>
        <v>1.5604892261832592E-4</v>
      </c>
    </row>
    <row r="122" spans="1:90">
      <c r="A122">
        <f t="shared" ref="A122:A185" si="175">1+A121</f>
        <v>2076</v>
      </c>
      <c r="B122" s="4">
        <f t="shared" si="97"/>
        <v>1278.4865872000146</v>
      </c>
      <c r="C122" s="4">
        <f t="shared" si="98"/>
        <v>3527.9483614942465</v>
      </c>
      <c r="D122" s="4">
        <f t="shared" si="99"/>
        <v>6623.1434291661817</v>
      </c>
      <c r="E122" s="11">
        <f t="shared" ref="E122:E185" si="176">E121*$E$5</f>
        <v>3.3031756432158539E-4</v>
      </c>
      <c r="F122" s="11">
        <f t="shared" ref="F122:F185" si="177">F121*$E$5</f>
        <v>6.6221389614968759E-4</v>
      </c>
      <c r="G122" s="11">
        <f t="shared" ref="G122:G185" si="178">G121*$E$5</f>
        <v>1.4620552211893989E-3</v>
      </c>
      <c r="H122" s="4">
        <f t="shared" si="103"/>
        <v>112569.94815268269</v>
      </c>
      <c r="I122" s="4">
        <f t="shared" si="104"/>
        <v>68898.926089089393</v>
      </c>
      <c r="J122" s="4">
        <f t="shared" si="105"/>
        <v>17854.242558924165</v>
      </c>
      <c r="K122" s="4">
        <f t="shared" si="166"/>
        <v>88049.377505961689</v>
      </c>
      <c r="L122" s="4">
        <f t="shared" si="167"/>
        <v>19529.459909642093</v>
      </c>
      <c r="M122" s="4">
        <f t="shared" si="168"/>
        <v>2695.7354539990565</v>
      </c>
      <c r="N122" s="11">
        <f t="shared" ref="N122:N185" si="179">K122/K121-1</f>
        <v>9.3433312321204998E-3</v>
      </c>
      <c r="O122" s="11">
        <f t="shared" ref="O122:O185" si="180">L122/L121-1</f>
        <v>1.6661326020398937E-2</v>
      </c>
      <c r="P122" s="11">
        <f t="shared" ref="P122:P185" si="181">M122/M121-1</f>
        <v>1.1862058812846188E-2</v>
      </c>
      <c r="Q122" s="4">
        <f t="shared" ref="Q122:Q185" si="182">T122*H122/1000</f>
        <v>6545.8317734089997</v>
      </c>
      <c r="R122" s="4">
        <f t="shared" ref="R122:R185" si="183">U122*I122/1000</f>
        <v>16450.470707018427</v>
      </c>
      <c r="S122" s="4">
        <f t="shared" ref="S122:S185" si="184">V122*J122/1000</f>
        <v>4735.1064158697782</v>
      </c>
      <c r="T122" s="4">
        <f t="shared" si="112"/>
        <v>58.149016507768593</v>
      </c>
      <c r="U122" s="4">
        <f t="shared" si="113"/>
        <v>238.76236743874981</v>
      </c>
      <c r="V122" s="4">
        <f t="shared" si="114"/>
        <v>265.20903366483105</v>
      </c>
      <c r="W122" s="11">
        <f t="shared" ref="W122:W185" si="185">T$5-1</f>
        <v>-1.219247815263802E-2</v>
      </c>
      <c r="X122" s="11">
        <f t="shared" ref="X122:X185" si="186">U$5-1</f>
        <v>-1.3228699347321071E-2</v>
      </c>
      <c r="Y122" s="11">
        <f t="shared" ref="Y122:Y185" si="187">V$5-1</f>
        <v>-1.2203590333800474E-2</v>
      </c>
      <c r="Z122" s="4">
        <f t="shared" si="134"/>
        <v>12286.716301768771</v>
      </c>
      <c r="AA122" s="4">
        <f t="shared" si="118"/>
        <v>46053.68330134813</v>
      </c>
      <c r="AB122" s="4">
        <f t="shared" si="119"/>
        <v>8065.0531964226948</v>
      </c>
      <c r="AC122" s="12">
        <f t="shared" si="120"/>
        <v>2.0236987713630237</v>
      </c>
      <c r="AD122" s="12">
        <f t="shared" si="121"/>
        <v>3.5267313012799266</v>
      </c>
      <c r="AE122" s="12">
        <f t="shared" si="122"/>
        <v>1.7506046477280581</v>
      </c>
      <c r="AF122" s="11">
        <f t="shared" ref="AF122:AF185" si="188">AC$5-1</f>
        <v>-2.9039671966837322E-3</v>
      </c>
      <c r="AG122" s="11">
        <f t="shared" ref="AG122:AG185" si="189">AD$5-1</f>
        <v>2.0567434751257441E-3</v>
      </c>
      <c r="AH122" s="11">
        <f t="shared" ref="AH122:AH185" si="190">AE$5-1</f>
        <v>8.257041531207765E-4</v>
      </c>
      <c r="AI122" s="1">
        <f t="shared" si="169"/>
        <v>201989.50022552011</v>
      </c>
      <c r="AJ122" s="1">
        <f t="shared" si="170"/>
        <v>115283.48412256764</v>
      </c>
      <c r="AK122" s="1">
        <f t="shared" si="171"/>
        <v>30850.33211210306</v>
      </c>
      <c r="AL122" s="17">
        <f t="shared" si="165"/>
        <v>32.81851724708396</v>
      </c>
      <c r="AM122" s="17">
        <f t="shared" si="165"/>
        <v>10.096167904522758</v>
      </c>
      <c r="AN122" s="17">
        <f t="shared" si="165"/>
        <v>2.0698341551494726</v>
      </c>
      <c r="AO122" s="7">
        <f t="shared" ref="AO122:AQ137" si="191">AO$5*AO121</f>
        <v>9.4149236780672139E-3</v>
      </c>
      <c r="AP122" s="7">
        <f t="shared" si="191"/>
        <v>1.4498274965395496E-2</v>
      </c>
      <c r="AQ122" s="7">
        <f t="shared" si="191"/>
        <v>1.0494432623403485E-2</v>
      </c>
      <c r="AR122" s="1">
        <f t="shared" si="127"/>
        <v>112569.94815268269</v>
      </c>
      <c r="AS122" s="1">
        <f t="shared" si="128"/>
        <v>68898.926089089393</v>
      </c>
      <c r="AT122" s="1">
        <f t="shared" si="129"/>
        <v>17854.242558924165</v>
      </c>
      <c r="AU122" s="1">
        <f t="shared" si="172"/>
        <v>22513.98963053654</v>
      </c>
      <c r="AV122" s="1">
        <f t="shared" si="173"/>
        <v>13779.78521781788</v>
      </c>
      <c r="AW122" s="1">
        <f t="shared" si="174"/>
        <v>3570.8485117848331</v>
      </c>
      <c r="AX122" s="1">
        <f t="shared" si="143"/>
        <v>70439.502004769354</v>
      </c>
      <c r="AY122" s="1">
        <f t="shared" si="144"/>
        <v>15623.567927713673</v>
      </c>
      <c r="AZ122" s="1">
        <f t="shared" si="145"/>
        <v>2156.5883631992456</v>
      </c>
      <c r="BA122" s="1">
        <f t="shared" si="146"/>
        <v>11.162509492806182</v>
      </c>
      <c r="BB122" s="1">
        <f t="shared" si="147"/>
        <v>9.6565358177779181</v>
      </c>
      <c r="BC122" s="1">
        <f t="shared" si="148"/>
        <v>7.6762827905321087</v>
      </c>
      <c r="BD122" s="1">
        <f t="shared" si="149"/>
        <v>18946.95928248268</v>
      </c>
      <c r="BE122">
        <f t="shared" si="135"/>
        <v>7.4918915218220111E-2</v>
      </c>
      <c r="BF122">
        <f t="shared" si="136"/>
        <v>0.20311806369660462</v>
      </c>
      <c r="BG122">
        <f t="shared" si="137"/>
        <v>2.6103804494005161E-2</v>
      </c>
      <c r="BH122">
        <f t="shared" si="150"/>
        <v>0.15789924720059875</v>
      </c>
      <c r="BI122">
        <f t="shared" si="151"/>
        <v>5.6128438574748528E-4</v>
      </c>
      <c r="BJ122">
        <f t="shared" si="151"/>
        <v>4.125694779985793E-3</v>
      </c>
      <c r="BK122">
        <f t="shared" si="151"/>
        <v>6.8140860906124406E-5</v>
      </c>
      <c r="BL122">
        <f t="shared" si="140"/>
        <v>63.183754202504765</v>
      </c>
      <c r="BM122">
        <f t="shared" si="141"/>
        <v>284.25593971238305</v>
      </c>
      <c r="BN122">
        <f t="shared" si="142"/>
        <v>1.2166034587918582</v>
      </c>
      <c r="BO122">
        <f t="shared" si="131"/>
        <v>122.69904371724861</v>
      </c>
      <c r="BP122">
        <f t="shared" si="132"/>
        <v>60.775232097805521</v>
      </c>
      <c r="BQ122">
        <f t="shared" si="133"/>
        <v>11.557609002589798</v>
      </c>
      <c r="BR122" s="7">
        <f t="shared" si="158"/>
        <v>1.263959966393835E-2</v>
      </c>
      <c r="BS122" s="7">
        <f t="shared" si="138"/>
        <v>0.19103608816200068</v>
      </c>
      <c r="BT122" s="7">
        <f t="shared" si="139"/>
        <v>5.9474047996857508E-2</v>
      </c>
      <c r="BU122" s="8">
        <f>MAX((BU$3*climate!$I232+BU$4*climate!$I232^2+BU$5*climate!$I232^6)*(K122/K$66)^$BW$1,-99)</f>
        <v>-2.7027752765795916</v>
      </c>
      <c r="BV122" s="8">
        <f>MAX((BV$3*climate!$I232+BV$4*climate!$I232^2+BV$5*climate!$I232^6)*(L122/L$66)^$BW$1,-99)</f>
        <v>-3.4368254019897511</v>
      </c>
      <c r="BW122" s="8">
        <f>MAX((BW$3*climate!$I232+BW$4*climate!$I232^2+BW$5*climate!$I232^6)*(M122/M$66)^$BW$1,-99)</f>
        <v>-4.4007220727379668</v>
      </c>
      <c r="BX122" s="8">
        <f>MAX((BX$3*climate!$M232+BX$4*climate!$M232^2+BX$5*climate!$M232^6)*(K122/K$66)^$BW$1,-99)</f>
        <v>-2.7027887294413264</v>
      </c>
      <c r="BY122" s="8">
        <f>MAX((BY$3*climate!$M232+BY$4*climate!$M232^2+BY$5*climate!$M232^6)*(L122/L$66)^$BW$1,-99)</f>
        <v>-3.4368353777203939</v>
      </c>
      <c r="BZ122" s="8">
        <f>MAX((BZ$3*climate!$M232+BZ$4*climate!$M232^2+BZ$5*climate!$M232^6)*(M122/M$66)^$BW$1,-99)</f>
        <v>-4.4007312566116727</v>
      </c>
      <c r="CA122" s="8">
        <f t="shared" si="152"/>
        <v>1.6783590567706605E-2</v>
      </c>
      <c r="CB122" s="8">
        <f t="shared" si="153"/>
        <v>3.206271487367322E-3</v>
      </c>
      <c r="CC122" s="8">
        <f t="shared" si="154"/>
        <v>9.9818807098338768E-4</v>
      </c>
      <c r="CD122" s="8">
        <f>MAX((CD$3*climate!$I232+CD$4*climate!$I232^2+CD$5*climate!$I232^6)*(K122/K$66)^$BW$1,-99)</f>
        <v>-2.9426846471787167</v>
      </c>
      <c r="CE122" s="8">
        <f>MAX((CE$3*climate!$I232+CE$4*climate!$I232^2+CE$5*climate!$I232^6)*(L122/L$66)^$BW$1,-99)</f>
        <v>-4.1503386411450442</v>
      </c>
      <c r="CF122" s="8">
        <f>MAX((CF$3*climate!$I232+CF$4*climate!$I232^2+CF$5*climate!$I232^6)*(M122/M$66)^$BW$1,-99)</f>
        <v>-5.608448039840332</v>
      </c>
      <c r="CG122" s="8">
        <f>MAX((CG$3*climate!$M232+CG$4*climate!$M232^2+CG$5*climate!$M232^6)*(K122/K$66)^$BW$1,-99)</f>
        <v>-2.9427078991804598</v>
      </c>
      <c r="CH122" s="8">
        <f>MAX((CH$3*climate!$M232+CH$4*climate!$M232^2+CH$5*climate!$M232^6)*(L122/L$66)^$BW$1,-99)</f>
        <v>-4.1503602344590274</v>
      </c>
      <c r="CI122" s="8">
        <f>MAX((CI$3*climate!$M232+CI$4*climate!$M232^2+CI$5*climate!$M232^6)*(M122/M$66)^$BW$1,-99)</f>
        <v>-5.6084723070323168</v>
      </c>
      <c r="CJ122" s="8">
        <f t="shared" si="155"/>
        <v>2.67111428267866E-3</v>
      </c>
      <c r="CK122" s="8">
        <f t="shared" si="156"/>
        <v>5.1027922359657971E-4</v>
      </c>
      <c r="CL122" s="8">
        <f t="shared" si="157"/>
        <v>1.5886197905312223E-4</v>
      </c>
    </row>
    <row r="123" spans="1:90">
      <c r="A123">
        <f t="shared" si="175"/>
        <v>2077</v>
      </c>
      <c r="B123" s="4">
        <f t="shared" si="97"/>
        <v>1278.8877784467413</v>
      </c>
      <c r="C123" s="4">
        <f t="shared" si="98"/>
        <v>3530.1678051026324</v>
      </c>
      <c r="D123" s="4">
        <f t="shared" si="99"/>
        <v>6632.3426605259147</v>
      </c>
      <c r="E123" s="11">
        <f t="shared" si="176"/>
        <v>3.1380168610550612E-4</v>
      </c>
      <c r="F123" s="11">
        <f t="shared" si="177"/>
        <v>6.2910320134220322E-4</v>
      </c>
      <c r="G123" s="11">
        <f t="shared" si="178"/>
        <v>1.3889524601299289E-3</v>
      </c>
      <c r="H123" s="4">
        <f t="shared" si="103"/>
        <v>113636.94961199997</v>
      </c>
      <c r="I123" s="4">
        <f t="shared" si="104"/>
        <v>70075.707826570331</v>
      </c>
      <c r="J123" s="4">
        <f t="shared" si="105"/>
        <v>18088.006650435331</v>
      </c>
      <c r="K123" s="4">
        <f t="shared" si="166"/>
        <v>88856.07598034633</v>
      </c>
      <c r="L123" s="4">
        <f t="shared" si="167"/>
        <v>19850.531673106405</v>
      </c>
      <c r="M123" s="4">
        <f t="shared" si="168"/>
        <v>2727.2424807135994</v>
      </c>
      <c r="N123" s="11">
        <f t="shared" si="179"/>
        <v>9.1618873095384856E-3</v>
      </c>
      <c r="O123" s="11">
        <f t="shared" si="180"/>
        <v>1.6440381093477674E-2</v>
      </c>
      <c r="P123" s="11">
        <f t="shared" si="181"/>
        <v>1.168772947204566E-2</v>
      </c>
      <c r="Q123" s="4">
        <f t="shared" si="182"/>
        <v>6527.3104646434294</v>
      </c>
      <c r="R123" s="4">
        <f t="shared" si="183"/>
        <v>16510.106686067615</v>
      </c>
      <c r="S123" s="4">
        <f t="shared" si="184"/>
        <v>4738.5608877556342</v>
      </c>
      <c r="T123" s="4">
        <f t="shared" si="112"/>
        <v>57.440035894400239</v>
      </c>
      <c r="U123" s="4">
        <f t="shared" si="113"/>
        <v>235.60385186444799</v>
      </c>
      <c r="V123" s="4">
        <f t="shared" si="114"/>
        <v>261.97253126516233</v>
      </c>
      <c r="W123" s="11">
        <f t="shared" si="185"/>
        <v>-1.219247815263802E-2</v>
      </c>
      <c r="X123" s="11">
        <f t="shared" si="186"/>
        <v>-1.3228699347321071E-2</v>
      </c>
      <c r="Y123" s="11">
        <f t="shared" si="187"/>
        <v>-1.2203590333800474E-2</v>
      </c>
      <c r="Z123" s="4">
        <f t="shared" si="134"/>
        <v>12218.770202655242</v>
      </c>
      <c r="AA123" s="4">
        <f t="shared" si="118"/>
        <v>46327.300974012483</v>
      </c>
      <c r="AB123" s="4">
        <f t="shared" si="119"/>
        <v>8079.5828919490104</v>
      </c>
      <c r="AC123" s="12">
        <f t="shared" si="120"/>
        <v>2.0178220165150162</v>
      </c>
      <c r="AD123" s="12">
        <f t="shared" si="121"/>
        <v>3.5339848828723559</v>
      </c>
      <c r="AE123" s="12">
        <f t="shared" si="122"/>
        <v>1.7520501292561597</v>
      </c>
      <c r="AF123" s="11">
        <f t="shared" si="188"/>
        <v>-2.9039671966837322E-3</v>
      </c>
      <c r="AG123" s="11">
        <f t="shared" si="189"/>
        <v>2.0567434751257441E-3</v>
      </c>
      <c r="AH123" s="11">
        <f t="shared" si="190"/>
        <v>8.257041531207765E-4</v>
      </c>
      <c r="AI123" s="1">
        <f t="shared" si="169"/>
        <v>204304.53983350465</v>
      </c>
      <c r="AJ123" s="1">
        <f t="shared" si="170"/>
        <v>117534.92092812876</v>
      </c>
      <c r="AK123" s="1">
        <f t="shared" si="171"/>
        <v>31336.147412677587</v>
      </c>
      <c r="AL123" s="17">
        <f t="shared" si="165"/>
        <v>33.124411243841507</v>
      </c>
      <c r="AM123" s="17">
        <f t="shared" si="165"/>
        <v>10.241081152715564</v>
      </c>
      <c r="AN123" s="17">
        <f t="shared" si="165"/>
        <v>2.0913386728814793</v>
      </c>
      <c r="AO123" s="7">
        <f t="shared" si="191"/>
        <v>9.3207744412865424E-3</v>
      </c>
      <c r="AP123" s="7">
        <f t="shared" si="191"/>
        <v>1.4353292215741541E-2</v>
      </c>
      <c r="AQ123" s="7">
        <f t="shared" si="191"/>
        <v>1.0389488297169449E-2</v>
      </c>
      <c r="AR123" s="1">
        <f t="shared" si="127"/>
        <v>113636.94961199997</v>
      </c>
      <c r="AS123" s="1">
        <f t="shared" si="128"/>
        <v>70075.707826570331</v>
      </c>
      <c r="AT123" s="1">
        <f t="shared" si="129"/>
        <v>18088.006650435331</v>
      </c>
      <c r="AU123" s="1">
        <f t="shared" si="172"/>
        <v>22727.389922399994</v>
      </c>
      <c r="AV123" s="1">
        <f t="shared" si="173"/>
        <v>14015.141565314067</v>
      </c>
      <c r="AW123" s="1">
        <f t="shared" si="174"/>
        <v>3617.6013300870663</v>
      </c>
      <c r="AX123" s="1">
        <f t="shared" si="143"/>
        <v>71084.860784277073</v>
      </c>
      <c r="AY123" s="1">
        <f t="shared" si="144"/>
        <v>15880.425338485127</v>
      </c>
      <c r="AZ123" s="1">
        <f t="shared" si="145"/>
        <v>2181.7939845708797</v>
      </c>
      <c r="BA123" s="1">
        <f t="shared" si="146"/>
        <v>11.171629664627662</v>
      </c>
      <c r="BB123" s="1">
        <f t="shared" si="147"/>
        <v>9.6728425189817937</v>
      </c>
      <c r="BC123" s="1">
        <f t="shared" si="148"/>
        <v>7.6879027460652001</v>
      </c>
      <c r="BD123" s="1">
        <f t="shared" si="149"/>
        <v>18440.142937748096</v>
      </c>
      <c r="BE123">
        <f t="shared" si="135"/>
        <v>7.4918915218220111E-2</v>
      </c>
      <c r="BF123">
        <f t="shared" si="136"/>
        <v>0.20311806369660462</v>
      </c>
      <c r="BG123">
        <f t="shared" si="137"/>
        <v>2.6103804494005161E-2</v>
      </c>
      <c r="BH123">
        <f t="shared" si="150"/>
        <v>0.15814083446547961</v>
      </c>
      <c r="BI123">
        <f t="shared" si="151"/>
        <v>5.6128438574748528E-4</v>
      </c>
      <c r="BJ123">
        <f t="shared" si="151"/>
        <v>4.125694779985793E-3</v>
      </c>
      <c r="BK123">
        <f t="shared" si="151"/>
        <v>6.8140860906124406E-5</v>
      </c>
      <c r="BL123">
        <f t="shared" si="140"/>
        <v>63.78264546118934</v>
      </c>
      <c r="BM123">
        <f t="shared" si="141"/>
        <v>289.11098198389078</v>
      </c>
      <c r="BN123">
        <f t="shared" si="142"/>
        <v>1.232532345236367</v>
      </c>
      <c r="BO123">
        <f t="shared" si="131"/>
        <v>124.24991050898271</v>
      </c>
      <c r="BP123">
        <f t="shared" si="132"/>
        <v>61.448181899853807</v>
      </c>
      <c r="BQ123">
        <f t="shared" si="133"/>
        <v>11.687875366925782</v>
      </c>
      <c r="BR123" s="7">
        <f t="shared" si="158"/>
        <v>1.2429804069272521E-2</v>
      </c>
      <c r="BS123" s="7">
        <f t="shared" si="138"/>
        <v>0.18547193025436959</v>
      </c>
      <c r="BT123" s="7">
        <f t="shared" si="139"/>
        <v>5.7041808133919979E-2</v>
      </c>
      <c r="BU123" s="8">
        <f>MAX((BU$3*climate!$I233+BU$4*climate!$I233^2+BU$5*climate!$I233^6)*(K123/K$66)^$BW$1,-99)</f>
        <v>-2.9377745098975265</v>
      </c>
      <c r="BV123" s="8">
        <f>MAX((BV$3*climate!$I233+BV$4*climate!$I233^2+BV$5*climate!$I233^6)*(L123/L$66)^$BW$1,-99)</f>
        <v>-3.6011356588814754</v>
      </c>
      <c r="BW123" s="8">
        <f>MAX((BW$3*climate!$I233+BW$4*climate!$I233^2+BW$5*climate!$I233^6)*(M123/M$66)^$BW$1,-99)</f>
        <v>-4.5521071586703696</v>
      </c>
      <c r="BX123" s="8">
        <f>MAX((BX$3*climate!$M233+BX$4*climate!$M233^2+BX$5*climate!$M233^6)*(K123/K$66)^$BW$1,-99)</f>
        <v>-2.9377881410721152</v>
      </c>
      <c r="BY123" s="8">
        <f>MAX((BY$3*climate!$M233+BY$4*climate!$M233^2+BY$5*climate!$M233^6)*(L123/L$66)^$BW$1,-99)</f>
        <v>-3.6011457251499319</v>
      </c>
      <c r="BZ123" s="8">
        <f>MAX((BZ$3*climate!$M233+BZ$4*climate!$M233^2+BZ$5*climate!$M233^6)*(M123/M$66)^$BW$1,-99)</f>
        <v>-4.5521164164127201</v>
      </c>
      <c r="CA123" s="8">
        <f t="shared" si="152"/>
        <v>1.7164592050849664E-2</v>
      </c>
      <c r="CB123" s="8">
        <f t="shared" si="153"/>
        <v>3.1835500196998956E-3</v>
      </c>
      <c r="CC123" s="8">
        <f t="shared" si="154"/>
        <v>9.7909936646157461E-4</v>
      </c>
      <c r="CD123" s="8">
        <f>MAX((CD$3*climate!$I233+CD$4*climate!$I233^2+CD$5*climate!$I233^6)*(K123/K$66)^$BW$1,-99)</f>
        <v>-3.3636616894287776</v>
      </c>
      <c r="CE123" s="8">
        <f>MAX((CE$3*climate!$I233+CE$4*climate!$I233^2+CE$5*climate!$I233^6)*(L123/L$66)^$BW$1,-99)</f>
        <v>-4.5286361804774735</v>
      </c>
      <c r="CF123" s="8">
        <f>MAX((CF$3*climate!$I233+CF$4*climate!$I233^2+CF$5*climate!$I233^6)*(M123/M$66)^$BW$1,-99)</f>
        <v>-6.0359676422562929</v>
      </c>
      <c r="CG123" s="8">
        <f>MAX((CG$3*climate!$M233+CG$4*climate!$M233^2+CG$5*climate!$M233^6)*(K123/K$66)^$BW$1,-99)</f>
        <v>-3.363686479790676</v>
      </c>
      <c r="CH123" s="8">
        <f>MAX((CH$3*climate!$M233+CH$4*climate!$M233^2+CH$5*climate!$M233^6)*(L123/L$66)^$BW$1,-99)</f>
        <v>-4.5286590170193923</v>
      </c>
      <c r="CI123" s="8">
        <f>MAX((CI$3*climate!$M233+CI$4*climate!$M233^2+CI$5*climate!$M233^6)*(M123/M$66)^$BW$1,-99)</f>
        <v>-6.0359932406426449</v>
      </c>
      <c r="CJ123" s="8">
        <f t="shared" si="155"/>
        <v>2.8311390099878746E-3</v>
      </c>
      <c r="CK123" s="8">
        <f t="shared" si="156"/>
        <v>5.2509681700089604E-4</v>
      </c>
      <c r="CL123" s="8">
        <f t="shared" si="157"/>
        <v>1.614932882081845E-4</v>
      </c>
    </row>
    <row r="124" spans="1:90">
      <c r="A124">
        <f t="shared" si="175"/>
        <v>2078</v>
      </c>
      <c r="B124" s="4">
        <f t="shared" si="97"/>
        <v>1279.2690297308968</v>
      </c>
      <c r="C124" s="4">
        <f t="shared" si="98"/>
        <v>3532.2776029767242</v>
      </c>
      <c r="D124" s="4">
        <f t="shared" si="99"/>
        <v>6641.0940687479388</v>
      </c>
      <c r="E124" s="11">
        <f t="shared" si="176"/>
        <v>2.9811160180023079E-4</v>
      </c>
      <c r="F124" s="11">
        <f t="shared" si="177"/>
        <v>5.9764804127509304E-4</v>
      </c>
      <c r="G124" s="11">
        <f t="shared" si="178"/>
        <v>1.3195048371234324E-3</v>
      </c>
      <c r="H124" s="4">
        <f t="shared" si="103"/>
        <v>114691.83378595162</v>
      </c>
      <c r="I124" s="4">
        <f t="shared" si="104"/>
        <v>71255.035351731538</v>
      </c>
      <c r="J124" s="4">
        <f t="shared" si="105"/>
        <v>18320.443141350159</v>
      </c>
      <c r="K124" s="4">
        <f t="shared" si="166"/>
        <v>89654.194012715088</v>
      </c>
      <c r="L124" s="4">
        <f t="shared" si="167"/>
        <v>20172.546826920803</v>
      </c>
      <c r="M124" s="4">
        <f t="shared" si="168"/>
        <v>2758.6483419296237</v>
      </c>
      <c r="N124" s="11">
        <f t="shared" si="179"/>
        <v>8.9821435795260918E-3</v>
      </c>
      <c r="O124" s="11">
        <f t="shared" si="180"/>
        <v>1.6221991386289547E-2</v>
      </c>
      <c r="P124" s="11">
        <f t="shared" si="181"/>
        <v>1.1515610158656209E-2</v>
      </c>
      <c r="Q124" s="4">
        <f t="shared" si="182"/>
        <v>6507.5801854574129</v>
      </c>
      <c r="R124" s="4">
        <f t="shared" si="183"/>
        <v>16565.877907612143</v>
      </c>
      <c r="S124" s="4">
        <f t="shared" si="184"/>
        <v>4740.8823070647477</v>
      </c>
      <c r="T124" s="4">
        <f t="shared" si="112"/>
        <v>56.73969951167102</v>
      </c>
      <c r="U124" s="4">
        <f t="shared" si="113"/>
        <v>232.48711934306243</v>
      </c>
      <c r="V124" s="4">
        <f t="shared" si="114"/>
        <v>258.77552581489357</v>
      </c>
      <c r="W124" s="11">
        <f t="shared" si="185"/>
        <v>-1.219247815263802E-2</v>
      </c>
      <c r="X124" s="11">
        <f t="shared" si="186"/>
        <v>-1.3228699347321071E-2</v>
      </c>
      <c r="Y124" s="11">
        <f t="shared" si="187"/>
        <v>-1.2203590333800474E-2</v>
      </c>
      <c r="Z124" s="4">
        <f t="shared" si="134"/>
        <v>12148.814910913772</v>
      </c>
      <c r="AA124" s="4">
        <f t="shared" si="118"/>
        <v>46590.874746315858</v>
      </c>
      <c r="AB124" s="4">
        <f t="shared" si="119"/>
        <v>8092.1535211842256</v>
      </c>
      <c r="AC124" s="12">
        <f t="shared" si="120"/>
        <v>2.0119623275703105</v>
      </c>
      <c r="AD124" s="12">
        <f t="shared" si="121"/>
        <v>3.5412533832213966</v>
      </c>
      <c r="AE124" s="12">
        <f t="shared" si="122"/>
        <v>1.7534968043243622</v>
      </c>
      <c r="AF124" s="11">
        <f t="shared" si="188"/>
        <v>-2.9039671966837322E-3</v>
      </c>
      <c r="AG124" s="11">
        <f t="shared" si="189"/>
        <v>2.0567434751257441E-3</v>
      </c>
      <c r="AH124" s="11">
        <f t="shared" si="190"/>
        <v>8.257041531207765E-4</v>
      </c>
      <c r="AI124" s="1">
        <f t="shared" si="169"/>
        <v>206601.4757725542</v>
      </c>
      <c r="AJ124" s="1">
        <f t="shared" si="170"/>
        <v>119796.57040062996</v>
      </c>
      <c r="AK124" s="1">
        <f t="shared" si="171"/>
        <v>31820.134001496896</v>
      </c>
      <c r="AL124" s="17">
        <f t="shared" si="165"/>
        <v>33.430068957888729</v>
      </c>
      <c r="AM124" s="17">
        <f t="shared" si="165"/>
        <v>10.386604450801714</v>
      </c>
      <c r="AN124" s="17">
        <f t="shared" si="165"/>
        <v>2.112849332162126</v>
      </c>
      <c r="AO124" s="7">
        <f t="shared" si="191"/>
        <v>9.2275666968736764E-3</v>
      </c>
      <c r="AP124" s="7">
        <f t="shared" si="191"/>
        <v>1.4209759293584126E-2</v>
      </c>
      <c r="AQ124" s="7">
        <f t="shared" si="191"/>
        <v>1.0285593414197755E-2</v>
      </c>
      <c r="AR124" s="1">
        <f t="shared" si="127"/>
        <v>114691.83378595162</v>
      </c>
      <c r="AS124" s="1">
        <f t="shared" si="128"/>
        <v>71255.035351731538</v>
      </c>
      <c r="AT124" s="1">
        <f t="shared" si="129"/>
        <v>18320.443141350159</v>
      </c>
      <c r="AU124" s="1">
        <f t="shared" si="172"/>
        <v>22938.366757190324</v>
      </c>
      <c r="AV124" s="1">
        <f t="shared" si="173"/>
        <v>14251.007070346308</v>
      </c>
      <c r="AW124" s="1">
        <f t="shared" si="174"/>
        <v>3664.0886282700321</v>
      </c>
      <c r="AX124" s="1">
        <f t="shared" si="143"/>
        <v>71723.355210172071</v>
      </c>
      <c r="AY124" s="1">
        <f t="shared" si="144"/>
        <v>16138.037461536644</v>
      </c>
      <c r="AZ124" s="1">
        <f t="shared" si="145"/>
        <v>2206.9186735436988</v>
      </c>
      <c r="BA124" s="1">
        <f t="shared" si="146"/>
        <v>11.180571708696379</v>
      </c>
      <c r="BB124" s="1">
        <f t="shared" si="147"/>
        <v>9.6889343397303733</v>
      </c>
      <c r="BC124" s="1">
        <f t="shared" si="148"/>
        <v>7.6993525562545839</v>
      </c>
      <c r="BD124" s="1">
        <f t="shared" si="149"/>
        <v>17945.595818886697</v>
      </c>
      <c r="BE124">
        <f t="shared" si="135"/>
        <v>7.4918915218220111E-2</v>
      </c>
      <c r="BF124">
        <f t="shared" si="136"/>
        <v>0.20311806369660462</v>
      </c>
      <c r="BG124">
        <f t="shared" si="137"/>
        <v>2.6103804494005161E-2</v>
      </c>
      <c r="BH124">
        <f t="shared" si="150"/>
        <v>0.15838049332128254</v>
      </c>
      <c r="BI124">
        <f t="shared" si="151"/>
        <v>5.6128438574748528E-4</v>
      </c>
      <c r="BJ124">
        <f t="shared" si="151"/>
        <v>4.125694779985793E-3</v>
      </c>
      <c r="BK124">
        <f t="shared" si="151"/>
        <v>6.8140860906124406E-5</v>
      </c>
      <c r="BL124">
        <f t="shared" si="140"/>
        <v>64.374735476800538</v>
      </c>
      <c r="BM124">
        <f t="shared" si="141"/>
        <v>293.97652739834194</v>
      </c>
      <c r="BN124">
        <f t="shared" si="142"/>
        <v>1.248370767833302</v>
      </c>
      <c r="BO124">
        <f t="shared" si="131"/>
        <v>125.794312552234</v>
      </c>
      <c r="BP124">
        <f t="shared" si="132"/>
        <v>62.128839126040582</v>
      </c>
      <c r="BQ124">
        <f t="shared" si="133"/>
        <v>11.819678525707369</v>
      </c>
      <c r="BR124" s="7">
        <f t="shared" si="158"/>
        <v>1.2223191638951914E-2</v>
      </c>
      <c r="BS124" s="7">
        <f t="shared" si="138"/>
        <v>0.18006983519841707</v>
      </c>
      <c r="BT124" s="7">
        <f t="shared" si="139"/>
        <v>5.472004725042319E-2</v>
      </c>
      <c r="BU124" s="8">
        <f>MAX((BU$3*climate!$I234+BU$4*climate!$I234^2+BU$5*climate!$I234^6)*(K124/K$66)^$BW$1,-99)</f>
        <v>-3.176595773758732</v>
      </c>
      <c r="BV124" s="8">
        <f>MAX((BV$3*climate!$I234+BV$4*climate!$I234^2+BV$5*climate!$I234^6)*(L124/L$66)^$BW$1,-99)</f>
        <v>-3.7673568186945348</v>
      </c>
      <c r="BW124" s="8">
        <f>MAX((BW$3*climate!$I234+BW$4*climate!$I234^2+BW$5*climate!$I234^6)*(M124/M$66)^$BW$1,-99)</f>
        <v>-4.7052779018755455</v>
      </c>
      <c r="BX124" s="8">
        <f>MAX((BX$3*climate!$M234+BX$4*climate!$M234^2+BX$5*climate!$M234^6)*(K124/K$66)^$BW$1,-99)</f>
        <v>-3.176609577802294</v>
      </c>
      <c r="BY124" s="8">
        <f>MAX((BY$3*climate!$M234+BY$4*climate!$M234^2+BY$5*climate!$M234^6)*(L124/L$66)^$BW$1,-99)</f>
        <v>-3.7673669715960636</v>
      </c>
      <c r="BZ124" s="8">
        <f>MAX((BZ$3*climate!$M234+BZ$4*climate!$M234^2+BZ$5*climate!$M234^6)*(M124/M$66)^$BW$1,-99)</f>
        <v>-4.7052872303424182</v>
      </c>
      <c r="CA124" s="8">
        <f t="shared" si="152"/>
        <v>1.7541127167241547E-2</v>
      </c>
      <c r="CB124" s="8">
        <f t="shared" si="153"/>
        <v>3.1586278781996621E-3</v>
      </c>
      <c r="CC124" s="8">
        <f t="shared" si="154"/>
        <v>9.5985130741713933E-4</v>
      </c>
      <c r="CD124" s="8">
        <f>MAX((CD$3*climate!$I234+CD$4*climate!$I234^2+CD$5*climate!$I234^6)*(K124/K$66)^$BW$1,-99)</f>
        <v>-3.8137855164780214</v>
      </c>
      <c r="CE124" s="8">
        <f>MAX((CE$3*climate!$I234+CE$4*climate!$I234^2+CE$5*climate!$I234^6)*(L124/L$66)^$BW$1,-99)</f>
        <v>-4.9300157595400362</v>
      </c>
      <c r="CF124" s="8">
        <f>MAX((CF$3*climate!$I234+CF$4*climate!$I234^2+CF$5*climate!$I234^6)*(M124/M$66)^$BW$1,-99)</f>
        <v>-6.4887223161275411</v>
      </c>
      <c r="CG124" s="8">
        <f>MAX((CG$3*climate!$M234+CG$4*climate!$M234^2+CG$5*climate!$M234^6)*(K124/K$66)^$BW$1,-99)</f>
        <v>-3.8138119025972483</v>
      </c>
      <c r="CH124" s="8">
        <f>MAX((CH$3*climate!$M234+CH$4*climate!$M234^2+CH$5*climate!$M234^6)*(L124/L$66)^$BW$1,-99)</f>
        <v>-4.9300398817393072</v>
      </c>
      <c r="CI124" s="8">
        <f>MAX((CI$3*climate!$M234+CI$4*climate!$M234^2+CI$5*climate!$M234^6)*(M124/M$66)^$BW$1,-99)</f>
        <v>-6.4887492923799401</v>
      </c>
      <c r="CJ124" s="8">
        <f t="shared" si="155"/>
        <v>2.9960102436140572E-3</v>
      </c>
      <c r="CK124" s="8">
        <f t="shared" si="156"/>
        <v>5.3949107082035264E-4</v>
      </c>
      <c r="CL124" s="8">
        <f t="shared" si="157"/>
        <v>1.639418220933131E-4</v>
      </c>
    </row>
    <row r="125" spans="1:90">
      <c r="A125">
        <f t="shared" si="175"/>
        <v>2079</v>
      </c>
      <c r="B125" s="4">
        <f t="shared" si="97"/>
        <v>1279.6313264235039</v>
      </c>
      <c r="C125" s="4">
        <f t="shared" si="98"/>
        <v>3534.2831088278504</v>
      </c>
      <c r="D125" s="4">
        <f t="shared" si="99"/>
        <v>6649.4188767080686</v>
      </c>
      <c r="E125" s="11">
        <f t="shared" si="176"/>
        <v>2.8320602171021922E-4</v>
      </c>
      <c r="F125" s="11">
        <f t="shared" si="177"/>
        <v>5.677656392113384E-4</v>
      </c>
      <c r="G125" s="11">
        <f t="shared" si="178"/>
        <v>1.2535295952672608E-3</v>
      </c>
      <c r="H125" s="4">
        <f t="shared" si="103"/>
        <v>115734.36079343643</v>
      </c>
      <c r="I125" s="4">
        <f t="shared" si="104"/>
        <v>72436.657836074111</v>
      </c>
      <c r="J125" s="4">
        <f t="shared" si="105"/>
        <v>18551.526985660552</v>
      </c>
      <c r="K125" s="4">
        <f t="shared" si="166"/>
        <v>90443.519475962908</v>
      </c>
      <c r="L125" s="4">
        <f t="shared" si="167"/>
        <v>20495.431635101191</v>
      </c>
      <c r="M125" s="4">
        <f t="shared" si="168"/>
        <v>2789.9471111142975</v>
      </c>
      <c r="N125" s="11">
        <f t="shared" si="179"/>
        <v>8.8041108610699137E-3</v>
      </c>
      <c r="O125" s="11">
        <f t="shared" si="180"/>
        <v>1.6006149890280152E-2</v>
      </c>
      <c r="P125" s="11">
        <f t="shared" si="181"/>
        <v>1.1345690100819761E-2</v>
      </c>
      <c r="Q125" s="4">
        <f t="shared" si="182"/>
        <v>6486.6681077310432</v>
      </c>
      <c r="R125" s="4">
        <f t="shared" si="183"/>
        <v>16617.810814328921</v>
      </c>
      <c r="S125" s="4">
        <f t="shared" si="184"/>
        <v>4742.0956043010183</v>
      </c>
      <c r="T125" s="4">
        <f t="shared" si="112"/>
        <v>56.047901964987723</v>
      </c>
      <c r="U125" s="4">
        <f t="shared" si="113"/>
        <v>229.41161713914832</v>
      </c>
      <c r="V125" s="4">
        <f t="shared" si="114"/>
        <v>255.6175353094348</v>
      </c>
      <c r="W125" s="11">
        <f t="shared" si="185"/>
        <v>-1.219247815263802E-2</v>
      </c>
      <c r="X125" s="11">
        <f t="shared" si="186"/>
        <v>-1.3228699347321071E-2</v>
      </c>
      <c r="Y125" s="11">
        <f t="shared" si="187"/>
        <v>-1.2203590333800474E-2</v>
      </c>
      <c r="Z125" s="4">
        <f t="shared" si="134"/>
        <v>12076.919238185124</v>
      </c>
      <c r="AA125" s="4">
        <f t="shared" si="118"/>
        <v>46844.4081268058</v>
      </c>
      <c r="AB125" s="4">
        <f t="shared" si="119"/>
        <v>8102.8028624874423</v>
      </c>
      <c r="AC125" s="12">
        <f t="shared" si="120"/>
        <v>2.006119654970083</v>
      </c>
      <c r="AD125" s="12">
        <f t="shared" si="121"/>
        <v>3.548536833011104</v>
      </c>
      <c r="AE125" s="12">
        <f t="shared" si="122"/>
        <v>1.7549446739181769</v>
      </c>
      <c r="AF125" s="11">
        <f t="shared" si="188"/>
        <v>-2.9039671966837322E-3</v>
      </c>
      <c r="AG125" s="11">
        <f t="shared" si="189"/>
        <v>2.0567434751257441E-3</v>
      </c>
      <c r="AH125" s="11">
        <f t="shared" si="190"/>
        <v>8.257041531207765E-4</v>
      </c>
      <c r="AI125" s="1">
        <f t="shared" si="169"/>
        <v>208879.69495248911</v>
      </c>
      <c r="AJ125" s="1">
        <f t="shared" si="170"/>
        <v>122067.92043091328</v>
      </c>
      <c r="AK125" s="1">
        <f t="shared" si="171"/>
        <v>32302.209229617241</v>
      </c>
      <c r="AL125" s="17">
        <f t="shared" si="165"/>
        <v>33.735462366968832</v>
      </c>
      <c r="AM125" s="17">
        <f t="shared" si="165"/>
        <v>10.532719688434041</v>
      </c>
      <c r="AN125" s="17">
        <f t="shared" si="165"/>
        <v>2.1343639222464441</v>
      </c>
      <c r="AO125" s="7">
        <f t="shared" si="191"/>
        <v>9.1352910299049399E-3</v>
      </c>
      <c r="AP125" s="7">
        <f t="shared" si="191"/>
        <v>1.4067661700648285E-2</v>
      </c>
      <c r="AQ125" s="7">
        <f t="shared" si="191"/>
        <v>1.0182737480055777E-2</v>
      </c>
      <c r="AR125" s="1">
        <f t="shared" si="127"/>
        <v>115734.36079343643</v>
      </c>
      <c r="AS125" s="1">
        <f t="shared" si="128"/>
        <v>72436.657836074111</v>
      </c>
      <c r="AT125" s="1">
        <f t="shared" si="129"/>
        <v>18551.526985660552</v>
      </c>
      <c r="AU125" s="1">
        <f t="shared" si="172"/>
        <v>23146.872158687285</v>
      </c>
      <c r="AV125" s="1">
        <f t="shared" si="173"/>
        <v>14487.331567214824</v>
      </c>
      <c r="AW125" s="1">
        <f t="shared" si="174"/>
        <v>3710.3053971321106</v>
      </c>
      <c r="AX125" s="1">
        <f t="shared" si="143"/>
        <v>72354.81558077033</v>
      </c>
      <c r="AY125" s="1">
        <f t="shared" si="144"/>
        <v>16396.345308080952</v>
      </c>
      <c r="AZ125" s="1">
        <f t="shared" si="145"/>
        <v>2231.957688891438</v>
      </c>
      <c r="BA125" s="1">
        <f t="shared" si="146"/>
        <v>11.189337289357709</v>
      </c>
      <c r="BB125" s="1">
        <f t="shared" si="147"/>
        <v>9.7048137419099572</v>
      </c>
      <c r="BC125" s="1">
        <f t="shared" si="148"/>
        <v>7.7106343667316652</v>
      </c>
      <c r="BD125" s="1">
        <f t="shared" si="149"/>
        <v>17463.106797520006</v>
      </c>
      <c r="BE125">
        <f t="shared" si="135"/>
        <v>7.4918915218220111E-2</v>
      </c>
      <c r="BF125">
        <f t="shared" si="136"/>
        <v>0.20311806369660462</v>
      </c>
      <c r="BG125">
        <f t="shared" si="137"/>
        <v>2.6103804494005161E-2</v>
      </c>
      <c r="BH125">
        <f t="shared" si="150"/>
        <v>0.15861823358135027</v>
      </c>
      <c r="BI125">
        <f t="shared" si="151"/>
        <v>5.6128438574748528E-4</v>
      </c>
      <c r="BJ125">
        <f t="shared" si="151"/>
        <v>4.125694779985793E-3</v>
      </c>
      <c r="BK125">
        <f t="shared" si="151"/>
        <v>6.8140860906124406E-5</v>
      </c>
      <c r="BL125">
        <f t="shared" si="140"/>
        <v>64.959889607821808</v>
      </c>
      <c r="BM125">
        <f t="shared" si="141"/>
        <v>298.85154111390796</v>
      </c>
      <c r="BN125">
        <f t="shared" si="142"/>
        <v>1.2641170199261091</v>
      </c>
      <c r="BO125">
        <f t="shared" si="131"/>
        <v>127.33192054165018</v>
      </c>
      <c r="BP125">
        <f t="shared" si="132"/>
        <v>62.817289271705057</v>
      </c>
      <c r="BQ125">
        <f t="shared" si="133"/>
        <v>11.953035060025675</v>
      </c>
      <c r="BR125" s="7">
        <f t="shared" si="158"/>
        <v>1.2019707454631323E-2</v>
      </c>
      <c r="BS125" s="7">
        <f t="shared" si="138"/>
        <v>0.17482508271690977</v>
      </c>
      <c r="BT125" s="7">
        <f t="shared" si="139"/>
        <v>5.2503194794939249E-2</v>
      </c>
      <c r="BU125" s="8">
        <f>MAX((BU$3*climate!$I235+BU$4*climate!$I235^2+BU$5*climate!$I235^6)*(K125/K$66)^$BW$1,-99)</f>
        <v>-3.4191727031967454</v>
      </c>
      <c r="BV125" s="8">
        <f>MAX((BV$3*climate!$I235+BV$4*climate!$I235^2+BV$5*climate!$I235^6)*(L125/L$66)^$BW$1,-99)</f>
        <v>-3.9354351576407973</v>
      </c>
      <c r="BW125" s="8">
        <f>MAX((BW$3*climate!$I235+BW$4*climate!$I235^2+BW$5*climate!$I235^6)*(M125/M$66)^$BW$1,-99)</f>
        <v>-4.8601895550941308</v>
      </c>
      <c r="BX125" s="8">
        <f>MAX((BX$3*climate!$M235+BX$4*climate!$M235^2+BX$5*climate!$M235^6)*(K125/K$66)^$BW$1,-99)</f>
        <v>-3.419186674726062</v>
      </c>
      <c r="BY125" s="8">
        <f>MAX((BY$3*climate!$M235+BY$4*climate!$M235^2+BY$5*climate!$M235^6)*(L125/L$66)^$BW$1,-99)</f>
        <v>-3.9354453933446769</v>
      </c>
      <c r="BZ125" s="8">
        <f>MAX((BZ$3*climate!$M235+BZ$4*climate!$M235^2+BZ$5*climate!$M235^6)*(M125/M$66)^$BW$1,-99)</f>
        <v>-4.8601989512020767</v>
      </c>
      <c r="CA125" s="8">
        <f t="shared" si="152"/>
        <v>1.7912981648815447E-2</v>
      </c>
      <c r="CB125" s="8">
        <f t="shared" si="153"/>
        <v>3.1316384984606473E-3</v>
      </c>
      <c r="CC125" s="8">
        <f t="shared" si="154"/>
        <v>9.4048876486592945E-4</v>
      </c>
      <c r="CD125" s="8">
        <f>MAX((CD$3*climate!$I235+CD$4*climate!$I235^2+CD$5*climate!$I235^6)*(K125/K$66)^$BW$1,-99)</f>
        <v>-4.2942986058762793</v>
      </c>
      <c r="CE125" s="8">
        <f>MAX((CE$3*climate!$I235+CE$4*climate!$I235^2+CE$5*climate!$I235^6)*(L125/L$66)^$BW$1,-99)</f>
        <v>-5.3553747128527949</v>
      </c>
      <c r="CF125" s="8">
        <f>MAX((CF$3*climate!$I235+CF$4*climate!$I235^2+CF$5*climate!$I235^6)*(M125/M$66)^$BW$1,-99)</f>
        <v>-6.9677155242202211</v>
      </c>
      <c r="CG125" s="8">
        <f>MAX((CG$3*climate!$M235+CG$4*climate!$M235^2+CG$5*climate!$M235^6)*(K125/K$66)^$BW$1,-99)</f>
        <v>-4.294326645631763</v>
      </c>
      <c r="CH125" s="8">
        <f>MAX((CH$3*climate!$M235+CH$4*climate!$M235^2+CH$5*climate!$M235^6)*(L125/L$66)^$BW$1,-99)</f>
        <v>-5.3554001633454966</v>
      </c>
      <c r="CI125" s="8">
        <f>MAX((CI$3*climate!$M235+CI$4*climate!$M235^2+CI$5*climate!$M235^6)*(M125/M$66)^$BW$1,-99)</f>
        <v>-6.9677439253564755</v>
      </c>
      <c r="CJ125" s="8">
        <f t="shared" si="155"/>
        <v>3.1656549103368241E-3</v>
      </c>
      <c r="CK125" s="8">
        <f t="shared" si="156"/>
        <v>5.5343588155282685E-4</v>
      </c>
      <c r="CL125" s="8">
        <f t="shared" si="157"/>
        <v>1.6620699641097021E-4</v>
      </c>
    </row>
    <row r="126" spans="1:90">
      <c r="A126">
        <f t="shared" si="175"/>
        <v>2080</v>
      </c>
      <c r="B126" s="4">
        <f t="shared" si="97"/>
        <v>1279.9756057558554</v>
      </c>
      <c r="C126" s="4">
        <f t="shared" si="98"/>
        <v>3536.1894211108661</v>
      </c>
      <c r="D126" s="4">
        <f t="shared" si="99"/>
        <v>6657.3373578936862</v>
      </c>
      <c r="E126" s="11">
        <f t="shared" si="176"/>
        <v>2.6904572062470827E-4</v>
      </c>
      <c r="F126" s="11">
        <f t="shared" si="177"/>
        <v>5.3937735725077146E-4</v>
      </c>
      <c r="G126" s="11">
        <f t="shared" si="178"/>
        <v>1.1908531155038976E-3</v>
      </c>
      <c r="H126" s="4">
        <f t="shared" si="103"/>
        <v>116764.30015363083</v>
      </c>
      <c r="I126" s="4">
        <f t="shared" si="104"/>
        <v>73620.326770251515</v>
      </c>
      <c r="J126" s="4">
        <f t="shared" si="105"/>
        <v>18781.234266623211</v>
      </c>
      <c r="K126" s="4">
        <f t="shared" si="166"/>
        <v>91223.848039415403</v>
      </c>
      <c r="L126" s="4">
        <f t="shared" si="167"/>
        <v>20819.112893314486</v>
      </c>
      <c r="M126" s="4">
        <f t="shared" si="168"/>
        <v>2821.1330231528782</v>
      </c>
      <c r="N126" s="11">
        <f t="shared" si="179"/>
        <v>8.627799625376964E-3</v>
      </c>
      <c r="O126" s="11">
        <f t="shared" si="180"/>
        <v>1.5792849059053093E-2</v>
      </c>
      <c r="P126" s="11">
        <f t="shared" si="181"/>
        <v>1.117795814635536E-2</v>
      </c>
      <c r="Q126" s="4">
        <f t="shared" si="182"/>
        <v>6464.6016665683501</v>
      </c>
      <c r="R126" s="4">
        <f t="shared" si="183"/>
        <v>16665.933976631863</v>
      </c>
      <c r="S126" s="4">
        <f t="shared" si="184"/>
        <v>4742.2256604605109</v>
      </c>
      <c r="T126" s="4">
        <f t="shared" si="112"/>
        <v>55.364539144778412</v>
      </c>
      <c r="U126" s="4">
        <f t="shared" si="113"/>
        <v>226.3767998292318</v>
      </c>
      <c r="V126" s="4">
        <f t="shared" si="114"/>
        <v>252.49808362638268</v>
      </c>
      <c r="W126" s="11">
        <f t="shared" si="185"/>
        <v>-1.219247815263802E-2</v>
      </c>
      <c r="X126" s="11">
        <f t="shared" si="186"/>
        <v>-1.3228699347321071E-2</v>
      </c>
      <c r="Y126" s="11">
        <f t="shared" si="187"/>
        <v>-1.2203590333800474E-2</v>
      </c>
      <c r="Z126" s="4">
        <f t="shared" si="134"/>
        <v>12003.151839226895</v>
      </c>
      <c r="AA126" s="4">
        <f t="shared" si="118"/>
        <v>47087.911149577987</v>
      </c>
      <c r="AB126" s="4">
        <f t="shared" si="119"/>
        <v>8111.5687802026268</v>
      </c>
      <c r="AC126" s="12">
        <f t="shared" si="120"/>
        <v>2.0002939492994276</v>
      </c>
      <c r="AD126" s="12">
        <f t="shared" si="121"/>
        <v>3.5558352629886429</v>
      </c>
      <c r="AE126" s="12">
        <f t="shared" si="122"/>
        <v>1.7563937390239284</v>
      </c>
      <c r="AF126" s="11">
        <f t="shared" si="188"/>
        <v>-2.9039671966837322E-3</v>
      </c>
      <c r="AG126" s="11">
        <f t="shared" si="189"/>
        <v>2.0567434751257441E-3</v>
      </c>
      <c r="AH126" s="11">
        <f t="shared" si="190"/>
        <v>8.257041531207765E-4</v>
      </c>
      <c r="AI126" s="1">
        <f t="shared" si="169"/>
        <v>211138.59761592752</v>
      </c>
      <c r="AJ126" s="1">
        <f t="shared" si="170"/>
        <v>124348.45995503679</v>
      </c>
      <c r="AK126" s="1">
        <f t="shared" si="171"/>
        <v>32782.293703787633</v>
      </c>
      <c r="AL126" s="17">
        <f t="shared" si="165"/>
        <v>34.040563801051995</v>
      </c>
      <c r="AM126" s="17">
        <f t="shared" si="165"/>
        <v>10.679408718425043</v>
      </c>
      <c r="AN126" s="17">
        <f t="shared" si="165"/>
        <v>2.1558802530785104</v>
      </c>
      <c r="AO126" s="7">
        <f t="shared" si="191"/>
        <v>9.0439381196058908E-3</v>
      </c>
      <c r="AP126" s="7">
        <f t="shared" si="191"/>
        <v>1.3926985083641801E-2</v>
      </c>
      <c r="AQ126" s="7">
        <f t="shared" si="191"/>
        <v>1.008091010525522E-2</v>
      </c>
      <c r="AR126" s="1">
        <f t="shared" si="127"/>
        <v>116764.30015363083</v>
      </c>
      <c r="AS126" s="1">
        <f t="shared" si="128"/>
        <v>73620.326770251515</v>
      </c>
      <c r="AT126" s="1">
        <f t="shared" si="129"/>
        <v>18781.234266623211</v>
      </c>
      <c r="AU126" s="1">
        <f t="shared" si="172"/>
        <v>23352.860030726166</v>
      </c>
      <c r="AV126" s="1">
        <f t="shared" si="173"/>
        <v>14724.065354050304</v>
      </c>
      <c r="AW126" s="1">
        <f t="shared" si="174"/>
        <v>3756.2468533246424</v>
      </c>
      <c r="AX126" s="1">
        <f t="shared" si="143"/>
        <v>72979.078431532311</v>
      </c>
      <c r="AY126" s="1">
        <f t="shared" si="144"/>
        <v>16655.290314651589</v>
      </c>
      <c r="AZ126" s="1">
        <f t="shared" si="145"/>
        <v>2256.9064185223024</v>
      </c>
      <c r="BA126" s="1">
        <f t="shared" si="146"/>
        <v>11.197928082225484</v>
      </c>
      <c r="BB126" s="1">
        <f t="shared" si="147"/>
        <v>9.7204831815567125</v>
      </c>
      <c r="BC126" s="1">
        <f t="shared" si="148"/>
        <v>7.7217503131853578</v>
      </c>
      <c r="BD126" s="1">
        <f t="shared" si="149"/>
        <v>16992.461921698861</v>
      </c>
      <c r="BE126">
        <f t="shared" si="135"/>
        <v>7.4918915218220111E-2</v>
      </c>
      <c r="BF126">
        <f t="shared" si="136"/>
        <v>0.20311806369660462</v>
      </c>
      <c r="BG126">
        <f t="shared" si="137"/>
        <v>2.6103804494005161E-2</v>
      </c>
      <c r="BH126">
        <f t="shared" si="150"/>
        <v>0.15885406532123156</v>
      </c>
      <c r="BI126">
        <f t="shared" si="151"/>
        <v>5.6128438574748528E-4</v>
      </c>
      <c r="BJ126">
        <f t="shared" si="151"/>
        <v>4.125694779985793E-3</v>
      </c>
      <c r="BK126">
        <f t="shared" si="151"/>
        <v>6.8140860906124406E-5</v>
      </c>
      <c r="BL126">
        <f t="shared" si="140"/>
        <v>65.537978488965678</v>
      </c>
      <c r="BM126">
        <f t="shared" si="141"/>
        <v>303.734997856875</v>
      </c>
      <c r="BN126">
        <f t="shared" si="142"/>
        <v>1.2797694718073096</v>
      </c>
      <c r="BO126">
        <f t="shared" si="131"/>
        <v>128.86241297619716</v>
      </c>
      <c r="BP126">
        <f t="shared" si="132"/>
        <v>63.513618919232158</v>
      </c>
      <c r="BQ126">
        <f t="shared" si="133"/>
        <v>12.087961792263716</v>
      </c>
      <c r="BR126" s="7">
        <f t="shared" si="158"/>
        <v>1.1819298993554828E-2</v>
      </c>
      <c r="BS126" s="7">
        <f t="shared" si="138"/>
        <v>0.16973309001641726</v>
      </c>
      <c r="BT126" s="7">
        <f t="shared" si="139"/>
        <v>5.0385990225837639E-2</v>
      </c>
      <c r="BU126" s="8">
        <f>MAX((BU$3*climate!$I236+BU$4*climate!$I236^2+BU$5*climate!$I236^6)*(K126/K$66)^$BW$1,-99)</f>
        <v>-3.6654366986794575</v>
      </c>
      <c r="BV126" s="8">
        <f>MAX((BV$3*climate!$I236+BV$4*climate!$I236^2+BV$5*climate!$I236^6)*(L126/L$66)^$BW$1,-99)</f>
        <v>-4.1053158946380925</v>
      </c>
      <c r="BW126" s="8">
        <f>MAX((BW$3*climate!$I236+BW$4*climate!$I236^2+BW$5*climate!$I236^6)*(M126/M$66)^$BW$1,-99)</f>
        <v>-5.0167963038001782</v>
      </c>
      <c r="BX126" s="8">
        <f>MAX((BX$3*climate!$M236+BX$4*climate!$M236^2+BX$5*climate!$M236^6)*(K126/K$66)^$BW$1,-99)</f>
        <v>-3.6654508323766462</v>
      </c>
      <c r="BY126" s="8">
        <f>MAX((BY$3*climate!$M236+BY$4*climate!$M236^2+BY$5*climate!$M236^6)*(L126/L$66)^$BW$1,-99)</f>
        <v>-4.1053262093890828</v>
      </c>
      <c r="BZ126" s="8">
        <f>MAX((BZ$3*climate!$M236+BZ$4*climate!$M236^2+BZ$5*climate!$M236^6)*(M126/M$66)^$BW$1,-99)</f>
        <v>-5.0168057645272146</v>
      </c>
      <c r="CA126" s="8">
        <f t="shared" si="152"/>
        <v>1.8279953916157096E-2</v>
      </c>
      <c r="CB126" s="8">
        <f t="shared" si="153"/>
        <v>3.1027130635470517E-3</v>
      </c>
      <c r="CC126" s="8">
        <f t="shared" si="154"/>
        <v>9.2105357934825396E-4</v>
      </c>
      <c r="CD126" s="8">
        <f>MAX((CD$3*climate!$I236+CD$4*climate!$I236^2+CD$5*climate!$I236^6)*(K126/K$66)^$BW$1,-99)</f>
        <v>-4.8064586583999347</v>
      </c>
      <c r="CE126" s="8">
        <f>MAX((CE$3*climate!$I236+CE$4*climate!$I236^2+CE$5*climate!$I236^6)*(L126/L$66)^$BW$1,-99)</f>
        <v>-5.8056169216843303</v>
      </c>
      <c r="CF126" s="8">
        <f>MAX((CF$3*climate!$I236+CF$4*climate!$I236^2+CF$5*climate!$I236^6)*(M126/M$66)^$BW$1,-99)</f>
        <v>-7.4739604054698061</v>
      </c>
      <c r="CG126" s="8">
        <f>MAX((CG$3*climate!$M236+CG$4*climate!$M236^2+CG$5*climate!$M236^6)*(K126/K$66)^$BW$1,-99)</f>
        <v>-4.8064884100924754</v>
      </c>
      <c r="CH126" s="8">
        <f>MAX((CH$3*climate!$M236+CH$4*climate!$M236^2+CH$5*climate!$M236^6)*(L126/L$66)^$BW$1,-99)</f>
        <v>-5.8056437432629489</v>
      </c>
      <c r="CI126" s="8">
        <f>MAX((CI$3*climate!$M236+CI$4*climate!$M236^2+CI$5*climate!$M236^6)*(M126/M$66)^$BW$1,-99)</f>
        <v>-7.4739902787995947</v>
      </c>
      <c r="CJ126" s="8">
        <f t="shared" si="155"/>
        <v>3.3399891226855716E-3</v>
      </c>
      <c r="CK126" s="8">
        <f t="shared" si="156"/>
        <v>5.6690667441464462E-4</v>
      </c>
      <c r="CL126" s="8">
        <f t="shared" si="157"/>
        <v>1.6828865929003923E-4</v>
      </c>
    </row>
    <row r="127" spans="1:90">
      <c r="A127">
        <f t="shared" si="175"/>
        <v>2081</v>
      </c>
      <c r="B127" s="4">
        <f t="shared" si="97"/>
        <v>1280.3027591171265</v>
      </c>
      <c r="C127" s="4">
        <f t="shared" si="98"/>
        <v>3538.0013945903279</v>
      </c>
      <c r="D127" s="4">
        <f t="shared" si="99"/>
        <v>6664.8688732806149</v>
      </c>
      <c r="E127" s="11">
        <f t="shared" si="176"/>
        <v>2.5559343459347284E-4</v>
      </c>
      <c r="F127" s="11">
        <f t="shared" si="177"/>
        <v>5.1240848938823285E-4</v>
      </c>
      <c r="G127" s="11">
        <f t="shared" si="178"/>
        <v>1.1313104597287028E-3</v>
      </c>
      <c r="H127" s="4">
        <f t="shared" si="103"/>
        <v>117781.43093430108</v>
      </c>
      <c r="I127" s="4">
        <f t="shared" si="104"/>
        <v>74805.796146026827</v>
      </c>
      <c r="J127" s="4">
        <f t="shared" si="105"/>
        <v>19009.542175077924</v>
      </c>
      <c r="K127" s="4">
        <f t="shared" si="166"/>
        <v>91994.983292483899</v>
      </c>
      <c r="L127" s="4">
        <f t="shared" si="167"/>
        <v>21143.517993069854</v>
      </c>
      <c r="M127" s="4">
        <f t="shared" si="168"/>
        <v>2852.2004763344958</v>
      </c>
      <c r="N127" s="11">
        <f t="shared" si="179"/>
        <v>8.4532199599309799E-3</v>
      </c>
      <c r="O127" s="11">
        <f t="shared" si="180"/>
        <v>1.5582080822451383E-2</v>
      </c>
      <c r="P127" s="11">
        <f t="shared" si="181"/>
        <v>1.1012402792299758E-2</v>
      </c>
      <c r="Q127" s="4">
        <f t="shared" si="182"/>
        <v>6441.4085341641558</v>
      </c>
      <c r="R127" s="4">
        <f t="shared" si="183"/>
        <v>16710.278019980804</v>
      </c>
      <c r="S127" s="4">
        <f t="shared" si="184"/>
        <v>4741.2972864440826</v>
      </c>
      <c r="T127" s="4">
        <f t="shared" si="112"/>
        <v>54.689508210824826</v>
      </c>
      <c r="U127" s="4">
        <f t="shared" si="113"/>
        <v>223.38212920508221</v>
      </c>
      <c r="V127" s="4">
        <f t="shared" si="114"/>
        <v>249.41670045373661</v>
      </c>
      <c r="W127" s="11">
        <f t="shared" si="185"/>
        <v>-1.219247815263802E-2</v>
      </c>
      <c r="X127" s="11">
        <f t="shared" si="186"/>
        <v>-1.3228699347321071E-2</v>
      </c>
      <c r="Y127" s="11">
        <f t="shared" si="187"/>
        <v>-1.2203590333800474E-2</v>
      </c>
      <c r="Z127" s="4">
        <f t="shared" si="134"/>
        <v>11927.581161139477</v>
      </c>
      <c r="AA127" s="4">
        <f t="shared" si="118"/>
        <v>47321.400235974237</v>
      </c>
      <c r="AB127" s="4">
        <f t="shared" si="119"/>
        <v>8118.4891868614204</v>
      </c>
      <c r="AC127" s="12">
        <f t="shared" si="120"/>
        <v>1.9944851612869372</v>
      </c>
      <c r="AD127" s="12">
        <f t="shared" si="121"/>
        <v>3.563148703964417</v>
      </c>
      <c r="AE127" s="12">
        <f t="shared" si="122"/>
        <v>1.7578440006287557</v>
      </c>
      <c r="AF127" s="11">
        <f t="shared" si="188"/>
        <v>-2.9039671966837322E-3</v>
      </c>
      <c r="AG127" s="11">
        <f t="shared" si="189"/>
        <v>2.0567434751257441E-3</v>
      </c>
      <c r="AH127" s="11">
        <f t="shared" si="190"/>
        <v>8.257041531207765E-4</v>
      </c>
      <c r="AI127" s="1">
        <f t="shared" si="169"/>
        <v>213377.59788506094</v>
      </c>
      <c r="AJ127" s="1">
        <f t="shared" si="170"/>
        <v>126637.67931358342</v>
      </c>
      <c r="AK127" s="1">
        <f t="shared" si="171"/>
        <v>33260.31118673351</v>
      </c>
      <c r="AL127" s="17">
        <f t="shared" si="165"/>
        <v>34.345345946099478</v>
      </c>
      <c r="AM127" s="17">
        <f t="shared" si="165"/>
        <v>10.826653364689427</v>
      </c>
      <c r="AN127" s="17">
        <f t="shared" si="165"/>
        <v>2.1773961557571999</v>
      </c>
      <c r="AO127" s="7">
        <f t="shared" si="191"/>
        <v>8.9534987384098322E-3</v>
      </c>
      <c r="AP127" s="7">
        <f t="shared" si="191"/>
        <v>1.3787715232805383E-2</v>
      </c>
      <c r="AQ127" s="7">
        <f t="shared" si="191"/>
        <v>9.9801010042026676E-3</v>
      </c>
      <c r="AR127" s="1">
        <f t="shared" si="127"/>
        <v>117781.43093430108</v>
      </c>
      <c r="AS127" s="1">
        <f t="shared" si="128"/>
        <v>74805.796146026827</v>
      </c>
      <c r="AT127" s="1">
        <f t="shared" si="129"/>
        <v>19009.542175077924</v>
      </c>
      <c r="AU127" s="1">
        <f t="shared" si="172"/>
        <v>23556.286186860219</v>
      </c>
      <c r="AV127" s="1">
        <f t="shared" si="173"/>
        <v>14961.159229205367</v>
      </c>
      <c r="AW127" s="1">
        <f t="shared" si="174"/>
        <v>3801.9084350155849</v>
      </c>
      <c r="AX127" s="1">
        <f t="shared" si="143"/>
        <v>73595.986633987108</v>
      </c>
      <c r="AY127" s="1">
        <f t="shared" si="144"/>
        <v>16914.81439445588</v>
      </c>
      <c r="AZ127" s="1">
        <f t="shared" si="145"/>
        <v>2281.7603810675969</v>
      </c>
      <c r="BA127" s="1">
        <f t="shared" si="146"/>
        <v>11.206345773800662</v>
      </c>
      <c r="BB127" s="1">
        <f t="shared" si="147"/>
        <v>9.735945108317237</v>
      </c>
      <c r="BC127" s="1">
        <f t="shared" si="148"/>
        <v>7.7327025209944367</v>
      </c>
      <c r="BD127" s="1">
        <f t="shared" si="149"/>
        <v>16533.445060010774</v>
      </c>
      <c r="BE127">
        <f t="shared" si="135"/>
        <v>7.4918915218220111E-2</v>
      </c>
      <c r="BF127">
        <f t="shared" si="136"/>
        <v>0.20311806369660462</v>
      </c>
      <c r="BG127">
        <f t="shared" si="137"/>
        <v>2.6103804494005161E-2</v>
      </c>
      <c r="BH127">
        <f t="shared" si="150"/>
        <v>0.15908799886250849</v>
      </c>
      <c r="BI127">
        <f t="shared" si="151"/>
        <v>5.6128438574748528E-4</v>
      </c>
      <c r="BJ127">
        <f t="shared" si="151"/>
        <v>4.125694779985793E-3</v>
      </c>
      <c r="BK127">
        <f t="shared" si="151"/>
        <v>6.8140860906124406E-5</v>
      </c>
      <c r="BL127">
        <f t="shared" si="140"/>
        <v>66.108878114419042</v>
      </c>
      <c r="BM127">
        <f t="shared" si="141"/>
        <v>308.62588267234423</v>
      </c>
      <c r="BN127">
        <f t="shared" si="142"/>
        <v>1.2953265692410905</v>
      </c>
      <c r="BO127">
        <f t="shared" si="131"/>
        <v>130.38547636419378</v>
      </c>
      <c r="BP127">
        <f t="shared" si="132"/>
        <v>64.217915745075288</v>
      </c>
      <c r="BQ127">
        <f t="shared" si="133"/>
        <v>12.224475786993496</v>
      </c>
      <c r="BR127" s="7">
        <f t="shared" si="158"/>
        <v>1.1621915981242514E-2</v>
      </c>
      <c r="BS127" s="7">
        <f t="shared" si="138"/>
        <v>0.16478940778292939</v>
      </c>
      <c r="BT127" s="7">
        <f t="shared" si="139"/>
        <v>4.836346406187024E-2</v>
      </c>
      <c r="BU127" s="8">
        <f>MAX((BU$3*climate!$I237+BU$4*climate!$I237^2+BU$5*climate!$I237^6)*(K127/K$66)^$BW$1,-99)</f>
        <v>-3.9153170450432966</v>
      </c>
      <c r="BV127" s="8">
        <f>MAX((BV$3*climate!$I237+BV$4*climate!$I237^2+BV$5*climate!$I237^6)*(L127/L$66)^$BW$1,-99)</f>
        <v>-4.2769432768690478</v>
      </c>
      <c r="BW127" s="8">
        <f>MAX((BW$3*climate!$I237+BW$4*climate!$I237^2+BW$5*climate!$I237^6)*(M127/M$66)^$BW$1,-99)</f>
        <v>-5.1750513391685899</v>
      </c>
      <c r="BX127" s="8">
        <f>MAX((BX$3*climate!$M237+BX$4*climate!$M237^2+BX$5*climate!$M237^6)*(K127/K$66)^$BW$1,-99)</f>
        <v>-3.9153313356600976</v>
      </c>
      <c r="BY127" s="8">
        <f>MAX((BY$3*climate!$M237+BY$4*climate!$M237^2+BY$5*climate!$M237^6)*(L127/L$66)^$BW$1,-99)</f>
        <v>-4.2769536669886783</v>
      </c>
      <c r="BZ127" s="8">
        <f>MAX((BZ$3*climate!$M237+BZ$4*climate!$M237^2+BZ$5*climate!$M237^6)*(M127/M$66)^$BW$1,-99)</f>
        <v>-5.1750608615548721</v>
      </c>
      <c r="CA127" s="8">
        <f t="shared" si="152"/>
        <v>1.8641854993967772E-2</v>
      </c>
      <c r="CB127" s="8">
        <f t="shared" si="153"/>
        <v>3.0719802444311938E-3</v>
      </c>
      <c r="CC127" s="8">
        <f t="shared" si="154"/>
        <v>9.0158468404735661E-4</v>
      </c>
      <c r="CD127" s="8">
        <f>MAX((CD$3*climate!$I237+CD$4*climate!$I237^2+CD$5*climate!$I237^6)*(K127/K$66)^$BW$1,-99)</f>
        <v>-5.3515367344851263</v>
      </c>
      <c r="CE127" s="8">
        <f>MAX((CE$3*climate!$I237+CE$4*climate!$I237^2+CE$5*climate!$I237^6)*(L127/L$66)^$BW$1,-99)</f>
        <v>-6.281651261040599</v>
      </c>
      <c r="CF127" s="8">
        <f>MAX((CF$3*climate!$I237+CF$4*climate!$I237^2+CF$5*climate!$I237^6)*(M127/M$66)^$BW$1,-99)</f>
        <v>-8.0084781191352636</v>
      </c>
      <c r="CG127" s="8">
        <f>MAX((CG$3*climate!$M237+CG$4*climate!$M237^2+CG$5*climate!$M237^6)*(K127/K$66)^$BW$1,-99)</f>
        <v>-5.3515682567762823</v>
      </c>
      <c r="CH127" s="8">
        <f>MAX((CH$3*climate!$M237+CH$4*climate!$M237^2+CH$5*climate!$M237^6)*(L127/L$66)^$BW$1,-99)</f>
        <v>-6.2816794966031537</v>
      </c>
      <c r="CI127" s="8">
        <f>MAX((CI$3*climate!$M237+CI$4*climate!$M237^2+CI$5*climate!$M237^6)*(M127/M$66)^$BW$1,-99)</f>
        <v>-8.0085095122049719</v>
      </c>
      <c r="CJ127" s="8">
        <f t="shared" si="155"/>
        <v>3.5189183148940885E-3</v>
      </c>
      <c r="CK127" s="8">
        <f t="shared" si="156"/>
        <v>5.7988046514790062E-4</v>
      </c>
      <c r="CL127" s="8">
        <f t="shared" si="157"/>
        <v>1.7018707945903723E-4</v>
      </c>
    </row>
    <row r="128" spans="1:90">
      <c r="A128">
        <f t="shared" si="175"/>
        <v>2082</v>
      </c>
      <c r="B128" s="4">
        <f t="shared" si="97"/>
        <v>1280.6136342476727</v>
      </c>
      <c r="C128" s="4">
        <f t="shared" si="98"/>
        <v>3539.723651442881</v>
      </c>
      <c r="D128" s="4">
        <f t="shared" si="99"/>
        <v>6672.031907356225</v>
      </c>
      <c r="E128" s="11">
        <f t="shared" si="176"/>
        <v>2.4281376286379918E-4</v>
      </c>
      <c r="F128" s="11">
        <f t="shared" si="177"/>
        <v>4.8678806491882118E-4</v>
      </c>
      <c r="G128" s="11">
        <f t="shared" si="178"/>
        <v>1.0747449367422676E-3</v>
      </c>
      <c r="H128" s="4">
        <f t="shared" si="103"/>
        <v>118785.54188309629</v>
      </c>
      <c r="I128" s="4">
        <f t="shared" si="104"/>
        <v>75992.822633047559</v>
      </c>
      <c r="J128" s="4">
        <f t="shared" si="105"/>
        <v>19236.42898921439</v>
      </c>
      <c r="K128" s="4">
        <f t="shared" si="166"/>
        <v>92756.736853641036</v>
      </c>
      <c r="L128" s="4">
        <f t="shared" si="167"/>
        <v>21468.574983832696</v>
      </c>
      <c r="M128" s="4">
        <f t="shared" si="168"/>
        <v>2883.1440341292932</v>
      </c>
      <c r="N128" s="11">
        <f t="shared" si="179"/>
        <v>8.2803815370591227E-3</v>
      </c>
      <c r="O128" s="11">
        <f t="shared" si="180"/>
        <v>1.5373836599443136E-2</v>
      </c>
      <c r="P128" s="11">
        <f t="shared" si="181"/>
        <v>1.0849012210587761E-2</v>
      </c>
      <c r="Q128" s="4">
        <f t="shared" si="182"/>
        <v>6417.1165935005565</v>
      </c>
      <c r="R128" s="4">
        <f t="shared" si="183"/>
        <v>16750.875551550413</v>
      </c>
      <c r="S128" s="4">
        <f t="shared" si="184"/>
        <v>4739.3352038944304</v>
      </c>
      <c r="T128" s="4">
        <f t="shared" si="112"/>
        <v>54.022707576785827</v>
      </c>
      <c r="U128" s="4">
        <f t="shared" si="113"/>
        <v>220.42707417826375</v>
      </c>
      <c r="V128" s="4">
        <f t="shared" si="114"/>
        <v>246.37292121899097</v>
      </c>
      <c r="W128" s="11">
        <f t="shared" si="185"/>
        <v>-1.219247815263802E-2</v>
      </c>
      <c r="X128" s="11">
        <f t="shared" si="186"/>
        <v>-1.3228699347321071E-2</v>
      </c>
      <c r="Y128" s="11">
        <f t="shared" si="187"/>
        <v>-1.2203590333800474E-2</v>
      </c>
      <c r="Z128" s="4">
        <f t="shared" si="134"/>
        <v>11850.275393011832</v>
      </c>
      <c r="AA128" s="4">
        <f t="shared" si="118"/>
        <v>47544.89805212299</v>
      </c>
      <c r="AB128" s="4">
        <f t="shared" si="119"/>
        <v>8123.602007839283</v>
      </c>
      <c r="AC128" s="12">
        <f t="shared" si="120"/>
        <v>1.9886932418042875</v>
      </c>
      <c r="AD128" s="12">
        <f t="shared" si="121"/>
        <v>3.5704771868121985</v>
      </c>
      <c r="AE128" s="12">
        <f t="shared" si="122"/>
        <v>1.7592954597206132</v>
      </c>
      <c r="AF128" s="11">
        <f t="shared" si="188"/>
        <v>-2.9039671966837322E-3</v>
      </c>
      <c r="AG128" s="11">
        <f t="shared" si="189"/>
        <v>2.0567434751257441E-3</v>
      </c>
      <c r="AH128" s="11">
        <f t="shared" si="190"/>
        <v>8.257041531207765E-4</v>
      </c>
      <c r="AI128" s="1">
        <f t="shared" si="169"/>
        <v>215596.12428341509</v>
      </c>
      <c r="AJ128" s="1">
        <f t="shared" si="170"/>
        <v>128935.07061143045</v>
      </c>
      <c r="AK128" s="1">
        <f t="shared" si="171"/>
        <v>33736.188503075748</v>
      </c>
      <c r="AL128" s="17">
        <f t="shared" si="165"/>
        <v>34.64978184758214</v>
      </c>
      <c r="AM128" s="17">
        <f t="shared" si="165"/>
        <v>10.974435430070892</v>
      </c>
      <c r="AN128" s="17">
        <f t="shared" si="165"/>
        <v>2.1989094829822133</v>
      </c>
      <c r="AO128" s="7">
        <f t="shared" si="191"/>
        <v>8.8639637510257337E-3</v>
      </c>
      <c r="AP128" s="7">
        <f t="shared" si="191"/>
        <v>1.3649838080477329E-2</v>
      </c>
      <c r="AQ128" s="7">
        <f t="shared" si="191"/>
        <v>9.8802999941606413E-3</v>
      </c>
      <c r="AR128" s="1">
        <f t="shared" si="127"/>
        <v>118785.54188309629</v>
      </c>
      <c r="AS128" s="1">
        <f t="shared" si="128"/>
        <v>75992.822633047559</v>
      </c>
      <c r="AT128" s="1">
        <f t="shared" si="129"/>
        <v>19236.42898921439</v>
      </c>
      <c r="AU128" s="1">
        <f t="shared" si="172"/>
        <v>23757.108376619261</v>
      </c>
      <c r="AV128" s="1">
        <f t="shared" si="173"/>
        <v>15198.564526609513</v>
      </c>
      <c r="AW128" s="1">
        <f t="shared" si="174"/>
        <v>3847.2857978428783</v>
      </c>
      <c r="AX128" s="1">
        <f t="shared" si="143"/>
        <v>74205.389482912826</v>
      </c>
      <c r="AY128" s="1">
        <f t="shared" si="144"/>
        <v>17174.859987066156</v>
      </c>
      <c r="AZ128" s="1">
        <f t="shared" si="145"/>
        <v>2306.5152273034346</v>
      </c>
      <c r="BA128" s="1">
        <f t="shared" si="146"/>
        <v>11.214592061058315</v>
      </c>
      <c r="BB128" s="1">
        <f t="shared" si="147"/>
        <v>9.7512019649214352</v>
      </c>
      <c r="BC128" s="1">
        <f t="shared" si="148"/>
        <v>7.743493104885224</v>
      </c>
      <c r="BD128" s="1">
        <f t="shared" si="149"/>
        <v>16085.838492457049</v>
      </c>
      <c r="BE128">
        <f t="shared" si="135"/>
        <v>7.4918915218220111E-2</v>
      </c>
      <c r="BF128">
        <f t="shared" si="136"/>
        <v>0.20311806369660462</v>
      </c>
      <c r="BG128">
        <f t="shared" si="137"/>
        <v>2.6103804494005161E-2</v>
      </c>
      <c r="BH128">
        <f t="shared" si="150"/>
        <v>0.15932004475663539</v>
      </c>
      <c r="BI128">
        <f t="shared" si="151"/>
        <v>5.6128438574748528E-4</v>
      </c>
      <c r="BJ128">
        <f t="shared" si="151"/>
        <v>4.125694779985793E-3</v>
      </c>
      <c r="BK128">
        <f t="shared" si="151"/>
        <v>6.8140860906124406E-5</v>
      </c>
      <c r="BL128">
        <f t="shared" si="140"/>
        <v>66.672469911535885</v>
      </c>
      <c r="BM128">
        <f t="shared" si="141"/>
        <v>313.52319165355055</v>
      </c>
      <c r="BN128">
        <f t="shared" si="142"/>
        <v>1.310786832084597</v>
      </c>
      <c r="BO128">
        <f t="shared" si="131"/>
        <v>131.90080541567272</v>
      </c>
      <c r="BP128">
        <f t="shared" si="132"/>
        <v>64.930268526992464</v>
      </c>
      <c r="BQ128">
        <f t="shared" si="133"/>
        <v>12.362594351931479</v>
      </c>
      <c r="BR128" s="7">
        <f t="shared" si="158"/>
        <v>1.1427510251981854E-2</v>
      </c>
      <c r="BS128" s="7">
        <f t="shared" si="138"/>
        <v>0.15998971629410619</v>
      </c>
      <c r="BT128" s="7">
        <f t="shared" si="139"/>
        <v>4.6430920202279201E-2</v>
      </c>
      <c r="BU128" s="8">
        <f>MAX((BU$3*climate!$I238+BU$4*climate!$I238^2+BU$5*climate!$I238^6)*(K128/K$66)^$BW$1,-99)</f>
        <v>-4.168741030627972</v>
      </c>
      <c r="BV128" s="8">
        <f>MAX((BV$3*climate!$I238+BV$4*climate!$I238^2+BV$5*climate!$I238^6)*(L128/L$66)^$BW$1,-99)</f>
        <v>-4.4502606644639098</v>
      </c>
      <c r="BW128" s="8">
        <f>MAX((BW$3*climate!$I238+BW$4*climate!$I238^2+BW$5*climate!$I238^6)*(M128/M$66)^$BW$1,-99)</f>
        <v>-5.3349069305405381</v>
      </c>
      <c r="BX128" s="8">
        <f>MAX((BX$3*climate!$M238+BX$4*climate!$M238^2+BX$5*climate!$M238^6)*(K128/K$66)^$BW$1,-99)</f>
        <v>-4.168755472989635</v>
      </c>
      <c r="BY128" s="8">
        <f>MAX((BY$3*climate!$M238+BY$4*climate!$M238^2+BY$5*climate!$M238^6)*(L128/L$66)^$BW$1,-99)</f>
        <v>-4.4502711263515176</v>
      </c>
      <c r="BZ128" s="8">
        <f>MAX((BZ$3*climate!$M238+BZ$4*climate!$M238^2+BZ$5*climate!$M238^6)*(M128/M$66)^$BW$1,-99)</f>
        <v>-5.3349165116888964</v>
      </c>
      <c r="CA128" s="8">
        <f t="shared" si="152"/>
        <v>1.8998508362440374E-2</v>
      </c>
      <c r="CB128" s="8">
        <f t="shared" si="153"/>
        <v>3.0395659629180393E-3</v>
      </c>
      <c r="CC128" s="8">
        <f t="shared" si="154"/>
        <v>8.8211822573880307E-4</v>
      </c>
      <c r="CD128" s="8">
        <f>MAX((CD$3*climate!$I238+CD$4*climate!$I238^2+CD$5*climate!$I238^6)*(K128/K$66)^$BW$1,-99)</f>
        <v>-5.9308153113198347</v>
      </c>
      <c r="CE128" s="8">
        <f>MAX((CE$3*climate!$I238+CE$4*climate!$I238^2+CE$5*climate!$I238^6)*(L128/L$66)^$BW$1,-99)</f>
        <v>-6.7843899967657615</v>
      </c>
      <c r="CF128" s="8">
        <f>MAX((CF$3*climate!$I238+CF$4*climate!$I238^2+CF$5*climate!$I238^6)*(M128/M$66)^$BW$1,-99)</f>
        <v>-8.572296125779971</v>
      </c>
      <c r="CG128" s="8">
        <f>MAX((CG$3*climate!$M238+CG$4*climate!$M238^2+CG$5*climate!$M238^6)*(K128/K$66)^$BW$1,-99)</f>
        <v>-5.9308486631697477</v>
      </c>
      <c r="CH128" s="8">
        <f>MAX((CH$3*climate!$M238+CH$4*climate!$M238^2+CH$5*climate!$M238^6)*(L128/L$66)^$BW$1,-99)</f>
        <v>-6.784419689264495</v>
      </c>
      <c r="CI128" s="8">
        <f>MAX((CI$3*climate!$M238+CI$4*climate!$M238^2+CI$5*climate!$M238^6)*(M128/M$66)^$BW$1,-99)</f>
        <v>-8.5723290863167652</v>
      </c>
      <c r="CJ128" s="8">
        <f t="shared" si="155"/>
        <v>3.702337418679238E-3</v>
      </c>
      <c r="CK128" s="8">
        <f t="shared" si="156"/>
        <v>5.9233591323954468E-4</v>
      </c>
      <c r="CL128" s="8">
        <f t="shared" si="157"/>
        <v>1.7190293324860807E-4</v>
      </c>
    </row>
    <row r="129" spans="1:90">
      <c r="A129">
        <f t="shared" si="175"/>
        <v>2083</v>
      </c>
      <c r="B129" s="4">
        <f t="shared" si="97"/>
        <v>1280.9090373322138</v>
      </c>
      <c r="C129" s="4">
        <f t="shared" si="98"/>
        <v>3541.3605919081824</v>
      </c>
      <c r="D129" s="4">
        <f t="shared" si="99"/>
        <v>6678.8441032409282</v>
      </c>
      <c r="E129" s="11">
        <f t="shared" si="176"/>
        <v>2.3067307472060921E-4</v>
      </c>
      <c r="F129" s="11">
        <f t="shared" si="177"/>
        <v>4.6244866167288008E-4</v>
      </c>
      <c r="G129" s="11">
        <f t="shared" si="178"/>
        <v>1.0210076899051543E-3</v>
      </c>
      <c r="H129" s="4">
        <f t="shared" si="103"/>
        <v>119776.43154198196</v>
      </c>
      <c r="I129" s="4">
        <f t="shared" si="104"/>
        <v>77181.165750111089</v>
      </c>
      <c r="J129" s="4">
        <f t="shared" si="105"/>
        <v>19461.874055622109</v>
      </c>
      <c r="K129" s="4">
        <f t="shared" si="166"/>
        <v>93508.928464931276</v>
      </c>
      <c r="L129" s="4">
        <f t="shared" si="167"/>
        <v>21794.21263298233</v>
      </c>
      <c r="M129" s="4">
        <f t="shared" si="168"/>
        <v>2913.9584267550399</v>
      </c>
      <c r="N129" s="11">
        <f t="shared" si="179"/>
        <v>8.1092935866977633E-3</v>
      </c>
      <c r="O129" s="11">
        <f t="shared" si="180"/>
        <v>1.5168107310096879E-2</v>
      </c>
      <c r="P129" s="11">
        <f t="shared" si="181"/>
        <v>1.0687774270373041E-2</v>
      </c>
      <c r="Q129" s="4">
        <f t="shared" si="182"/>
        <v>6391.7539119469293</v>
      </c>
      <c r="R129" s="4">
        <f t="shared" si="183"/>
        <v>16787.761086343053</v>
      </c>
      <c r="S129" s="4">
        <f t="shared" si="184"/>
        <v>4736.3640273499641</v>
      </c>
      <c r="T129" s="4">
        <f t="shared" si="112"/>
        <v>53.364036894909511</v>
      </c>
      <c r="U129" s="4">
        <f t="shared" si="113"/>
        <v>217.51111068594986</v>
      </c>
      <c r="V129" s="4">
        <f t="shared" si="114"/>
        <v>243.36628701909271</v>
      </c>
      <c r="W129" s="11">
        <f t="shared" si="185"/>
        <v>-1.219247815263802E-2</v>
      </c>
      <c r="X129" s="11">
        <f t="shared" si="186"/>
        <v>-1.3228699347321071E-2</v>
      </c>
      <c r="Y129" s="11">
        <f t="shared" si="187"/>
        <v>-1.2203590333800474E-2</v>
      </c>
      <c r="Z129" s="4">
        <f t="shared" si="134"/>
        <v>11771.302416126937</v>
      </c>
      <c r="AA129" s="4">
        <f t="shared" si="118"/>
        <v>47758.433362496369</v>
      </c>
      <c r="AB129" s="4">
        <f t="shared" si="119"/>
        <v>8126.9451482790573</v>
      </c>
      <c r="AC129" s="12">
        <f t="shared" si="120"/>
        <v>1.9829181418658213</v>
      </c>
      <c r="AD129" s="12">
        <f t="shared" si="121"/>
        <v>3.5778207424692599</v>
      </c>
      <c r="AE129" s="12">
        <f t="shared" si="122"/>
        <v>1.7607481172882711</v>
      </c>
      <c r="AF129" s="11">
        <f t="shared" si="188"/>
        <v>-2.9039671966837322E-3</v>
      </c>
      <c r="AG129" s="11">
        <f t="shared" si="189"/>
        <v>2.0567434751257441E-3</v>
      </c>
      <c r="AH129" s="11">
        <f t="shared" si="190"/>
        <v>8.257041531207765E-4</v>
      </c>
      <c r="AI129" s="1">
        <f t="shared" si="169"/>
        <v>217793.62023169285</v>
      </c>
      <c r="AJ129" s="1">
        <f t="shared" si="170"/>
        <v>131240.12807689692</v>
      </c>
      <c r="AK129" s="1">
        <f t="shared" si="171"/>
        <v>34209.855450611052</v>
      </c>
      <c r="AL129" s="17">
        <f t="shared" si="165"/>
        <v>34.95384491375728</v>
      </c>
      <c r="AM129" s="17">
        <f t="shared" si="165"/>
        <v>11.122736704049561</v>
      </c>
      <c r="AN129" s="17">
        <f t="shared" si="165"/>
        <v>2.2204181094805633</v>
      </c>
      <c r="AO129" s="7">
        <f t="shared" si="191"/>
        <v>8.7753241135154758E-3</v>
      </c>
      <c r="AP129" s="7">
        <f t="shared" si="191"/>
        <v>1.3513339699672555E-2</v>
      </c>
      <c r="AQ129" s="7">
        <f t="shared" si="191"/>
        <v>9.7814969942190341E-3</v>
      </c>
      <c r="AR129" s="1">
        <f t="shared" si="127"/>
        <v>119776.43154198196</v>
      </c>
      <c r="AS129" s="1">
        <f t="shared" si="128"/>
        <v>77181.165750111089</v>
      </c>
      <c r="AT129" s="1">
        <f t="shared" si="129"/>
        <v>19461.874055622109</v>
      </c>
      <c r="AU129" s="1">
        <f t="shared" si="172"/>
        <v>23955.286308396393</v>
      </c>
      <c r="AV129" s="1">
        <f t="shared" si="173"/>
        <v>15436.233150022219</v>
      </c>
      <c r="AW129" s="1">
        <f t="shared" si="174"/>
        <v>3892.3748111244222</v>
      </c>
      <c r="AX129" s="1">
        <f t="shared" si="143"/>
        <v>74807.142771945029</v>
      </c>
      <c r="AY129" s="1">
        <f t="shared" si="144"/>
        <v>17435.370106385864</v>
      </c>
      <c r="AZ129" s="1">
        <f t="shared" si="145"/>
        <v>2331.1667414040317</v>
      </c>
      <c r="BA129" s="1">
        <f t="shared" si="146"/>
        <v>11.222668651007078</v>
      </c>
      <c r="BB129" s="1">
        <f t="shared" si="147"/>
        <v>9.7662561866668298</v>
      </c>
      <c r="BC129" s="1">
        <f t="shared" si="148"/>
        <v>7.7541241686113178</v>
      </c>
      <c r="BD129" s="1">
        <f t="shared" si="149"/>
        <v>15649.423451569497</v>
      </c>
      <c r="BE129">
        <f t="shared" si="135"/>
        <v>7.4918915218220111E-2</v>
      </c>
      <c r="BF129">
        <f t="shared" si="136"/>
        <v>0.20311806369660462</v>
      </c>
      <c r="BG129">
        <f t="shared" si="137"/>
        <v>2.6103804494005161E-2</v>
      </c>
      <c r="BH129">
        <f t="shared" si="150"/>
        <v>0.15955021376887157</v>
      </c>
      <c r="BI129">
        <f t="shared" si="151"/>
        <v>5.6128438574748528E-4</v>
      </c>
      <c r="BJ129">
        <f t="shared" si="151"/>
        <v>4.125694779985793E-3</v>
      </c>
      <c r="BK129">
        <f t="shared" si="151"/>
        <v>6.8140860906124406E-5</v>
      </c>
      <c r="BL129">
        <f t="shared" si="140"/>
        <v>67.228640805067073</v>
      </c>
      <c r="BM129">
        <f t="shared" si="141"/>
        <v>318.42593264845158</v>
      </c>
      <c r="BN129">
        <f t="shared" si="142"/>
        <v>1.3261488529966574</v>
      </c>
      <c r="BO129">
        <f t="shared" si="131"/>
        <v>133.40810322180499</v>
      </c>
      <c r="BP129">
        <f t="shared" si="132"/>
        <v>65.650767151503658</v>
      </c>
      <c r="BQ129">
        <f t="shared" si="133"/>
        <v>12.502335038953472</v>
      </c>
      <c r="BR129" s="7">
        <f t="shared" si="158"/>
        <v>1.1236035616840168E-2</v>
      </c>
      <c r="BS129" s="7">
        <f t="shared" si="138"/>
        <v>0.15532982164476328</v>
      </c>
      <c r="BT129" s="7">
        <f t="shared" si="139"/>
        <v>4.4583919423297029E-2</v>
      </c>
      <c r="BU129" s="8">
        <f>MAX((BU$3*climate!$I239+BU$4*climate!$I239^2+BU$5*climate!$I239^6)*(K129/K$66)^$BW$1,-99)</f>
        <v>-4.425634066265256</v>
      </c>
      <c r="BV129" s="8">
        <f>MAX((BV$3*climate!$I239+BV$4*climate!$I239^2+BV$5*climate!$I239^6)*(L129/L$66)^$BW$1,-99)</f>
        <v>-4.6252106141214826</v>
      </c>
      <c r="BW129" s="8">
        <f>MAX((BW$3*climate!$I239+BW$4*climate!$I239^2+BW$5*climate!$I239^6)*(M129/M$66)^$BW$1,-99)</f>
        <v>-5.4963144972354563</v>
      </c>
      <c r="BX129" s="8">
        <f>MAX((BX$3*climate!$M239+BX$4*climate!$M239^2+BX$5*climate!$M239^6)*(K129/K$66)^$BW$1,-99)</f>
        <v>-4.4256486552740011</v>
      </c>
      <c r="BY129" s="8">
        <f>MAX((BY$3*climate!$M239+BY$4*climate!$M239^2+BY$5*climate!$M239^6)*(L129/L$66)^$BW$1,-99)</f>
        <v>-4.6252211442550664</v>
      </c>
      <c r="BZ129" s="8">
        <f>MAX((BZ$3*climate!$M239+BZ$4*climate!$M239^2+BZ$5*climate!$M239^6)*(M129/M$66)^$BW$1,-99)</f>
        <v>-5.4963241343118208</v>
      </c>
      <c r="CA129" s="8">
        <f t="shared" si="152"/>
        <v>1.934974973689061E-2</v>
      </c>
      <c r="CB129" s="8">
        <f t="shared" si="153"/>
        <v>3.0055931755020235E-3</v>
      </c>
      <c r="CC129" s="8">
        <f t="shared" si="154"/>
        <v>8.6268768313049391E-4</v>
      </c>
      <c r="CD129" s="8">
        <f>MAX((CD$3*climate!$I239+CD$4*climate!$I239^2+CD$5*climate!$I239^6)*(K129/K$66)^$BW$1,-99)</f>
        <v>-6.5455862659717514</v>
      </c>
      <c r="CE129" s="8">
        <f>MAX((CE$3*climate!$I239+CE$4*climate!$I239^2+CE$5*climate!$I239^6)*(L129/L$66)^$BW$1,-99)</f>
        <v>-7.3147471376501656</v>
      </c>
      <c r="CF129" s="8">
        <f>MAX((CF$3*climate!$I239+CF$4*climate!$I239^2+CF$5*climate!$I239^6)*(M129/M$66)^$BW$1,-99)</f>
        <v>-9.1664464101661753</v>
      </c>
      <c r="CG129" s="8">
        <f>MAX((CG$3*climate!$M239+CG$4*climate!$M239^2+CG$5*climate!$M239^6)*(K129/K$66)^$BW$1,-99)</f>
        <v>-6.5456215065760333</v>
      </c>
      <c r="CH129" s="8">
        <f>MAX((CH$3*climate!$M239+CH$4*climate!$M239^2+CH$5*climate!$M239^6)*(L129/L$66)^$BW$1,-99)</f>
        <v>-7.3147783300398848</v>
      </c>
      <c r="CI129" s="8">
        <f>MAX((CI$3*climate!$M239+CI$4*climate!$M239^2+CI$5*climate!$M239^6)*(M129/M$66)^$BW$1,-99)</f>
        <v>-9.1664809860214422</v>
      </c>
      <c r="CJ129" s="8">
        <f t="shared" si="155"/>
        <v>3.8901310737879191E-3</v>
      </c>
      <c r="CK129" s="8">
        <f t="shared" si="156"/>
        <v>6.0425336586622893E-4</v>
      </c>
      <c r="CL129" s="8">
        <f t="shared" si="157"/>
        <v>1.7343729033982453E-4</v>
      </c>
    </row>
    <row r="130" spans="1:90">
      <c r="A130">
        <f t="shared" si="175"/>
        <v>2084</v>
      </c>
      <c r="B130" s="4">
        <f t="shared" si="97"/>
        <v>1281.1897349969886</v>
      </c>
      <c r="C130" s="4">
        <f t="shared" si="98"/>
        <v>3542.9164045011003</v>
      </c>
      <c r="D130" s="4">
        <f t="shared" si="99"/>
        <v>6685.3222968705604</v>
      </c>
      <c r="E130" s="11">
        <f t="shared" si="176"/>
        <v>2.1913942098457874E-4</v>
      </c>
      <c r="F130" s="11">
        <f t="shared" si="177"/>
        <v>4.3932622858923606E-4</v>
      </c>
      <c r="G130" s="11">
        <f t="shared" si="178"/>
        <v>9.6995730540989651E-4</v>
      </c>
      <c r="H130" s="4">
        <f t="shared" si="103"/>
        <v>120753.90834501435</v>
      </c>
      <c r="I130" s="4">
        <f t="shared" si="104"/>
        <v>78370.588030622588</v>
      </c>
      <c r="J130" s="4">
        <f t="shared" si="105"/>
        <v>19685.857771468884</v>
      </c>
      <c r="K130" s="4">
        <f t="shared" si="166"/>
        <v>94251.386072257417</v>
      </c>
      <c r="L130" s="4">
        <f t="shared" si="167"/>
        <v>22120.360483543056</v>
      </c>
      <c r="M130" s="4">
        <f t="shared" si="168"/>
        <v>2944.6385525323067</v>
      </c>
      <c r="N130" s="11">
        <f t="shared" si="179"/>
        <v>7.9399648730289485E-3</v>
      </c>
      <c r="O130" s="11">
        <f t="shared" si="180"/>
        <v>1.4964883386846983E-2</v>
      </c>
      <c r="P130" s="11">
        <f t="shared" si="181"/>
        <v>1.0528676557486794E-2</v>
      </c>
      <c r="Q130" s="4">
        <f t="shared" si="182"/>
        <v>6365.3487148350241</v>
      </c>
      <c r="R130" s="4">
        <f t="shared" si="183"/>
        <v>16820.970972834912</v>
      </c>
      <c r="S130" s="4">
        <f t="shared" si="184"/>
        <v>4732.408247617007</v>
      </c>
      <c r="T130" s="4">
        <f t="shared" si="112"/>
        <v>52.71339704093176</v>
      </c>
      <c r="U130" s="4">
        <f t="shared" si="113"/>
        <v>214.63372159798357</v>
      </c>
      <c r="V130" s="4">
        <f t="shared" si="114"/>
        <v>240.39634455125361</v>
      </c>
      <c r="W130" s="11">
        <f t="shared" si="185"/>
        <v>-1.219247815263802E-2</v>
      </c>
      <c r="X130" s="11">
        <f t="shared" si="186"/>
        <v>-1.3228699347321071E-2</v>
      </c>
      <c r="Y130" s="11">
        <f t="shared" si="187"/>
        <v>-1.2203590333800474E-2</v>
      </c>
      <c r="Z130" s="4">
        <f t="shared" si="134"/>
        <v>11690.729754859542</v>
      </c>
      <c r="AA130" s="4">
        <f t="shared" si="118"/>
        <v>47962.040879680644</v>
      </c>
      <c r="AB130" s="4">
        <f t="shared" si="119"/>
        <v>8128.556462110887</v>
      </c>
      <c r="AC130" s="12">
        <f t="shared" si="120"/>
        <v>1.9771598126281338</v>
      </c>
      <c r="AD130" s="12">
        <f t="shared" si="121"/>
        <v>3.5851794019365029</v>
      </c>
      <c r="AE130" s="12">
        <f t="shared" si="122"/>
        <v>1.7622019743213155</v>
      </c>
      <c r="AF130" s="11">
        <f t="shared" si="188"/>
        <v>-2.9039671966837322E-3</v>
      </c>
      <c r="AG130" s="11">
        <f t="shared" si="189"/>
        <v>2.0567434751257441E-3</v>
      </c>
      <c r="AH130" s="11">
        <f t="shared" si="190"/>
        <v>8.257041531207765E-4</v>
      </c>
      <c r="AI130" s="1">
        <f t="shared" si="169"/>
        <v>219969.54451691997</v>
      </c>
      <c r="AJ130" s="1">
        <f t="shared" si="170"/>
        <v>133552.34841922944</v>
      </c>
      <c r="AK130" s="1">
        <f t="shared" si="171"/>
        <v>34681.244716674373</v>
      </c>
      <c r="AL130" s="17">
        <f t="shared" si="165"/>
        <v>35.257508918707735</v>
      </c>
      <c r="AM130" s="17">
        <f t="shared" si="165"/>
        <v>11.271538970326679</v>
      </c>
      <c r="AN130" s="17">
        <f t="shared" si="165"/>
        <v>2.2419199324137193</v>
      </c>
      <c r="AO130" s="7">
        <f t="shared" si="191"/>
        <v>8.6875708723803211E-3</v>
      </c>
      <c r="AP130" s="7">
        <f t="shared" si="191"/>
        <v>1.3378206302675829E-2</v>
      </c>
      <c r="AQ130" s="7">
        <f t="shared" si="191"/>
        <v>9.6836820242768434E-3</v>
      </c>
      <c r="AR130" s="1">
        <f t="shared" si="127"/>
        <v>120753.90834501435</v>
      </c>
      <c r="AS130" s="1">
        <f t="shared" si="128"/>
        <v>78370.588030622588</v>
      </c>
      <c r="AT130" s="1">
        <f t="shared" si="129"/>
        <v>19685.857771468884</v>
      </c>
      <c r="AU130" s="1">
        <f t="shared" si="172"/>
        <v>24150.78166900287</v>
      </c>
      <c r="AV130" s="1">
        <f t="shared" si="173"/>
        <v>15674.117606124519</v>
      </c>
      <c r="AW130" s="1">
        <f t="shared" si="174"/>
        <v>3937.1715542937768</v>
      </c>
      <c r="AX130" s="1">
        <f t="shared" si="143"/>
        <v>75401.108857805943</v>
      </c>
      <c r="AY130" s="1">
        <f t="shared" si="144"/>
        <v>17696.288386834447</v>
      </c>
      <c r="AZ130" s="1">
        <f t="shared" si="145"/>
        <v>2355.7108420258455</v>
      </c>
      <c r="BA130" s="1">
        <f t="shared" si="146"/>
        <v>11.230577260224859</v>
      </c>
      <c r="BB130" s="1">
        <f t="shared" si="147"/>
        <v>9.7811102009136413</v>
      </c>
      <c r="BC130" s="1">
        <f t="shared" si="148"/>
        <v>7.7645978046525643</v>
      </c>
      <c r="BD130" s="1">
        <f t="shared" si="149"/>
        <v>15223.980617058382</v>
      </c>
      <c r="BE130">
        <f t="shared" si="135"/>
        <v>7.4918915218220111E-2</v>
      </c>
      <c r="BF130">
        <f t="shared" si="136"/>
        <v>0.20311806369660462</v>
      </c>
      <c r="BG130">
        <f t="shared" si="137"/>
        <v>2.6103804494005161E-2</v>
      </c>
      <c r="BH130">
        <f t="shared" si="150"/>
        <v>0.15977851686238354</v>
      </c>
      <c r="BI130">
        <f t="shared" si="151"/>
        <v>5.6128438574748528E-4</v>
      </c>
      <c r="BJ130">
        <f t="shared" si="151"/>
        <v>4.125694779985793E-3</v>
      </c>
      <c r="BK130">
        <f t="shared" si="151"/>
        <v>6.8140860906124406E-5</v>
      </c>
      <c r="BL130">
        <f t="shared" si="140"/>
        <v>67.777283272039512</v>
      </c>
      <c r="BM130">
        <f t="shared" si="141"/>
        <v>323.33312594235667</v>
      </c>
      <c r="BN130">
        <f t="shared" si="142"/>
        <v>1.3414112962234093</v>
      </c>
      <c r="BO130">
        <f t="shared" ref="BO130:BO193" si="192">IF(BE129=0.99,2*BI$5*BE130*AR130/Z130*1000,BO129*(1+BR129))</f>
        <v>134.90708142118029</v>
      </c>
      <c r="BP130">
        <f t="shared" si="132"/>
        <v>66.379502621575497</v>
      </c>
      <c r="BQ130">
        <f t="shared" si="133"/>
        <v>12.643715645170499</v>
      </c>
      <c r="BR130" s="7">
        <f t="shared" si="158"/>
        <v>1.1047447738883553E-2</v>
      </c>
      <c r="BS130" s="7">
        <f t="shared" si="138"/>
        <v>0.15080565208229443</v>
      </c>
      <c r="BT130" s="7">
        <f t="shared" si="139"/>
        <v>4.2818263965369772E-2</v>
      </c>
      <c r="BU130" s="8">
        <f>MAX((BU$3*climate!$I240+BU$4*climate!$I240^2+BU$5*climate!$I240^6)*(K130/K$66)^$BW$1,-99)</f>
        <v>-4.6859198038020278</v>
      </c>
      <c r="BV130" s="8">
        <f>MAX((BV$3*climate!$I240+BV$4*climate!$I240^2+BV$5*climate!$I240^6)*(L130/L$66)^$BW$1,-99)</f>
        <v>-4.8017349615000899</v>
      </c>
      <c r="BW130" s="8">
        <f>MAX((BW$3*climate!$I240+BW$4*climate!$I240^2+BW$5*climate!$I240^6)*(M130/M$66)^$BW$1,-99)</f>
        <v>-5.6592246795700794</v>
      </c>
      <c r="BX130" s="8">
        <f>MAX((BX$3*climate!$M240+BX$4*climate!$M240^2+BX$5*climate!$M240^6)*(K130/K$66)^$BW$1,-99)</f>
        <v>-4.6859345344402143</v>
      </c>
      <c r="BY130" s="8">
        <f>MAX((BY$3*climate!$M240+BY$4*climate!$M240^2+BY$5*climate!$M240^6)*(L130/L$66)^$BW$1,-99)</f>
        <v>-4.8017455564369742</v>
      </c>
      <c r="BZ130" s="8">
        <f>MAX((BZ$3*climate!$M240+BZ$4*climate!$M240^2+BZ$5*climate!$M240^6)*(M130/M$66)^$BW$1,-99)</f>
        <v>-5.6592343698037899</v>
      </c>
      <c r="CA130" s="8">
        <f t="shared" si="152"/>
        <v>1.9695426960438762E-2</v>
      </c>
      <c r="CB130" s="8">
        <f t="shared" si="153"/>
        <v>2.9701817058081698E-3</v>
      </c>
      <c r="CC130" s="8">
        <f t="shared" si="154"/>
        <v>8.4332399050272735E-4</v>
      </c>
      <c r="CD130" s="8">
        <f>MAX((CD$3*climate!$I240+CD$4*climate!$I240^2+CD$5*climate!$I240^6)*(K130/K$66)^$BW$1,-99)</f>
        <v>-7.19714879027884</v>
      </c>
      <c r="CE130" s="8">
        <f>MAX((CE$3*climate!$I240+CE$4*climate!$I240^2+CE$5*climate!$I240^6)*(L130/L$66)^$BW$1,-99)</f>
        <v>-7.8736367476659783</v>
      </c>
      <c r="CF130" s="8">
        <f>MAX((CF$3*climate!$I240+CF$4*climate!$I240^2+CF$5*climate!$I240^6)*(M130/M$66)^$BW$1,-99)</f>
        <v>-9.7919636514397599</v>
      </c>
      <c r="CG130" s="8">
        <f>MAX((CG$3*climate!$M240+CG$4*climate!$M240^2+CG$5*climate!$M240^6)*(K130/K$66)^$BW$1,-99)</f>
        <v>-7.197185979004856</v>
      </c>
      <c r="CH130" s="8">
        <f>MAX((CH$3*climate!$M240+CH$4*climate!$M240^2+CH$5*climate!$M240^6)*(L130/L$66)^$BW$1,-99)</f>
        <v>-7.8736694828522849</v>
      </c>
      <c r="CI130" s="8">
        <f>MAX((CI$3*climate!$M240+CI$4*climate!$M240^2+CI$5*climate!$M240^6)*(M130/M$66)^$BW$1,-99)</f>
        <v>-9.7919998905321766</v>
      </c>
      <c r="CJ130" s="8">
        <f t="shared" si="155"/>
        <v>4.0821738919108556E-3</v>
      </c>
      <c r="CK130" s="8">
        <f t="shared" si="156"/>
        <v>6.1561489568293429E-4</v>
      </c>
      <c r="CL130" s="8">
        <f t="shared" si="157"/>
        <v>1.7479159925637986E-4</v>
      </c>
    </row>
    <row r="131" spans="1:90">
      <c r="A131">
        <f t="shared" si="175"/>
        <v>2085</v>
      </c>
      <c r="B131" s="4">
        <f t="shared" ref="B131:B194" si="193">B130*(1+E131)</f>
        <v>1281.4564562148523</v>
      </c>
      <c r="C131" s="4">
        <f t="shared" ref="C131:C194" si="194">C130*(1+F131)</f>
        <v>3544.3950757981866</v>
      </c>
      <c r="D131" s="4">
        <f t="shared" ref="D131:D194" si="195">D130*(1+G131)</f>
        <v>6691.4825502113863</v>
      </c>
      <c r="E131" s="11">
        <f t="shared" si="176"/>
        <v>2.0818244993534981E-4</v>
      </c>
      <c r="F131" s="11">
        <f t="shared" si="177"/>
        <v>4.1735991715977425E-4</v>
      </c>
      <c r="G131" s="11">
        <f t="shared" si="178"/>
        <v>9.2145944013940161E-4</v>
      </c>
      <c r="H131" s="4">
        <f t="shared" ref="H131:H194" si="196">AR131</f>
        <v>121717.79069969431</v>
      </c>
      <c r="I131" s="4">
        <f t="shared" ref="I131:I194" si="197">AS131</f>
        <v>79560.855181974228</v>
      </c>
      <c r="J131" s="4">
        <f t="shared" ref="J131:J194" si="198">AT131</f>
        <v>19908.361567662912</v>
      </c>
      <c r="K131" s="4">
        <f t="shared" si="166"/>
        <v>94983.945891710246</v>
      </c>
      <c r="L131" s="4">
        <f t="shared" si="167"/>
        <v>22446.948909626666</v>
      </c>
      <c r="M131" s="4">
        <f t="shared" si="168"/>
        <v>2975.1794790280073</v>
      </c>
      <c r="N131" s="11">
        <f t="shared" si="179"/>
        <v>7.7724036746920078E-3</v>
      </c>
      <c r="O131" s="11">
        <f t="shared" si="180"/>
        <v>1.4764154785207095E-2</v>
      </c>
      <c r="P131" s="11">
        <f t="shared" si="181"/>
        <v>1.0371706391413049E-2</v>
      </c>
      <c r="Q131" s="4">
        <f t="shared" si="182"/>
        <v>6337.9293590780635</v>
      </c>
      <c r="R131" s="4">
        <f t="shared" si="183"/>
        <v>16850.543318248539</v>
      </c>
      <c r="S131" s="4">
        <f t="shared" si="184"/>
        <v>4727.492216269995</v>
      </c>
      <c r="T131" s="4">
        <f t="shared" ref="T131:T194" si="199">T130*(1+W131)</f>
        <v>52.070690099158867</v>
      </c>
      <c r="U131" s="4">
        <f t="shared" ref="U131:U194" si="200">U130*(1+X131)</f>
        <v>211.79439662516722</v>
      </c>
      <c r="V131" s="4">
        <f t="shared" ref="V131:V194" si="201">V130*(1+Y131)</f>
        <v>237.46264604460697</v>
      </c>
      <c r="W131" s="11">
        <f t="shared" si="185"/>
        <v>-1.219247815263802E-2</v>
      </c>
      <c r="X131" s="11">
        <f t="shared" si="186"/>
        <v>-1.3228699347321071E-2</v>
      </c>
      <c r="Y131" s="11">
        <f t="shared" si="187"/>
        <v>-1.2203590333800474E-2</v>
      </c>
      <c r="Z131" s="4">
        <f t="shared" si="134"/>
        <v>11608.624528391609</v>
      </c>
      <c r="AA131" s="4">
        <f t="shared" ref="AA131:AA194" si="202">R130*AD131*(1-BF130)</f>
        <v>48155.761110576517</v>
      </c>
      <c r="AB131" s="4">
        <f t="shared" ref="AB131:AB194" si="203">S130*AE131*(1-BG130)</f>
        <v>8128.4737230119617</v>
      </c>
      <c r="AC131" s="12">
        <f t="shared" ref="AC131:AC194" si="204">AC130*(1+AF131)</f>
        <v>1.9714182053896603</v>
      </c>
      <c r="AD131" s="12">
        <f t="shared" ref="AD131:AD194" si="205">AD130*(1+AG131)</f>
        <v>3.5925531962785908</v>
      </c>
      <c r="AE131" s="12">
        <f t="shared" ref="AE131:AE194" si="206">AE130*(1+AH131)</f>
        <v>1.7636570318101503</v>
      </c>
      <c r="AF131" s="11">
        <f t="shared" si="188"/>
        <v>-2.9039671966837322E-3</v>
      </c>
      <c r="AG131" s="11">
        <f t="shared" si="189"/>
        <v>2.0567434751257441E-3</v>
      </c>
      <c r="AH131" s="11">
        <f t="shared" si="190"/>
        <v>8.257041531207765E-4</v>
      </c>
      <c r="AI131" s="1">
        <f t="shared" si="169"/>
        <v>222123.37173423084</v>
      </c>
      <c r="AJ131" s="1">
        <f t="shared" si="170"/>
        <v>135871.23118343102</v>
      </c>
      <c r="AK131" s="1">
        <f t="shared" si="171"/>
        <v>35150.291799300714</v>
      </c>
      <c r="AL131" s="17">
        <f t="shared" ref="AL131:AN146" si="207">AL130*(1+AO131)</f>
        <v>35.560748005147445</v>
      </c>
      <c r="AM131" s="17">
        <f t="shared" si="207"/>
        <v>11.420824014283422</v>
      </c>
      <c r="AN131" s="17">
        <f t="shared" si="207"/>
        <v>2.2634128717656079</v>
      </c>
      <c r="AO131" s="7">
        <f t="shared" si="191"/>
        <v>8.6006951636565174E-3</v>
      </c>
      <c r="AP131" s="7">
        <f t="shared" si="191"/>
        <v>1.3244424239649071E-2</v>
      </c>
      <c r="AQ131" s="7">
        <f t="shared" si="191"/>
        <v>9.5868452040340744E-3</v>
      </c>
      <c r="AR131" s="1">
        <f t="shared" ref="AR131:AR194" si="208">AL131*AI131^$AR$5*B131^(1-$AR$5)*(1-BI130+0.01*BU130)</f>
        <v>121717.79069969431</v>
      </c>
      <c r="AS131" s="1">
        <f t="shared" ref="AS131:AS194" si="209">AM131*AJ131^$AR$5*C131^(1-$AR$5)*(1-BJ130+0.01*BV130)</f>
        <v>79560.855181974228</v>
      </c>
      <c r="AT131" s="1">
        <f t="shared" ref="AT131:AT194" si="210">AN131*AK131^$AR$5*D131^(1-$AR$5)*(1-BK130+0.01*BW130)</f>
        <v>19908.361567662912</v>
      </c>
      <c r="AU131" s="1">
        <f t="shared" si="172"/>
        <v>24343.558139938861</v>
      </c>
      <c r="AV131" s="1">
        <f t="shared" si="173"/>
        <v>15912.171036394846</v>
      </c>
      <c r="AW131" s="1">
        <f t="shared" si="174"/>
        <v>3981.6723135325828</v>
      </c>
      <c r="AX131" s="1">
        <f t="shared" si="143"/>
        <v>75987.156713368211</v>
      </c>
      <c r="AY131" s="1">
        <f t="shared" si="144"/>
        <v>17957.559127701334</v>
      </c>
      <c r="AZ131" s="1">
        <f t="shared" si="145"/>
        <v>2380.1435832224056</v>
      </c>
      <c r="BA131" s="1">
        <f t="shared" si="146"/>
        <v>11.238319614374369</v>
      </c>
      <c r="BB131" s="1">
        <f t="shared" si="147"/>
        <v>9.7957664265901361</v>
      </c>
      <c r="BC131" s="1">
        <f t="shared" si="148"/>
        <v>7.7749160939308384</v>
      </c>
      <c r="BD131" s="1">
        <f t="shared" si="149"/>
        <v>14809.29056710911</v>
      </c>
      <c r="BE131">
        <f t="shared" si="135"/>
        <v>7.4918915218220111E-2</v>
      </c>
      <c r="BF131">
        <f t="shared" si="136"/>
        <v>0.20311806369660462</v>
      </c>
      <c r="BG131">
        <f t="shared" si="137"/>
        <v>2.6103804494005161E-2</v>
      </c>
      <c r="BH131">
        <f t="shared" si="150"/>
        <v>0.16000496518258023</v>
      </c>
      <c r="BI131">
        <f t="shared" si="151"/>
        <v>5.6128438574748528E-4</v>
      </c>
      <c r="BJ131">
        <f t="shared" si="151"/>
        <v>4.125694779985793E-3</v>
      </c>
      <c r="BK131">
        <f t="shared" si="151"/>
        <v>6.8140860906124406E-5</v>
      </c>
      <c r="BL131">
        <f t="shared" si="140"/>
        <v>68.3182953874189</v>
      </c>
      <c r="BM131">
        <f t="shared" si="141"/>
        <v>328.24380491547669</v>
      </c>
      <c r="BN131">
        <f t="shared" si="142"/>
        <v>1.3565728964509514</v>
      </c>
      <c r="BO131">
        <f t="shared" si="192"/>
        <v>136.39746035278608</v>
      </c>
      <c r="BP131">
        <f t="shared" ref="BP131:BP194" si="211">2*BJ$5*BF131*AS131/AA131*1000</f>
        <v>67.116567064534593</v>
      </c>
      <c r="BQ131">
        <f t="shared" ref="BQ131:BQ194" si="212">2*BK$5*BG131*AT131/AB131*1000</f>
        <v>12.786754214065976</v>
      </c>
      <c r="BR131" s="7">
        <f t="shared" si="158"/>
        <v>1.0861704015285412E-2</v>
      </c>
      <c r="BS131" s="7">
        <f t="shared" si="138"/>
        <v>0.14641325444882955</v>
      </c>
      <c r="BT131" s="7">
        <f t="shared" si="139"/>
        <v>4.1129983132247673E-2</v>
      </c>
      <c r="BU131" s="8">
        <f>MAX((BU$3*climate!$I241+BU$4*climate!$I241^2+BU$5*climate!$I241^6)*(K131/K$66)^$BW$1,-99)</f>
        <v>-4.9495202538631871</v>
      </c>
      <c r="BV131" s="8">
        <f>MAX((BV$3*climate!$I241+BV$4*climate!$I241^2+BV$5*climate!$I241^6)*(L131/L$66)^$BW$1,-99)</f>
        <v>-4.9797749022267981</v>
      </c>
      <c r="BW131" s="8">
        <f>MAX((BW$3*climate!$I241+BW$4*climate!$I241^2+BW$5*climate!$I241^6)*(M131/M$66)^$BW$1,-99)</f>
        <v>-5.823587408956401</v>
      </c>
      <c r="BX131" s="8">
        <f>MAX((BX$3*climate!$M241+BX$4*climate!$M241^2+BX$5*climate!$M241^6)*(K131/K$66)^$BW$1,-99)</f>
        <v>-4.9495351211960728</v>
      </c>
      <c r="BY131" s="8">
        <f>MAX((BY$3*climate!$M241+BY$4*climate!$M241^2+BY$5*climate!$M241^6)*(L131/L$66)^$BW$1,-99)</f>
        <v>-4.9797855586041129</v>
      </c>
      <c r="BZ131" s="8">
        <f>MAX((BZ$3*climate!$M241+BZ$4*climate!$M241^2+BZ$5*climate!$M241^6)*(M131/M$66)^$BW$1,-99)</f>
        <v>-5.8235971496404124</v>
      </c>
      <c r="CA131" s="8">
        <f t="shared" si="152"/>
        <v>2.0035399716584332E-2</v>
      </c>
      <c r="CB131" s="8">
        <f t="shared" si="153"/>
        <v>2.9334480766882694E-3</v>
      </c>
      <c r="CC131" s="8">
        <f t="shared" si="154"/>
        <v>8.240556523909534E-4</v>
      </c>
      <c r="CD131" s="8">
        <f>MAX((CD$3*climate!$I241+CD$4*climate!$I241^2+CD$5*climate!$I241^6)*(K131/K$66)^$BW$1,-99)</f>
        <v>-7.8868072435476835</v>
      </c>
      <c r="CE131" s="8">
        <f>MAX((CE$3*climate!$I241+CE$4*climate!$I241^2+CE$5*climate!$I241^6)*(L131/L$66)^$BW$1,-99)</f>
        <v>-8.4619712236474314</v>
      </c>
      <c r="CF131" s="8">
        <f>MAX((CF$3*climate!$I241+CF$4*climate!$I241^2+CF$5*climate!$I241^6)*(M131/M$66)^$BW$1,-99)</f>
        <v>-10.449883346242185</v>
      </c>
      <c r="CG131" s="8">
        <f>MAX((CG$3*climate!$M241+CG$4*climate!$M241^2+CG$5*climate!$M241^6)*(K131/K$66)^$BW$1,-99)</f>
        <v>-7.8868464398702427</v>
      </c>
      <c r="CH131" s="8">
        <f>MAX((CH$3*climate!$M241+CH$4*climate!$M241^2+CH$5*climate!$M241^6)*(L131/L$66)^$BW$1,-99)</f>
        <v>-8.462005544434918</v>
      </c>
      <c r="CI131" s="8">
        <f>MAX((CI$3*climate!$M241+CI$4*climate!$M241^2+CI$5*climate!$M241^6)*(M131/M$66)^$BW$1,-99)</f>
        <v>-10.449921296500472</v>
      </c>
      <c r="CJ131" s="8">
        <f t="shared" si="155"/>
        <v>4.2783307417326227E-3</v>
      </c>
      <c r="CK131" s="8">
        <f t="shared" si="156"/>
        <v>6.2640432750554818E-4</v>
      </c>
      <c r="CL131" s="8">
        <f t="shared" si="157"/>
        <v>1.7596767124163944E-4</v>
      </c>
    </row>
    <row r="132" spans="1:90">
      <c r="A132">
        <f t="shared" si="175"/>
        <v>2086</v>
      </c>
      <c r="B132" s="4">
        <f t="shared" si="193"/>
        <v>1281.7098941221655</v>
      </c>
      <c r="C132" s="4">
        <f t="shared" si="194"/>
        <v>3545.8003998116424</v>
      </c>
      <c r="D132" s="4">
        <f t="shared" si="195"/>
        <v>6697.3401834875849</v>
      </c>
      <c r="E132" s="11">
        <f t="shared" si="176"/>
        <v>1.9777332743858232E-4</v>
      </c>
      <c r="F132" s="11">
        <f t="shared" si="177"/>
        <v>3.9649192130178552E-4</v>
      </c>
      <c r="G132" s="11">
        <f t="shared" si="178"/>
        <v>8.753864681324315E-4</v>
      </c>
      <c r="H132" s="4">
        <f t="shared" si="196"/>
        <v>122667.90705217936</v>
      </c>
      <c r="I132" s="4">
        <f t="shared" si="197"/>
        <v>80751.736238606638</v>
      </c>
      <c r="J132" s="4">
        <f t="shared" si="198"/>
        <v>20129.36789286472</v>
      </c>
      <c r="K132" s="4">
        <f t="shared" si="166"/>
        <v>95706.452462235058</v>
      </c>
      <c r="L132" s="4">
        <f t="shared" si="167"/>
        <v>22773.909169533705</v>
      </c>
      <c r="M132" s="4">
        <f t="shared" si="168"/>
        <v>3005.5764439880245</v>
      </c>
      <c r="N132" s="11">
        <f t="shared" si="179"/>
        <v>7.606617768317836E-3</v>
      </c>
      <c r="O132" s="11">
        <f t="shared" si="180"/>
        <v>1.456591099411364E-2</v>
      </c>
      <c r="P132" s="11">
        <f t="shared" si="181"/>
        <v>1.0216850840187863E-2</v>
      </c>
      <c r="Q132" s="4">
        <f t="shared" si="182"/>
        <v>6309.5243069002881</v>
      </c>
      <c r="R132" s="4">
        <f t="shared" si="183"/>
        <v>16876.5179135494</v>
      </c>
      <c r="S132" s="4">
        <f t="shared" si="184"/>
        <v>4721.6401311973668</v>
      </c>
      <c r="T132" s="4">
        <f t="shared" si="199"/>
        <v>51.435819347732085</v>
      </c>
      <c r="U132" s="4">
        <f t="shared" si="200"/>
        <v>208.99263222876561</v>
      </c>
      <c r="V132" s="4">
        <f t="shared" si="201"/>
        <v>234.56474919269832</v>
      </c>
      <c r="W132" s="11">
        <f t="shared" si="185"/>
        <v>-1.219247815263802E-2</v>
      </c>
      <c r="X132" s="11">
        <f t="shared" si="186"/>
        <v>-1.3228699347321071E-2</v>
      </c>
      <c r="Y132" s="11">
        <f t="shared" si="187"/>
        <v>-1.2203590333800474E-2</v>
      </c>
      <c r="Z132" s="4">
        <f t="shared" ref="Z132:Z195" si="213">Q131*AC132*(1-BE131)</f>
        <v>11525.053403362888</v>
      </c>
      <c r="AA132" s="4">
        <f t="shared" si="202"/>
        <v>48339.640199259906</v>
      </c>
      <c r="AB132" s="4">
        <f t="shared" si="203"/>
        <v>8126.734597162389</v>
      </c>
      <c r="AC132" s="12">
        <f t="shared" si="204"/>
        <v>1.9656932715902635</v>
      </c>
      <c r="AD132" s="12">
        <f t="shared" si="205"/>
        <v>3.599942156624079</v>
      </c>
      <c r="AE132" s="12">
        <f t="shared" si="206"/>
        <v>1.7651132907459965</v>
      </c>
      <c r="AF132" s="11">
        <f t="shared" si="188"/>
        <v>-2.9039671966837322E-3</v>
      </c>
      <c r="AG132" s="11">
        <f t="shared" si="189"/>
        <v>2.0567434751257441E-3</v>
      </c>
      <c r="AH132" s="11">
        <f t="shared" si="190"/>
        <v>8.257041531207765E-4</v>
      </c>
      <c r="AI132" s="1">
        <f t="shared" si="169"/>
        <v>224254.59270074661</v>
      </c>
      <c r="AJ132" s="1">
        <f t="shared" si="170"/>
        <v>138196.27910148277</v>
      </c>
      <c r="AK132" s="1">
        <f t="shared" si="171"/>
        <v>35616.934932903227</v>
      </c>
      <c r="AL132" s="17">
        <f t="shared" si="207"/>
        <v>35.863536686997485</v>
      </c>
      <c r="AM132" s="17">
        <f t="shared" si="207"/>
        <v>11.570573630310848</v>
      </c>
      <c r="AN132" s="17">
        <f t="shared" si="207"/>
        <v>2.2848948707116987</v>
      </c>
      <c r="AO132" s="7">
        <f t="shared" si="191"/>
        <v>8.5146882120199514E-3</v>
      </c>
      <c r="AP132" s="7">
        <f t="shared" si="191"/>
        <v>1.311197999725258E-2</v>
      </c>
      <c r="AQ132" s="7">
        <f t="shared" si="191"/>
        <v>9.4909767519937328E-3</v>
      </c>
      <c r="AR132" s="1">
        <f t="shared" si="208"/>
        <v>122667.90705217936</v>
      </c>
      <c r="AS132" s="1">
        <f t="shared" si="209"/>
        <v>80751.736238606638</v>
      </c>
      <c r="AT132" s="1">
        <f t="shared" si="210"/>
        <v>20129.36789286472</v>
      </c>
      <c r="AU132" s="1">
        <f t="shared" si="172"/>
        <v>24533.581410435872</v>
      </c>
      <c r="AV132" s="1">
        <f t="shared" si="173"/>
        <v>16150.347247721329</v>
      </c>
      <c r="AW132" s="1">
        <f t="shared" si="174"/>
        <v>4025.8735785729441</v>
      </c>
      <c r="AX132" s="1">
        <f t="shared" si="143"/>
        <v>76565.161969788052</v>
      </c>
      <c r="AY132" s="1">
        <f t="shared" si="144"/>
        <v>18219.127335626963</v>
      </c>
      <c r="AZ132" s="1">
        <f t="shared" si="145"/>
        <v>2404.4611551904195</v>
      </c>
      <c r="BA132" s="1">
        <f t="shared" si="146"/>
        <v>11.245897447701756</v>
      </c>
      <c r="BB132" s="1">
        <f t="shared" si="147"/>
        <v>9.8102272737078984</v>
      </c>
      <c r="BC132" s="1">
        <f t="shared" si="148"/>
        <v>7.7850811055406099</v>
      </c>
      <c r="BD132" s="1">
        <f t="shared" si="149"/>
        <v>14405.134189275634</v>
      </c>
      <c r="BE132">
        <f t="shared" ref="BE132:BE195" si="214">BE131</f>
        <v>7.4918915218220111E-2</v>
      </c>
      <c r="BF132">
        <f t="shared" ref="BF132:BF195" si="215">BF131</f>
        <v>0.20311806369660462</v>
      </c>
      <c r="BG132">
        <f t="shared" ref="BG132:BG195" si="216">BG131</f>
        <v>2.6103804494005161E-2</v>
      </c>
      <c r="BH132">
        <f t="shared" si="150"/>
        <v>0.16022957004173713</v>
      </c>
      <c r="BI132">
        <f t="shared" si="151"/>
        <v>5.6128438574748528E-4</v>
      </c>
      <c r="BJ132">
        <f t="shared" si="151"/>
        <v>4.125694779985793E-3</v>
      </c>
      <c r="BK132">
        <f t="shared" si="151"/>
        <v>6.8140860906124406E-5</v>
      </c>
      <c r="BL132">
        <f t="shared" si="140"/>
        <v>68.851580860712104</v>
      </c>
      <c r="BM132">
        <f t="shared" si="141"/>
        <v>333.15701667440902</v>
      </c>
      <c r="BN132">
        <f t="shared" si="142"/>
        <v>1.3716324577159014</v>
      </c>
      <c r="BO132">
        <f t="shared" si="192"/>
        <v>137.87896919557468</v>
      </c>
      <c r="BP132">
        <f t="shared" si="211"/>
        <v>67.862053740217291</v>
      </c>
      <c r="BQ132">
        <f t="shared" si="212"/>
        <v>12.931469036695692</v>
      </c>
      <c r="BR132" s="7">
        <f t="shared" si="158"/>
        <v>1.0678763466069885E-2</v>
      </c>
      <c r="BS132" s="7">
        <f t="shared" ref="BS132:BS195" si="217">BS131/(1+BS$5)</f>
        <v>0.14214879072701897</v>
      </c>
      <c r="BT132" s="7">
        <f t="shared" ref="BT132:BT195" si="218">BT131/(1+BT$5+BR131)</f>
        <v>3.9515319829312945E-2</v>
      </c>
      <c r="BU132" s="8">
        <f>MAX((BU$3*climate!$I242+BU$4*climate!$I242^2+BU$5*climate!$I242^6)*(K132/K$66)^$BW$1,-99)</f>
        <v>-5.2163559025841382</v>
      </c>
      <c r="BV132" s="8">
        <f>MAX((BV$3*climate!$I242+BV$4*climate!$I242^2+BV$5*climate!$I242^6)*(L132/L$66)^$BW$1,-99)</f>
        <v>-5.1592710713887957</v>
      </c>
      <c r="BW132" s="8">
        <f>MAX((BW$3*climate!$I242+BW$4*climate!$I242^2+BW$5*climate!$I242^6)*(M132/M$66)^$BW$1,-99)</f>
        <v>-5.9893519769613119</v>
      </c>
      <c r="BX132" s="8">
        <f>MAX((BX$3*climate!$M242+BX$4*climate!$M242^2+BX$5*climate!$M242^6)*(K132/K$66)^$BW$1,-99)</f>
        <v>-5.2163709017623923</v>
      </c>
      <c r="BY132" s="8">
        <f>MAX((BY$3*climate!$M242+BY$4*climate!$M242^2+BY$5*climate!$M242^6)*(L132/L$66)^$BW$1,-99)</f>
        <v>-5.1592817859238256</v>
      </c>
      <c r="BZ132" s="8">
        <f>MAX((BZ$3*climate!$M242+BZ$4*climate!$M242^2+BZ$5*climate!$M242^6)*(M132/M$66)^$BW$1,-99)</f>
        <v>-5.9893617654523066</v>
      </c>
      <c r="CA132" s="8">
        <f t="shared" si="152"/>
        <v>2.0369539402794255E-2</v>
      </c>
      <c r="CB132" s="8">
        <f t="shared" si="153"/>
        <v>2.8955053937735676E-3</v>
      </c>
      <c r="CC132" s="8">
        <f t="shared" si="154"/>
        <v>8.0490886427720721E-4</v>
      </c>
      <c r="CD132" s="8">
        <f>MAX((CD$3*climate!$I242+CD$4*climate!$I242^2+CD$5*climate!$I242^6)*(K132/K$66)^$BW$1,-99)</f>
        <v>-8.6158689493896681</v>
      </c>
      <c r="CE132" s="8">
        <f>MAX((CE$3*climate!$I242+CE$4*climate!$I242^2+CE$5*climate!$I242^6)*(L132/L$66)^$BW$1,-99)</f>
        <v>-9.0806595438997544</v>
      </c>
      <c r="CF132" s="8">
        <f>MAX((CF$3*climate!$I242+CF$4*climate!$I242^2+CF$5*climate!$I242^6)*(M132/M$66)^$BW$1,-99)</f>
        <v>-11.141239890614937</v>
      </c>
      <c r="CG132" s="8">
        <f>MAX((CG$3*climate!$M242+CG$4*climate!$M242^2+CG$5*climate!$M242^6)*(K132/K$66)^$BW$1,-99)</f>
        <v>-8.6159102128264937</v>
      </c>
      <c r="CH132" s="8">
        <f>MAX((CH$3*climate!$M242+CH$4*climate!$M242^2+CH$5*climate!$M242^6)*(L132/L$66)^$BW$1,-99)</f>
        <v>-9.0806954929404196</v>
      </c>
      <c r="CI132" s="8">
        <f>MAX((CI$3*climate!$M242+CI$4*climate!$M242^2+CI$5*climate!$M242^6)*(M132/M$66)^$BW$1,-99)</f>
        <v>-11.141279599920578</v>
      </c>
      <c r="CJ132" s="8">
        <f t="shared" si="155"/>
        <v>4.4784570873423173E-3</v>
      </c>
      <c r="CK132" s="8">
        <f t="shared" si="156"/>
        <v>6.3660725928855794E-4</v>
      </c>
      <c r="CL132" s="8">
        <f t="shared" si="157"/>
        <v>1.7696766414818498E-4</v>
      </c>
    </row>
    <row r="133" spans="1:90">
      <c r="A133">
        <f t="shared" si="175"/>
        <v>2087</v>
      </c>
      <c r="B133" s="4">
        <f t="shared" si="193"/>
        <v>1281.9507077512083</v>
      </c>
      <c r="C133" s="4">
        <f t="shared" si="194"/>
        <v>3547.1359869640628</v>
      </c>
      <c r="D133" s="4">
        <f t="shared" si="195"/>
        <v>6702.9098064082345</v>
      </c>
      <c r="E133" s="11">
        <f t="shared" si="176"/>
        <v>1.8788466106665319E-4</v>
      </c>
      <c r="F133" s="11">
        <f t="shared" si="177"/>
        <v>3.7666732523669621E-4</v>
      </c>
      <c r="G133" s="11">
        <f t="shared" si="178"/>
        <v>8.3161714472580989E-4</v>
      </c>
      <c r="H133" s="4">
        <f t="shared" si="196"/>
        <v>123604.09593666031</v>
      </c>
      <c r="I133" s="4">
        <f t="shared" si="197"/>
        <v>81943.003708535543</v>
      </c>
      <c r="J133" s="4">
        <f t="shared" si="198"/>
        <v>20348.860198223992</v>
      </c>
      <c r="K133" s="4">
        <f t="shared" si="166"/>
        <v>96418.758684946632</v>
      </c>
      <c r="L133" s="4">
        <f t="shared" si="167"/>
        <v>23101.173456467695</v>
      </c>
      <c r="M133" s="4">
        <f t="shared" si="168"/>
        <v>3035.8248560602315</v>
      </c>
      <c r="N133" s="11">
        <f t="shared" si="179"/>
        <v>7.4426144150796514E-3</v>
      </c>
      <c r="O133" s="11">
        <f t="shared" si="180"/>
        <v>1.437014104595602E-2</v>
      </c>
      <c r="P133" s="11">
        <f t="shared" si="181"/>
        <v>1.0064096733494177E-2</v>
      </c>
      <c r="Q133" s="4">
        <f t="shared" si="182"/>
        <v>6280.1620997402142</v>
      </c>
      <c r="R133" s="4">
        <f t="shared" si="183"/>
        <v>16898.936158265231</v>
      </c>
      <c r="S133" s="4">
        <f t="shared" si="184"/>
        <v>4714.8760231178394</v>
      </c>
      <c r="T133" s="4">
        <f t="shared" si="199"/>
        <v>50.808689244071829</v>
      </c>
      <c r="U133" s="4">
        <f t="shared" si="200"/>
        <v>206.22793153120602</v>
      </c>
      <c r="V133" s="4">
        <f t="shared" si="201"/>
        <v>231.70221708679998</v>
      </c>
      <c r="W133" s="11">
        <f t="shared" si="185"/>
        <v>-1.219247815263802E-2</v>
      </c>
      <c r="X133" s="11">
        <f t="shared" si="186"/>
        <v>-1.3228699347321071E-2</v>
      </c>
      <c r="Y133" s="11">
        <f t="shared" si="187"/>
        <v>-1.2203590333800474E-2</v>
      </c>
      <c r="Z133" s="4">
        <f t="shared" si="213"/>
        <v>11440.082547566837</v>
      </c>
      <c r="AA133" s="4">
        <f t="shared" si="202"/>
        <v>48513.729766751312</v>
      </c>
      <c r="AB133" s="4">
        <f t="shared" si="203"/>
        <v>8123.3766176664394</v>
      </c>
      <c r="AC133" s="12">
        <f t="shared" si="204"/>
        <v>1.9599849628108235</v>
      </c>
      <c r="AD133" s="12">
        <f t="shared" si="205"/>
        <v>3.6073463141655457</v>
      </c>
      <c r="AE133" s="12">
        <f t="shared" si="206"/>
        <v>1.7665707521208942</v>
      </c>
      <c r="AF133" s="11">
        <f t="shared" si="188"/>
        <v>-2.9039671966837322E-3</v>
      </c>
      <c r="AG133" s="11">
        <f t="shared" si="189"/>
        <v>2.0567434751257441E-3</v>
      </c>
      <c r="AH133" s="11">
        <f t="shared" si="190"/>
        <v>8.257041531207765E-4</v>
      </c>
      <c r="AI133" s="1">
        <f t="shared" si="169"/>
        <v>226362.71484110784</v>
      </c>
      <c r="AJ133" s="1">
        <f t="shared" si="170"/>
        <v>140526.99843905581</v>
      </c>
      <c r="AK133" s="1">
        <f t="shared" si="171"/>
        <v>36081.115018185854</v>
      </c>
      <c r="AL133" s="17">
        <f t="shared" si="207"/>
        <v>36.165849851736908</v>
      </c>
      <c r="AM133" s="17">
        <f t="shared" si="207"/>
        <v>11.720769629008249</v>
      </c>
      <c r="AN133" s="17">
        <f t="shared" si="207"/>
        <v>2.3063638959693864</v>
      </c>
      <c r="AO133" s="7">
        <f t="shared" si="191"/>
        <v>8.4295413298997521E-3</v>
      </c>
      <c r="AP133" s="7">
        <f t="shared" si="191"/>
        <v>1.2980860197280054E-2</v>
      </c>
      <c r="AQ133" s="7">
        <f t="shared" si="191"/>
        <v>9.3960669844737957E-3</v>
      </c>
      <c r="AR133" s="1">
        <f t="shared" si="208"/>
        <v>123604.09593666031</v>
      </c>
      <c r="AS133" s="1">
        <f t="shared" si="209"/>
        <v>81943.003708535543</v>
      </c>
      <c r="AT133" s="1">
        <f t="shared" si="210"/>
        <v>20348.860198223992</v>
      </c>
      <c r="AU133" s="1">
        <f t="shared" si="172"/>
        <v>24720.819187332061</v>
      </c>
      <c r="AV133" s="1">
        <f t="shared" si="173"/>
        <v>16388.600741707109</v>
      </c>
      <c r="AW133" s="1">
        <f t="shared" si="174"/>
        <v>4069.7720396447985</v>
      </c>
      <c r="AX133" s="1">
        <f t="shared" si="143"/>
        <v>77135.006947957314</v>
      </c>
      <c r="AY133" s="1">
        <f t="shared" si="144"/>
        <v>18480.938765174156</v>
      </c>
      <c r="AZ133" s="1">
        <f t="shared" si="145"/>
        <v>2428.6598848481849</v>
      </c>
      <c r="BA133" s="1">
        <f t="shared" si="146"/>
        <v>11.253312502521323</v>
      </c>
      <c r="BB133" s="1">
        <f t="shared" si="147"/>
        <v>9.824495142886736</v>
      </c>
      <c r="BC133" s="1">
        <f t="shared" si="148"/>
        <v>7.7950948964925146</v>
      </c>
      <c r="BD133" s="1">
        <f t="shared" si="149"/>
        <v>14011.293053753936</v>
      </c>
      <c r="BE133">
        <f t="shared" si="214"/>
        <v>7.4918915218220111E-2</v>
      </c>
      <c r="BF133">
        <f t="shared" si="215"/>
        <v>0.20311806369660462</v>
      </c>
      <c r="BG133">
        <f t="shared" si="216"/>
        <v>2.6103804494005161E-2</v>
      </c>
      <c r="BH133">
        <f t="shared" si="150"/>
        <v>0.16045234290395605</v>
      </c>
      <c r="BI133">
        <f t="shared" si="151"/>
        <v>5.6128438574748528E-4</v>
      </c>
      <c r="BJ133">
        <f t="shared" si="151"/>
        <v>4.125694779985793E-3</v>
      </c>
      <c r="BK133">
        <f t="shared" si="151"/>
        <v>6.8140860906124406E-5</v>
      </c>
      <c r="BL133">
        <f t="shared" si="140"/>
        <v>69.377049063681625</v>
      </c>
      <c r="BM133">
        <f t="shared" si="141"/>
        <v>338.0718226566616</v>
      </c>
      <c r="BN133">
        <f t="shared" si="142"/>
        <v>1.3865888523653522</v>
      </c>
      <c r="BO133">
        <f t="shared" si="192"/>
        <v>139.35134609455977</v>
      </c>
      <c r="BP133">
        <f t="shared" si="211"/>
        <v>68.616057049352662</v>
      </c>
      <c r="BQ133">
        <f t="shared" si="212"/>
        <v>13.077878652950412</v>
      </c>
      <c r="BR133" s="7">
        <f t="shared" si="158"/>
        <v>1.0498586629135387E-2</v>
      </c>
      <c r="BS133" s="7">
        <f t="shared" si="217"/>
        <v>0.13800853468642618</v>
      </c>
      <c r="BT133" s="7">
        <f t="shared" si="218"/>
        <v>3.7970717974203476E-2</v>
      </c>
      <c r="BU133" s="8">
        <f>MAX((BU$3*climate!$I243+BU$4*climate!$I243^2+BU$5*climate!$I243^6)*(K133/K$66)^$BW$1,-99)</f>
        <v>-5.4863458270658265</v>
      </c>
      <c r="BV133" s="8">
        <f>MAX((BV$3*climate!$I243+BV$4*climate!$I243^2+BV$5*climate!$I243^6)*(L133/L$66)^$BW$1,-99)</f>
        <v>-5.340163621385595</v>
      </c>
      <c r="BW133" s="8">
        <f>MAX((BW$3*climate!$I243+BW$4*climate!$I243^2+BW$5*climate!$I243^6)*(M133/M$66)^$BW$1,-99)</f>
        <v>-6.1564671032211162</v>
      </c>
      <c r="BX133" s="8">
        <f>MAX((BX$3*climate!$M243+BX$4*climate!$M243^2+BX$5*climate!$M243^6)*(K133/K$66)^$BW$1,-99)</f>
        <v>-5.4863609533276465</v>
      </c>
      <c r="BY133" s="8">
        <f>MAX((BY$3*climate!$M243+BY$4*climate!$M243^2+BY$5*climate!$M243^6)*(L133/L$66)^$BW$1,-99)</f>
        <v>-5.3401743908759283</v>
      </c>
      <c r="BZ133" s="8">
        <f>MAX((BZ$3*climate!$M243+BZ$4*climate!$M243^2+BZ$5*climate!$M243^6)*(M133/M$66)^$BW$1,-99)</f>
        <v>-6.156476936939498</v>
      </c>
      <c r="CA133" s="8">
        <f t="shared" si="152"/>
        <v>2.069772877740881E-2</v>
      </c>
      <c r="CB133" s="8">
        <f t="shared" si="153"/>
        <v>2.8564632199072652E-3</v>
      </c>
      <c r="CC133" s="8">
        <f t="shared" si="154"/>
        <v>7.8590762211354522E-4</v>
      </c>
      <c r="CD133" s="8">
        <f>MAX((CD$3*climate!$I243+CD$4*climate!$I243^2+CD$5*climate!$I243^6)*(K133/K$66)^$BW$1,-99)</f>
        <v>-9.3856419432759068</v>
      </c>
      <c r="CE133" s="8">
        <f>MAX((CE$3*climate!$I243+CE$4*climate!$I243^2+CE$5*climate!$I243^6)*(L133/L$66)^$BW$1,-99)</f>
        <v>-9.7306054933582615</v>
      </c>
      <c r="CF133" s="8">
        <f>MAX((CF$3*climate!$I243+CF$4*climate!$I243^2+CF$5*climate!$I243^6)*(M133/M$66)^$BW$1,-99)</f>
        <v>-11.867064626758379</v>
      </c>
      <c r="CG133" s="8">
        <f>MAX((CG$3*climate!$M243+CG$4*climate!$M243^2+CG$5*climate!$M243^6)*(K133/K$66)^$BW$1,-99)</f>
        <v>-9.3856853333228489</v>
      </c>
      <c r="CH133" s="8">
        <f>MAX((CH$3*climate!$M243+CH$4*climate!$M243^2+CH$5*climate!$M243^6)*(L133/L$66)^$BW$1,-99)</f>
        <v>-9.7306431131001148</v>
      </c>
      <c r="CI133" s="8">
        <f>MAX((CI$3*climate!$M243+CI$4*climate!$M243^2+CI$5*climate!$M243^6)*(M133/M$66)^$BW$1,-99)</f>
        <v>-11.867106142888334</v>
      </c>
      <c r="CJ133" s="8">
        <f t="shared" si="155"/>
        <v>4.6823993400580402E-3</v>
      </c>
      <c r="CK133" s="8">
        <f t="shared" si="156"/>
        <v>6.4621107173809913E-4</v>
      </c>
      <c r="CL133" s="8">
        <f t="shared" si="157"/>
        <v>1.7779406478394031E-4</v>
      </c>
    </row>
    <row r="134" spans="1:90">
      <c r="A134">
        <f t="shared" si="175"/>
        <v>2088</v>
      </c>
      <c r="B134" s="4">
        <f t="shared" si="193"/>
        <v>1282.1795236817268</v>
      </c>
      <c r="C134" s="4">
        <f t="shared" si="194"/>
        <v>3548.4052726773007</v>
      </c>
      <c r="D134" s="4">
        <f t="shared" si="195"/>
        <v>6708.2053483870668</v>
      </c>
      <c r="E134" s="11">
        <f t="shared" si="176"/>
        <v>1.7849042801332051E-4</v>
      </c>
      <c r="F134" s="11">
        <f t="shared" si="177"/>
        <v>3.5783395897486138E-4</v>
      </c>
      <c r="G134" s="11">
        <f t="shared" si="178"/>
        <v>7.9003628748951932E-4</v>
      </c>
      <c r="H134" s="4">
        <f t="shared" si="196"/>
        <v>124526.20600924632</v>
      </c>
      <c r="I134" s="4">
        <f t="shared" si="197"/>
        <v>83134.433713159829</v>
      </c>
      <c r="J134" s="4">
        <f t="shared" si="198"/>
        <v>20566.822922725591</v>
      </c>
      <c r="K134" s="4">
        <f t="shared" si="166"/>
        <v>97120.72584943047</v>
      </c>
      <c r="L134" s="4">
        <f t="shared" si="167"/>
        <v>23428.674946825966</v>
      </c>
      <c r="M134" s="4">
        <f t="shared" si="168"/>
        <v>3065.9202953097902</v>
      </c>
      <c r="N134" s="11">
        <f t="shared" si="179"/>
        <v>7.280400350076599E-3</v>
      </c>
      <c r="O134" s="11">
        <f t="shared" si="180"/>
        <v>1.4176833526462262E-2</v>
      </c>
      <c r="P134" s="11">
        <f t="shared" si="181"/>
        <v>9.9134306741974765E-3</v>
      </c>
      <c r="Q134" s="4">
        <f t="shared" si="182"/>
        <v>6249.8713323882175</v>
      </c>
      <c r="R134" s="4">
        <f t="shared" si="183"/>
        <v>16917.840985230323</v>
      </c>
      <c r="S134" s="4">
        <f t="shared" si="184"/>
        <v>4707.2237429982961</v>
      </c>
      <c r="T134" s="4">
        <f t="shared" si="199"/>
        <v>50.189205410499312</v>
      </c>
      <c r="U134" s="4">
        <f t="shared" si="200"/>
        <v>203.49980422795977</v>
      </c>
      <c r="V134" s="4">
        <f t="shared" si="201"/>
        <v>228.87461815003937</v>
      </c>
      <c r="W134" s="11">
        <f t="shared" si="185"/>
        <v>-1.219247815263802E-2</v>
      </c>
      <c r="X134" s="11">
        <f t="shared" si="186"/>
        <v>-1.3228699347321071E-2</v>
      </c>
      <c r="Y134" s="11">
        <f t="shared" si="187"/>
        <v>-1.2203590333800474E-2</v>
      </c>
      <c r="Z134" s="4">
        <f t="shared" si="213"/>
        <v>11353.777584793521</v>
      </c>
      <c r="AA134" s="4">
        <f t="shared" si="202"/>
        <v>48678.086747949579</v>
      </c>
      <c r="AB134" s="4">
        <f t="shared" si="203"/>
        <v>8118.4371605194801</v>
      </c>
      <c r="AC134" s="12">
        <f t="shared" si="204"/>
        <v>1.9542932307728273</v>
      </c>
      <c r="AD134" s="12">
        <f t="shared" si="205"/>
        <v>3.6147657001597246</v>
      </c>
      <c r="AE134" s="12">
        <f t="shared" si="206"/>
        <v>1.7680294169277022</v>
      </c>
      <c r="AF134" s="11">
        <f t="shared" si="188"/>
        <v>-2.9039671966837322E-3</v>
      </c>
      <c r="AG134" s="11">
        <f t="shared" si="189"/>
        <v>2.0567434751257441E-3</v>
      </c>
      <c r="AH134" s="11">
        <f t="shared" si="190"/>
        <v>8.257041531207765E-4</v>
      </c>
      <c r="AI134" s="1">
        <f t="shared" si="169"/>
        <v>228447.26254432913</v>
      </c>
      <c r="AJ134" s="1">
        <f t="shared" si="170"/>
        <v>142862.89933685734</v>
      </c>
      <c r="AK134" s="1">
        <f t="shared" si="171"/>
        <v>36542.775556012071</v>
      </c>
      <c r="AL134" s="17">
        <f t="shared" si="207"/>
        <v>36.467662762532512</v>
      </c>
      <c r="AM134" s="17">
        <f t="shared" si="207"/>
        <v>11.871393844247345</v>
      </c>
      <c r="AN134" s="17">
        <f t="shared" si="207"/>
        <v>2.3278179381299156</v>
      </c>
      <c r="AO134" s="7">
        <f t="shared" si="191"/>
        <v>8.3452459166007548E-3</v>
      </c>
      <c r="AP134" s="7">
        <f t="shared" si="191"/>
        <v>1.2851051595307254E-2</v>
      </c>
      <c r="AQ134" s="7">
        <f t="shared" si="191"/>
        <v>9.3021063146290581E-3</v>
      </c>
      <c r="AR134" s="1">
        <f t="shared" si="208"/>
        <v>124526.20600924632</v>
      </c>
      <c r="AS134" s="1">
        <f t="shared" si="209"/>
        <v>83134.433713159829</v>
      </c>
      <c r="AT134" s="1">
        <f t="shared" si="210"/>
        <v>20566.822922725591</v>
      </c>
      <c r="AU134" s="1">
        <f t="shared" si="172"/>
        <v>24905.241201849265</v>
      </c>
      <c r="AV134" s="1">
        <f t="shared" si="173"/>
        <v>16626.886742631967</v>
      </c>
      <c r="AW134" s="1">
        <f t="shared" si="174"/>
        <v>4113.3645845451183</v>
      </c>
      <c r="AX134" s="1">
        <f t="shared" si="143"/>
        <v>77696.580679544364</v>
      </c>
      <c r="AY134" s="1">
        <f t="shared" si="144"/>
        <v>18742.939957460774</v>
      </c>
      <c r="AZ134" s="1">
        <f t="shared" si="145"/>
        <v>2452.736236247832</v>
      </c>
      <c r="BA134" s="1">
        <f t="shared" si="146"/>
        <v>11.260566528689145</v>
      </c>
      <c r="BB134" s="1">
        <f t="shared" si="147"/>
        <v>9.8385724248891346</v>
      </c>
      <c r="BC134" s="1">
        <f t="shared" si="148"/>
        <v>7.8049595114684163</v>
      </c>
      <c r="BD134" s="1">
        <f t="shared" si="149"/>
        <v>13627.549751660183</v>
      </c>
      <c r="BE134">
        <f t="shared" si="214"/>
        <v>7.4918915218220111E-2</v>
      </c>
      <c r="BF134">
        <f t="shared" si="215"/>
        <v>0.20311806369660462</v>
      </c>
      <c r="BG134">
        <f t="shared" si="216"/>
        <v>2.6103804494005161E-2</v>
      </c>
      <c r="BH134">
        <f t="shared" si="150"/>
        <v>0.16067329537050001</v>
      </c>
      <c r="BI134">
        <f t="shared" si="151"/>
        <v>5.6128438574748528E-4</v>
      </c>
      <c r="BJ134">
        <f t="shared" si="151"/>
        <v>4.125694779985793E-3</v>
      </c>
      <c r="BK134">
        <f t="shared" si="151"/>
        <v>6.8140860906124406E-5</v>
      </c>
      <c r="BL134">
        <f t="shared" ref="BL134:BL197" si="219">BI134*AR134</f>
        <v>69.894615049364631</v>
      </c>
      <c r="BM134">
        <f t="shared" ref="BM134:BM197" si="220">BJ134*AS134</f>
        <v>342.98729920745842</v>
      </c>
      <c r="BN134">
        <f t="shared" ref="BN134:BN197" si="221">BK134*AT134</f>
        <v>1.4014410200583356</v>
      </c>
      <c r="BO134">
        <f t="shared" si="192"/>
        <v>140.81433827342013</v>
      </c>
      <c r="BP134">
        <f t="shared" si="211"/>
        <v>69.378672542186692</v>
      </c>
      <c r="BQ134">
        <f t="shared" si="212"/>
        <v>13.226001852881236</v>
      </c>
      <c r="BR134" s="7">
        <f t="shared" si="158"/>
        <v>1.0321135461333508E-2</v>
      </c>
      <c r="BS134" s="7">
        <f t="shared" si="217"/>
        <v>0.13398886862759823</v>
      </c>
      <c r="BT134" s="7">
        <f t="shared" si="218"/>
        <v>3.6492810717999917E-2</v>
      </c>
      <c r="BU134" s="8">
        <f>MAX((BU$3*climate!$I244+BU$4*climate!$I244^2+BU$5*climate!$I244^6)*(K134/K$66)^$BW$1,-99)</f>
        <v>-5.759407809327092</v>
      </c>
      <c r="BV134" s="8">
        <f>MAX((BV$3*climate!$I244+BV$4*climate!$I244^2+BV$5*climate!$I244^6)*(L134/L$66)^$BW$1,-99)</f>
        <v>-5.5223922980344655</v>
      </c>
      <c r="BW134" s="8">
        <f>MAX((BW$3*climate!$I244+BW$4*climate!$I244^2+BW$5*climate!$I244^6)*(M134/M$66)^$BW$1,-99)</f>
        <v>-6.3248810021142257</v>
      </c>
      <c r="BX134" s="8">
        <f>MAX((BX$3*climate!$M244+BX$4*climate!$M244^2+BX$5*climate!$M244^6)*(K134/K$66)^$BW$1,-99)</f>
        <v>-5.7594230580000882</v>
      </c>
      <c r="BY134" s="8">
        <f>MAX((BY$3*climate!$M244+BY$4*climate!$M244^2+BY$5*climate!$M244^6)*(L134/L$66)^$BW$1,-99)</f>
        <v>-5.5224031193580156</v>
      </c>
      <c r="BZ134" s="8">
        <f>MAX((BZ$3*climate!$M244+BZ$4*climate!$M244^2+BZ$5*climate!$M244^6)*(M134/M$66)^$BW$1,-99)</f>
        <v>-6.3248908785440383</v>
      </c>
      <c r="CA134" s="8">
        <f t="shared" si="152"/>
        <v>2.1019861779695156E-2</v>
      </c>
      <c r="CB134" s="8">
        <f t="shared" si="153"/>
        <v>2.8164274985698476E-3</v>
      </c>
      <c r="CC134" s="8">
        <f t="shared" si="154"/>
        <v>7.670738372449362E-4</v>
      </c>
      <c r="CD134" s="8">
        <f>MAX((CD$3*climate!$I244+CD$4*climate!$I244^2+CD$5*climate!$I244^6)*(K134/K$66)^$BW$1,-99)</f>
        <v>-10.197432677606633</v>
      </c>
      <c r="CE134" s="8">
        <f>MAX((CE$3*climate!$I244+CE$4*climate!$I244^2+CE$5*climate!$I244^6)*(L134/L$66)^$BW$1,-99)</f>
        <v>-10.41270587102553</v>
      </c>
      <c r="CF134" s="8">
        <f>MAX((CF$3*climate!$I244+CF$4*climate!$I244^2+CF$5*climate!$I244^6)*(M134/M$66)^$BW$1,-99)</f>
        <v>-12.6283838608704</v>
      </c>
      <c r="CG134" s="8">
        <f>MAX((CG$3*climate!$M244+CG$4*climate!$M244^2+CG$5*climate!$M244^6)*(K134/K$66)^$BW$1,-99)</f>
        <v>-10.197478253672989</v>
      </c>
      <c r="CH134" s="8">
        <f>MAX((CH$3*climate!$M244+CH$4*climate!$M244^2+CH$5*climate!$M244^6)*(L134/L$66)^$BW$1,-99)</f>
        <v>-10.4127452036617</v>
      </c>
      <c r="CI134" s="8">
        <f>MAX((CI$3*climate!$M244+CI$4*climate!$M244^2+CI$5*climate!$M244^6)*(M134/M$66)^$BW$1,-99)</f>
        <v>-12.628427231440073</v>
      </c>
      <c r="CJ134" s="8">
        <f t="shared" si="155"/>
        <v>4.889995258685987E-3</v>
      </c>
      <c r="CK134" s="8">
        <f t="shared" si="156"/>
        <v>6.5520493230565493E-4</v>
      </c>
      <c r="CL134" s="8">
        <f t="shared" si="157"/>
        <v>1.7844967138714476E-4</v>
      </c>
    </row>
    <row r="135" spans="1:90">
      <c r="A135">
        <f t="shared" si="175"/>
        <v>2089</v>
      </c>
      <c r="B135" s="4">
        <f t="shared" si="193"/>
        <v>1282.3969376150999</v>
      </c>
      <c r="C135" s="4">
        <f t="shared" si="194"/>
        <v>3549.6115255887316</v>
      </c>
      <c r="D135" s="4">
        <f t="shared" si="195"/>
        <v>6713.2400877537666</v>
      </c>
      <c r="E135" s="11">
        <f t="shared" si="176"/>
        <v>1.6956590661265449E-4</v>
      </c>
      <c r="F135" s="11">
        <f t="shared" si="177"/>
        <v>3.3994226102611829E-4</v>
      </c>
      <c r="G135" s="11">
        <f t="shared" si="178"/>
        <v>7.5053447311504331E-4</v>
      </c>
      <c r="H135" s="4">
        <f t="shared" si="196"/>
        <v>125434.09606672353</v>
      </c>
      <c r="I135" s="4">
        <f t="shared" si="197"/>
        <v>84325.806120188936</v>
      </c>
      <c r="J135" s="4">
        <f t="shared" si="198"/>
        <v>20783.24147903972</v>
      </c>
      <c r="K135" s="4">
        <f t="shared" si="166"/>
        <v>97812.223647380131</v>
      </c>
      <c r="L135" s="4">
        <f t="shared" si="167"/>
        <v>23756.347846037272</v>
      </c>
      <c r="M135" s="4">
        <f t="shared" si="168"/>
        <v>3095.8585135294543</v>
      </c>
      <c r="N135" s="11">
        <f t="shared" si="179"/>
        <v>7.1199817742477745E-3</v>
      </c>
      <c r="O135" s="11">
        <f t="shared" si="180"/>
        <v>1.3985976584463211E-2</v>
      </c>
      <c r="P135" s="11">
        <f t="shared" si="181"/>
        <v>9.7648390486417824E-3</v>
      </c>
      <c r="Q135" s="4">
        <f t="shared" si="182"/>
        <v>6218.6806274156206</v>
      </c>
      <c r="R135" s="4">
        <f t="shared" si="183"/>
        <v>16933.276785356873</v>
      </c>
      <c r="S135" s="4">
        <f t="shared" si="184"/>
        <v>4698.7069503110761</v>
      </c>
      <c r="T135" s="4">
        <f t="shared" si="199"/>
        <v>49.577274620033535</v>
      </c>
      <c r="U135" s="4">
        <f t="shared" si="200"/>
        <v>200.80776650058939</v>
      </c>
      <c r="V135" s="4">
        <f t="shared" si="201"/>
        <v>226.08152607233129</v>
      </c>
      <c r="W135" s="11">
        <f t="shared" si="185"/>
        <v>-1.219247815263802E-2</v>
      </c>
      <c r="X135" s="11">
        <f t="shared" si="186"/>
        <v>-1.3228699347321071E-2</v>
      </c>
      <c r="Y135" s="11">
        <f t="shared" si="187"/>
        <v>-1.2203590333800474E-2</v>
      </c>
      <c r="Z135" s="4">
        <f t="shared" si="213"/>
        <v>11266.203550913919</v>
      </c>
      <c r="AA135" s="4">
        <f t="shared" si="202"/>
        <v>48832.773225999728</v>
      </c>
      <c r="AB135" s="4">
        <f t="shared" si="203"/>
        <v>8111.953422011391</v>
      </c>
      <c r="AC135" s="12">
        <f t="shared" si="204"/>
        <v>1.9486180273379621</v>
      </c>
      <c r="AD135" s="12">
        <f t="shared" si="205"/>
        <v>3.6222003459276366</v>
      </c>
      <c r="AE135" s="12">
        <f t="shared" si="206"/>
        <v>1.769489286160099</v>
      </c>
      <c r="AF135" s="11">
        <f t="shared" si="188"/>
        <v>-2.9039671966837322E-3</v>
      </c>
      <c r="AG135" s="11">
        <f t="shared" si="189"/>
        <v>2.0567434751257441E-3</v>
      </c>
      <c r="AH135" s="11">
        <f t="shared" si="190"/>
        <v>8.257041531207765E-4</v>
      </c>
      <c r="AI135" s="1">
        <f t="shared" si="169"/>
        <v>230507.77749174551</v>
      </c>
      <c r="AJ135" s="1">
        <f t="shared" si="170"/>
        <v>145203.49614580357</v>
      </c>
      <c r="AK135" s="1">
        <f t="shared" si="171"/>
        <v>37001.862584955983</v>
      </c>
      <c r="AL135" s="17">
        <f t="shared" si="207"/>
        <v>36.768951060151942</v>
      </c>
      <c r="AM135" s="17">
        <f t="shared" si="207"/>
        <v>12.022428140099974</v>
      </c>
      <c r="AN135" s="17">
        <f t="shared" si="207"/>
        <v>2.349255011972085</v>
      </c>
      <c r="AO135" s="7">
        <f t="shared" si="191"/>
        <v>8.261793457434748E-3</v>
      </c>
      <c r="AP135" s="7">
        <f t="shared" si="191"/>
        <v>1.2722541079354182E-2</v>
      </c>
      <c r="AQ135" s="7">
        <f t="shared" si="191"/>
        <v>9.2090852514827674E-3</v>
      </c>
      <c r="AR135" s="1">
        <f t="shared" si="208"/>
        <v>125434.09606672353</v>
      </c>
      <c r="AS135" s="1">
        <f t="shared" si="209"/>
        <v>84325.806120188936</v>
      </c>
      <c r="AT135" s="1">
        <f t="shared" si="210"/>
        <v>20783.24147903972</v>
      </c>
      <c r="AU135" s="1">
        <f t="shared" si="172"/>
        <v>25086.819213344708</v>
      </c>
      <c r="AV135" s="1">
        <f t="shared" si="173"/>
        <v>16865.161224037787</v>
      </c>
      <c r="AW135" s="1">
        <f t="shared" si="174"/>
        <v>4156.6482958079441</v>
      </c>
      <c r="AX135" s="1">
        <f t="shared" ref="AX135:AX198" si="222">(AR135-AU135)/B135*1000</f>
        <v>78249.778917904114</v>
      </c>
      <c r="AY135" s="1">
        <f t="shared" ref="AY135:AY198" si="223">(AS135-AV135)/C135*1000</f>
        <v>19005.078276829816</v>
      </c>
      <c r="AZ135" s="1">
        <f t="shared" ref="AZ135:AZ198" si="224">(AT135-AW135)/D135*1000</f>
        <v>2476.686810823564</v>
      </c>
      <c r="BA135" s="1">
        <f t="shared" ref="BA135:BA198" si="225">LN(AX135)</f>
        <v>11.26766128306811</v>
      </c>
      <c r="BB135" s="1">
        <f t="shared" ref="BB135:BB198" si="226">LN(AY135)</f>
        <v>9.852461500164134</v>
      </c>
      <c r="BC135" s="1">
        <f t="shared" ref="BC135:BC198" si="227">LN(AZ135)</f>
        <v>7.8146769825867537</v>
      </c>
      <c r="BD135" s="1">
        <f t="shared" ref="BD135:BD198" si="228">SUMPRODUCT(BA135:BC135,B135:D135)*BS135</f>
        <v>13253.688200785367</v>
      </c>
      <c r="BE135">
        <f t="shared" si="214"/>
        <v>7.4918915218220111E-2</v>
      </c>
      <c r="BF135">
        <f t="shared" si="215"/>
        <v>0.20311806369660462</v>
      </c>
      <c r="BG135">
        <f t="shared" si="216"/>
        <v>2.6103804494005161E-2</v>
      </c>
      <c r="BH135">
        <f t="shared" ref="BH135:BH198" si="229">(BE135*Z135+BF135*AA135+BG135*AB135)/(Z135+AA135+AB135)</f>
        <v>0.16089243916553722</v>
      </c>
      <c r="BI135">
        <f t="shared" ref="BI135:BK198" si="230">BI$5*BE135^2</f>
        <v>5.6128438574748528E-4</v>
      </c>
      <c r="BJ135">
        <f t="shared" si="230"/>
        <v>4.125694779985793E-3</v>
      </c>
      <c r="BK135">
        <f t="shared" si="230"/>
        <v>6.8140860906124406E-5</v>
      </c>
      <c r="BL135">
        <f t="shared" si="219"/>
        <v>70.404199562601974</v>
      </c>
      <c r="BM135">
        <f t="shared" si="220"/>
        <v>347.90253812815752</v>
      </c>
      <c r="BN135">
        <f t="shared" si="221"/>
        <v>1.4161879668016408</v>
      </c>
      <c r="BO135">
        <f t="shared" si="192"/>
        <v>142.26770213363815</v>
      </c>
      <c r="BP135">
        <f t="shared" si="211"/>
        <v>70.149996927344958</v>
      </c>
      <c r="BQ135">
        <f t="shared" si="212"/>
        <v>13.375857678088865</v>
      </c>
      <c r="BR135" s="7">
        <f t="shared" si="158"/>
        <v>1.0146373245278895E-2</v>
      </c>
      <c r="BS135" s="7">
        <f t="shared" si="217"/>
        <v>0.13008628022096916</v>
      </c>
      <c r="BT135" s="7">
        <f t="shared" si="218"/>
        <v>3.5078409420007672E-2</v>
      </c>
      <c r="BU135" s="8">
        <f>MAX((BU$3*climate!$I245+BU$4*climate!$I245^2+BU$5*climate!$I245^6)*(K135/K$66)^$BW$1,-99)</f>
        <v>-6.0354584485500649</v>
      </c>
      <c r="BV135" s="8">
        <f>MAX((BV$3*climate!$I245+BV$4*climate!$I245^2+BV$5*climate!$I245^6)*(L135/L$66)^$BW$1,-99)</f>
        <v>-5.705896514834631</v>
      </c>
      <c r="BW135" s="8">
        <f>MAX((BW$3*climate!$I245+BW$4*climate!$I245^2+BW$5*climate!$I245^6)*(M135/M$66)^$BW$1,-99)</f>
        <v>-6.4945414481046537</v>
      </c>
      <c r="BX135" s="8">
        <f>MAX((BX$3*climate!$M245+BX$4*climate!$M245^2+BX$5*climate!$M245^6)*(K135/K$66)^$BW$1,-99)</f>
        <v>-6.0354738150528799</v>
      </c>
      <c r="BY135" s="8">
        <f>MAX((BY$3*climate!$M245+BY$4*climate!$M245^2+BY$5*climate!$M245^6)*(L135/L$66)^$BW$1,-99)</f>
        <v>-5.7059073849495441</v>
      </c>
      <c r="BZ135" s="8">
        <f>MAX((BZ$3*climate!$M245+BZ$4*climate!$M245^2+BZ$5*climate!$M245^6)*(M135/M$66)^$BW$1,-99)</f>
        <v>-6.494551364793427</v>
      </c>
      <c r="CA135" s="8">
        <f t="shared" ref="CA135:CA198" si="231">((BU135-BX135)*H135+(BY135-BY135)*I135+(BW135-BZ135)*J135)/100</f>
        <v>2.1335843277639557E-2</v>
      </c>
      <c r="CB135" s="8">
        <f t="shared" ref="CB135:CB198" si="232">CA135*BS135</f>
        <v>2.7755004873657005E-3</v>
      </c>
      <c r="CC135" s="8">
        <f t="shared" ref="CC135:CC198" si="233">CA135*BT135</f>
        <v>7.4842744581415878E-4</v>
      </c>
      <c r="CD135" s="8">
        <f>MAX((CD$3*climate!$I245+CD$4*climate!$I245^2+CD$5*climate!$I245^6)*(K135/K$66)^$BW$1,-99)</f>
        <v>-11.052543691270095</v>
      </c>
      <c r="CE135" s="8">
        <f>MAX((CE$3*climate!$I245+CE$4*climate!$I245^2+CE$5*climate!$I245^6)*(L135/L$66)^$BW$1,-99)</f>
        <v>-11.12784868549118</v>
      </c>
      <c r="CF135" s="8">
        <f>MAX((CF$3*climate!$I245+CF$4*climate!$I245^2+CF$5*climate!$I245^6)*(M135/M$66)^$BW$1,-99)</f>
        <v>-13.426216858419773</v>
      </c>
      <c r="CG135" s="8">
        <f>MAX((CG$3*climate!$M245+CG$4*climate!$M245^2+CG$5*climate!$M245^6)*(K135/K$66)^$BW$1,-99)</f>
        <v>-11.052591512614203</v>
      </c>
      <c r="CH135" s="8">
        <f>MAX((CH$3*climate!$M245+CH$4*climate!$M245^2+CH$5*climate!$M245^6)*(L135/L$66)^$BW$1,-99)</f>
        <v>-11.127889772909628</v>
      </c>
      <c r="CI135" s="8">
        <f>MAX((CI$3*climate!$M245+CI$4*climate!$M245^2+CI$5*climate!$M245^6)*(M135/M$66)^$BW$1,-99)</f>
        <v>-13.426262130826423</v>
      </c>
      <c r="CJ135" s="8">
        <f t="shared" ref="CJ135:CJ198" si="234">((CD135-CG135)*Q135+(CH135-CH135)*R135+(CF135-CI135)*S135)/100</f>
        <v>5.1010743796441214E-3</v>
      </c>
      <c r="CK135" s="8">
        <f t="shared" ref="CK135:CK198" si="235">CJ135*BS135</f>
        <v>6.6357979117839154E-4</v>
      </c>
      <c r="CL135" s="8">
        <f t="shared" ref="CL135:CL198" si="236">CJ135*BT135</f>
        <v>1.7893757557106815E-4</v>
      </c>
    </row>
    <row r="136" spans="1:90">
      <c r="A136">
        <f t="shared" si="175"/>
        <v>2090</v>
      </c>
      <c r="B136" s="4">
        <f t="shared" si="193"/>
        <v>1282.6035158744958</v>
      </c>
      <c r="C136" s="4">
        <f t="shared" si="194"/>
        <v>3550.7578554081156</v>
      </c>
      <c r="D136" s="4">
        <f t="shared" si="195"/>
        <v>6718.026679960316</v>
      </c>
      <c r="E136" s="11">
        <f t="shared" si="176"/>
        <v>1.6108761128202177E-4</v>
      </c>
      <c r="F136" s="11">
        <f t="shared" si="177"/>
        <v>3.2294514797481235E-4</v>
      </c>
      <c r="G136" s="11">
        <f t="shared" si="178"/>
        <v>7.1300774945929116E-4</v>
      </c>
      <c r="H136" s="4">
        <f t="shared" si="196"/>
        <v>126327.63505058213</v>
      </c>
      <c r="I136" s="4">
        <f t="shared" si="197"/>
        <v>85516.904669553071</v>
      </c>
      <c r="J136" s="4">
        <f t="shared" si="198"/>
        <v>20998.102239778189</v>
      </c>
      <c r="K136" s="4">
        <f t="shared" si="166"/>
        <v>98493.130173941798</v>
      </c>
      <c r="L136" s="4">
        <f t="shared" si="167"/>
        <v>24084.127431923673</v>
      </c>
      <c r="M136" s="4">
        <f t="shared" si="168"/>
        <v>3125.6354343478474</v>
      </c>
      <c r="N136" s="11">
        <f t="shared" si="179"/>
        <v>6.9613643486563515E-3</v>
      </c>
      <c r="O136" s="11">
        <f t="shared" si="180"/>
        <v>1.3797557941595651E-2</v>
      </c>
      <c r="P136" s="11">
        <f t="shared" si="181"/>
        <v>9.6183080358041018E-3</v>
      </c>
      <c r="Q136" s="4">
        <f t="shared" si="182"/>
        <v>6186.6186099495599</v>
      </c>
      <c r="R136" s="4">
        <f t="shared" si="183"/>
        <v>16945.289332535824</v>
      </c>
      <c r="S136" s="4">
        <f t="shared" si="184"/>
        <v>4689.3491020735783</v>
      </c>
      <c r="T136" s="4">
        <f t="shared" si="199"/>
        <v>48.972804782361443</v>
      </c>
      <c r="U136" s="4">
        <f t="shared" si="200"/>
        <v>198.15134093094605</v>
      </c>
      <c r="V136" s="4">
        <f t="shared" si="201"/>
        <v>223.32251974610412</v>
      </c>
      <c r="W136" s="11">
        <f t="shared" si="185"/>
        <v>-1.219247815263802E-2</v>
      </c>
      <c r="X136" s="11">
        <f t="shared" si="186"/>
        <v>-1.3228699347321071E-2</v>
      </c>
      <c r="Y136" s="11">
        <f t="shared" si="187"/>
        <v>-1.2203590333800474E-2</v>
      </c>
      <c r="Z136" s="4">
        <f t="shared" si="213"/>
        <v>11177.424851291418</v>
      </c>
      <c r="AA136" s="4">
        <f t="shared" si="202"/>
        <v>48977.856264369708</v>
      </c>
      <c r="AB136" s="4">
        <f t="shared" si="203"/>
        <v>8103.962397467807</v>
      </c>
      <c r="AC136" s="12">
        <f t="shared" si="204"/>
        <v>1.942959304507706</v>
      </c>
      <c r="AD136" s="12">
        <f t="shared" si="205"/>
        <v>3.6296502828547217</v>
      </c>
      <c r="AE136" s="12">
        <f t="shared" si="206"/>
        <v>1.7709503608125841</v>
      </c>
      <c r="AF136" s="11">
        <f t="shared" si="188"/>
        <v>-2.9039671966837322E-3</v>
      </c>
      <c r="AG136" s="11">
        <f t="shared" si="189"/>
        <v>2.0567434751257441E-3</v>
      </c>
      <c r="AH136" s="11">
        <f t="shared" si="190"/>
        <v>8.257041531207765E-4</v>
      </c>
      <c r="AI136" s="1">
        <f t="shared" si="169"/>
        <v>232543.81895591569</v>
      </c>
      <c r="AJ136" s="1">
        <f t="shared" si="170"/>
        <v>147548.30775526102</v>
      </c>
      <c r="AK136" s="1">
        <f t="shared" si="171"/>
        <v>37458.32462226833</v>
      </c>
      <c r="AL136" s="17">
        <f t="shared" si="207"/>
        <v>37.069690764664387</v>
      </c>
      <c r="AM136" s="17">
        <f t="shared" si="207"/>
        <v>12.173854417627119</v>
      </c>
      <c r="AN136" s="17">
        <f t="shared" si="207"/>
        <v>2.3706731567579817</v>
      </c>
      <c r="AO136" s="7">
        <f t="shared" si="191"/>
        <v>8.1791755228604011E-3</v>
      </c>
      <c r="AP136" s="7">
        <f t="shared" si="191"/>
        <v>1.259531566856064E-2</v>
      </c>
      <c r="AQ136" s="7">
        <f t="shared" si="191"/>
        <v>9.1169943989679401E-3</v>
      </c>
      <c r="AR136" s="1">
        <f t="shared" si="208"/>
        <v>126327.63505058213</v>
      </c>
      <c r="AS136" s="1">
        <f t="shared" si="209"/>
        <v>85516.904669553071</v>
      </c>
      <c r="AT136" s="1">
        <f t="shared" si="210"/>
        <v>20998.102239778189</v>
      </c>
      <c r="AU136" s="1">
        <f t="shared" si="172"/>
        <v>25265.527010116428</v>
      </c>
      <c r="AV136" s="1">
        <f t="shared" si="173"/>
        <v>17103.380933910616</v>
      </c>
      <c r="AW136" s="1">
        <f t="shared" si="174"/>
        <v>4199.6204479556382</v>
      </c>
      <c r="AX136" s="1">
        <f t="shared" si="222"/>
        <v>78794.504139153447</v>
      </c>
      <c r="AY136" s="1">
        <f t="shared" si="223"/>
        <v>19267.30194553894</v>
      </c>
      <c r="AZ136" s="1">
        <f t="shared" si="224"/>
        <v>2500.5083474782782</v>
      </c>
      <c r="BA136" s="1">
        <f t="shared" si="225"/>
        <v>11.274598528986727</v>
      </c>
      <c r="BB136" s="1">
        <f t="shared" si="226"/>
        <v>9.8661647384006113</v>
      </c>
      <c r="BC136" s="1">
        <f t="shared" si="227"/>
        <v>7.8242493291770323</v>
      </c>
      <c r="BD136" s="1">
        <f t="shared" si="228"/>
        <v>12889.493921151217</v>
      </c>
      <c r="BE136">
        <f t="shared" si="214"/>
        <v>7.4918915218220111E-2</v>
      </c>
      <c r="BF136">
        <f t="shared" si="215"/>
        <v>0.20311806369660462</v>
      </c>
      <c r="BG136">
        <f t="shared" si="216"/>
        <v>2.6103804494005161E-2</v>
      </c>
      <c r="BH136">
        <f t="shared" si="229"/>
        <v>0.16110978612232041</v>
      </c>
      <c r="BI136">
        <f t="shared" si="230"/>
        <v>5.6128438574748528E-4</v>
      </c>
      <c r="BJ136">
        <f t="shared" si="230"/>
        <v>4.125694779985793E-3</v>
      </c>
      <c r="BK136">
        <f t="shared" si="230"/>
        <v>6.8140860906124406E-5</v>
      </c>
      <c r="BL136">
        <f t="shared" si="219"/>
        <v>70.905729042298489</v>
      </c>
      <c r="BM136">
        <f t="shared" si="220"/>
        <v>352.81664719571779</v>
      </c>
      <c r="BN136">
        <f t="shared" si="221"/>
        <v>1.4308287640133048</v>
      </c>
      <c r="BO136">
        <f t="shared" si="192"/>
        <v>143.71120334023419</v>
      </c>
      <c r="BP136">
        <f t="shared" si="211"/>
        <v>70.930128080934608</v>
      </c>
      <c r="BQ136">
        <f t="shared" si="212"/>
        <v>13.527465423175519</v>
      </c>
      <c r="BR136" s="7">
        <f t="shared" ref="BR136:BR199" si="237">SUM(H136:J136)/SUM(H135:J135)-1+BR$5</f>
        <v>9.974264501628749E-3</v>
      </c>
      <c r="BS136" s="7">
        <f t="shared" si="217"/>
        <v>0.12629735943783413</v>
      </c>
      <c r="BT136" s="7">
        <f t="shared" si="218"/>
        <v>3.3724493323533195E-2</v>
      </c>
      <c r="BU136" s="8">
        <f>MAX((BU$3*climate!$I246+BU$4*climate!$I246^2+BU$5*climate!$I246^6)*(K136/K$66)^$BW$1,-99)</f>
        <v>-6.3144132714342458</v>
      </c>
      <c r="BV136" s="8">
        <f>MAX((BV$3*climate!$I246+BV$4*climate!$I246^2+BV$5*climate!$I246^6)*(L136/L$66)^$BW$1,-99)</f>
        <v>-5.8906154253080718</v>
      </c>
      <c r="BW136" s="8">
        <f>MAX((BW$3*climate!$I246+BW$4*climate!$I246^2+BW$5*climate!$I246^6)*(M136/M$66)^$BW$1,-99)</f>
        <v>-6.6653958396783066</v>
      </c>
      <c r="BX136" s="8">
        <f>MAX((BX$3*climate!$M246+BX$4*climate!$M246^2+BX$5*climate!$M246^6)*(K136/K$66)^$BW$1,-99)</f>
        <v>-6.314428751277875</v>
      </c>
      <c r="BY136" s="8">
        <f>MAX((BY$3*climate!$M246+BY$4*climate!$M246^2+BY$5*climate!$M246^6)*(L136/L$66)^$BW$1,-99)</f>
        <v>-5.8906263412524744</v>
      </c>
      <c r="BZ136" s="8">
        <f>MAX((BZ$3*climate!$M246+BZ$4*climate!$M246^2+BZ$5*climate!$M246^6)*(M136/M$66)^$BW$1,-99)</f>
        <v>-6.6654057942367837</v>
      </c>
      <c r="CA136" s="8">
        <f t="shared" si="231"/>
        <v>2.1645588732770279E-2</v>
      </c>
      <c r="CB136" s="8">
        <f t="shared" si="232"/>
        <v>2.7337807004262204E-3</v>
      </c>
      <c r="CC136" s="8">
        <f t="shared" si="233"/>
        <v>7.2998651270225659E-4</v>
      </c>
      <c r="CD136" s="8">
        <f>MAX((CD$3*climate!$I246+CD$4*climate!$I246^2+CD$5*climate!$I246^6)*(K136/K$66)^$BW$1,-99)</f>
        <v>-11.952271250808296</v>
      </c>
      <c r="CE136" s="8">
        <f>MAX((CE$3*climate!$I246+CE$4*climate!$I246^2+CE$5*climate!$I246^6)*(L136/L$66)^$BW$1,-99)</f>
        <v>-11.87691134438462</v>
      </c>
      <c r="CF136" s="8">
        <f>MAX((CF$3*climate!$I246+CF$4*climate!$I246^2+CF$5*climate!$I246^6)*(M136/M$66)^$BW$1,-99)</f>
        <v>-14.261573823305875</v>
      </c>
      <c r="CG136" s="8">
        <f>MAX((CG$3*climate!$M246+CG$4*climate!$M246^2+CG$5*climate!$M246^6)*(K136/K$66)^$BW$1,-99)</f>
        <v>-11.952321376473384</v>
      </c>
      <c r="CH136" s="8">
        <f>MAX((CH$3*climate!$M246+CH$4*climate!$M246^2+CH$5*climate!$M246^6)*(L136/L$66)^$BW$1,-99)</f>
        <v>-11.876954228118473</v>
      </c>
      <c r="CI136" s="8">
        <f>MAX((CI$3*climate!$M246+CI$4*climate!$M246^2+CI$5*climate!$M246^6)*(M136/M$66)^$BW$1,-99)</f>
        <v>-14.261621044672451</v>
      </c>
      <c r="CJ136" s="8">
        <f t="shared" si="234"/>
        <v>5.3154584541210935E-3</v>
      </c>
      <c r="CK136" s="8">
        <f t="shared" si="235"/>
        <v>6.7132836695700591E-4</v>
      </c>
      <c r="CL136" s="8">
        <f t="shared" si="236"/>
        <v>1.792611431475249E-4</v>
      </c>
    </row>
    <row r="137" spans="1:90">
      <c r="A137">
        <f t="shared" si="175"/>
        <v>2091</v>
      </c>
      <c r="B137" s="4">
        <f t="shared" si="193"/>
        <v>1282.7997968342604</v>
      </c>
      <c r="C137" s="4">
        <f t="shared" si="194"/>
        <v>3551.8472204281006</v>
      </c>
      <c r="D137" s="4">
        <f t="shared" si="195"/>
        <v>6722.5771847900069</v>
      </c>
      <c r="E137" s="11">
        <f t="shared" si="176"/>
        <v>1.5303323071792066E-4</v>
      </c>
      <c r="F137" s="11">
        <f t="shared" si="177"/>
        <v>3.0679789057607175E-4</v>
      </c>
      <c r="G137" s="11">
        <f t="shared" si="178"/>
        <v>6.7735736198632661E-4</v>
      </c>
      <c r="H137" s="4">
        <f t="shared" si="196"/>
        <v>127206.70203672718</v>
      </c>
      <c r="I137" s="4">
        <f t="shared" si="197"/>
        <v>86707.517092187511</v>
      </c>
      <c r="J137" s="4">
        <f t="shared" si="198"/>
        <v>21211.392524068302</v>
      </c>
      <c r="K137" s="4">
        <f t="shared" si="166"/>
        <v>99163.331917149073</v>
      </c>
      <c r="L137" s="4">
        <f t="shared" si="167"/>
        <v>24411.950095572171</v>
      </c>
      <c r="M137" s="4">
        <f t="shared" si="168"/>
        <v>3155.247153139363</v>
      </c>
      <c r="N137" s="11">
        <f t="shared" si="179"/>
        <v>6.8045531909046719E-3</v>
      </c>
      <c r="O137" s="11">
        <f t="shared" si="180"/>
        <v>1.3611564902034523E-2</v>
      </c>
      <c r="P137" s="11">
        <f t="shared" si="181"/>
        <v>9.4738236155471611E-3</v>
      </c>
      <c r="Q137" s="4">
        <f t="shared" si="182"/>
        <v>6153.713882844484</v>
      </c>
      <c r="R137" s="4">
        <f t="shared" si="183"/>
        <v>16953.925708770239</v>
      </c>
      <c r="S137" s="4">
        <f t="shared" si="184"/>
        <v>4679.1734426186222</v>
      </c>
      <c r="T137" s="4">
        <f t="shared" si="199"/>
        <v>48.375704929979094</v>
      </c>
      <c r="U137" s="4">
        <f t="shared" si="200"/>
        <v>195.53005641650205</v>
      </c>
      <c r="V137" s="4">
        <f t="shared" si="201"/>
        <v>220.59718320281061</v>
      </c>
      <c r="W137" s="11">
        <f t="shared" si="185"/>
        <v>-1.219247815263802E-2</v>
      </c>
      <c r="X137" s="11">
        <f t="shared" si="186"/>
        <v>-1.3228699347321071E-2</v>
      </c>
      <c r="Y137" s="11">
        <f t="shared" si="187"/>
        <v>-1.2203590333800474E-2</v>
      </c>
      <c r="Z137" s="4">
        <f t="shared" si="213"/>
        <v>11087.505219598865</v>
      </c>
      <c r="AA137" s="4">
        <f t="shared" si="202"/>
        <v>49113.407736915993</v>
      </c>
      <c r="AB137" s="4">
        <f t="shared" si="203"/>
        <v>8094.5008612387001</v>
      </c>
      <c r="AC137" s="12">
        <f t="shared" si="204"/>
        <v>1.9373170144229241</v>
      </c>
      <c r="AD137" s="12">
        <f t="shared" si="205"/>
        <v>3.6371155423909713</v>
      </c>
      <c r="AE137" s="12">
        <f t="shared" si="206"/>
        <v>1.7724126418804778</v>
      </c>
      <c r="AF137" s="11">
        <f t="shared" si="188"/>
        <v>-2.9039671966837322E-3</v>
      </c>
      <c r="AG137" s="11">
        <f t="shared" si="189"/>
        <v>2.0567434751257441E-3</v>
      </c>
      <c r="AH137" s="11">
        <f t="shared" si="190"/>
        <v>8.257041531207765E-4</v>
      </c>
      <c r="AI137" s="1">
        <f t="shared" si="169"/>
        <v>234554.96407044056</v>
      </c>
      <c r="AJ137" s="1">
        <f t="shared" si="170"/>
        <v>149896.85791364554</v>
      </c>
      <c r="AK137" s="1">
        <f t="shared" si="171"/>
        <v>37912.112607997136</v>
      </c>
      <c r="AL137" s="17">
        <f t="shared" si="207"/>
        <v>37.369858276933307</v>
      </c>
      <c r="AM137" s="17">
        <f t="shared" si="207"/>
        <v>12.325654621527303</v>
      </c>
      <c r="AN137" s="17">
        <f t="shared" si="207"/>
        <v>2.3920704365110086</v>
      </c>
      <c r="AO137" s="7">
        <f t="shared" si="191"/>
        <v>8.0973837676317963E-3</v>
      </c>
      <c r="AP137" s="7">
        <f t="shared" si="191"/>
        <v>1.2469362511875033E-2</v>
      </c>
      <c r="AQ137" s="7">
        <f t="shared" si="191"/>
        <v>9.0258244549782599E-3</v>
      </c>
      <c r="AR137" s="1">
        <f t="shared" si="208"/>
        <v>127206.70203672718</v>
      </c>
      <c r="AS137" s="1">
        <f t="shared" si="209"/>
        <v>86707.517092187511</v>
      </c>
      <c r="AT137" s="1">
        <f t="shared" si="210"/>
        <v>21211.392524068302</v>
      </c>
      <c r="AU137" s="1">
        <f t="shared" si="172"/>
        <v>25441.340407345437</v>
      </c>
      <c r="AV137" s="1">
        <f t="shared" si="173"/>
        <v>17341.503418437504</v>
      </c>
      <c r="AW137" s="1">
        <f t="shared" si="174"/>
        <v>4242.2785048136602</v>
      </c>
      <c r="AX137" s="1">
        <f t="shared" si="222"/>
        <v>79330.665533719264</v>
      </c>
      <c r="AY137" s="1">
        <f t="shared" si="223"/>
        <v>19529.560076457736</v>
      </c>
      <c r="AZ137" s="1">
        <f t="shared" si="224"/>
        <v>2524.1977225114902</v>
      </c>
      <c r="BA137" s="1">
        <f t="shared" si="225"/>
        <v>11.28138003569385</v>
      </c>
      <c r="BB137" s="1">
        <f t="shared" si="226"/>
        <v>9.8796844980900236</v>
      </c>
      <c r="BC137" s="1">
        <f t="shared" si="227"/>
        <v>7.8336785575626102</v>
      </c>
      <c r="BD137" s="1">
        <f t="shared" si="228"/>
        <v>12534.754282551894</v>
      </c>
      <c r="BE137">
        <f t="shared" si="214"/>
        <v>7.4918915218220111E-2</v>
      </c>
      <c r="BF137">
        <f t="shared" si="215"/>
        <v>0.20311806369660462</v>
      </c>
      <c r="BG137">
        <f t="shared" si="216"/>
        <v>2.6103804494005161E-2</v>
      </c>
      <c r="BH137">
        <f t="shared" si="229"/>
        <v>0.16132534816982322</v>
      </c>
      <c r="BI137">
        <f t="shared" si="230"/>
        <v>5.6128438574748528E-4</v>
      </c>
      <c r="BJ137">
        <f t="shared" si="230"/>
        <v>4.125694779985793E-3</v>
      </c>
      <c r="BK137">
        <f t="shared" si="230"/>
        <v>6.8140860906124406E-5</v>
      </c>
      <c r="BL137">
        <f t="shared" si="219"/>
        <v>71.399135615647793</v>
      </c>
      <c r="BM137">
        <f t="shared" si="220"/>
        <v>357.72875065276696</v>
      </c>
      <c r="BN137">
        <f t="shared" si="221"/>
        <v>1.4453625476077452</v>
      </c>
      <c r="BO137">
        <f t="shared" si="192"/>
        <v>145.14461689419704</v>
      </c>
      <c r="BP137">
        <f t="shared" si="211"/>
        <v>71.719165055889448</v>
      </c>
      <c r="BQ137">
        <f t="shared" si="212"/>
        <v>13.680844637260297</v>
      </c>
      <c r="BR137" s="7">
        <f t="shared" si="237"/>
        <v>9.8047749065768297E-3</v>
      </c>
      <c r="BS137" s="7">
        <f t="shared" si="217"/>
        <v>0.12261879557071274</v>
      </c>
      <c r="BT137" s="7">
        <f t="shared" si="218"/>
        <v>3.2428199884056243E-2</v>
      </c>
      <c r="BU137" s="8">
        <f>MAX((BU$3*climate!$I247+BU$4*climate!$I247^2+BU$5*climate!$I247^6)*(K137/K$66)^$BW$1,-99)</f>
        <v>-6.5961868404934849</v>
      </c>
      <c r="BV137" s="8">
        <f>MAX((BV$3*climate!$I247+BV$4*climate!$I247^2+BV$5*climate!$I247^6)*(L137/L$66)^$BW$1,-99)</f>
        <v>-6.0764879933461371</v>
      </c>
      <c r="BW137" s="8">
        <f>MAX((BW$3*climate!$I247+BW$4*climate!$I247^2+BW$5*climate!$I247^6)*(M137/M$66)^$BW$1,-99)</f>
        <v>-6.8373912618024528</v>
      </c>
      <c r="BX137" s="8">
        <f>MAX((BX$3*climate!$M247+BX$4*climate!$M247^2+BX$5*climate!$M247^6)*(K137/K$66)^$BW$1,-99)</f>
        <v>-6.5962024292823775</v>
      </c>
      <c r="BY137" s="8">
        <f>MAX((BY$3*climate!$M247+BY$4*climate!$M247^2+BY$5*climate!$M247^6)*(L137/L$66)^$BW$1,-99)</f>
        <v>-6.0764989522377961</v>
      </c>
      <c r="BZ137" s="8">
        <f>MAX((BZ$3*climate!$M247+BZ$4*climate!$M247^2+BZ$5*climate!$M247^6)*(M137/M$66)^$BW$1,-99)</f>
        <v>-6.8374012519042831</v>
      </c>
      <c r="CA137" s="8">
        <f t="shared" si="231"/>
        <v>2.1949023950544037E-2</v>
      </c>
      <c r="CB137" s="8">
        <f t="shared" si="232"/>
        <v>2.691362880768437E-3</v>
      </c>
      <c r="CC137" s="8">
        <f t="shared" si="233"/>
        <v>7.1176733592817989E-4</v>
      </c>
      <c r="CD137" s="8">
        <f>MAX((CD$3*climate!$I247+CD$4*climate!$I247^2+CD$5*climate!$I247^6)*(K137/K$66)^$BW$1,-99)</f>
        <v>-12.897902970412172</v>
      </c>
      <c r="CE137" s="8">
        <f>MAX((CE$3*climate!$I247+CE$4*climate!$I247^2+CE$5*climate!$I247^6)*(L137/L$66)^$BW$1,-99)</f>
        <v>-12.660758843626551</v>
      </c>
      <c r="CF137" s="8">
        <f>MAX((CF$3*climate!$I247+CF$4*climate!$I247^2+CF$5*climate!$I247^6)*(M137/M$66)^$BW$1,-99)</f>
        <v>-15.135453867418292</v>
      </c>
      <c r="CG137" s="8">
        <f>MAX((CG$3*climate!$M247+CG$4*climate!$M247^2+CG$5*climate!$M247^6)*(K137/K$66)^$BW$1,-99)</f>
        <v>-12.897955459162887</v>
      </c>
      <c r="CH137" s="8">
        <f>MAX((CH$3*climate!$M247+CH$4*climate!$M247^2+CH$5*climate!$M247^6)*(L137/L$66)^$BW$1,-99)</f>
        <v>-12.660803564805326</v>
      </c>
      <c r="CI137" s="8">
        <f>MAX((CI$3*climate!$M247+CI$4*climate!$M247^2+CI$5*climate!$M247^6)*(M137/M$66)^$BW$1,-99)</f>
        <v>-15.135503084538005</v>
      </c>
      <c r="CJ137" s="8">
        <f t="shared" si="234"/>
        <v>5.5329619344994226E-3</v>
      </c>
      <c r="CK137" s="8">
        <f t="shared" si="235"/>
        <v>6.7844512834691997E-4</v>
      </c>
      <c r="CL137" s="8">
        <f t="shared" si="236"/>
        <v>1.7942399556282178E-4</v>
      </c>
    </row>
    <row r="138" spans="1:90">
      <c r="A138">
        <f t="shared" si="175"/>
        <v>2092</v>
      </c>
      <c r="B138" s="4">
        <f t="shared" si="193"/>
        <v>1282.9862922816706</v>
      </c>
      <c r="C138" s="4">
        <f t="shared" si="194"/>
        <v>3552.8824347012328</v>
      </c>
      <c r="D138" s="4">
        <f t="shared" si="195"/>
        <v>6726.9030925802635</v>
      </c>
      <c r="E138" s="11">
        <f t="shared" si="176"/>
        <v>1.4538156918202463E-4</v>
      </c>
      <c r="F138" s="11">
        <f t="shared" si="177"/>
        <v>2.9145799604726817E-4</v>
      </c>
      <c r="G138" s="11">
        <f t="shared" si="178"/>
        <v>6.434894938870103E-4</v>
      </c>
      <c r="H138" s="4">
        <f t="shared" si="196"/>
        <v>128071.18621130977</v>
      </c>
      <c r="I138" s="4">
        <f t="shared" si="197"/>
        <v>87897.435221602616</v>
      </c>
      <c r="J138" s="4">
        <f t="shared" si="198"/>
        <v>21423.10058436399</v>
      </c>
      <c r="K138" s="4">
        <f t="shared" si="166"/>
        <v>99822.723735845386</v>
      </c>
      <c r="L138" s="4">
        <f t="shared" si="167"/>
        <v>24739.753379707327</v>
      </c>
      <c r="M138" s="4">
        <f t="shared" si="168"/>
        <v>3184.6899367397682</v>
      </c>
      <c r="N138" s="11">
        <f t="shared" si="179"/>
        <v>6.6495528735079912E-3</v>
      </c>
      <c r="O138" s="11">
        <f t="shared" si="180"/>
        <v>1.342798436224113E-2</v>
      </c>
      <c r="P138" s="11">
        <f t="shared" si="181"/>
        <v>9.3313715761096372E-3</v>
      </c>
      <c r="Q138" s="4">
        <f t="shared" si="182"/>
        <v>6119.9950022980302</v>
      </c>
      <c r="R138" s="4">
        <f t="shared" si="183"/>
        <v>16959.23422964245</v>
      </c>
      <c r="S138" s="4">
        <f t="shared" si="184"/>
        <v>4668.2029940486691</v>
      </c>
      <c r="T138" s="4">
        <f t="shared" si="199"/>
        <v>47.785885204501859</v>
      </c>
      <c r="U138" s="4">
        <f t="shared" si="200"/>
        <v>192.94344808680341</v>
      </c>
      <c r="V138" s="4">
        <f t="shared" si="201"/>
        <v>217.90510555021319</v>
      </c>
      <c r="W138" s="11">
        <f t="shared" si="185"/>
        <v>-1.219247815263802E-2</v>
      </c>
      <c r="X138" s="11">
        <f t="shared" si="186"/>
        <v>-1.3228699347321071E-2</v>
      </c>
      <c r="Y138" s="11">
        <f t="shared" si="187"/>
        <v>-1.2203590333800474E-2</v>
      </c>
      <c r="Z138" s="4">
        <f t="shared" si="213"/>
        <v>10996.5076781114</v>
      </c>
      <c r="AA138" s="4">
        <f t="shared" si="202"/>
        <v>49239.504156224983</v>
      </c>
      <c r="AB138" s="4">
        <f t="shared" si="203"/>
        <v>8083.6053478527356</v>
      </c>
      <c r="AC138" s="12">
        <f t="shared" si="204"/>
        <v>1.9316911093634628</v>
      </c>
      <c r="AD138" s="12">
        <f t="shared" si="205"/>
        <v>3.6445961560510622</v>
      </c>
      <c r="AE138" s="12">
        <f t="shared" si="206"/>
        <v>1.7738761303599222</v>
      </c>
      <c r="AF138" s="11">
        <f t="shared" si="188"/>
        <v>-2.9039671966837322E-3</v>
      </c>
      <c r="AG138" s="11">
        <f t="shared" si="189"/>
        <v>2.0567434751257441E-3</v>
      </c>
      <c r="AH138" s="11">
        <f t="shared" si="190"/>
        <v>8.257041531207765E-4</v>
      </c>
      <c r="AI138" s="1">
        <f t="shared" si="169"/>
        <v>236540.80807074194</v>
      </c>
      <c r="AJ138" s="1">
        <f t="shared" si="170"/>
        <v>152248.67554071848</v>
      </c>
      <c r="AK138" s="1">
        <f t="shared" si="171"/>
        <v>38363.179852011082</v>
      </c>
      <c r="AL138" s="17">
        <f t="shared" si="207"/>
        <v>37.669430379905549</v>
      </c>
      <c r="AM138" s="17">
        <f t="shared" si="207"/>
        <v>12.477810746642575</v>
      </c>
      <c r="AN138" s="17">
        <f t="shared" si="207"/>
        <v>2.4134449402764613</v>
      </c>
      <c r="AO138" s="7">
        <f t="shared" ref="AO138:AQ153" si="238">AO$5*AO137</f>
        <v>8.0164099299554776E-3</v>
      </c>
      <c r="AP138" s="7">
        <f t="shared" si="238"/>
        <v>1.2344668886756283E-2</v>
      </c>
      <c r="AQ138" s="7">
        <f t="shared" si="238"/>
        <v>8.9355662104284774E-3</v>
      </c>
      <c r="AR138" s="1">
        <f t="shared" si="208"/>
        <v>128071.18621130977</v>
      </c>
      <c r="AS138" s="1">
        <f t="shared" si="209"/>
        <v>87897.435221602616</v>
      </c>
      <c r="AT138" s="1">
        <f t="shared" si="210"/>
        <v>21423.10058436399</v>
      </c>
      <c r="AU138" s="1">
        <f t="shared" si="172"/>
        <v>25614.237242261956</v>
      </c>
      <c r="AV138" s="1">
        <f t="shared" si="173"/>
        <v>17579.487044320525</v>
      </c>
      <c r="AW138" s="1">
        <f t="shared" si="174"/>
        <v>4284.6201168727985</v>
      </c>
      <c r="AX138" s="1">
        <f t="shared" si="222"/>
        <v>79858.1789886763</v>
      </c>
      <c r="AY138" s="1">
        <f t="shared" si="223"/>
        <v>19791.802703765861</v>
      </c>
      <c r="AZ138" s="1">
        <f t="shared" si="224"/>
        <v>2547.7519493918148</v>
      </c>
      <c r="BA138" s="1">
        <f t="shared" si="225"/>
        <v>11.288007577811229</v>
      </c>
      <c r="BB138" s="1">
        <f t="shared" si="226"/>
        <v>9.8930231260986439</v>
      </c>
      <c r="BC138" s="1">
        <f t="shared" si="227"/>
        <v>7.8429666608510145</v>
      </c>
      <c r="BD138" s="1">
        <f t="shared" si="228"/>
        <v>12189.258726131706</v>
      </c>
      <c r="BE138">
        <f t="shared" si="214"/>
        <v>7.4918915218220111E-2</v>
      </c>
      <c r="BF138">
        <f t="shared" si="215"/>
        <v>0.20311806369660462</v>
      </c>
      <c r="BG138">
        <f t="shared" si="216"/>
        <v>2.6103804494005161E-2</v>
      </c>
      <c r="BH138">
        <f t="shared" si="229"/>
        <v>0.16153913731985117</v>
      </c>
      <c r="BI138">
        <f t="shared" si="230"/>
        <v>5.6128438574748528E-4</v>
      </c>
      <c r="BJ138">
        <f t="shared" si="230"/>
        <v>4.125694779985793E-3</v>
      </c>
      <c r="BK138">
        <f t="shared" si="230"/>
        <v>6.8140860906124406E-5</v>
      </c>
      <c r="BL138">
        <f t="shared" si="219"/>
        <v>71.884357084566815</v>
      </c>
      <c r="BM138">
        <f t="shared" si="220"/>
        <v>362.63798966790529</v>
      </c>
      <c r="BN138">
        <f t="shared" si="221"/>
        <v>1.4597885170970593</v>
      </c>
      <c r="BO138">
        <f t="shared" si="192"/>
        <v>146.56772719174597</v>
      </c>
      <c r="BP138">
        <f t="shared" si="211"/>
        <v>72.517208091554537</v>
      </c>
      <c r="BQ138">
        <f t="shared" si="212"/>
        <v>13.836015125557639</v>
      </c>
      <c r="BR138" s="7">
        <f t="shared" si="237"/>
        <v>9.6378712142932699E-3</v>
      </c>
      <c r="BS138" s="7">
        <f t="shared" si="217"/>
        <v>0.11904737434049781</v>
      </c>
      <c r="BT138" s="7">
        <f t="shared" si="218"/>
        <v>3.118681570487096E-2</v>
      </c>
      <c r="BU138" s="8">
        <f>MAX((BU$3*climate!$I248+BU$4*climate!$I248^2+BU$5*climate!$I248^6)*(K138/K$66)^$BW$1,-99)</f>
        <v>-6.8806928601479163</v>
      </c>
      <c r="BV138" s="8">
        <f>MAX((BV$3*climate!$I248+BV$4*climate!$I248^2+BV$5*climate!$I248^6)*(L138/L$66)^$BW$1,-99)</f>
        <v>-6.263453061502041</v>
      </c>
      <c r="BW138" s="8">
        <f>MAX((BW$3*climate!$I248+BW$4*climate!$I248^2+BW$5*climate!$I248^6)*(M138/M$66)^$BW$1,-99)</f>
        <v>-7.0104745468471537</v>
      </c>
      <c r="BX138" s="8">
        <f>MAX((BX$3*climate!$M248+BX$4*climate!$M248^2+BX$5*climate!$M248^6)*(K138/K$66)^$BW$1,-99)</f>
        <v>-6.880708553580849</v>
      </c>
      <c r="BY138" s="8">
        <f>MAX((BY$3*climate!$M248+BY$4*climate!$M248^2+BY$5*climate!$M248^6)*(L138/L$66)^$BW$1,-99)</f>
        <v>-6.2634640605378902</v>
      </c>
      <c r="BZ138" s="8">
        <f>MAX((BZ$3*climate!$M248+BZ$4*climate!$M248^2+BZ$5*climate!$M248^6)*(M138/M$66)^$BW$1,-99)</f>
        <v>-7.0104845702284875</v>
      </c>
      <c r="CA138" s="8">
        <f t="shared" si="231"/>
        <v>2.2246084779321124E-2</v>
      </c>
      <c r="CB138" s="8">
        <f t="shared" si="232"/>
        <v>2.6483379823342926E-3</v>
      </c>
      <c r="CC138" s="8">
        <f t="shared" si="233"/>
        <v>6.9378454616762287E-4</v>
      </c>
      <c r="CD138" s="8">
        <f>MAX((CD$3*climate!$I248+CD$4*climate!$I248^2+CD$5*climate!$I248^6)*(K138/K$66)^$BW$1,-99)</f>
        <v>-13.890715418037987</v>
      </c>
      <c r="CE138" s="8">
        <f>MAX((CE$3*climate!$I248+CE$4*climate!$I248^2+CE$5*climate!$I248^6)*(L138/L$66)^$BW$1,-99)</f>
        <v>-13.480241962331323</v>
      </c>
      <c r="CF138" s="8">
        <f>MAX((CF$3*climate!$I248+CF$4*climate!$I248^2+CF$5*climate!$I248^6)*(M138/M$66)^$BW$1,-99)</f>
        <v>-16.048842977138953</v>
      </c>
      <c r="CG138" s="8">
        <f>MAX((CG$3*climate!$M248+CG$4*climate!$M248^2+CG$5*climate!$M248^6)*(K138/K$66)^$BW$1,-99)</f>
        <v>-13.890770328297535</v>
      </c>
      <c r="CH138" s="8">
        <f>MAX((CH$3*climate!$M248+CH$4*climate!$M248^2+CH$5*climate!$M248^6)*(L138/L$66)^$BW$1,-99)</f>
        <v>-13.480288561633081</v>
      </c>
      <c r="CI138" s="8">
        <f>MAX((CI$3*climate!$M248+CI$4*climate!$M248^2+CI$5*climate!$M248^6)*(M138/M$66)^$BW$1,-99)</f>
        <v>-16.048894236420651</v>
      </c>
      <c r="CJ138" s="8">
        <f t="shared" si="234"/>
        <v>5.7533924630265663E-3</v>
      </c>
      <c r="CK138" s="8">
        <f t="shared" si="235"/>
        <v>6.8492626627372234E-4</v>
      </c>
      <c r="CL138" s="8">
        <f t="shared" si="236"/>
        <v>1.7942999042220312E-4</v>
      </c>
    </row>
    <row r="139" spans="1:90">
      <c r="A139">
        <f t="shared" si="175"/>
        <v>2093</v>
      </c>
      <c r="B139" s="4">
        <f t="shared" si="193"/>
        <v>1283.163488714061</v>
      </c>
      <c r="C139" s="4">
        <f t="shared" si="194"/>
        <v>3553.8661748961117</v>
      </c>
      <c r="D139" s="4">
        <f t="shared" si="195"/>
        <v>6731.0153494734113</v>
      </c>
      <c r="E139" s="11">
        <f t="shared" si="176"/>
        <v>1.3811249072292339E-4</v>
      </c>
      <c r="F139" s="11">
        <f t="shared" si="177"/>
        <v>2.7688509624490472E-4</v>
      </c>
      <c r="G139" s="11">
        <f t="shared" si="178"/>
        <v>6.113150191926598E-4</v>
      </c>
      <c r="H139" s="4">
        <f t="shared" si="196"/>
        <v>128920.9868331316</v>
      </c>
      <c r="I139" s="4">
        <f t="shared" si="197"/>
        <v>89086.45509817508</v>
      </c>
      <c r="J139" s="4">
        <f t="shared" si="198"/>
        <v>21633.215593420577</v>
      </c>
      <c r="K139" s="4">
        <f t="shared" si="166"/>
        <v>100471.2088265007</v>
      </c>
      <c r="L139" s="4">
        <f t="shared" si="167"/>
        <v>25067.476014563013</v>
      </c>
      <c r="M139" s="4">
        <f t="shared" si="168"/>
        <v>3213.9602229718598</v>
      </c>
      <c r="N139" s="11">
        <f t="shared" si="179"/>
        <v>6.4963674240281488E-3</v>
      </c>
      <c r="O139" s="11">
        <f t="shared" si="180"/>
        <v>1.3246802820779058E-2</v>
      </c>
      <c r="P139" s="11">
        <f t="shared" si="181"/>
        <v>9.1909375209242583E-3</v>
      </c>
      <c r="Q139" s="4">
        <f t="shared" si="182"/>
        <v>6085.4904539555746</v>
      </c>
      <c r="R139" s="4">
        <f t="shared" si="183"/>
        <v>16961.264370215162</v>
      </c>
      <c r="S139" s="4">
        <f t="shared" si="184"/>
        <v>4656.4605473311676</v>
      </c>
      <c r="T139" s="4">
        <f t="shared" si="199"/>
        <v>47.203256843141503</v>
      </c>
      <c r="U139" s="4">
        <f t="shared" si="200"/>
        <v>190.39105722102764</v>
      </c>
      <c r="V139" s="4">
        <f t="shared" si="201"/>
        <v>215.24588091043483</v>
      </c>
      <c r="W139" s="11">
        <f t="shared" si="185"/>
        <v>-1.219247815263802E-2</v>
      </c>
      <c r="X139" s="11">
        <f t="shared" si="186"/>
        <v>-1.3228699347321071E-2</v>
      </c>
      <c r="Y139" s="11">
        <f t="shared" si="187"/>
        <v>-1.2203590333800474E-2</v>
      </c>
      <c r="Z139" s="4">
        <f t="shared" si="213"/>
        <v>10904.494499537765</v>
      </c>
      <c r="AA139" s="4">
        <f t="shared" si="202"/>
        <v>49356.226500516452</v>
      </c>
      <c r="AB139" s="4">
        <f t="shared" si="203"/>
        <v>8071.3121342633467</v>
      </c>
      <c r="AC139" s="12">
        <f t="shared" si="204"/>
        <v>1.9260815417477457</v>
      </c>
      <c r="AD139" s="12">
        <f t="shared" si="205"/>
        <v>3.6520921554144885</v>
      </c>
      <c r="AE139" s="12">
        <f t="shared" si="206"/>
        <v>1.7753408272478821</v>
      </c>
      <c r="AF139" s="11">
        <f t="shared" si="188"/>
        <v>-2.9039671966837322E-3</v>
      </c>
      <c r="AG139" s="11">
        <f t="shared" si="189"/>
        <v>2.0567434751257441E-3</v>
      </c>
      <c r="AH139" s="11">
        <f t="shared" si="190"/>
        <v>8.257041531207765E-4</v>
      </c>
      <c r="AI139" s="1">
        <f t="shared" si="169"/>
        <v>238500.96450592973</v>
      </c>
      <c r="AJ139" s="1">
        <f t="shared" si="170"/>
        <v>154603.29503096716</v>
      </c>
      <c r="AK139" s="1">
        <f t="shared" si="171"/>
        <v>38811.481983682774</v>
      </c>
      <c r="AL139" s="17">
        <f t="shared" si="207"/>
        <v>37.968384239701258</v>
      </c>
      <c r="AM139" s="17">
        <f t="shared" si="207"/>
        <v>12.630304844320499</v>
      </c>
      <c r="AN139" s="17">
        <f t="shared" si="207"/>
        <v>2.4347947823649347</v>
      </c>
      <c r="AO139" s="7">
        <f t="shared" si="238"/>
        <v>7.9362458306559223E-3</v>
      </c>
      <c r="AP139" s="7">
        <f t="shared" si="238"/>
        <v>1.222122219788872E-2</v>
      </c>
      <c r="AQ139" s="7">
        <f t="shared" si="238"/>
        <v>8.8462105483241918E-3</v>
      </c>
      <c r="AR139" s="1">
        <f t="shared" si="208"/>
        <v>128920.9868331316</v>
      </c>
      <c r="AS139" s="1">
        <f t="shared" si="209"/>
        <v>89086.45509817508</v>
      </c>
      <c r="AT139" s="1">
        <f t="shared" si="210"/>
        <v>21633.215593420577</v>
      </c>
      <c r="AU139" s="1">
        <f t="shared" si="172"/>
        <v>25784.197366626322</v>
      </c>
      <c r="AV139" s="1">
        <f t="shared" si="173"/>
        <v>17817.291019635017</v>
      </c>
      <c r="AW139" s="1">
        <f t="shared" si="174"/>
        <v>4326.6431186841155</v>
      </c>
      <c r="AX139" s="1">
        <f t="shared" si="222"/>
        <v>80376.967061200558</v>
      </c>
      <c r="AY139" s="1">
        <f t="shared" si="223"/>
        <v>20053.980811650414</v>
      </c>
      <c r="AZ139" s="1">
        <f t="shared" si="224"/>
        <v>2571.1681783774879</v>
      </c>
      <c r="BA139" s="1">
        <f t="shared" si="225"/>
        <v>11.294482934785712</v>
      </c>
      <c r="BB139" s="1">
        <f t="shared" si="226"/>
        <v>9.9061829572493849</v>
      </c>
      <c r="BC139" s="1">
        <f t="shared" si="227"/>
        <v>7.8521156187311369</v>
      </c>
      <c r="BD139" s="1">
        <f t="shared" si="228"/>
        <v>11852.798961921304</v>
      </c>
      <c r="BE139">
        <f t="shared" si="214"/>
        <v>7.4918915218220111E-2</v>
      </c>
      <c r="BF139">
        <f t="shared" si="215"/>
        <v>0.20311806369660462</v>
      </c>
      <c r="BG139">
        <f t="shared" si="216"/>
        <v>2.6103804494005161E-2</v>
      </c>
      <c r="BH139">
        <f t="shared" si="229"/>
        <v>0.16175116565463876</v>
      </c>
      <c r="BI139">
        <f t="shared" si="230"/>
        <v>5.6128438574748528E-4</v>
      </c>
      <c r="BJ139">
        <f t="shared" si="230"/>
        <v>4.125694779985793E-3</v>
      </c>
      <c r="BK139">
        <f t="shared" si="230"/>
        <v>6.8140860906124406E-5</v>
      </c>
      <c r="BL139">
        <f t="shared" si="219"/>
        <v>72.361336904593898</v>
      </c>
      <c r="BM139">
        <f t="shared" si="220"/>
        <v>367.54352276597967</v>
      </c>
      <c r="BN139">
        <f t="shared" si="221"/>
        <v>1.4741059347034731</v>
      </c>
      <c r="BO139">
        <f t="shared" si="192"/>
        <v>147.9803280705917</v>
      </c>
      <c r="BP139">
        <f t="shared" si="211"/>
        <v>73.324358623512239</v>
      </c>
      <c r="BQ139">
        <f t="shared" si="212"/>
        <v>13.992996951018162</v>
      </c>
      <c r="BR139" s="7">
        <f t="shared" si="237"/>
        <v>9.473521184058864E-3</v>
      </c>
      <c r="BS139" s="7">
        <f t="shared" si="217"/>
        <v>0.11557997508786194</v>
      </c>
      <c r="BT139" s="7">
        <f t="shared" si="218"/>
        <v>2.9997768038639138E-2</v>
      </c>
      <c r="BU139" s="8">
        <f>MAX((BU$3*climate!$I249+BU$4*climate!$I249^2+BU$5*climate!$I249^6)*(K139/K$66)^$BW$1,-99)</f>
        <v>-7.1678442804797973</v>
      </c>
      <c r="BV139" s="8">
        <f>MAX((BV$3*climate!$I249+BV$4*climate!$I249^2+BV$5*climate!$I249^6)*(L139/L$66)^$BW$1,-99)</f>
        <v>-6.4514494171792975</v>
      </c>
      <c r="BW139" s="8">
        <f>MAX((BW$3*climate!$I249+BW$4*climate!$I249^2+BW$5*climate!$I249^6)*(M139/M$66)^$BW$1,-99)</f>
        <v>-7.1845923339151447</v>
      </c>
      <c r="BX139" s="8">
        <f>MAX((BX$3*climate!$M249+BX$4*climate!$M249^2+BX$5*climate!$M249^6)*(K139/K$66)^$BW$1,-99)</f>
        <v>-7.1678600743505232</v>
      </c>
      <c r="BY139" s="8">
        <f>MAX((BY$3*climate!$M249+BY$4*climate!$M249^2+BY$5*climate!$M249^6)*(L139/L$66)^$BW$1,-99)</f>
        <v>-6.4514604536348807</v>
      </c>
      <c r="BZ139" s="8">
        <f>MAX((BZ$3*climate!$M249+BZ$4*climate!$M249^2+BZ$5*climate!$M249^6)*(M139/M$66)^$BW$1,-99)</f>
        <v>-7.1846023883741656</v>
      </c>
      <c r="CA139" s="8">
        <f t="shared" si="231"/>
        <v>2.2536716795754135E-2</v>
      </c>
      <c r="CB139" s="8">
        <f t="shared" si="232"/>
        <v>2.6047931658154627E-3</v>
      </c>
      <c r="CC139" s="8">
        <f t="shared" si="233"/>
        <v>6.7605120279153519E-4</v>
      </c>
      <c r="CD139" s="8">
        <f>MAX((CD$3*climate!$I249+CD$4*climate!$I249^2+CD$5*climate!$I249^6)*(K139/K$66)^$BW$1,-99)</f>
        <v>-14.931971714968805</v>
      </c>
      <c r="CE139" s="8">
        <f>MAX((CE$3*climate!$I249+CE$4*climate!$I249^2+CE$5*climate!$I249^6)*(L139/L$66)^$BW$1,-99)</f>
        <v>-14.336195469169171</v>
      </c>
      <c r="CF139" s="8">
        <f>MAX((CF$3*climate!$I249+CF$4*climate!$I249^2+CF$5*climate!$I249^6)*(M139/M$66)^$BW$1,-99)</f>
        <v>-17.002711983325586</v>
      </c>
      <c r="CG139" s="8">
        <f>MAX((CG$3*climate!$M249+CG$4*climate!$M249^2+CG$5*climate!$M249^6)*(K139/K$66)^$BW$1,-99)</f>
        <v>-14.932029104756987</v>
      </c>
      <c r="CH139" s="8">
        <f>MAX((CH$3*climate!$M249+CH$4*climate!$M249^2+CH$5*climate!$M249^6)*(L139/L$66)^$BW$1,-99)</f>
        <v>-14.336243986773695</v>
      </c>
      <c r="CI139" s="8">
        <f>MAX((CI$3*climate!$M249+CI$4*climate!$M249^2+CI$5*climate!$M249^6)*(M139/M$66)^$BW$1,-99)</f>
        <v>-17.002765330740033</v>
      </c>
      <c r="CJ139" s="8">
        <f t="shared" si="234"/>
        <v>5.9765513881087128E-3</v>
      </c>
      <c r="CK139" s="8">
        <f t="shared" si="235"/>
        <v>6.9076966054893178E-4</v>
      </c>
      <c r="CL139" s="8">
        <f t="shared" si="236"/>
        <v>1.7928320221149191E-4</v>
      </c>
    </row>
    <row r="140" spans="1:90">
      <c r="A140">
        <f t="shared" si="175"/>
        <v>2094</v>
      </c>
      <c r="B140" s="4">
        <f t="shared" si="193"/>
        <v>1283.3318485742204</v>
      </c>
      <c r="C140" s="4">
        <f t="shared" si="194"/>
        <v>3554.8009868450954</v>
      </c>
      <c r="D140" s="4">
        <f t="shared" si="195"/>
        <v>6734.9243817120832</v>
      </c>
      <c r="E140" s="11">
        <f t="shared" si="176"/>
        <v>1.3120686618677723E-4</v>
      </c>
      <c r="F140" s="11">
        <f t="shared" si="177"/>
        <v>2.6304084143265947E-4</v>
      </c>
      <c r="G140" s="11">
        <f t="shared" si="178"/>
        <v>5.8074926823302681E-4</v>
      </c>
      <c r="H140" s="4">
        <f t="shared" si="196"/>
        <v>129756.01318309363</v>
      </c>
      <c r="I140" s="4">
        <f t="shared" si="197"/>
        <v>90274.377066118119</v>
      </c>
      <c r="J140" s="4">
        <f t="shared" si="198"/>
        <v>21841.727631368583</v>
      </c>
      <c r="K140" s="4">
        <f t="shared" si="166"/>
        <v>101108.69867934186</v>
      </c>
      <c r="L140" s="4">
        <f t="shared" si="167"/>
        <v>25395.057951257379</v>
      </c>
      <c r="M140" s="4">
        <f t="shared" si="168"/>
        <v>3243.0546199861274</v>
      </c>
      <c r="N140" s="11">
        <f t="shared" si="179"/>
        <v>6.3450003268301636E-3</v>
      </c>
      <c r="O140" s="11">
        <f t="shared" si="180"/>
        <v>1.3068006388200271E-2</v>
      </c>
      <c r="P140" s="11">
        <f t="shared" si="181"/>
        <v>9.0525068749496285E-3</v>
      </c>
      <c r="Q140" s="4">
        <f t="shared" si="182"/>
        <v>6050.2286295446729</v>
      </c>
      <c r="R140" s="4">
        <f t="shared" si="183"/>
        <v>16960.066691464865</v>
      </c>
      <c r="S140" s="4">
        <f t="shared" si="184"/>
        <v>4643.9686539966078</v>
      </c>
      <c r="T140" s="4">
        <f t="shared" si="199"/>
        <v>46.627732165348142</v>
      </c>
      <c r="U140" s="4">
        <f t="shared" si="200"/>
        <v>187.87243116663205</v>
      </c>
      <c r="V140" s="4">
        <f t="shared" si="201"/>
        <v>212.61910835876589</v>
      </c>
      <c r="W140" s="11">
        <f t="shared" si="185"/>
        <v>-1.219247815263802E-2</v>
      </c>
      <c r="X140" s="11">
        <f t="shared" si="186"/>
        <v>-1.3228699347321071E-2</v>
      </c>
      <c r="Y140" s="11">
        <f t="shared" si="187"/>
        <v>-1.2203590333800474E-2</v>
      </c>
      <c r="Z140" s="4">
        <f t="shared" si="213"/>
        <v>10811.527170445022</v>
      </c>
      <c r="AA140" s="4">
        <f t="shared" si="202"/>
        <v>49463.660039397211</v>
      </c>
      <c r="AB140" s="4">
        <f t="shared" si="203"/>
        <v>8057.6572231191449</v>
      </c>
      <c r="AC140" s="12">
        <f t="shared" si="204"/>
        <v>1.9204882641323722</v>
      </c>
      <c r="AD140" s="12">
        <f t="shared" si="205"/>
        <v>3.659603572125695</v>
      </c>
      <c r="AE140" s="12">
        <f t="shared" si="206"/>
        <v>1.7768067335421456</v>
      </c>
      <c r="AF140" s="11">
        <f t="shared" si="188"/>
        <v>-2.9039671966837322E-3</v>
      </c>
      <c r="AG140" s="11">
        <f t="shared" si="189"/>
        <v>2.0567434751257441E-3</v>
      </c>
      <c r="AH140" s="11">
        <f t="shared" si="190"/>
        <v>8.257041531207765E-4</v>
      </c>
      <c r="AI140" s="1">
        <f t="shared" si="169"/>
        <v>240435.06542196308</v>
      </c>
      <c r="AJ140" s="1">
        <f t="shared" si="170"/>
        <v>156960.25654750547</v>
      </c>
      <c r="AK140" s="1">
        <f t="shared" si="171"/>
        <v>39256.976903998613</v>
      </c>
      <c r="AL140" s="17">
        <f t="shared" si="207"/>
        <v>38.266697406509138</v>
      </c>
      <c r="AM140" s="17">
        <f t="shared" si="207"/>
        <v>12.783119028630713</v>
      </c>
      <c r="AN140" s="17">
        <f t="shared" si="207"/>
        <v>2.4561181025788286</v>
      </c>
      <c r="AO140" s="7">
        <f t="shared" si="238"/>
        <v>7.8568833723493634E-3</v>
      </c>
      <c r="AP140" s="7">
        <f t="shared" si="238"/>
        <v>1.2099009975909833E-2</v>
      </c>
      <c r="AQ140" s="7">
        <f t="shared" si="238"/>
        <v>8.7577484428409506E-3</v>
      </c>
      <c r="AR140" s="1">
        <f t="shared" si="208"/>
        <v>129756.01318309363</v>
      </c>
      <c r="AS140" s="1">
        <f t="shared" si="209"/>
        <v>90274.377066118119</v>
      </c>
      <c r="AT140" s="1">
        <f t="shared" si="210"/>
        <v>21841.727631368583</v>
      </c>
      <c r="AU140" s="1">
        <f t="shared" si="172"/>
        <v>25951.202636618727</v>
      </c>
      <c r="AV140" s="1">
        <f t="shared" si="173"/>
        <v>18054.875413223624</v>
      </c>
      <c r="AW140" s="1">
        <f t="shared" si="174"/>
        <v>4368.345526273717</v>
      </c>
      <c r="AX140" s="1">
        <f t="shared" si="222"/>
        <v>80886.958943473481</v>
      </c>
      <c r="AY140" s="1">
        <f t="shared" si="223"/>
        <v>20316.046361005905</v>
      </c>
      <c r="AZ140" s="1">
        <f t="shared" si="224"/>
        <v>2594.4436959889022</v>
      </c>
      <c r="BA140" s="1">
        <f t="shared" si="225"/>
        <v>11.300807890342668</v>
      </c>
      <c r="BB140" s="1">
        <f t="shared" si="226"/>
        <v>9.9191663139133102</v>
      </c>
      <c r="BC140" s="1">
        <f t="shared" si="227"/>
        <v>7.8611273972768476</v>
      </c>
      <c r="BD140" s="1">
        <f t="shared" si="228"/>
        <v>11525.16914413324</v>
      </c>
      <c r="BE140">
        <f t="shared" si="214"/>
        <v>7.4918915218220111E-2</v>
      </c>
      <c r="BF140">
        <f t="shared" si="215"/>
        <v>0.20311806369660462</v>
      </c>
      <c r="BG140">
        <f t="shared" si="216"/>
        <v>2.6103804494005161E-2</v>
      </c>
      <c r="BH140">
        <f t="shared" si="229"/>
        <v>0.1619614453149425</v>
      </c>
      <c r="BI140">
        <f t="shared" si="230"/>
        <v>5.6128438574748528E-4</v>
      </c>
      <c r="BJ140">
        <f t="shared" si="230"/>
        <v>4.125694779985793E-3</v>
      </c>
      <c r="BK140">
        <f t="shared" si="230"/>
        <v>6.8140860906124406E-5</v>
      </c>
      <c r="BL140">
        <f t="shared" si="219"/>
        <v>72.830024156515307</v>
      </c>
      <c r="BM140">
        <f t="shared" si="220"/>
        <v>372.44452622815271</v>
      </c>
      <c r="BN140">
        <f t="shared" si="221"/>
        <v>1.4883141244785407</v>
      </c>
      <c r="BO140">
        <f t="shared" si="192"/>
        <v>149.38222284339244</v>
      </c>
      <c r="BP140">
        <f t="shared" si="211"/>
        <v>74.140719293648701</v>
      </c>
      <c r="BQ140">
        <f t="shared" si="212"/>
        <v>14.151810436032626</v>
      </c>
      <c r="BR140" s="7">
        <f t="shared" si="237"/>
        <v>9.3116935118693345E-3</v>
      </c>
      <c r="BS140" s="7">
        <f t="shared" si="217"/>
        <v>0.1122135680464679</v>
      </c>
      <c r="BT140" s="7">
        <f t="shared" si="218"/>
        <v>2.8858616816394549E-2</v>
      </c>
      <c r="BU140" s="8">
        <f>MAX((BU$3*climate!$I250+BU$4*climate!$I250^2+BU$5*climate!$I250^6)*(K140/K$66)^$BW$1,-99)</f>
        <v>-7.4575533985377636</v>
      </c>
      <c r="BV140" s="8">
        <f>MAX((BV$3*climate!$I250+BV$4*climate!$I250^2+BV$5*climate!$I250^6)*(L140/L$66)^$BW$1,-99)</f>
        <v>-6.640415856675645</v>
      </c>
      <c r="BW140" s="8">
        <f>MAX((BW$3*climate!$I250+BW$4*climate!$I250^2+BW$5*climate!$I250^6)*(M140/M$66)^$BW$1,-99)</f>
        <v>-7.3596911265340221</v>
      </c>
      <c r="BX140" s="8">
        <f>MAX((BX$3*climate!$M250+BX$4*climate!$M250^2+BX$5*climate!$M250^6)*(K140/K$66)^$BW$1,-99)</f>
        <v>-7.4575692887354812</v>
      </c>
      <c r="BY140" s="8">
        <f>MAX((BY$3*climate!$M250+BY$4*climate!$M250^2+BY$5*climate!$M250^6)*(L140/L$66)^$BW$1,-99)</f>
        <v>-6.6404269279044588</v>
      </c>
      <c r="BZ140" s="8">
        <f>MAX((BZ$3*climate!$M250+BZ$4*climate!$M250^2+BZ$5*climate!$M250^6)*(M140/M$66)^$BW$1,-99)</f>
        <v>-7.3597012099304342</v>
      </c>
      <c r="CA140" s="8">
        <f t="shared" si="231"/>
        <v>2.2820875025632771E-2</v>
      </c>
      <c r="CB140" s="8">
        <f t="shared" si="232"/>
        <v>2.5608118125687827E-3</v>
      </c>
      <c r="CC140" s="8">
        <f t="shared" si="233"/>
        <v>6.5857888777956432E-4</v>
      </c>
      <c r="CD140" s="8">
        <f>MAX((CD$3*climate!$I250+CD$4*climate!$I250^2+CD$5*climate!$I250^6)*(K140/K$66)^$BW$1,-99)</f>
        <v>-16.022919136141564</v>
      </c>
      <c r="CE140" s="8">
        <f>MAX((CE$3*climate!$I250+CE$4*climate!$I250^2+CE$5*climate!$I250^6)*(L140/L$66)^$BW$1,-99)</f>
        <v>-15.229436345926358</v>
      </c>
      <c r="CF140" s="8">
        <f>MAX((CF$3*climate!$I250+CF$4*climate!$I250^2+CF$5*climate!$I250^6)*(M140/M$66)^$BW$1,-99)</f>
        <v>-17.99801454127838</v>
      </c>
      <c r="CG140" s="8">
        <f>MAX((CG$3*climate!$M250+CG$4*climate!$M250^2+CG$5*climate!$M250^6)*(K140/K$66)^$BW$1,-99)</f>
        <v>-16.022979063013896</v>
      </c>
      <c r="CH140" s="8">
        <f>MAX((CH$3*climate!$M250+CH$4*climate!$M250^2+CH$5*climate!$M250^6)*(L140/L$66)^$BW$1,-99)</f>
        <v>-15.229486821469607</v>
      </c>
      <c r="CI140" s="8">
        <f>MAX((CI$3*climate!$M250+CI$4*climate!$M250^2+CI$5*climate!$M250^6)*(M140/M$66)^$BW$1,-99)</f>
        <v>-17.998070022305701</v>
      </c>
      <c r="CJ140" s="8">
        <f t="shared" si="234"/>
        <v>6.202234304315382E-3</v>
      </c>
      <c r="CK140" s="8">
        <f t="shared" si="235"/>
        <v>6.9597484114743158E-4</v>
      </c>
      <c r="CL140" s="8">
        <f t="shared" si="236"/>
        <v>1.7898790319373503E-4</v>
      </c>
    </row>
    <row r="141" spans="1:90">
      <c r="A141">
        <f t="shared" si="175"/>
        <v>2095</v>
      </c>
      <c r="B141" s="4">
        <f t="shared" si="193"/>
        <v>1283.491811426843</v>
      </c>
      <c r="C141" s="4">
        <f t="shared" si="194"/>
        <v>3555.6892917956652</v>
      </c>
      <c r="D141" s="4">
        <f t="shared" si="195"/>
        <v>6738.6401189980525</v>
      </c>
      <c r="E141" s="11">
        <f t="shared" si="176"/>
        <v>1.2464652287743835E-4</v>
      </c>
      <c r="F141" s="11">
        <f t="shared" si="177"/>
        <v>2.4988879936102651E-4</v>
      </c>
      <c r="G141" s="11">
        <f t="shared" si="178"/>
        <v>5.5171180482137543E-4</v>
      </c>
      <c r="H141" s="4">
        <f t="shared" si="196"/>
        <v>130576.18450116913</v>
      </c>
      <c r="I141" s="4">
        <f t="shared" si="197"/>
        <v>91461.005863109109</v>
      </c>
      <c r="J141" s="4">
        <f t="shared" si="198"/>
        <v>22048.627672827381</v>
      </c>
      <c r="K141" s="4">
        <f t="shared" si="166"/>
        <v>101735.11302421875</v>
      </c>
      <c r="L141" s="4">
        <f t="shared" si="167"/>
        <v>25722.440392681277</v>
      </c>
      <c r="M141" s="4">
        <f t="shared" si="168"/>
        <v>3271.9699054214702</v>
      </c>
      <c r="N141" s="11">
        <f t="shared" si="179"/>
        <v>6.1954545262570271E-3</v>
      </c>
      <c r="O141" s="11">
        <f t="shared" si="180"/>
        <v>1.2891580797030233E-2</v>
      </c>
      <c r="P141" s="11">
        <f t="shared" si="181"/>
        <v>8.9160648905342033E-3</v>
      </c>
      <c r="Q141" s="4">
        <f t="shared" si="182"/>
        <v>6014.2378040770782</v>
      </c>
      <c r="R141" s="4">
        <f t="shared" si="183"/>
        <v>16955.692767343502</v>
      </c>
      <c r="S141" s="4">
        <f t="shared" si="184"/>
        <v>4630.749618404081</v>
      </c>
      <c r="T141" s="4">
        <f t="shared" si="199"/>
        <v>46.059224559615075</v>
      </c>
      <c r="U141" s="4">
        <f t="shared" si="200"/>
        <v>185.38712325907841</v>
      </c>
      <c r="V141" s="4">
        <f t="shared" si="201"/>
        <v>210.02439186321757</v>
      </c>
      <c r="W141" s="11">
        <f t="shared" si="185"/>
        <v>-1.219247815263802E-2</v>
      </c>
      <c r="X141" s="11">
        <f t="shared" si="186"/>
        <v>-1.3228699347321071E-2</v>
      </c>
      <c r="Y141" s="11">
        <f t="shared" si="187"/>
        <v>-1.2203590333800474E-2</v>
      </c>
      <c r="Z141" s="4">
        <f t="shared" si="213"/>
        <v>10717.6663563245</v>
      </c>
      <c r="AA141" s="4">
        <f t="shared" si="202"/>
        <v>49561.894158752628</v>
      </c>
      <c r="AB141" s="4">
        <f t="shared" si="203"/>
        <v>8042.6763269983066</v>
      </c>
      <c r="AC141" s="12">
        <f t="shared" si="204"/>
        <v>1.9149112292117156</v>
      </c>
      <c r="AD141" s="12">
        <f t="shared" si="205"/>
        <v>3.6671304378942113</v>
      </c>
      <c r="AE141" s="12">
        <f t="shared" si="206"/>
        <v>1.7782738502413242</v>
      </c>
      <c r="AF141" s="11">
        <f t="shared" si="188"/>
        <v>-2.9039671966837322E-3</v>
      </c>
      <c r="AG141" s="11">
        <f t="shared" si="189"/>
        <v>2.0567434751257441E-3</v>
      </c>
      <c r="AH141" s="11">
        <f t="shared" si="190"/>
        <v>8.257041531207765E-4</v>
      </c>
      <c r="AI141" s="1">
        <f t="shared" si="169"/>
        <v>242342.76151638551</v>
      </c>
      <c r="AJ141" s="1">
        <f t="shared" si="170"/>
        <v>159319.10630597855</v>
      </c>
      <c r="AK141" s="1">
        <f t="shared" si="171"/>
        <v>39699.624739872474</v>
      </c>
      <c r="AL141" s="17">
        <f t="shared" si="207"/>
        <v>38.564347815291384</v>
      </c>
      <c r="AM141" s="17">
        <f t="shared" si="207"/>
        <v>12.936235482434853</v>
      </c>
      <c r="AN141" s="17">
        <f t="shared" si="207"/>
        <v>2.4774130664222387</v>
      </c>
      <c r="AO141" s="7">
        <f t="shared" si="238"/>
        <v>7.7783145386258693E-3</v>
      </c>
      <c r="AP141" s="7">
        <f t="shared" si="238"/>
        <v>1.1978019876150735E-2</v>
      </c>
      <c r="AQ141" s="7">
        <f t="shared" si="238"/>
        <v>8.6701709584125417E-3</v>
      </c>
      <c r="AR141" s="1">
        <f t="shared" si="208"/>
        <v>130576.18450116913</v>
      </c>
      <c r="AS141" s="1">
        <f t="shared" si="209"/>
        <v>91461.005863109109</v>
      </c>
      <c r="AT141" s="1">
        <f t="shared" si="210"/>
        <v>22048.627672827381</v>
      </c>
      <c r="AU141" s="1">
        <f t="shared" si="172"/>
        <v>26115.236900233827</v>
      </c>
      <c r="AV141" s="1">
        <f t="shared" si="173"/>
        <v>18292.201172621822</v>
      </c>
      <c r="AW141" s="1">
        <f t="shared" si="174"/>
        <v>4409.7255345654767</v>
      </c>
      <c r="AX141" s="1">
        <f t="shared" si="222"/>
        <v>81388.090419375003</v>
      </c>
      <c r="AY141" s="1">
        <f t="shared" si="223"/>
        <v>20577.952314145023</v>
      </c>
      <c r="AZ141" s="1">
        <f t="shared" si="224"/>
        <v>2617.5759243371758</v>
      </c>
      <c r="BA141" s="1">
        <f t="shared" si="225"/>
        <v>11.306984231942089</v>
      </c>
      <c r="BB141" s="1">
        <f t="shared" si="226"/>
        <v>9.9319755056109322</v>
      </c>
      <c r="BC141" s="1">
        <f t="shared" si="227"/>
        <v>7.8700039487565547</v>
      </c>
      <c r="BD141" s="1">
        <f t="shared" si="228"/>
        <v>11206.166025902419</v>
      </c>
      <c r="BE141">
        <f t="shared" si="214"/>
        <v>7.4918915218220111E-2</v>
      </c>
      <c r="BF141">
        <f t="shared" si="215"/>
        <v>0.20311806369660462</v>
      </c>
      <c r="BG141">
        <f t="shared" si="216"/>
        <v>2.6103804494005161E-2</v>
      </c>
      <c r="BH141">
        <f t="shared" si="229"/>
        <v>0.16216998848863351</v>
      </c>
      <c r="BI141">
        <f t="shared" si="230"/>
        <v>5.6128438574748528E-4</v>
      </c>
      <c r="BJ141">
        <f t="shared" si="230"/>
        <v>4.125694779985793E-3</v>
      </c>
      <c r="BK141">
        <f t="shared" si="230"/>
        <v>6.8140860906124406E-5</v>
      </c>
      <c r="BL141">
        <f t="shared" si="219"/>
        <v>73.290373510989028</v>
      </c>
      <c r="BM141">
        <f t="shared" si="220"/>
        <v>377.34019446167929</v>
      </c>
      <c r="BN141">
        <f t="shared" si="221"/>
        <v>1.502412471425056</v>
      </c>
      <c r="BO141">
        <f t="shared" si="192"/>
        <v>150.77322431863189</v>
      </c>
      <c r="BP141">
        <f t="shared" si="211"/>
        <v>74.966393960460692</v>
      </c>
      <c r="BQ141">
        <f t="shared" si="212"/>
        <v>14.312476164197603</v>
      </c>
      <c r="BR141" s="7">
        <f t="shared" si="237"/>
        <v>9.1523577662566691E-3</v>
      </c>
      <c r="BS141" s="7">
        <f t="shared" si="217"/>
        <v>0.1089452116955999</v>
      </c>
      <c r="BT141" s="7">
        <f t="shared" si="218"/>
        <v>2.7767047168381517E-2</v>
      </c>
      <c r="BU141" s="8">
        <f>MAX((BU$3*climate!$I251+BU$4*climate!$I251^2+BU$5*climate!$I251^6)*(K141/K$66)^$BW$1,-99)</f>
        <v>-7.7497319570892103</v>
      </c>
      <c r="BV141" s="8">
        <f>MAX((BV$3*climate!$I251+BV$4*climate!$I251^2+BV$5*climate!$I251^6)*(L141/L$66)^$BW$1,-99)</f>
        <v>-6.8302912470506252</v>
      </c>
      <c r="BW141" s="8">
        <f>MAX((BW$3*climate!$I251+BW$4*climate!$I251^2+BW$5*climate!$I251^6)*(M141/M$66)^$BW$1,-99)</f>
        <v>-7.5357173486716205</v>
      </c>
      <c r="BX141" s="8">
        <f>MAX((BX$3*climate!$M251+BX$4*climate!$M251^2+BX$5*climate!$M251^6)*(K141/K$66)^$BW$1,-99)</f>
        <v>-7.7497479395988194</v>
      </c>
      <c r="BY141" s="8">
        <f>MAX((BY$3*climate!$M251+BY$4*climate!$M251^2+BY$5*climate!$M251^6)*(L141/L$66)^$BW$1,-99)</f>
        <v>-6.8303023504833815</v>
      </c>
      <c r="BZ141" s="8">
        <f>MAX((BZ$3*climate!$M251+BZ$4*climate!$M251^2+BZ$5*climate!$M251^6)*(M141/M$66)^$BW$1,-99)</f>
        <v>-7.5357274589260568</v>
      </c>
      <c r="CA141" s="8">
        <f t="shared" si="231"/>
        <v>2.3098523592537102E-2</v>
      </c>
      <c r="CB141" s="8">
        <f t="shared" si="232"/>
        <v>2.5164735426447633E-3</v>
      </c>
      <c r="CC141" s="8">
        <f t="shared" si="233"/>
        <v>6.4137779411395097E-4</v>
      </c>
      <c r="CD141" s="8">
        <f>MAX((CD$3*climate!$I251+CD$4*climate!$I251^2+CD$5*climate!$I251^6)*(K141/K$66)^$BW$1,-99)</f>
        <v>-17.164786718522006</v>
      </c>
      <c r="CE141" s="8">
        <f>MAX((CE$3*climate!$I251+CE$4*climate!$I251^2+CE$5*climate!$I251^6)*(L141/L$66)^$BW$1,-99)</f>
        <v>-16.1607620339032</v>
      </c>
      <c r="CF141" s="8">
        <f>MAX((CF$3*climate!$I251+CF$4*climate!$I251^2+CF$5*climate!$I251^6)*(M141/M$66)^$BW$1,-99)</f>
        <v>-19.03568512712453</v>
      </c>
      <c r="CG141" s="8">
        <f>MAX((CG$3*climate!$M251+CG$4*climate!$M251^2+CG$5*climate!$M251^6)*(K141/K$66)^$BW$1,-99)</f>
        <v>-17.164849239509859</v>
      </c>
      <c r="CH141" s="8">
        <f>MAX((CH$3*climate!$M251+CH$4*climate!$M251^2+CH$5*climate!$M251^6)*(L141/L$66)^$BW$1,-99)</f>
        <v>-16.160814506432924</v>
      </c>
      <c r="CI141" s="8">
        <f>MAX((CI$3*climate!$M251+CI$4*climate!$M251^2+CI$5*climate!$M251^6)*(M141/M$66)^$BW$1,-99)</f>
        <v>-19.035742786702759</v>
      </c>
      <c r="CJ141" s="8">
        <f t="shared" si="234"/>
        <v>6.4302315857570139E-3</v>
      </c>
      <c r="CK141" s="8">
        <f t="shared" si="235"/>
        <v>7.0054294136203093E-4</v>
      </c>
      <c r="CL141" s="8">
        <f t="shared" si="236"/>
        <v>1.7854854374533169E-4</v>
      </c>
    </row>
    <row r="142" spans="1:90">
      <c r="A142">
        <f t="shared" si="175"/>
        <v>2096</v>
      </c>
      <c r="B142" s="4">
        <f t="shared" si="193"/>
        <v>1283.6437950787074</v>
      </c>
      <c r="C142" s="4">
        <f t="shared" si="194"/>
        <v>3556.5333923772914</v>
      </c>
      <c r="D142" s="4">
        <f t="shared" si="195"/>
        <v>6742.1720169350419</v>
      </c>
      <c r="E142" s="11">
        <f t="shared" si="176"/>
        <v>1.1841419673356643E-4</v>
      </c>
      <c r="F142" s="11">
        <f t="shared" si="177"/>
        <v>2.3739435939297516E-4</v>
      </c>
      <c r="G142" s="11">
        <f t="shared" si="178"/>
        <v>5.2412621458030662E-4</v>
      </c>
      <c r="H142" s="4">
        <f t="shared" si="196"/>
        <v>131381.4299113967</v>
      </c>
      <c r="I142" s="4">
        <f t="shared" si="197"/>
        <v>92646.15070257333</v>
      </c>
      <c r="J142" s="4">
        <f t="shared" si="198"/>
        <v>22253.907574006858</v>
      </c>
      <c r="K142" s="4">
        <f t="shared" si="166"/>
        <v>102350.37976663999</v>
      </c>
      <c r="L142" s="4">
        <f t="shared" si="167"/>
        <v>26049.565821915683</v>
      </c>
      <c r="M142" s="4">
        <f t="shared" si="168"/>
        <v>3300.703025391419</v>
      </c>
      <c r="N142" s="11">
        <f t="shared" si="179"/>
        <v>6.0477324311298819E-3</v>
      </c>
      <c r="O142" s="11">
        <f t="shared" si="180"/>
        <v>1.2717511411844074E-2</v>
      </c>
      <c r="P142" s="11">
        <f t="shared" si="181"/>
        <v>8.7815966529336542E-3</v>
      </c>
      <c r="Q142" s="4">
        <f t="shared" si="182"/>
        <v>5977.5461136530712</v>
      </c>
      <c r="R142" s="4">
        <f t="shared" si="183"/>
        <v>16948.195112561658</v>
      </c>
      <c r="S142" s="4">
        <f t="shared" si="184"/>
        <v>4616.8254905425856</v>
      </c>
      <c r="T142" s="4">
        <f t="shared" si="199"/>
        <v>45.497648470444517</v>
      </c>
      <c r="U142" s="4">
        <f t="shared" si="200"/>
        <v>182.93469274261932</v>
      </c>
      <c r="V142" s="4">
        <f t="shared" si="201"/>
        <v>207.46134022481328</v>
      </c>
      <c r="W142" s="11">
        <f t="shared" si="185"/>
        <v>-1.219247815263802E-2</v>
      </c>
      <c r="X142" s="11">
        <f t="shared" si="186"/>
        <v>-1.3228699347321071E-2</v>
      </c>
      <c r="Y142" s="11">
        <f t="shared" si="187"/>
        <v>-1.2203590333800474E-2</v>
      </c>
      <c r="Z142" s="4">
        <f t="shared" si="213"/>
        <v>10622.971868339102</v>
      </c>
      <c r="AA142" s="4">
        <f t="shared" si="202"/>
        <v>49651.022185061222</v>
      </c>
      <c r="AB142" s="4">
        <f t="shared" si="203"/>
        <v>8026.404853551735</v>
      </c>
      <c r="AC142" s="12">
        <f t="shared" si="204"/>
        <v>1.9093503898175235</v>
      </c>
      <c r="AD142" s="12">
        <f t="shared" si="205"/>
        <v>3.6746727844947853</v>
      </c>
      <c r="AE142" s="12">
        <f t="shared" si="206"/>
        <v>1.7797421783448546</v>
      </c>
      <c r="AF142" s="11">
        <f t="shared" si="188"/>
        <v>-2.9039671966837322E-3</v>
      </c>
      <c r="AG142" s="11">
        <f t="shared" si="189"/>
        <v>2.0567434751257441E-3</v>
      </c>
      <c r="AH142" s="11">
        <f t="shared" si="190"/>
        <v>8.257041531207765E-4</v>
      </c>
      <c r="AI142" s="1">
        <f t="shared" si="169"/>
        <v>244223.72226498081</v>
      </c>
      <c r="AJ142" s="1">
        <f t="shared" si="170"/>
        <v>161679.39684800254</v>
      </c>
      <c r="AK142" s="1">
        <f t="shared" si="171"/>
        <v>40139.387800450706</v>
      </c>
      <c r="AL142" s="17">
        <f t="shared" si="207"/>
        <v>38.861313786302851</v>
      </c>
      <c r="AM142" s="17">
        <f t="shared" si="207"/>
        <v>13.089636463308711</v>
      </c>
      <c r="AN142" s="17">
        <f t="shared" si="207"/>
        <v>2.4986778652945199</v>
      </c>
      <c r="AO142" s="7">
        <f t="shared" si="238"/>
        <v>7.7005313932396102E-3</v>
      </c>
      <c r="AP142" s="7">
        <f t="shared" si="238"/>
        <v>1.1858239677389228E-2</v>
      </c>
      <c r="AQ142" s="7">
        <f t="shared" si="238"/>
        <v>8.583469248828416E-3</v>
      </c>
      <c r="AR142" s="1">
        <f t="shared" si="208"/>
        <v>131381.4299113967</v>
      </c>
      <c r="AS142" s="1">
        <f t="shared" si="209"/>
        <v>92646.15070257333</v>
      </c>
      <c r="AT142" s="1">
        <f t="shared" si="210"/>
        <v>22253.907574006858</v>
      </c>
      <c r="AU142" s="1">
        <f t="shared" si="172"/>
        <v>26276.28598227934</v>
      </c>
      <c r="AV142" s="1">
        <f t="shared" si="173"/>
        <v>18529.230140514668</v>
      </c>
      <c r="AW142" s="1">
        <f t="shared" si="174"/>
        <v>4450.7815148013715</v>
      </c>
      <c r="AX142" s="1">
        <f t="shared" si="222"/>
        <v>81880.303813311984</v>
      </c>
      <c r="AY142" s="1">
        <f t="shared" si="223"/>
        <v>20839.652657532544</v>
      </c>
      <c r="AZ142" s="1">
        <f t="shared" si="224"/>
        <v>2640.5624203131351</v>
      </c>
      <c r="BA142" s="1">
        <f t="shared" si="225"/>
        <v>11.313013750238689</v>
      </c>
      <c r="BB142" s="1">
        <f t="shared" si="226"/>
        <v>9.9446128286234412</v>
      </c>
      <c r="BC142" s="1">
        <f t="shared" si="227"/>
        <v>7.8787472114483901</v>
      </c>
      <c r="BD142" s="1">
        <f t="shared" si="228"/>
        <v>10895.589095047571</v>
      </c>
      <c r="BE142">
        <f t="shared" si="214"/>
        <v>7.4918915218220111E-2</v>
      </c>
      <c r="BF142">
        <f t="shared" si="215"/>
        <v>0.20311806369660462</v>
      </c>
      <c r="BG142">
        <f t="shared" si="216"/>
        <v>2.6103804494005161E-2</v>
      </c>
      <c r="BH142">
        <f t="shared" si="229"/>
        <v>0.16237680739979432</v>
      </c>
      <c r="BI142">
        <f t="shared" si="230"/>
        <v>5.6128438574748528E-4</v>
      </c>
      <c r="BJ142">
        <f t="shared" si="230"/>
        <v>4.125694779985793E-3</v>
      </c>
      <c r="BK142">
        <f t="shared" si="230"/>
        <v>6.8140860906124406E-5</v>
      </c>
      <c r="BL142">
        <f t="shared" si="219"/>
        <v>73.742345186444581</v>
      </c>
      <c r="BM142">
        <f t="shared" si="220"/>
        <v>382.22974033938391</v>
      </c>
      <c r="BN142">
        <f t="shared" si="221"/>
        <v>1.5164004206181498</v>
      </c>
      <c r="BO142">
        <f t="shared" si="192"/>
        <v>152.15315480916809</v>
      </c>
      <c r="BP142">
        <f t="shared" si="211"/>
        <v>75.801487709602199</v>
      </c>
      <c r="BQ142">
        <f t="shared" si="212"/>
        <v>14.475014982143062</v>
      </c>
      <c r="BR142" s="7">
        <f t="shared" si="237"/>
        <v>8.9954843281287999E-3</v>
      </c>
      <c r="BS142" s="7">
        <f t="shared" si="217"/>
        <v>0.10577205018990281</v>
      </c>
      <c r="BT142" s="7">
        <f t="shared" si="218"/>
        <v>2.6720862403727848E-2</v>
      </c>
      <c r="BU142" s="8">
        <f>MAX((BU$3*climate!$I252+BU$4*climate!$I252^2+BU$5*climate!$I252^6)*(K142/K$66)^$BW$1,-99)</f>
        <v>-8.044291240734232</v>
      </c>
      <c r="BV142" s="8">
        <f>MAX((BV$3*climate!$I252+BV$4*climate!$I252^2+BV$5*climate!$I252^6)*(L142/L$66)^$BW$1,-99)</f>
        <v>-7.0210145857931705</v>
      </c>
      <c r="BW142" s="8">
        <f>MAX((BW$3*climate!$I252+BW$4*climate!$I252^2+BW$5*climate!$I252^6)*(M142/M$66)^$BW$1,-99)</f>
        <v>-7.7126173990419939</v>
      </c>
      <c r="BX142" s="8">
        <f>MAX((BX$3*climate!$M252+BX$4*climate!$M252^2+BX$5*climate!$M252^6)*(K142/K$66)^$BW$1,-99)</f>
        <v>-8.0443073116364214</v>
      </c>
      <c r="BY142" s="8">
        <f>MAX((BY$3*climate!$M252+BY$4*climate!$M252^2+BY$5*climate!$M252^6)*(L142/L$66)^$BW$1,-99)</f>
        <v>-7.0210257189369765</v>
      </c>
      <c r="BZ142" s="8">
        <f>MAX((BZ$3*climate!$M252+BZ$4*climate!$M252^2+BZ$5*climate!$M252^6)*(M142/M$66)^$BW$1,-99)</f>
        <v>-7.7126275341353825</v>
      </c>
      <c r="CA142" s="8">
        <f t="shared" si="231"/>
        <v>2.3369635411411526E-2</v>
      </c>
      <c r="CB142" s="8">
        <f t="shared" si="232"/>
        <v>2.47185424965555E-3</v>
      </c>
      <c r="CC142" s="8">
        <f t="shared" si="233"/>
        <v>6.2445681225361323E-4</v>
      </c>
      <c r="CD142" s="8">
        <f>MAX((CD$3*climate!$I252+CD$4*climate!$I252^2+CD$5*climate!$I252^6)*(K142/K$66)^$BW$1,-99)</f>
        <v>-18.358782884736872</v>
      </c>
      <c r="CE142" s="8">
        <f>MAX((CE$3*climate!$I252+CE$4*climate!$I252^2+CE$5*climate!$I252^6)*(L142/L$66)^$BW$1,-99)</f>
        <v>-17.130948708665823</v>
      </c>
      <c r="CF142" s="8">
        <f>MAX((CF$3*climate!$I252+CF$4*climate!$I252^2+CF$5*climate!$I252^6)*(M142/M$66)^$BW$1,-99)</f>
        <v>-20.116637056956737</v>
      </c>
      <c r="CG142" s="8">
        <f>MAX((CG$3*climate!$M252+CG$4*climate!$M252^2+CG$5*climate!$M252^6)*(K142/K$66)^$BW$1,-99)</f>
        <v>-18.358848056288959</v>
      </c>
      <c r="CH142" s="8">
        <f>MAX((CH$3*climate!$M252+CH$4*climate!$M252^2+CH$5*climate!$M252^6)*(L142/L$66)^$BW$1,-99)</f>
        <v>-17.131003216598543</v>
      </c>
      <c r="CI142" s="8">
        <f>MAX((CI$3*climate!$M252+CI$4*climate!$M252^2+CI$5*climate!$M252^6)*(M142/M$66)^$BW$1,-99)</f>
        <v>-20.11669693943168</v>
      </c>
      <c r="CJ142" s="8">
        <f t="shared" si="234"/>
        <v>6.6603289465513374E-3</v>
      </c>
      <c r="CK142" s="8">
        <f t="shared" si="235"/>
        <v>7.044766476158906E-4</v>
      </c>
      <c r="CL142" s="8">
        <f t="shared" si="236"/>
        <v>1.7796973334436393E-4</v>
      </c>
    </row>
    <row r="143" spans="1:90">
      <c r="A143">
        <f t="shared" si="175"/>
        <v>2097</v>
      </c>
      <c r="B143" s="4">
        <f t="shared" si="193"/>
        <v>1283.7881966451491</v>
      </c>
      <c r="C143" s="4">
        <f t="shared" si="194"/>
        <v>3557.3354782953174</v>
      </c>
      <c r="D143" s="4">
        <f t="shared" si="195"/>
        <v>6745.5290785774632</v>
      </c>
      <c r="E143" s="11">
        <f t="shared" si="176"/>
        <v>1.1249348689688811E-4</v>
      </c>
      <c r="F143" s="11">
        <f t="shared" si="177"/>
        <v>2.255246414233264E-4</v>
      </c>
      <c r="G143" s="11">
        <f t="shared" si="178"/>
        <v>4.9791990385129122E-4</v>
      </c>
      <c r="H143" s="4">
        <f t="shared" si="196"/>
        <v>132171.68833539516</v>
      </c>
      <c r="I143" s="4">
        <f t="shared" si="197"/>
        <v>93829.625348640286</v>
      </c>
      <c r="J143" s="4">
        <f t="shared" si="198"/>
        <v>22457.56005975197</v>
      </c>
      <c r="K143" s="4">
        <f t="shared" si="166"/>
        <v>102954.4349144134</v>
      </c>
      <c r="L143" s="4">
        <f t="shared" si="167"/>
        <v>26376.378028198691</v>
      </c>
      <c r="M143" s="4">
        <f t="shared" si="168"/>
        <v>3329.251093301632</v>
      </c>
      <c r="N143" s="11">
        <f t="shared" si="179"/>
        <v>5.901835920400833E-3</v>
      </c>
      <c r="O143" s="11">
        <f t="shared" si="180"/>
        <v>1.2545783239429564E-2</v>
      </c>
      <c r="P143" s="11">
        <f t="shared" si="181"/>
        <v>8.6490870855695512E-3</v>
      </c>
      <c r="Q143" s="4">
        <f t="shared" si="182"/>
        <v>5940.1815338994229</v>
      </c>
      <c r="R143" s="4">
        <f t="shared" si="183"/>
        <v>16937.627111183243</v>
      </c>
      <c r="S143" s="4">
        <f t="shared" si="184"/>
        <v>4602.2180593393659</v>
      </c>
      <c r="T143" s="4">
        <f t="shared" si="199"/>
        <v>44.942919385472216</v>
      </c>
      <c r="U143" s="4">
        <f t="shared" si="200"/>
        <v>180.51470469213265</v>
      </c>
      <c r="V143" s="4">
        <f t="shared" si="201"/>
        <v>204.92956701860845</v>
      </c>
      <c r="W143" s="11">
        <f t="shared" si="185"/>
        <v>-1.219247815263802E-2</v>
      </c>
      <c r="X143" s="11">
        <f t="shared" si="186"/>
        <v>-1.3228699347321071E-2</v>
      </c>
      <c r="Y143" s="11">
        <f t="shared" si="187"/>
        <v>-1.2203590333800474E-2</v>
      </c>
      <c r="Z143" s="4">
        <f t="shared" si="213"/>
        <v>10527.502631785756</v>
      </c>
      <c r="AA143" s="4">
        <f t="shared" si="202"/>
        <v>49731.141209414636</v>
      </c>
      <c r="AB143" s="4">
        <f t="shared" si="203"/>
        <v>8008.877891505349</v>
      </c>
      <c r="AC143" s="12">
        <f t="shared" si="204"/>
        <v>1.9038056989185181</v>
      </c>
      <c r="AD143" s="12">
        <f t="shared" si="205"/>
        <v>3.6822306437675172</v>
      </c>
      <c r="AE143" s="12">
        <f t="shared" si="206"/>
        <v>1.7812117188529981</v>
      </c>
      <c r="AF143" s="11">
        <f t="shared" si="188"/>
        <v>-2.9039671966837322E-3</v>
      </c>
      <c r="AG143" s="11">
        <f t="shared" si="189"/>
        <v>2.0567434751257441E-3</v>
      </c>
      <c r="AH143" s="11">
        <f t="shared" si="190"/>
        <v>8.257041531207765E-4</v>
      </c>
      <c r="AI143" s="1">
        <f t="shared" si="169"/>
        <v>246077.63602076206</v>
      </c>
      <c r="AJ143" s="1">
        <f t="shared" si="170"/>
        <v>164040.68730371696</v>
      </c>
      <c r="AK143" s="1">
        <f t="shared" si="171"/>
        <v>40576.230535207003</v>
      </c>
      <c r="AL143" s="17">
        <f t="shared" si="207"/>
        <v>39.157574025428872</v>
      </c>
      <c r="AM143" s="17">
        <f t="shared" si="207"/>
        <v>13.243304309315802</v>
      </c>
      <c r="AN143" s="17">
        <f t="shared" si="207"/>
        <v>2.5199107166678085</v>
      </c>
      <c r="AO143" s="7">
        <f t="shared" si="238"/>
        <v>7.6235260793072138E-3</v>
      </c>
      <c r="AP143" s="7">
        <f t="shared" si="238"/>
        <v>1.1739657280615335E-2</v>
      </c>
      <c r="AQ143" s="7">
        <f t="shared" si="238"/>
        <v>8.4976345563401324E-3</v>
      </c>
      <c r="AR143" s="1">
        <f t="shared" si="208"/>
        <v>132171.68833539516</v>
      </c>
      <c r="AS143" s="1">
        <f t="shared" si="209"/>
        <v>93829.625348640286</v>
      </c>
      <c r="AT143" s="1">
        <f t="shared" si="210"/>
        <v>22457.56005975197</v>
      </c>
      <c r="AU143" s="1">
        <f t="shared" si="172"/>
        <v>26434.337667079031</v>
      </c>
      <c r="AV143" s="1">
        <f t="shared" si="173"/>
        <v>18765.925069728059</v>
      </c>
      <c r="AW143" s="1">
        <f t="shared" si="174"/>
        <v>4491.5120119503945</v>
      </c>
      <c r="AX143" s="1">
        <f t="shared" si="222"/>
        <v>82363.547931530717</v>
      </c>
      <c r="AY143" s="1">
        <f t="shared" si="223"/>
        <v>21101.102422558954</v>
      </c>
      <c r="AZ143" s="1">
        <f t="shared" si="224"/>
        <v>2663.4008746413056</v>
      </c>
      <c r="BA143" s="1">
        <f t="shared" si="225"/>
        <v>11.318898238547183</v>
      </c>
      <c r="BB143" s="1">
        <f t="shared" si="226"/>
        <v>9.9570805656139463</v>
      </c>
      <c r="BC143" s="1">
        <f t="shared" si="227"/>
        <v>7.8873591094607614</v>
      </c>
      <c r="BD143" s="1">
        <f t="shared" si="228"/>
        <v>10593.240692326608</v>
      </c>
      <c r="BE143">
        <f t="shared" si="214"/>
        <v>7.4918915218220111E-2</v>
      </c>
      <c r="BF143">
        <f t="shared" si="215"/>
        <v>0.20311806369660462</v>
      </c>
      <c r="BG143">
        <f t="shared" si="216"/>
        <v>2.6103804494005161E-2</v>
      </c>
      <c r="BH143">
        <f t="shared" si="229"/>
        <v>0.16258191429831736</v>
      </c>
      <c r="BI143">
        <f t="shared" si="230"/>
        <v>5.6128438574748528E-4</v>
      </c>
      <c r="BJ143">
        <f t="shared" si="230"/>
        <v>4.125694779985793E-3</v>
      </c>
      <c r="BK143">
        <f t="shared" si="230"/>
        <v>6.8140860906124406E-5</v>
      </c>
      <c r="BL143">
        <f t="shared" si="219"/>
        <v>74.185904900540336</v>
      </c>
      <c r="BM143">
        <f t="shared" si="220"/>
        <v>387.11239550890787</v>
      </c>
      <c r="BN143">
        <f t="shared" si="221"/>
        <v>1.5302774763224938</v>
      </c>
      <c r="BO143">
        <f t="shared" si="192"/>
        <v>153.52184612872932</v>
      </c>
      <c r="BP143">
        <f t="shared" si="211"/>
        <v>76.64610686466888</v>
      </c>
      <c r="BQ143">
        <f t="shared" si="212"/>
        <v>14.639448001421755</v>
      </c>
      <c r="BR143" s="7">
        <f t="shared" si="237"/>
        <v>8.8410443343944767E-3</v>
      </c>
      <c r="BS143" s="7">
        <f t="shared" si="217"/>
        <v>0.10269131086398331</v>
      </c>
      <c r="BT143" s="7">
        <f t="shared" si="218"/>
        <v>2.5717977418359055E-2</v>
      </c>
      <c r="BU143" s="8">
        <f>MAX((BU$3*climate!$I253+BU$4*climate!$I253^2+BU$5*climate!$I253^6)*(K143/K$66)^$BW$1,-99)</f>
        <v>-8.3411421693078918</v>
      </c>
      <c r="BV143" s="8">
        <f>MAX((BV$3*climate!$I253+BV$4*climate!$I253^2+BV$5*climate!$I253^6)*(L143/L$66)^$BW$1,-99)</f>
        <v>-7.2125250582731679</v>
      </c>
      <c r="BW143" s="8">
        <f>MAX((BW$3*climate!$I253+BW$4*climate!$I253^2+BW$5*climate!$I253^6)*(M143/M$66)^$BW$1,-99)</f>
        <v>-7.8903377036755993</v>
      </c>
      <c r="BX143" s="8">
        <f>MAX((BX$3*climate!$M253+BX$4*climate!$M253^2+BX$5*climate!$M253^6)*(K143/K$66)^$BW$1,-99)</f>
        <v>-8.3411583247790766</v>
      </c>
      <c r="BY143" s="8">
        <f>MAX((BY$3*climate!$M253+BY$4*climate!$M253^2+BY$5*climate!$M253^6)*(L143/L$66)^$BW$1,-99)</f>
        <v>-7.212536218710631</v>
      </c>
      <c r="BZ143" s="8">
        <f>MAX((BZ$3*climate!$M253+BZ$4*climate!$M253^2+BZ$5*climate!$M253^6)*(M143/M$66)^$BW$1,-99)</f>
        <v>-7.8903478616484684</v>
      </c>
      <c r="CA143" s="8">
        <f t="shared" si="231"/>
        <v>2.3634191881455036E-2</v>
      </c>
      <c r="CB143" s="8">
        <f t="shared" si="232"/>
        <v>2.4270261455175295E-3</v>
      </c>
      <c r="CC143" s="8">
        <f t="shared" si="233"/>
        <v>6.0782361310842553E-4</v>
      </c>
      <c r="CD143" s="8">
        <f>MAX((CD$3*climate!$I253+CD$4*climate!$I253^2+CD$5*climate!$I253^6)*(K143/K$66)^$BW$1,-99)</f>
        <v>-19.606093089067731</v>
      </c>
      <c r="CE143" s="8">
        <f>MAX((CE$3*climate!$I253+CE$4*climate!$I253^2+CE$5*climate!$I253^6)*(L143/L$66)^$BW$1,-99)</f>
        <v>-18.140749588519139</v>
      </c>
      <c r="CF143" s="8">
        <f>MAX((CF$3*climate!$I253+CF$4*climate!$I253^2+CF$5*climate!$I253^6)*(M143/M$66)^$BW$1,-99)</f>
        <v>-21.241760534934674</v>
      </c>
      <c r="CG143" s="8">
        <f>MAX((CG$3*climate!$M253+CG$4*climate!$M253^2+CG$5*climate!$M253^6)*(K143/K$66)^$BW$1,-99)</f>
        <v>-19.606160966992991</v>
      </c>
      <c r="CH143" s="8">
        <f>MAX((CH$3*climate!$M253+CH$4*climate!$M253^2+CH$5*climate!$M253^6)*(L143/L$66)^$BW$1,-99)</f>
        <v>-18.140806169598648</v>
      </c>
      <c r="CI143" s="8">
        <f>MAX((CI$3*climate!$M253+CI$4*climate!$M253^2+CI$5*climate!$M253^6)*(M143/M$66)^$BW$1,-99)</f>
        <v>-21.241822684011208</v>
      </c>
      <c r="CJ143" s="8">
        <f t="shared" si="234"/>
        <v>6.8923080059073412E-3</v>
      </c>
      <c r="CK143" s="8">
        <f t="shared" si="235"/>
        <v>7.0778014400495171E-4</v>
      </c>
      <c r="CL143" s="8">
        <f t="shared" si="236"/>
        <v>1.7725622165630034E-4</v>
      </c>
    </row>
    <row r="144" spans="1:90">
      <c r="A144">
        <f t="shared" si="175"/>
        <v>2098</v>
      </c>
      <c r="B144" s="4">
        <f t="shared" si="193"/>
        <v>1283.925393565293</v>
      </c>
      <c r="C144" s="4">
        <f t="shared" si="194"/>
        <v>3558.0976317630743</v>
      </c>
      <c r="D144" s="4">
        <f t="shared" si="195"/>
        <v>6748.7198751081833</v>
      </c>
      <c r="E144" s="11">
        <f t="shared" si="176"/>
        <v>1.068688125520437E-4</v>
      </c>
      <c r="F144" s="11">
        <f t="shared" si="177"/>
        <v>2.1424840935216008E-4</v>
      </c>
      <c r="G144" s="11">
        <f t="shared" si="178"/>
        <v>4.7302390865872665E-4</v>
      </c>
      <c r="H144" s="4">
        <f t="shared" si="196"/>
        <v>132946.9083949097</v>
      </c>
      <c r="I144" s="4">
        <f t="shared" si="197"/>
        <v>95011.248183808973</v>
      </c>
      <c r="J144" s="4">
        <f t="shared" si="198"/>
        <v>22659.578710489681</v>
      </c>
      <c r="K144" s="4">
        <f t="shared" si="166"/>
        <v>103547.22249533013</v>
      </c>
      <c r="L144" s="4">
        <f t="shared" si="167"/>
        <v>26702.822130468048</v>
      </c>
      <c r="M144" s="4">
        <f t="shared" si="168"/>
        <v>3357.611388504467</v>
      </c>
      <c r="N144" s="11">
        <f t="shared" si="179"/>
        <v>5.7577663498373788E-3</v>
      </c>
      <c r="O144" s="11">
        <f t="shared" si="180"/>
        <v>1.2376380939049358E-2</v>
      </c>
      <c r="P144" s="11">
        <f t="shared" si="181"/>
        <v>8.5185209550264762E-3</v>
      </c>
      <c r="Q144" s="4">
        <f t="shared" si="182"/>
        <v>5902.1718590692672</v>
      </c>
      <c r="R144" s="4">
        <f t="shared" si="183"/>
        <v>16924.042946118661</v>
      </c>
      <c r="S144" s="4">
        <f t="shared" si="184"/>
        <v>4586.9488464489395</v>
      </c>
      <c r="T144" s="4">
        <f t="shared" si="199"/>
        <v>44.394953822749073</v>
      </c>
      <c r="U144" s="4">
        <f t="shared" si="200"/>
        <v>178.12672993598997</v>
      </c>
      <c r="V144" s="4">
        <f t="shared" si="201"/>
        <v>202.42869053543023</v>
      </c>
      <c r="W144" s="11">
        <f t="shared" si="185"/>
        <v>-1.219247815263802E-2</v>
      </c>
      <c r="X144" s="11">
        <f t="shared" si="186"/>
        <v>-1.3228699347321071E-2</v>
      </c>
      <c r="Y144" s="11">
        <f t="shared" si="187"/>
        <v>-1.2203590333800474E-2</v>
      </c>
      <c r="Z144" s="4">
        <f t="shared" si="213"/>
        <v>10431.316656299523</v>
      </c>
      <c r="AA144" s="4">
        <f t="shared" si="202"/>
        <v>49802.351911519967</v>
      </c>
      <c r="AB144" s="4">
        <f t="shared" si="203"/>
        <v>7990.130197476853</v>
      </c>
      <c r="AC144" s="12">
        <f t="shared" si="204"/>
        <v>1.8982771096199993</v>
      </c>
      <c r="AD144" s="12">
        <f t="shared" si="205"/>
        <v>3.6898040476179941</v>
      </c>
      <c r="AE144" s="12">
        <f t="shared" si="206"/>
        <v>1.7826824727668424</v>
      </c>
      <c r="AF144" s="11">
        <f t="shared" si="188"/>
        <v>-2.9039671966837322E-3</v>
      </c>
      <c r="AG144" s="11">
        <f t="shared" si="189"/>
        <v>2.0567434751257441E-3</v>
      </c>
      <c r="AH144" s="11">
        <f t="shared" si="190"/>
        <v>8.257041531207765E-4</v>
      </c>
      <c r="AI144" s="1">
        <f t="shared" si="169"/>
        <v>247904.21008576488</v>
      </c>
      <c r="AJ144" s="1">
        <f t="shared" si="170"/>
        <v>166402.54364307332</v>
      </c>
      <c r="AK144" s="1">
        <f t="shared" si="171"/>
        <v>41010.119493636696</v>
      </c>
      <c r="AL144" s="17">
        <f t="shared" si="207"/>
        <v>39.453107624346281</v>
      </c>
      <c r="AM144" s="17">
        <f t="shared" si="207"/>
        <v>13.397221444631523</v>
      </c>
      <c r="AN144" s="17">
        <f t="shared" si="207"/>
        <v>2.5411098642488081</v>
      </c>
      <c r="AO144" s="7">
        <f t="shared" si="238"/>
        <v>7.5472908185141418E-3</v>
      </c>
      <c r="AP144" s="7">
        <f t="shared" si="238"/>
        <v>1.1622260707809182E-2</v>
      </c>
      <c r="AQ144" s="7">
        <f t="shared" si="238"/>
        <v>8.4126582107767311E-3</v>
      </c>
      <c r="AR144" s="1">
        <f t="shared" si="208"/>
        <v>132946.9083949097</v>
      </c>
      <c r="AS144" s="1">
        <f t="shared" si="209"/>
        <v>95011.248183808973</v>
      </c>
      <c r="AT144" s="1">
        <f t="shared" si="210"/>
        <v>22659.578710489681</v>
      </c>
      <c r="AU144" s="1">
        <f t="shared" si="172"/>
        <v>26589.381678981939</v>
      </c>
      <c r="AV144" s="1">
        <f t="shared" si="173"/>
        <v>19002.249636761797</v>
      </c>
      <c r="AW144" s="1">
        <f t="shared" si="174"/>
        <v>4531.9157420979363</v>
      </c>
      <c r="AX144" s="1">
        <f t="shared" si="222"/>
        <v>82837.777996264107</v>
      </c>
      <c r="AY144" s="1">
        <f t="shared" si="223"/>
        <v>21362.257704374435</v>
      </c>
      <c r="AZ144" s="1">
        <f t="shared" si="224"/>
        <v>2686.0891108035739</v>
      </c>
      <c r="BA144" s="1">
        <f t="shared" si="225"/>
        <v>11.324639492313763</v>
      </c>
      <c r="BB144" s="1">
        <f t="shared" si="226"/>
        <v>9.9693809852588533</v>
      </c>
      <c r="BC144" s="1">
        <f t="shared" si="227"/>
        <v>7.8958415525580286</v>
      </c>
      <c r="BD144" s="1">
        <f t="shared" si="228"/>
        <v>10298.926113560779</v>
      </c>
      <c r="BE144">
        <f t="shared" si="214"/>
        <v>7.4918915218220111E-2</v>
      </c>
      <c r="BF144">
        <f t="shared" si="215"/>
        <v>0.20311806369660462</v>
      </c>
      <c r="BG144">
        <f t="shared" si="216"/>
        <v>2.6103804494005161E-2</v>
      </c>
      <c r="BH144">
        <f t="shared" si="229"/>
        <v>0.1627853214500036</v>
      </c>
      <c r="BI144">
        <f t="shared" si="230"/>
        <v>5.6128438574748528E-4</v>
      </c>
      <c r="BJ144">
        <f t="shared" si="230"/>
        <v>4.125694779985793E-3</v>
      </c>
      <c r="BK144">
        <f t="shared" si="230"/>
        <v>6.8140860906124406E-5</v>
      </c>
      <c r="BL144">
        <f t="shared" si="219"/>
        <v>74.621023815464085</v>
      </c>
      <c r="BM144">
        <f t="shared" si="220"/>
        <v>391.98741067187535</v>
      </c>
      <c r="BN144">
        <f t="shared" si="221"/>
        <v>1.5440432011028551</v>
      </c>
      <c r="BO144">
        <f t="shared" si="192"/>
        <v>154.87913957665151</v>
      </c>
      <c r="BP144">
        <f t="shared" si="211"/>
        <v>77.5003589982216</v>
      </c>
      <c r="BQ144">
        <f t="shared" si="212"/>
        <v>14.805796600459157</v>
      </c>
      <c r="BR144" s="7">
        <f t="shared" si="237"/>
        <v>8.689009625179267E-3</v>
      </c>
      <c r="BS144" s="7">
        <f t="shared" si="217"/>
        <v>9.9700301809692526E-2</v>
      </c>
      <c r="BT144" s="7">
        <f t="shared" si="218"/>
        <v>2.4756412502778092E-2</v>
      </c>
      <c r="BU144" s="8">
        <f>MAX((BU$3*climate!$I254+BU$4*climate!$I254^2+BU$5*climate!$I254^6)*(K144/K$66)^$BW$1,-99)</f>
        <v>-8.6401953885098486</v>
      </c>
      <c r="BV144" s="8">
        <f>MAX((BV$3*climate!$I254+BV$4*climate!$I254^2+BV$5*climate!$I254^6)*(L144/L$66)^$BW$1,-99)</f>
        <v>-7.4047620929677471</v>
      </c>
      <c r="BW144" s="8">
        <f>MAX((BW$3*climate!$I254+BW$4*climate!$I254^2+BW$5*climate!$I254^6)*(M144/M$66)^$BW$1,-99)</f>
        <v>-8.0688247667331083</v>
      </c>
      <c r="BX144" s="8">
        <f>MAX((BX$3*climate!$M254+BX$4*climate!$M254^2+BX$5*climate!$M254^6)*(K144/K$66)^$BW$1,-99)</f>
        <v>-8.6402116248219247</v>
      </c>
      <c r="BY144" s="8">
        <f>MAX((BY$3*climate!$M254+BY$4*climate!$M254^2+BY$5*climate!$M254^6)*(L144/L$66)^$BW$1,-99)</f>
        <v>-7.4047732783560196</v>
      </c>
      <c r="BZ144" s="8">
        <f>MAX((BZ$3*climate!$M254+BZ$4*climate!$M254^2+BZ$5*climate!$M254^6)*(M144/M$66)^$BW$1,-99)</f>
        <v>-8.0688349456848663</v>
      </c>
      <c r="CA144" s="8">
        <f t="shared" si="231"/>
        <v>2.3892182528073951E-2</v>
      </c>
      <c r="CB144" s="8">
        <f t="shared" si="232"/>
        <v>2.3820578089412355E-3</v>
      </c>
      <c r="CC144" s="8">
        <f t="shared" si="233"/>
        <v>5.9148472625666622E-4</v>
      </c>
      <c r="CD144" s="8">
        <f>MAX((CD$3*climate!$I254+CD$4*climate!$I254^2+CD$5*climate!$I254^6)*(K144/K$66)^$BW$1,-99)</f>
        <v>-20.907877492774283</v>
      </c>
      <c r="CE144" s="8">
        <f>MAX((CE$3*climate!$I254+CE$4*climate!$I254^2+CE$5*climate!$I254^6)*(L144/L$66)^$BW$1,-99)</f>
        <v>-19.190893281896827</v>
      </c>
      <c r="CF144" s="8">
        <f>MAX((CF$3*climate!$I254+CF$4*climate!$I254^2+CF$5*climate!$I254^6)*(M144/M$66)^$BW$1,-99)</f>
        <v>-22.411920736403751</v>
      </c>
      <c r="CG144" s="8">
        <f>MAX((CG$3*climate!$M254+CG$4*climate!$M254^2+CG$5*climate!$M254^6)*(K144/K$66)^$BW$1,-99)</f>
        <v>-20.907948132186256</v>
      </c>
      <c r="CH144" s="8">
        <f>MAX((CH$3*climate!$M254+CH$4*climate!$M254^2+CH$5*climate!$M254^6)*(L144/L$66)^$BW$1,-99)</f>
        <v>-19.190951973154142</v>
      </c>
      <c r="CI144" s="8">
        <f>MAX((CI$3*climate!$M254+CI$4*climate!$M254^2+CI$5*climate!$M254^6)*(M144/M$66)^$BW$1,-99)</f>
        <v>-22.411985195098602</v>
      </c>
      <c r="CJ144" s="8">
        <f t="shared" si="234"/>
        <v>7.1259468547984414E-3</v>
      </c>
      <c r="CK144" s="8">
        <f t="shared" si="235"/>
        <v>7.1045905210323382E-4</v>
      </c>
      <c r="CL144" s="8">
        <f t="shared" si="236"/>
        <v>1.7641287981026436E-4</v>
      </c>
    </row>
    <row r="145" spans="1:90">
      <c r="A145">
        <f t="shared" si="175"/>
        <v>2099</v>
      </c>
      <c r="B145" s="4">
        <f t="shared" si="193"/>
        <v>1284.055744568398</v>
      </c>
      <c r="C145" s="4">
        <f t="shared" si="194"/>
        <v>3558.8218326831029</v>
      </c>
      <c r="D145" s="4">
        <f t="shared" si="195"/>
        <v>6751.7525656692615</v>
      </c>
      <c r="E145" s="11">
        <f t="shared" si="176"/>
        <v>1.0152537192444151E-4</v>
      </c>
      <c r="F145" s="11">
        <f t="shared" si="177"/>
        <v>2.0353598888455207E-4</v>
      </c>
      <c r="G145" s="11">
        <f t="shared" si="178"/>
        <v>4.493727132257903E-4</v>
      </c>
      <c r="H145" s="4">
        <f t="shared" si="196"/>
        <v>133707.0483039048</v>
      </c>
      <c r="I145" s="4">
        <f t="shared" si="197"/>
        <v>96190.84226937464</v>
      </c>
      <c r="J145" s="4">
        <f t="shared" si="198"/>
        <v>22859.957949044845</v>
      </c>
      <c r="K145" s="4">
        <f t="shared" si="166"/>
        <v>104128.69446633484</v>
      </c>
      <c r="L145" s="4">
        <f t="shared" si="167"/>
        <v>27028.844598509575</v>
      </c>
      <c r="M145" s="4">
        <f t="shared" si="168"/>
        <v>3385.7813547968594</v>
      </c>
      <c r="N145" s="11">
        <f t="shared" si="179"/>
        <v>5.6155245596367642E-3</v>
      </c>
      <c r="O145" s="11">
        <f t="shared" si="180"/>
        <v>1.2209288832790932E-2</v>
      </c>
      <c r="P145" s="11">
        <f t="shared" si="181"/>
        <v>8.3898828759154664E-3</v>
      </c>
      <c r="Q145" s="4">
        <f t="shared" si="182"/>
        <v>5863.5446818290711</v>
      </c>
      <c r="R145" s="4">
        <f t="shared" si="183"/>
        <v>16907.497529599485</v>
      </c>
      <c r="S145" s="4">
        <f t="shared" si="184"/>
        <v>4571.039100499218</v>
      </c>
      <c r="T145" s="4">
        <f t="shared" si="199"/>
        <v>43.853669318177829</v>
      </c>
      <c r="U145" s="4">
        <f t="shared" si="200"/>
        <v>175.77034497994529</v>
      </c>
      <c r="V145" s="4">
        <f t="shared" si="201"/>
        <v>199.95833372432818</v>
      </c>
      <c r="W145" s="11">
        <f t="shared" si="185"/>
        <v>-1.219247815263802E-2</v>
      </c>
      <c r="X145" s="11">
        <f t="shared" si="186"/>
        <v>-1.3228699347321071E-2</v>
      </c>
      <c r="Y145" s="11">
        <f t="shared" si="187"/>
        <v>-1.2203590333800474E-2</v>
      </c>
      <c r="Z145" s="4">
        <f t="shared" si="213"/>
        <v>10334.471007819673</v>
      </c>
      <c r="AA145" s="4">
        <f t="shared" si="202"/>
        <v>49864.758383957422</v>
      </c>
      <c r="AB145" s="4">
        <f t="shared" si="203"/>
        <v>7970.1961835660959</v>
      </c>
      <c r="AC145" s="12">
        <f t="shared" si="204"/>
        <v>1.8927645751634472</v>
      </c>
      <c r="AD145" s="12">
        <f t="shared" si="205"/>
        <v>3.6973930280174248</v>
      </c>
      <c r="AE145" s="12">
        <f t="shared" si="206"/>
        <v>1.7841544410883017</v>
      </c>
      <c r="AF145" s="11">
        <f t="shared" si="188"/>
        <v>-2.9039671966837322E-3</v>
      </c>
      <c r="AG145" s="11">
        <f t="shared" si="189"/>
        <v>2.0567434751257441E-3</v>
      </c>
      <c r="AH145" s="11">
        <f t="shared" si="190"/>
        <v>8.257041531207765E-4</v>
      </c>
      <c r="AI145" s="1">
        <f t="shared" si="169"/>
        <v>249703.17075617032</v>
      </c>
      <c r="AJ145" s="1">
        <f t="shared" si="170"/>
        <v>168764.53891552778</v>
      </c>
      <c r="AK145" s="1">
        <f t="shared" si="171"/>
        <v>41441.023286370968</v>
      </c>
      <c r="AL145" s="17">
        <f t="shared" si="207"/>
        <v>39.74789406051201</v>
      </c>
      <c r="AM145" s="17">
        <f t="shared" si="207"/>
        <v>13.551370385017384</v>
      </c>
      <c r="AN145" s="17">
        <f t="shared" si="207"/>
        <v>2.5622735781251271</v>
      </c>
      <c r="AO145" s="7">
        <f t="shared" si="238"/>
        <v>7.4718179103290001E-3</v>
      </c>
      <c r="AP145" s="7">
        <f t="shared" si="238"/>
        <v>1.150603810073109E-2</v>
      </c>
      <c r="AQ145" s="7">
        <f t="shared" si="238"/>
        <v>8.3285316286689642E-3</v>
      </c>
      <c r="AR145" s="1">
        <f t="shared" si="208"/>
        <v>133707.0483039048</v>
      </c>
      <c r="AS145" s="1">
        <f t="shared" si="209"/>
        <v>96190.84226937464</v>
      </c>
      <c r="AT145" s="1">
        <f t="shared" si="210"/>
        <v>22859.957949044845</v>
      </c>
      <c r="AU145" s="1">
        <f t="shared" si="172"/>
        <v>26741.409660780962</v>
      </c>
      <c r="AV145" s="1">
        <f t="shared" si="173"/>
        <v>19238.168453874929</v>
      </c>
      <c r="AW145" s="1">
        <f t="shared" si="174"/>
        <v>4571.9915898089694</v>
      </c>
      <c r="AX145" s="1">
        <f t="shared" si="222"/>
        <v>83302.955573067869</v>
      </c>
      <c r="AY145" s="1">
        <f t="shared" si="223"/>
        <v>21623.075678807661</v>
      </c>
      <c r="AZ145" s="1">
        <f t="shared" si="224"/>
        <v>2708.6250838374881</v>
      </c>
      <c r="BA145" s="1">
        <f t="shared" si="225"/>
        <v>11.330239308594738</v>
      </c>
      <c r="BB145" s="1">
        <f t="shared" si="226"/>
        <v>9.9815163418895043</v>
      </c>
      <c r="BC145" s="1">
        <f t="shared" si="227"/>
        <v>7.9041964359911674</v>
      </c>
      <c r="BD145" s="1">
        <f t="shared" si="228"/>
        <v>10012.453696910545</v>
      </c>
      <c r="BE145">
        <f t="shared" si="214"/>
        <v>7.4918915218220111E-2</v>
      </c>
      <c r="BF145">
        <f t="shared" si="215"/>
        <v>0.20311806369660462</v>
      </c>
      <c r="BG145">
        <f t="shared" si="216"/>
        <v>2.6103804494005161E-2</v>
      </c>
      <c r="BH145">
        <f t="shared" si="229"/>
        <v>0.16298704112715706</v>
      </c>
      <c r="BI145">
        <f t="shared" si="230"/>
        <v>5.6128438574748528E-4</v>
      </c>
      <c r="BJ145">
        <f t="shared" si="230"/>
        <v>4.125694779985793E-3</v>
      </c>
      <c r="BK145">
        <f t="shared" si="230"/>
        <v>6.8140860906124406E-5</v>
      </c>
      <c r="BL145">
        <f t="shared" si="219"/>
        <v>75.047678477366546</v>
      </c>
      <c r="BM145">
        <f t="shared" si="220"/>
        <v>396.85405583319573</v>
      </c>
      <c r="BN145">
        <f t="shared" si="221"/>
        <v>1.5576972149257178</v>
      </c>
      <c r="BO145">
        <f t="shared" si="192"/>
        <v>156.22488591117252</v>
      </c>
      <c r="BP145">
        <f t="shared" si="211"/>
        <v>78.364352943046526</v>
      </c>
      <c r="BQ145">
        <f t="shared" si="212"/>
        <v>14.97408242656458</v>
      </c>
      <c r="BR145" s="7">
        <f t="shared" si="237"/>
        <v>8.5393526944383957E-3</v>
      </c>
      <c r="BS145" s="7">
        <f t="shared" si="217"/>
        <v>9.6796409523973323E-2</v>
      </c>
      <c r="BT145" s="7">
        <f t="shared" si="218"/>
        <v>2.3834287523376872E-2</v>
      </c>
      <c r="BU145" s="8">
        <f>MAX((BU$3*climate!$I255+BU$4*climate!$I255^2+BU$5*climate!$I255^6)*(K145/K$66)^$BW$1,-99)</f>
        <v>-8.9413613577118038</v>
      </c>
      <c r="BV145" s="8">
        <f>MAX((BV$3*climate!$I255+BV$4*climate!$I255^2+BV$5*climate!$I255^6)*(L145/L$66)^$BW$1,-99)</f>
        <v>-7.5976654144596987</v>
      </c>
      <c r="BW145" s="8">
        <f>MAX((BW$3*climate!$I255+BW$4*climate!$I255^2+BW$5*climate!$I255^6)*(M145/M$66)^$BW$1,-99)</f>
        <v>-8.2480252195477313</v>
      </c>
      <c r="BX145" s="8">
        <f>MAX((BX$3*climate!$M255+BX$4*climate!$M255^2+BX$5*climate!$M255^6)*(K145/K$66)^$BW$1,-99)</f>
        <v>-8.9413776712317983</v>
      </c>
      <c r="BY145" s="8">
        <f>MAX((BY$3*climate!$M255+BY$4*climate!$M255^2+BY$5*climate!$M255^6)*(L145/L$66)^$BW$1,-99)</f>
        <v>-7.5976766225294687</v>
      </c>
      <c r="BZ145" s="8">
        <f>MAX((BZ$3*climate!$M255+BZ$4*climate!$M255^2+BZ$5*climate!$M255^6)*(M145/M$66)^$BW$1,-99)</f>
        <v>-8.2480354176358954</v>
      </c>
      <c r="CA145" s="8">
        <f t="shared" si="231"/>
        <v>2.4143604724948284E-2</v>
      </c>
      <c r="CB145" s="8">
        <f t="shared" si="232"/>
        <v>2.3370142503410314E-3</v>
      </c>
      <c r="CC145" s="8">
        <f t="shared" si="233"/>
        <v>5.7544561686517781E-4</v>
      </c>
      <c r="CD145" s="8">
        <f>MAX((CD$3*climate!$I255+CD$4*climate!$I255^2+CD$5*climate!$I255^6)*(K145/K$66)^$BW$1,-99)</f>
        <v>-22.265268675547883</v>
      </c>
      <c r="CE145" s="8">
        <f>MAX((CE$3*climate!$I255+CE$4*climate!$I255^2+CE$5*climate!$I255^6)*(L145/L$66)^$BW$1,-99)</f>
        <v>-20.282082178670841</v>
      </c>
      <c r="CF145" s="8">
        <f>MAX((CF$3*climate!$I255+CF$4*climate!$I255^2+CF$5*climate!$I255^6)*(M145/M$66)^$BW$1,-99)</f>
        <v>-23.627955931904001</v>
      </c>
      <c r="CG145" s="8">
        <f>MAX((CG$3*climate!$M255+CG$4*climate!$M255^2+CG$5*climate!$M255^6)*(K145/K$66)^$BW$1,-99)</f>
        <v>-22.26534213081073</v>
      </c>
      <c r="CH145" s="8">
        <f>MAX((CH$3*climate!$M255+CH$4*climate!$M255^2+CH$5*climate!$M255^6)*(L145/L$66)^$BW$1,-99)</f>
        <v>-20.282143016385781</v>
      </c>
      <c r="CI145" s="8">
        <f>MAX((CI$3*climate!$M255+CI$4*climate!$M255^2+CI$5*climate!$M255^6)*(M145/M$66)^$BW$1,-99)</f>
        <v>-23.628022742500132</v>
      </c>
      <c r="CJ145" s="8">
        <f t="shared" si="234"/>
        <v>7.3610206305857375E-3</v>
      </c>
      <c r="CK145" s="8">
        <f t="shared" si="235"/>
        <v>7.1252036747259339E-4</v>
      </c>
      <c r="CL145" s="8">
        <f t="shared" si="236"/>
        <v>1.7544468217488941E-4</v>
      </c>
    </row>
    <row r="146" spans="1:90">
      <c r="A146">
        <f t="shared" si="175"/>
        <v>2100</v>
      </c>
      <c r="B146" s="4">
        <f t="shared" si="193"/>
        <v>1284.1795905935851</v>
      </c>
      <c r="C146" s="4">
        <f t="shared" si="194"/>
        <v>3559.5099635880329</v>
      </c>
      <c r="D146" s="4">
        <f t="shared" si="195"/>
        <v>6754.6349163702516</v>
      </c>
      <c r="E146" s="11">
        <f t="shared" si="176"/>
        <v>9.6449103328219432E-5</v>
      </c>
      <c r="F146" s="11">
        <f t="shared" si="177"/>
        <v>1.9335918944032445E-4</v>
      </c>
      <c r="G146" s="11">
        <f t="shared" si="178"/>
        <v>4.2690407756450075E-4</v>
      </c>
      <c r="H146" s="4">
        <f t="shared" si="196"/>
        <v>134452.07575072296</v>
      </c>
      <c r="I146" s="4">
        <f t="shared" si="197"/>
        <v>97368.235398686113</v>
      </c>
      <c r="J146" s="4">
        <f t="shared" si="198"/>
        <v>23058.693027295732</v>
      </c>
      <c r="K146" s="4">
        <f t="shared" si="166"/>
        <v>104698.81061462386</v>
      </c>
      <c r="L146" s="4">
        <f t="shared" si="167"/>
        <v>27354.393271746219</v>
      </c>
      <c r="M146" s="4">
        <f t="shared" si="168"/>
        <v>3413.7585987677357</v>
      </c>
      <c r="N146" s="11">
        <f t="shared" si="179"/>
        <v>5.4751108828443584E-3</v>
      </c>
      <c r="O146" s="11">
        <f t="shared" si="180"/>
        <v>1.204449091599713E-2</v>
      </c>
      <c r="P146" s="11">
        <f t="shared" si="181"/>
        <v>8.2631573155895754E-3</v>
      </c>
      <c r="Q146" s="4">
        <f t="shared" si="182"/>
        <v>5824.3273737549025</v>
      </c>
      <c r="R146" s="4">
        <f t="shared" si="183"/>
        <v>16888.046434714131</v>
      </c>
      <c r="S146" s="4">
        <f t="shared" si="184"/>
        <v>4554.5097917730236</v>
      </c>
      <c r="T146" s="4">
        <f t="shared" si="199"/>
        <v>43.318984413102932</v>
      </c>
      <c r="U146" s="4">
        <f t="shared" si="200"/>
        <v>173.44513193203068</v>
      </c>
      <c r="V146" s="4">
        <f t="shared" si="201"/>
        <v>197.51812413572713</v>
      </c>
      <c r="W146" s="11">
        <f t="shared" si="185"/>
        <v>-1.219247815263802E-2</v>
      </c>
      <c r="X146" s="11">
        <f t="shared" si="186"/>
        <v>-1.3228699347321071E-2</v>
      </c>
      <c r="Y146" s="11">
        <f t="shared" si="187"/>
        <v>-1.2203590333800474E-2</v>
      </c>
      <c r="Z146" s="4">
        <f t="shared" si="213"/>
        <v>10237.021782331771</v>
      </c>
      <c r="AA146" s="4">
        <f t="shared" si="202"/>
        <v>49918.46795695863</v>
      </c>
      <c r="AB146" s="4">
        <f t="shared" si="203"/>
        <v>7949.1099056826333</v>
      </c>
      <c r="AC146" s="12">
        <f t="shared" si="204"/>
        <v>1.8872680489261275</v>
      </c>
      <c r="AD146" s="12">
        <f t="shared" si="205"/>
        <v>3.7049976170027752</v>
      </c>
      <c r="AE146" s="12">
        <f t="shared" si="206"/>
        <v>1.7856276248201173</v>
      </c>
      <c r="AF146" s="11">
        <f t="shared" si="188"/>
        <v>-2.9039671966837322E-3</v>
      </c>
      <c r="AG146" s="11">
        <f t="shared" si="189"/>
        <v>2.0567434751257441E-3</v>
      </c>
      <c r="AH146" s="11">
        <f t="shared" si="190"/>
        <v>8.257041531207765E-4</v>
      </c>
      <c r="AI146" s="1">
        <f t="shared" si="169"/>
        <v>251474.26334133424</v>
      </c>
      <c r="AJ146" s="1">
        <f t="shared" si="170"/>
        <v>171126.25347784994</v>
      </c>
      <c r="AK146" s="1">
        <f t="shared" si="171"/>
        <v>41868.912547542837</v>
      </c>
      <c r="AL146" s="17">
        <f t="shared" si="207"/>
        <v>40.041913196983813</v>
      </c>
      <c r="AM146" s="17">
        <f t="shared" si="207"/>
        <v>13.705733743144842</v>
      </c>
      <c r="AN146" s="17">
        <f t="shared" si="207"/>
        <v>2.583400154896478</v>
      </c>
      <c r="AO146" s="7">
        <f t="shared" si="238"/>
        <v>7.3970997312257101E-3</v>
      </c>
      <c r="AP146" s="7">
        <f t="shared" si="238"/>
        <v>1.1390977719723779E-2</v>
      </c>
      <c r="AQ146" s="7">
        <f t="shared" si="238"/>
        <v>8.245246312382274E-3</v>
      </c>
      <c r="AR146" s="1">
        <f t="shared" si="208"/>
        <v>134452.07575072296</v>
      </c>
      <c r="AS146" s="1">
        <f t="shared" si="209"/>
        <v>97368.235398686113</v>
      </c>
      <c r="AT146" s="1">
        <f t="shared" si="210"/>
        <v>23058.693027295732</v>
      </c>
      <c r="AU146" s="1">
        <f t="shared" si="172"/>
        <v>26890.415150144592</v>
      </c>
      <c r="AV146" s="1">
        <f t="shared" si="173"/>
        <v>19473.647079737224</v>
      </c>
      <c r="AW146" s="1">
        <f t="shared" si="174"/>
        <v>4611.738605459147</v>
      </c>
      <c r="AX146" s="1">
        <f t="shared" si="222"/>
        <v>83759.048491699083</v>
      </c>
      <c r="AY146" s="1">
        <f t="shared" si="223"/>
        <v>21883.514617396977</v>
      </c>
      <c r="AZ146" s="1">
        <f t="shared" si="224"/>
        <v>2731.0068790141886</v>
      </c>
      <c r="BA146" s="1">
        <f t="shared" si="225"/>
        <v>11.335699485543159</v>
      </c>
      <c r="BB146" s="1">
        <f t="shared" si="226"/>
        <v>9.9934888751441466</v>
      </c>
      <c r="BC146" s="1">
        <f t="shared" si="227"/>
        <v>7.9124256403332893</v>
      </c>
      <c r="BD146" s="1">
        <f t="shared" si="228"/>
        <v>9733.6348964991048</v>
      </c>
      <c r="BE146">
        <f t="shared" si="214"/>
        <v>7.4918915218220111E-2</v>
      </c>
      <c r="BF146">
        <f t="shared" si="215"/>
        <v>0.20311806369660462</v>
      </c>
      <c r="BG146">
        <f t="shared" si="216"/>
        <v>2.6103804494005161E-2</v>
      </c>
      <c r="BH146">
        <f t="shared" si="229"/>
        <v>0.16318708559966791</v>
      </c>
      <c r="BI146">
        <f t="shared" si="230"/>
        <v>5.6128438574748528E-4</v>
      </c>
      <c r="BJ146">
        <f t="shared" si="230"/>
        <v>4.125694779985793E-3</v>
      </c>
      <c r="BK146">
        <f t="shared" si="230"/>
        <v>6.8140860906124406E-5</v>
      </c>
      <c r="BL146">
        <f t="shared" si="219"/>
        <v>75.465850750218891</v>
      </c>
      <c r="BM146">
        <f t="shared" si="220"/>
        <v>401.71162052078722</v>
      </c>
      <c r="BN146">
        <f t="shared" si="221"/>
        <v>1.5712391942499793</v>
      </c>
      <c r="BO146">
        <f t="shared" si="192"/>
        <v>157.55894531161641</v>
      </c>
      <c r="BP146">
        <f t="shared" si="211"/>
        <v>79.238198803652878</v>
      </c>
      <c r="BQ146">
        <f t="shared" si="212"/>
        <v>15.144327398002373</v>
      </c>
      <c r="BR146" s="7">
        <f t="shared" si="237"/>
        <v>8.3920466437787944E-3</v>
      </c>
      <c r="BS146" s="7">
        <f t="shared" si="217"/>
        <v>9.3977096625216819E-2</v>
      </c>
      <c r="BT146" s="7">
        <f t="shared" si="218"/>
        <v>2.2949816452828682E-2</v>
      </c>
      <c r="BU146" s="8">
        <f>MAX((BU$3*climate!$I256+BU$4*climate!$I256^2+BU$5*climate!$I256^6)*(K146/K$66)^$BW$1,-99)</f>
        <v>-9.2445504349041396</v>
      </c>
      <c r="BV146" s="8">
        <f>MAX((BV$3*climate!$I256+BV$4*climate!$I256^2+BV$5*climate!$I256^6)*(L146/L$66)^$BW$1,-99)</f>
        <v>-7.7911750942112024</v>
      </c>
      <c r="BW146" s="8">
        <f>MAX((BW$3*climate!$I256+BW$4*climate!$I256^2+BW$5*climate!$I256^6)*(M146/M$66)^$BW$1,-99)</f>
        <v>-8.4278858678860331</v>
      </c>
      <c r="BX146" s="8">
        <f>MAX((BX$3*climate!$M256+BX$4*climate!$M256^2+BX$5*climate!$M256^6)*(K146/K$66)^$BW$1,-99)</f>
        <v>-9.244566822093697</v>
      </c>
      <c r="BY146" s="8">
        <f>MAX((BY$3*climate!$M256+BY$4*climate!$M256^2+BY$5*climate!$M256^6)*(L146/L$66)^$BW$1,-99)</f>
        <v>-7.7911863227656148</v>
      </c>
      <c r="BZ146" s="8">
        <f>MAX((BZ$3*climate!$M256+BZ$4*climate!$M256^2+BZ$5*climate!$M256^6)*(M146/M$66)^$BW$1,-99)</f>
        <v>-8.4278960833253986</v>
      </c>
      <c r="CA146" s="8">
        <f t="shared" si="231"/>
        <v>2.4388463321709349E-2</v>
      </c>
      <c r="CB146" s="8">
        <f t="shared" si="232"/>
        <v>2.2919569741248359E-3</v>
      </c>
      <c r="CC146" s="8">
        <f t="shared" si="233"/>
        <v>5.5971075679977405E-4</v>
      </c>
      <c r="CD146" s="8">
        <f>MAX((CD$3*climate!$I256+CD$4*climate!$I256^2+CD$5*climate!$I256^6)*(K146/K$66)^$BW$1,-99)</f>
        <v>-23.67936938970189</v>
      </c>
      <c r="CE146" s="8">
        <f>MAX((CE$3*climate!$I256+CE$4*climate!$I256^2+CE$5*climate!$I256^6)*(L146/L$66)^$BW$1,-99)</f>
        <v>-21.414990890169793</v>
      </c>
      <c r="CF146" s="8">
        <f>MAX((CF$3*climate!$I256+CF$4*climate!$I256^2+CF$5*climate!$I256^6)*(M146/M$66)^$BW$1,-99)</f>
        <v>-24.890675657737077</v>
      </c>
      <c r="CG146" s="8">
        <f>MAX((CG$3*climate!$M256+CG$4*climate!$M256^2+CG$5*climate!$M256^6)*(K146/K$66)^$BW$1,-99)</f>
        <v>-23.679445714378065</v>
      </c>
      <c r="CH146" s="8">
        <f>MAX((CH$3*climate!$M256+CH$4*climate!$M256^2+CH$5*climate!$M256^6)*(L146/L$66)^$BW$1,-99)</f>
        <v>-21.415053909834178</v>
      </c>
      <c r="CI146" s="8">
        <f>MAX((CI$3*climate!$M256+CI$4*climate!$M256^2+CI$5*climate!$M256^6)*(M146/M$66)^$BW$1,-99)</f>
        <v>-24.890744861739677</v>
      </c>
      <c r="CJ146" s="8">
        <f t="shared" si="234"/>
        <v>7.597302082126927E-3</v>
      </c>
      <c r="CK146" s="8">
        <f t="shared" si="235"/>
        <v>7.1397239186300309E-4</v>
      </c>
      <c r="CL146" s="8">
        <f t="shared" si="236"/>
        <v>1.7435668832150615E-4</v>
      </c>
    </row>
    <row r="147" spans="1:90">
      <c r="A147">
        <f t="shared" si="175"/>
        <v>2101</v>
      </c>
      <c r="B147" s="4">
        <f t="shared" si="193"/>
        <v>1284.2972556651091</v>
      </c>
      <c r="C147" s="4">
        <f t="shared" si="194"/>
        <v>3560.1638143513292</v>
      </c>
      <c r="D147" s="4">
        <f t="shared" si="195"/>
        <v>6757.3743184990963</v>
      </c>
      <c r="E147" s="11">
        <f t="shared" si="176"/>
        <v>9.1626648161808452E-5</v>
      </c>
      <c r="F147" s="11">
        <f t="shared" si="177"/>
        <v>1.8369122996830822E-4</v>
      </c>
      <c r="G147" s="11">
        <f t="shared" si="178"/>
        <v>4.0555887368627571E-4</v>
      </c>
      <c r="H147" s="4">
        <f t="shared" si="196"/>
        <v>135181.96777082799</v>
      </c>
      <c r="I147" s="4">
        <f t="shared" si="197"/>
        <v>98543.26014331542</v>
      </c>
      <c r="J147" s="4">
        <f t="shared" si="198"/>
        <v>23255.780012645009</v>
      </c>
      <c r="K147" s="4">
        <f t="shared" si="166"/>
        <v>105257.53845111211</v>
      </c>
      <c r="L147" s="4">
        <f t="shared" si="167"/>
        <v>27679.417375705856</v>
      </c>
      <c r="M147" s="4">
        <f t="shared" si="168"/>
        <v>3441.5408880013665</v>
      </c>
      <c r="N147" s="11">
        <f t="shared" si="179"/>
        <v>5.3365251544721382E-3</v>
      </c>
      <c r="O147" s="11">
        <f t="shared" si="180"/>
        <v>1.1881970867741565E-2</v>
      </c>
      <c r="P147" s="11">
        <f t="shared" si="181"/>
        <v>8.1383285987648435E-3</v>
      </c>
      <c r="Q147" s="4">
        <f t="shared" si="182"/>
        <v>5784.5470665571793</v>
      </c>
      <c r="R147" s="4">
        <f t="shared" si="183"/>
        <v>16865.74582807922</v>
      </c>
      <c r="S147" s="4">
        <f t="shared" si="184"/>
        <v>4537.3816073052994</v>
      </c>
      <c r="T147" s="4">
        <f t="shared" si="199"/>
        <v>42.790818642051704</v>
      </c>
      <c r="U147" s="4">
        <f t="shared" si="200"/>
        <v>171.15067842844542</v>
      </c>
      <c r="V147" s="4">
        <f t="shared" si="201"/>
        <v>195.10769386527397</v>
      </c>
      <c r="W147" s="11">
        <f t="shared" si="185"/>
        <v>-1.219247815263802E-2</v>
      </c>
      <c r="X147" s="11">
        <f t="shared" si="186"/>
        <v>-1.3228699347321071E-2</v>
      </c>
      <c r="Y147" s="11">
        <f t="shared" si="187"/>
        <v>-1.2203590333800474E-2</v>
      </c>
      <c r="Z147" s="4">
        <f t="shared" si="213"/>
        <v>10139.024081393918</v>
      </c>
      <c r="AA147" s="4">
        <f t="shared" si="202"/>
        <v>49963.591023965084</v>
      </c>
      <c r="AB147" s="4">
        <f t="shared" si="203"/>
        <v>7926.9050525771863</v>
      </c>
      <c r="AC147" s="12">
        <f t="shared" si="204"/>
        <v>1.8817874844206968</v>
      </c>
      <c r="AD147" s="12">
        <f t="shared" si="205"/>
        <v>3.7126178466769022</v>
      </c>
      <c r="AE147" s="12">
        <f t="shared" si="206"/>
        <v>1.7871020249658585</v>
      </c>
      <c r="AF147" s="11">
        <f t="shared" si="188"/>
        <v>-2.9039671966837322E-3</v>
      </c>
      <c r="AG147" s="11">
        <f t="shared" si="189"/>
        <v>2.0567434751257441E-3</v>
      </c>
      <c r="AH147" s="11">
        <f t="shared" si="190"/>
        <v>8.257041531207765E-4</v>
      </c>
      <c r="AI147" s="1">
        <f t="shared" si="169"/>
        <v>253217.25215734541</v>
      </c>
      <c r="AJ147" s="1">
        <f t="shared" si="170"/>
        <v>173487.27520980217</v>
      </c>
      <c r="AK147" s="1">
        <f t="shared" si="171"/>
        <v>42293.759898247699</v>
      </c>
      <c r="AL147" s="17">
        <f t="shared" ref="AL147:AN162" si="239">AL146*(1+AO147)</f>
        <v>40.335145282077512</v>
      </c>
      <c r="AM147" s="17">
        <f t="shared" si="239"/>
        <v>13.860294233768464</v>
      </c>
      <c r="AN147" s="17">
        <f t="shared" si="239"/>
        <v>2.6044879177910407</v>
      </c>
      <c r="AO147" s="7">
        <f t="shared" si="238"/>
        <v>7.3231287339134525E-3</v>
      </c>
      <c r="AP147" s="7">
        <f t="shared" si="238"/>
        <v>1.1277067942526541E-2</v>
      </c>
      <c r="AQ147" s="7">
        <f t="shared" si="238"/>
        <v>8.1627938492584515E-3</v>
      </c>
      <c r="AR147" s="1">
        <f t="shared" si="208"/>
        <v>135181.96777082799</v>
      </c>
      <c r="AS147" s="1">
        <f t="shared" si="209"/>
        <v>98543.26014331542</v>
      </c>
      <c r="AT147" s="1">
        <f t="shared" si="210"/>
        <v>23255.780012645009</v>
      </c>
      <c r="AU147" s="1">
        <f t="shared" si="172"/>
        <v>27036.393554165599</v>
      </c>
      <c r="AV147" s="1">
        <f t="shared" si="173"/>
        <v>19708.652028663084</v>
      </c>
      <c r="AW147" s="1">
        <f t="shared" si="174"/>
        <v>4651.1560025290019</v>
      </c>
      <c r="AX147" s="1">
        <f t="shared" si="222"/>
        <v>84206.030760889698</v>
      </c>
      <c r="AY147" s="1">
        <f t="shared" si="223"/>
        <v>22143.533900564686</v>
      </c>
      <c r="AZ147" s="1">
        <f t="shared" si="224"/>
        <v>2753.2327104010933</v>
      </c>
      <c r="BA147" s="1">
        <f t="shared" si="225"/>
        <v>11.341021821904119</v>
      </c>
      <c r="BB147" s="1">
        <f t="shared" si="226"/>
        <v>10.005300809630333</v>
      </c>
      <c r="BC147" s="1">
        <f t="shared" si="227"/>
        <v>7.9205310313199311</v>
      </c>
      <c r="BD147" s="1">
        <f t="shared" si="228"/>
        <v>9462.2843434977294</v>
      </c>
      <c r="BE147">
        <f t="shared" si="214"/>
        <v>7.4918915218220111E-2</v>
      </c>
      <c r="BF147">
        <f t="shared" si="215"/>
        <v>0.20311806369660462</v>
      </c>
      <c r="BG147">
        <f t="shared" si="216"/>
        <v>2.6103804494005161E-2</v>
      </c>
      <c r="BH147">
        <f t="shared" si="229"/>
        <v>0.16338546712657714</v>
      </c>
      <c r="BI147">
        <f t="shared" si="230"/>
        <v>5.6128438574748528E-4</v>
      </c>
      <c r="BJ147">
        <f t="shared" si="230"/>
        <v>4.125694779985793E-3</v>
      </c>
      <c r="BK147">
        <f t="shared" si="230"/>
        <v>6.8140860906124406E-5</v>
      </c>
      <c r="BL147">
        <f t="shared" si="219"/>
        <v>75.875527744385536</v>
      </c>
      <c r="BM147">
        <f t="shared" si="220"/>
        <v>406.55941397605847</v>
      </c>
      <c r="BN147">
        <f t="shared" si="221"/>
        <v>1.5846688711050716</v>
      </c>
      <c r="BO147">
        <f t="shared" si="192"/>
        <v>158.8811873298161</v>
      </c>
      <c r="BP147">
        <f t="shared" si="211"/>
        <v>80.122007968003615</v>
      </c>
      <c r="BQ147">
        <f t="shared" si="212"/>
        <v>15.316553706122926</v>
      </c>
      <c r="BR147" s="7">
        <f t="shared" si="237"/>
        <v>8.2470651392938521E-3</v>
      </c>
      <c r="BS147" s="7">
        <f t="shared" si="217"/>
        <v>9.1239899636132826E-2</v>
      </c>
      <c r="BT147" s="7">
        <f t="shared" si="218"/>
        <v>2.2101302226847308E-2</v>
      </c>
      <c r="BU147" s="8">
        <f>MAX((BU$3*climate!$I257+BU$4*climate!$I257^2+BU$5*climate!$I257^6)*(K147/K$66)^$BW$1,-99)</f>
        <v>-9.5496729587530389</v>
      </c>
      <c r="BV147" s="8">
        <f>MAX((BV$3*climate!$I257+BV$4*climate!$I257^2+BV$5*climate!$I257^6)*(L147/L$66)^$BW$1,-99)</f>
        <v>-7.9852315991216365</v>
      </c>
      <c r="BW147" s="8">
        <f>MAX((BW$3*climate!$I257+BW$4*climate!$I257^2+BW$5*climate!$I257^6)*(M147/M$66)^$BW$1,-99)</f>
        <v>-8.608353737421929</v>
      </c>
      <c r="BX147" s="8">
        <f>MAX((BX$3*climate!$M257+BX$4*climate!$M257^2+BX$5*climate!$M257^6)*(K147/K$66)^$BW$1,-99)</f>
        <v>-9.5496894161677925</v>
      </c>
      <c r="BY147" s="8">
        <f>MAX((BY$3*climate!$M257+BY$4*climate!$M257^2+BY$5*climate!$M257^6)*(L147/L$66)^$BW$1,-99)</f>
        <v>-7.9852428460351765</v>
      </c>
      <c r="BZ147" s="8">
        <f>MAX((BZ$3*climate!$M257+BZ$4*climate!$M257^2+BZ$5*climate!$M257^6)*(M147/M$66)^$BW$1,-99)</f>
        <v>-8.6083639684837436</v>
      </c>
      <c r="CA147" s="8">
        <f t="shared" si="231"/>
        <v>2.462677033675419E-2</v>
      </c>
      <c r="CB147" s="8">
        <f t="shared" si="232"/>
        <v>2.2469440538875453E-3</v>
      </c>
      <c r="CC147" s="8">
        <f t="shared" si="233"/>
        <v>5.4428369408376258E-4</v>
      </c>
      <c r="CD147" s="8">
        <f>MAX((CD$3*climate!$I257+CD$4*climate!$I257^2+CD$5*climate!$I257^6)*(K147/K$66)^$BW$1,-99)</f>
        <v>-25.151250363483843</v>
      </c>
      <c r="CE147" s="8">
        <f>MAX((CE$3*climate!$I257+CE$4*climate!$I257^2+CE$5*climate!$I257^6)*(L147/L$66)^$BW$1,-99)</f>
        <v>-22.590264742464552</v>
      </c>
      <c r="CF147" s="8">
        <f>MAX((CF$3*climate!$I257+CF$4*climate!$I257^2+CF$5*climate!$I257^6)*(M147/M$66)^$BW$1,-99)</f>
        <v>-26.20085893853053</v>
      </c>
      <c r="CG147" s="8">
        <f>MAX((CG$3*climate!$M257+CG$4*climate!$M257^2+CG$5*climate!$M257^6)*(K147/K$66)^$BW$1,-99)</f>
        <v>-25.151329610283618</v>
      </c>
      <c r="CH147" s="8">
        <f>MAX((CH$3*climate!$M257+CH$4*climate!$M257^2+CH$5*climate!$M257^6)*(L147/L$66)^$BW$1,-99)</f>
        <v>-22.590329978747114</v>
      </c>
      <c r="CI147" s="8">
        <f>MAX((CI$3*climate!$M257+CI$4*climate!$M257^2+CI$5*climate!$M257^6)*(M147/M$66)^$BW$1,-99)</f>
        <v>-26.200930576624852</v>
      </c>
      <c r="CJ147" s="8">
        <f t="shared" si="234"/>
        <v>7.8345621473221091E-3</v>
      </c>
      <c r="CK147" s="8">
        <f t="shared" si="235"/>
        <v>7.148246640147145E-4</v>
      </c>
      <c r="CL147" s="8">
        <f t="shared" si="236"/>
        <v>1.7315402583298377E-4</v>
      </c>
    </row>
    <row r="148" spans="1:90">
      <c r="A148">
        <f t="shared" si="175"/>
        <v>2102</v>
      </c>
      <c r="B148" s="4">
        <f t="shared" si="193"/>
        <v>1284.4090477252503</v>
      </c>
      <c r="C148" s="4">
        <f t="shared" si="194"/>
        <v>3560.785086677779</v>
      </c>
      <c r="D148" s="4">
        <f t="shared" si="195"/>
        <v>6759.9778059608989</v>
      </c>
      <c r="E148" s="11">
        <f t="shared" si="176"/>
        <v>8.704531575371803E-5</v>
      </c>
      <c r="F148" s="11">
        <f t="shared" si="177"/>
        <v>1.745066684698928E-4</v>
      </c>
      <c r="G148" s="11">
        <f t="shared" si="178"/>
        <v>3.8528093000196189E-4</v>
      </c>
      <c r="H148" s="4">
        <f t="shared" si="196"/>
        <v>135896.7106106565</v>
      </c>
      <c r="I148" s="4">
        <f t="shared" si="197"/>
        <v>99715.753892242108</v>
      </c>
      <c r="J148" s="4">
        <f t="shared" si="198"/>
        <v>23451.215774286611</v>
      </c>
      <c r="K148" s="4">
        <f t="shared" si="166"/>
        <v>105804.85309671094</v>
      </c>
      <c r="L148" s="4">
        <f t="shared" si="167"/>
        <v>28003.867536211557</v>
      </c>
      <c r="M148" s="4">
        <f t="shared" si="168"/>
        <v>3469.1261491431969</v>
      </c>
      <c r="N148" s="11">
        <f t="shared" si="179"/>
        <v>5.1997667212504428E-3</v>
      </c>
      <c r="O148" s="11">
        <f t="shared" si="180"/>
        <v>1.1721712061413259E-2</v>
      </c>
      <c r="P148" s="11">
        <f t="shared" si="181"/>
        <v>8.0153809120804276E-3</v>
      </c>
      <c r="Q148" s="4">
        <f t="shared" si="182"/>
        <v>5744.2306340504401</v>
      </c>
      <c r="R148" s="4">
        <f t="shared" si="183"/>
        <v>16840.652403718446</v>
      </c>
      <c r="S148" s="4">
        <f t="shared" si="184"/>
        <v>4519.6749463780461</v>
      </c>
      <c r="T148" s="4">
        <f t="shared" si="199"/>
        <v>42.269092520624994</v>
      </c>
      <c r="U148" s="4">
        <f t="shared" si="200"/>
        <v>168.88657756042548</v>
      </c>
      <c r="V148" s="4">
        <f t="shared" si="201"/>
        <v>192.72667949836961</v>
      </c>
      <c r="W148" s="11">
        <f t="shared" si="185"/>
        <v>-1.219247815263802E-2</v>
      </c>
      <c r="X148" s="11">
        <f t="shared" si="186"/>
        <v>-1.3228699347321071E-2</v>
      </c>
      <c r="Y148" s="11">
        <f t="shared" si="187"/>
        <v>-1.2203590333800474E-2</v>
      </c>
      <c r="Z148" s="4">
        <f t="shared" si="213"/>
        <v>10040.531989449521</v>
      </c>
      <c r="AA148" s="4">
        <f t="shared" si="202"/>
        <v>50000.24086821582</v>
      </c>
      <c r="AB148" s="4">
        <f t="shared" si="203"/>
        <v>7903.6149355468806</v>
      </c>
      <c r="AC148" s="12">
        <f t="shared" si="204"/>
        <v>1.8763228352948091</v>
      </c>
      <c r="AD148" s="12">
        <f t="shared" si="205"/>
        <v>3.7202537492086902</v>
      </c>
      <c r="AE148" s="12">
        <f t="shared" si="206"/>
        <v>1.7885776425299234</v>
      </c>
      <c r="AF148" s="11">
        <f t="shared" si="188"/>
        <v>-2.9039671966837322E-3</v>
      </c>
      <c r="AG148" s="11">
        <f t="shared" si="189"/>
        <v>2.0567434751257441E-3</v>
      </c>
      <c r="AH148" s="11">
        <f t="shared" si="190"/>
        <v>8.257041531207765E-4</v>
      </c>
      <c r="AI148" s="1">
        <f t="shared" si="169"/>
        <v>254931.92049577649</v>
      </c>
      <c r="AJ148" s="1">
        <f t="shared" si="170"/>
        <v>175847.19971748505</v>
      </c>
      <c r="AK148" s="1">
        <f t="shared" si="171"/>
        <v>42715.539910951935</v>
      </c>
      <c r="AL148" s="17">
        <f t="shared" si="239"/>
        <v>40.627570948865248</v>
      </c>
      <c r="AM148" s="17">
        <f t="shared" si="239"/>
        <v>14.015034678748302</v>
      </c>
      <c r="AN148" s="17">
        <f t="shared" si="239"/>
        <v>2.625535216767295</v>
      </c>
      <c r="AO148" s="7">
        <f t="shared" si="238"/>
        <v>7.2498974465743183E-3</v>
      </c>
      <c r="AP148" s="7">
        <f t="shared" si="238"/>
        <v>1.1164297263101275E-2</v>
      </c>
      <c r="AQ148" s="7">
        <f t="shared" si="238"/>
        <v>8.0811659107658668E-3</v>
      </c>
      <c r="AR148" s="1">
        <f t="shared" si="208"/>
        <v>135896.7106106565</v>
      </c>
      <c r="AS148" s="1">
        <f t="shared" si="209"/>
        <v>99715.753892242108</v>
      </c>
      <c r="AT148" s="1">
        <f t="shared" si="210"/>
        <v>23451.215774286611</v>
      </c>
      <c r="AU148" s="1">
        <f t="shared" si="172"/>
        <v>27179.342122131304</v>
      </c>
      <c r="AV148" s="1">
        <f t="shared" si="173"/>
        <v>19943.150778448424</v>
      </c>
      <c r="AW148" s="1">
        <f t="shared" si="174"/>
        <v>4690.2431548573222</v>
      </c>
      <c r="AX148" s="1">
        <f t="shared" si="222"/>
        <v>84643.882477368752</v>
      </c>
      <c r="AY148" s="1">
        <f t="shared" si="223"/>
        <v>22403.094028969241</v>
      </c>
      <c r="AZ148" s="1">
        <f t="shared" si="224"/>
        <v>2775.3009193145576</v>
      </c>
      <c r="BA148" s="1">
        <f t="shared" si="225"/>
        <v>11.346208116519417</v>
      </c>
      <c r="BB148" s="1">
        <f t="shared" si="226"/>
        <v>10.016954354597843</v>
      </c>
      <c r="BC148" s="1">
        <f t="shared" si="227"/>
        <v>7.9285144596940427</v>
      </c>
      <c r="BD148" s="1">
        <f t="shared" si="228"/>
        <v>9198.21989571021</v>
      </c>
      <c r="BE148">
        <f t="shared" si="214"/>
        <v>7.4918915218220111E-2</v>
      </c>
      <c r="BF148">
        <f t="shared" si="215"/>
        <v>0.20311806369660462</v>
      </c>
      <c r="BG148">
        <f t="shared" si="216"/>
        <v>2.6103804494005161E-2</v>
      </c>
      <c r="BH148">
        <f t="shared" si="229"/>
        <v>0.16358219794811371</v>
      </c>
      <c r="BI148">
        <f t="shared" si="230"/>
        <v>5.6128438574748528E-4</v>
      </c>
      <c r="BJ148">
        <f t="shared" si="230"/>
        <v>4.125694779985793E-3</v>
      </c>
      <c r="BK148">
        <f t="shared" si="230"/>
        <v>6.8140860906124406E-5</v>
      </c>
      <c r="BL148">
        <f t="shared" si="219"/>
        <v>76.276701740206107</v>
      </c>
      <c r="BM148">
        <f t="shared" si="220"/>
        <v>411.39676531557132</v>
      </c>
      <c r="BN148">
        <f t="shared" si="221"/>
        <v>1.5979860321551744</v>
      </c>
      <c r="BO148">
        <f t="shared" si="192"/>
        <v>160.19149083113345</v>
      </c>
      <c r="BP148">
        <f t="shared" si="211"/>
        <v>81.015893119484957</v>
      </c>
      <c r="BQ148">
        <f t="shared" si="212"/>
        <v>15.490783817553215</v>
      </c>
      <c r="BR148" s="7">
        <f t="shared" si="237"/>
        <v>8.1043823712845242E-3</v>
      </c>
      <c r="BS148" s="7">
        <f t="shared" si="217"/>
        <v>8.8582426831196923E-2</v>
      </c>
      <c r="BT148" s="7">
        <f t="shared" si="218"/>
        <v>2.1287131906202059E-2</v>
      </c>
      <c r="BU148" s="8">
        <f>MAX((BU$3*climate!$I258+BU$4*climate!$I258^2+BU$5*climate!$I258^6)*(K148/K$66)^$BW$1,-99)</f>
        <v>-9.8566393277486313</v>
      </c>
      <c r="BV148" s="8">
        <f>MAX((BV$3*climate!$I258+BV$4*climate!$I258^2+BV$5*climate!$I258^6)*(L148/L$66)^$BW$1,-99)</f>
        <v>-8.1797758378830245</v>
      </c>
      <c r="BW148" s="8">
        <f>MAX((BW$3*climate!$I258+BW$4*climate!$I258^2+BW$5*climate!$I258^6)*(M148/M$66)^$BW$1,-99)</f>
        <v>-8.7893761174231351</v>
      </c>
      <c r="BX148" s="8">
        <f>MAX((BX$3*climate!$M258+BX$4*climate!$M258^2+BX$5*climate!$M258^6)*(K148/K$66)^$BW$1,-99)</f>
        <v>-9.8566558520374858</v>
      </c>
      <c r="BY148" s="8">
        <f>MAX((BY$3*climate!$M258+BY$4*climate!$M258^2+BY$5*climate!$M258^6)*(L148/L$66)^$BW$1,-99)</f>
        <v>-8.1797871011003664</v>
      </c>
      <c r="BZ148" s="8">
        <f>MAX((BZ$3*climate!$M258+BZ$4*climate!$M258^2+BZ$5*climate!$M258^6)*(M148/M$66)^$BW$1,-99)</f>
        <v>-8.7893863624342092</v>
      </c>
      <c r="CA148" s="8">
        <f t="shared" si="231"/>
        <v>2.485854465826394E-2</v>
      </c>
      <c r="CB148" s="8">
        <f t="shared" si="232"/>
        <v>2.2020302133207064E-3</v>
      </c>
      <c r="CC148" s="8">
        <f t="shared" si="233"/>
        <v>5.2916711913667902E-4</v>
      </c>
      <c r="CD148" s="8">
        <f>MAX((CD$3*climate!$I258+CD$4*climate!$I258^2+CD$5*climate!$I258^6)*(K148/K$66)^$BW$1,-99)</f>
        <v>-26.681948159648993</v>
      </c>
      <c r="CE148" s="8">
        <f>MAX((CE$3*climate!$I258+CE$4*climate!$I258^2+CE$5*climate!$I258^6)*(L148/L$66)^$BW$1,-99)</f>
        <v>-23.808518327230775</v>
      </c>
      <c r="CF148" s="8">
        <f>MAX((CF$3*climate!$I258+CF$4*climate!$I258^2+CF$5*climate!$I258^6)*(M148/M$66)^$BW$1,-99)</f>
        <v>-27.559252566990207</v>
      </c>
      <c r="CG148" s="8">
        <f>MAX((CG$3*climate!$M258+CG$4*climate!$M258^2+CG$5*climate!$M258^6)*(K148/K$66)^$BW$1,-99)</f>
        <v>-26.682030380381903</v>
      </c>
      <c r="CH148" s="8">
        <f>MAX((CH$3*climate!$M258+CH$4*climate!$M258^2+CH$5*climate!$M258^6)*(L148/L$66)^$BW$1,-99)</f>
        <v>-23.80858581394391</v>
      </c>
      <c r="CI148" s="8">
        <f>MAX((CI$3*climate!$M258+CI$4*climate!$M258^2+CI$5*climate!$M258^6)*(M148/M$66)^$BW$1,-99)</f>
        <v>-27.55932667900116</v>
      </c>
      <c r="CJ148" s="8">
        <f t="shared" si="234"/>
        <v>8.0725705186656688E-3</v>
      </c>
      <c r="CK148" s="8">
        <f t="shared" si="235"/>
        <v>7.1508788730937896E-4</v>
      </c>
      <c r="CL148" s="8">
        <f t="shared" si="236"/>
        <v>1.7184187345295406E-4</v>
      </c>
    </row>
    <row r="149" spans="1:90">
      <c r="A149">
        <f t="shared" si="175"/>
        <v>2103</v>
      </c>
      <c r="B149" s="4">
        <f t="shared" si="193"/>
        <v>1284.5152594268106</v>
      </c>
      <c r="C149" s="4">
        <f t="shared" si="194"/>
        <v>3561.3753983832617</v>
      </c>
      <c r="D149" s="4">
        <f t="shared" si="195"/>
        <v>6762.4520719699776</v>
      </c>
      <c r="E149" s="11">
        <f t="shared" si="176"/>
        <v>8.2693049966032128E-5</v>
      </c>
      <c r="F149" s="11">
        <f t="shared" si="177"/>
        <v>1.6578133504639814E-4</v>
      </c>
      <c r="G149" s="11">
        <f t="shared" si="178"/>
        <v>3.6601688350186378E-4</v>
      </c>
      <c r="H149" s="4">
        <f t="shared" si="196"/>
        <v>136596.29958309588</v>
      </c>
      <c r="I149" s="4">
        <f t="shared" si="197"/>
        <v>100885.5588841594</v>
      </c>
      <c r="J149" s="4">
        <f t="shared" si="198"/>
        <v>23644.997969253716</v>
      </c>
      <c r="K149" s="4">
        <f t="shared" si="166"/>
        <v>106340.737161853</v>
      </c>
      <c r="L149" s="4">
        <f t="shared" si="167"/>
        <v>28327.695791338894</v>
      </c>
      <c r="M149" s="4">
        <f t="shared" si="168"/>
        <v>3496.5124658348468</v>
      </c>
      <c r="N149" s="11">
        <f t="shared" si="179"/>
        <v>5.0648344518964272E-3</v>
      </c>
      <c r="O149" s="11">
        <f t="shared" si="180"/>
        <v>1.1563697575293741E-2</v>
      </c>
      <c r="P149" s="11">
        <f t="shared" si="181"/>
        <v>7.8942983086429663E-3</v>
      </c>
      <c r="Q149" s="4">
        <f t="shared" si="182"/>
        <v>5703.4046748817655</v>
      </c>
      <c r="R149" s="4">
        <f t="shared" si="183"/>
        <v>16812.823318214923</v>
      </c>
      <c r="S149" s="4">
        <f t="shared" si="184"/>
        <v>4501.4099163966494</v>
      </c>
      <c r="T149" s="4">
        <f t="shared" si="199"/>
        <v>41.753727533535439</v>
      </c>
      <c r="U149" s="4">
        <f t="shared" si="200"/>
        <v>166.65242780208058</v>
      </c>
      <c r="V149" s="4">
        <f t="shared" si="201"/>
        <v>190.37472205537784</v>
      </c>
      <c r="W149" s="11">
        <f t="shared" si="185"/>
        <v>-1.219247815263802E-2</v>
      </c>
      <c r="X149" s="11">
        <f t="shared" si="186"/>
        <v>-1.3228699347321071E-2</v>
      </c>
      <c r="Y149" s="11">
        <f t="shared" si="187"/>
        <v>-1.2203590333800474E-2</v>
      </c>
      <c r="Z149" s="4">
        <f t="shared" si="213"/>
        <v>9941.5985529238751</v>
      </c>
      <c r="AA149" s="4">
        <f t="shared" si="202"/>
        <v>50028.533490608941</v>
      </c>
      <c r="AB149" s="4">
        <f t="shared" si="203"/>
        <v>7879.2724787869938</v>
      </c>
      <c r="AC149" s="12">
        <f t="shared" si="204"/>
        <v>1.8708740553307244</v>
      </c>
      <c r="AD149" s="12">
        <f t="shared" si="205"/>
        <v>3.7279053568331872</v>
      </c>
      <c r="AE149" s="12">
        <f t="shared" si="206"/>
        <v>1.7900544785175392</v>
      </c>
      <c r="AF149" s="11">
        <f t="shared" si="188"/>
        <v>-2.9039671966837322E-3</v>
      </c>
      <c r="AG149" s="11">
        <f t="shared" si="189"/>
        <v>2.0567434751257441E-3</v>
      </c>
      <c r="AH149" s="11">
        <f t="shared" si="190"/>
        <v>8.257041531207765E-4</v>
      </c>
      <c r="AI149" s="1">
        <f t="shared" si="169"/>
        <v>256618.07056833012</v>
      </c>
      <c r="AJ149" s="1">
        <f t="shared" si="170"/>
        <v>178205.63052418496</v>
      </c>
      <c r="AK149" s="1">
        <f t="shared" si="171"/>
        <v>43134.229074714065</v>
      </c>
      <c r="AL149" s="17">
        <f t="shared" si="239"/>
        <v>40.919171214519118</v>
      </c>
      <c r="AM149" s="17">
        <f t="shared" si="239"/>
        <v>14.16993801192146</v>
      </c>
      <c r="AN149" s="17">
        <f t="shared" si="239"/>
        <v>2.6465404286016376</v>
      </c>
      <c r="AO149" s="7">
        <f t="shared" si="238"/>
        <v>7.1773984721085751E-3</v>
      </c>
      <c r="AP149" s="7">
        <f t="shared" si="238"/>
        <v>1.1052654290470263E-2</v>
      </c>
      <c r="AQ149" s="7">
        <f t="shared" si="238"/>
        <v>8.0003542516582076E-3</v>
      </c>
      <c r="AR149" s="1">
        <f t="shared" si="208"/>
        <v>136596.29958309588</v>
      </c>
      <c r="AS149" s="1">
        <f t="shared" si="209"/>
        <v>100885.5588841594</v>
      </c>
      <c r="AT149" s="1">
        <f t="shared" si="210"/>
        <v>23644.997969253716</v>
      </c>
      <c r="AU149" s="1">
        <f t="shared" si="172"/>
        <v>27319.259916619179</v>
      </c>
      <c r="AV149" s="1">
        <f t="shared" si="173"/>
        <v>20177.11177683188</v>
      </c>
      <c r="AW149" s="1">
        <f t="shared" si="174"/>
        <v>4728.9995938507436</v>
      </c>
      <c r="AX149" s="1">
        <f t="shared" si="222"/>
        <v>85072.589729482395</v>
      </c>
      <c r="AY149" s="1">
        <f t="shared" si="223"/>
        <v>22662.156633071118</v>
      </c>
      <c r="AZ149" s="1">
        <f t="shared" si="224"/>
        <v>2797.209972667878</v>
      </c>
      <c r="BA149" s="1">
        <f t="shared" si="225"/>
        <v>11.351260167842089</v>
      </c>
      <c r="BB149" s="1">
        <f t="shared" si="226"/>
        <v>10.028451703622174</v>
      </c>
      <c r="BC149" s="1">
        <f t="shared" si="227"/>
        <v>7.936377761055688</v>
      </c>
      <c r="BD149" s="1">
        <f t="shared" si="228"/>
        <v>8941.2626766214507</v>
      </c>
      <c r="BE149">
        <f t="shared" si="214"/>
        <v>7.4918915218220111E-2</v>
      </c>
      <c r="BF149">
        <f t="shared" si="215"/>
        <v>0.20311806369660462</v>
      </c>
      <c r="BG149">
        <f t="shared" si="216"/>
        <v>2.6103804494005161E-2</v>
      </c>
      <c r="BH149">
        <f t="shared" si="229"/>
        <v>0.16377729027819374</v>
      </c>
      <c r="BI149">
        <f t="shared" si="230"/>
        <v>5.6128438574748528E-4</v>
      </c>
      <c r="BJ149">
        <f t="shared" si="230"/>
        <v>4.125694779985793E-3</v>
      </c>
      <c r="BK149">
        <f t="shared" si="230"/>
        <v>6.8140860906124406E-5</v>
      </c>
      <c r="BL149">
        <f t="shared" si="219"/>
        <v>76.669370106877452</v>
      </c>
      <c r="BM149">
        <f t="shared" si="220"/>
        <v>416.22302366432581</v>
      </c>
      <c r="BN149">
        <f t="shared" si="221"/>
        <v>1.6111905177485115</v>
      </c>
      <c r="BO149">
        <f t="shared" si="192"/>
        <v>161.48974392545509</v>
      </c>
      <c r="BP149">
        <f t="shared" si="211"/>
        <v>81.919968249106574</v>
      </c>
      <c r="BQ149">
        <f t="shared" si="212"/>
        <v>15.667040476446861</v>
      </c>
      <c r="BR149" s="7">
        <f t="shared" si="237"/>
        <v>7.963973016658521E-3</v>
      </c>
      <c r="BS149" s="7">
        <f t="shared" si="217"/>
        <v>8.6002356146793121E-2</v>
      </c>
      <c r="BT149" s="7">
        <f t="shared" si="218"/>
        <v>2.0505772124357127E-2</v>
      </c>
      <c r="BU149" s="8">
        <f>MAX((BU$3*climate!$I259+BU$4*climate!$I259^2+BU$5*climate!$I259^6)*(K149/K$66)^$BW$1,-99)</f>
        <v>-10.165360076433586</v>
      </c>
      <c r="BV149" s="8">
        <f>MAX((BV$3*climate!$I259+BV$4*climate!$I259^2+BV$5*climate!$I259^6)*(L149/L$66)^$BW$1,-99)</f>
        <v>-8.3747492051515184</v>
      </c>
      <c r="BW149" s="8">
        <f>MAX((BW$3*climate!$I259+BW$4*climate!$I259^2+BW$5*climate!$I259^6)*(M149/M$66)^$BW$1,-99)</f>
        <v>-8.970900602653229</v>
      </c>
      <c r="BX149" s="8">
        <f>MAX((BX$3*climate!$M259+BX$4*climate!$M259^2+BX$5*climate!$M259^6)*(K149/K$66)^$BW$1,-99)</f>
        <v>-10.165376664337856</v>
      </c>
      <c r="BY149" s="8">
        <f>MAX((BY$3*climate!$M259+BY$4*climate!$M259^2+BY$5*climate!$M259^6)*(L149/L$66)^$BW$1,-99)</f>
        <v>-8.3747604826863125</v>
      </c>
      <c r="BZ149" s="8">
        <f>MAX((BZ$3*climate!$M259+BZ$4*climate!$M259^2+BZ$5*climate!$M259^6)*(M149/M$66)^$BW$1,-99)</f>
        <v>-8.9709108599950316</v>
      </c>
      <c r="CA149" s="8">
        <f t="shared" si="231"/>
        <v>2.5083811671757578E-2</v>
      </c>
      <c r="CB149" s="8">
        <f t="shared" si="232"/>
        <v>2.1572669049135813E-3</v>
      </c>
      <c r="CC149" s="8">
        <f t="shared" si="233"/>
        <v>5.1436292615135047E-4</v>
      </c>
      <c r="CD149" s="8">
        <f>MAX((CD$3*climate!$I259+CD$4*climate!$I259^2+CD$5*climate!$I259^6)*(K149/K$66)^$BW$1,-99)</f>
        <v>-28.272463095166881</v>
      </c>
      <c r="CE149" s="8">
        <f>MAX((CE$3*climate!$I259+CE$4*climate!$I259^2+CE$5*climate!$I259^6)*(L149/L$66)^$BW$1,-99)</f>
        <v>-25.07033411423679</v>
      </c>
      <c r="CF149" s="8">
        <f>MAX((CF$3*climate!$I259+CF$4*climate!$I259^2+CF$5*climate!$I259^6)*(M149/M$66)^$BW$1,-99)</f>
        <v>-28.966569445763067</v>
      </c>
      <c r="CG149" s="8">
        <f>MAX((CG$3*climate!$M259+CG$4*climate!$M259^2+CG$5*climate!$M259^6)*(K149/K$66)^$BW$1,-99)</f>
        <v>-28.272548340694968</v>
      </c>
      <c r="CH149" s="8">
        <f>MAX((CH$3*climate!$M259+CH$4*climate!$M259^2+CH$5*climate!$M259^6)*(L149/L$66)^$BW$1,-99)</f>
        <v>-25.070403884304923</v>
      </c>
      <c r="CI149" s="8">
        <f>MAX((CI$3*climate!$M259+CI$4*climate!$M259^2+CI$5*climate!$M259^6)*(M149/M$66)^$BW$1,-99)</f>
        <v>-28.966646070616608</v>
      </c>
      <c r="CJ149" s="8">
        <f t="shared" si="234"/>
        <v>8.3110961897798034E-3</v>
      </c>
      <c r="CK149" s="8">
        <f t="shared" si="235"/>
        <v>7.1477385448369792E-4</v>
      </c>
      <c r="CL149" s="8">
        <f t="shared" si="236"/>
        <v>1.7042544457123742E-4</v>
      </c>
    </row>
    <row r="150" spans="1:90">
      <c r="A150">
        <f t="shared" si="175"/>
        <v>2104</v>
      </c>
      <c r="B150" s="4">
        <f t="shared" si="193"/>
        <v>1284.6161688871139</v>
      </c>
      <c r="C150" s="4">
        <f t="shared" si="194"/>
        <v>3561.936287473</v>
      </c>
      <c r="D150" s="4">
        <f t="shared" si="195"/>
        <v>6764.8034850205804</v>
      </c>
      <c r="E150" s="11">
        <f t="shared" si="176"/>
        <v>7.8558397467730525E-5</v>
      </c>
      <c r="F150" s="11">
        <f t="shared" si="177"/>
        <v>1.5749226829407821E-4</v>
      </c>
      <c r="G150" s="11">
        <f t="shared" si="178"/>
        <v>3.4771603932677055E-4</v>
      </c>
      <c r="H150" s="4">
        <f t="shared" si="196"/>
        <v>137280.73891510419</v>
      </c>
      <c r="I150" s="4">
        <f t="shared" si="197"/>
        <v>102052.52223302882</v>
      </c>
      <c r="J150" s="4">
        <f t="shared" si="198"/>
        <v>23837.125028235343</v>
      </c>
      <c r="K150" s="4">
        <f t="shared" si="166"/>
        <v>106865.18061969668</v>
      </c>
      <c r="L150" s="4">
        <f t="shared" si="167"/>
        <v>28650.855601190313</v>
      </c>
      <c r="M150" s="4">
        <f t="shared" si="168"/>
        <v>3523.6980765248086</v>
      </c>
      <c r="N150" s="11">
        <f t="shared" si="179"/>
        <v>4.9317267478168336E-3</v>
      </c>
      <c r="O150" s="11">
        <f t="shared" si="180"/>
        <v>1.1407910203209193E-2</v>
      </c>
      <c r="P150" s="11">
        <f t="shared" si="181"/>
        <v>7.7750647125094385E-3</v>
      </c>
      <c r="Q150" s="4">
        <f t="shared" si="182"/>
        <v>5662.0954960288191</v>
      </c>
      <c r="R150" s="4">
        <f t="shared" si="183"/>
        <v>16782.316127199661</v>
      </c>
      <c r="S150" s="4">
        <f t="shared" si="184"/>
        <v>4482.6063291323217</v>
      </c>
      <c r="T150" s="4">
        <f t="shared" si="199"/>
        <v>41.244646122791607</v>
      </c>
      <c r="U150" s="4">
        <f t="shared" si="200"/>
        <v>164.44783293918573</v>
      </c>
      <c r="V150" s="4">
        <f t="shared" si="201"/>
        <v>188.05146693750288</v>
      </c>
      <c r="W150" s="11">
        <f t="shared" si="185"/>
        <v>-1.219247815263802E-2</v>
      </c>
      <c r="X150" s="11">
        <f t="shared" si="186"/>
        <v>-1.3228699347321071E-2</v>
      </c>
      <c r="Y150" s="11">
        <f t="shared" si="187"/>
        <v>-1.2203590333800474E-2</v>
      </c>
      <c r="Z150" s="4">
        <f t="shared" si="213"/>
        <v>9842.2757610966182</v>
      </c>
      <c r="AA150" s="4">
        <f t="shared" si="202"/>
        <v>50048.587439067916</v>
      </c>
      <c r="AB150" s="4">
        <f t="shared" si="203"/>
        <v>7853.9102103646037</v>
      </c>
      <c r="AC150" s="12">
        <f t="shared" si="204"/>
        <v>1.8654410984449172</v>
      </c>
      <c r="AD150" s="12">
        <f t="shared" si="205"/>
        <v>3.7355727018517402</v>
      </c>
      <c r="AE150" s="12">
        <f t="shared" si="206"/>
        <v>1.7915325339347636</v>
      </c>
      <c r="AF150" s="11">
        <f t="shared" si="188"/>
        <v>-2.9039671966837322E-3</v>
      </c>
      <c r="AG150" s="11">
        <f t="shared" si="189"/>
        <v>2.0567434751257441E-3</v>
      </c>
      <c r="AH150" s="11">
        <f t="shared" si="190"/>
        <v>8.257041531207765E-4</v>
      </c>
      <c r="AI150" s="1">
        <f t="shared" si="169"/>
        <v>258275.52342811628</v>
      </c>
      <c r="AJ150" s="1">
        <f t="shared" si="170"/>
        <v>180562.17924859835</v>
      </c>
      <c r="AK150" s="1">
        <f t="shared" si="171"/>
        <v>43549.805761093405</v>
      </c>
      <c r="AL150" s="17">
        <f t="shared" si="239"/>
        <v>41.209927479504607</v>
      </c>
      <c r="AM150" s="17">
        <f t="shared" si="239"/>
        <v>14.32498728382299</v>
      </c>
      <c r="AN150" s="17">
        <f t="shared" si="239"/>
        <v>2.6675019569620848</v>
      </c>
      <c r="AO150" s="7">
        <f t="shared" si="238"/>
        <v>7.1056244873874894E-3</v>
      </c>
      <c r="AP150" s="7">
        <f t="shared" si="238"/>
        <v>1.0942127747565559E-2</v>
      </c>
      <c r="AQ150" s="7">
        <f t="shared" si="238"/>
        <v>7.9203507091416252E-3</v>
      </c>
      <c r="AR150" s="1">
        <f t="shared" si="208"/>
        <v>137280.73891510419</v>
      </c>
      <c r="AS150" s="1">
        <f t="shared" si="209"/>
        <v>102052.52223302882</v>
      </c>
      <c r="AT150" s="1">
        <f t="shared" si="210"/>
        <v>23837.125028235343</v>
      </c>
      <c r="AU150" s="1">
        <f t="shared" si="172"/>
        <v>27456.147783020839</v>
      </c>
      <c r="AV150" s="1">
        <f t="shared" si="173"/>
        <v>20410.504446605766</v>
      </c>
      <c r="AW150" s="1">
        <f t="shared" si="174"/>
        <v>4767.4250056470692</v>
      </c>
      <c r="AX150" s="1">
        <f t="shared" si="222"/>
        <v>85492.14449575734</v>
      </c>
      <c r="AY150" s="1">
        <f t="shared" si="223"/>
        <v>22920.684480952252</v>
      </c>
      <c r="AZ150" s="1">
        <f t="shared" si="224"/>
        <v>2818.9584612198469</v>
      </c>
      <c r="BA150" s="1">
        <f t="shared" si="225"/>
        <v>11.356179773461275</v>
      </c>
      <c r="BB150" s="1">
        <f t="shared" si="226"/>
        <v>10.039795034298651</v>
      </c>
      <c r="BC150" s="1">
        <f t="shared" si="227"/>
        <v>7.9441227557163829</v>
      </c>
      <c r="BD150" s="1">
        <f t="shared" si="228"/>
        <v>8691.2371048074856</v>
      </c>
      <c r="BE150">
        <f t="shared" si="214"/>
        <v>7.4918915218220111E-2</v>
      </c>
      <c r="BF150">
        <f t="shared" si="215"/>
        <v>0.20311806369660462</v>
      </c>
      <c r="BG150">
        <f t="shared" si="216"/>
        <v>2.6103804494005161E-2</v>
      </c>
      <c r="BH150">
        <f t="shared" si="229"/>
        <v>0.1639707562973704</v>
      </c>
      <c r="BI150">
        <f t="shared" si="230"/>
        <v>5.6128438574748528E-4</v>
      </c>
      <c r="BJ150">
        <f t="shared" si="230"/>
        <v>4.125694779985793E-3</v>
      </c>
      <c r="BK150">
        <f t="shared" si="230"/>
        <v>6.8140860906124406E-5</v>
      </c>
      <c r="BL150">
        <f t="shared" si="219"/>
        <v>77.053535216925155</v>
      </c>
      <c r="BM150">
        <f t="shared" si="220"/>
        <v>421.03755826119112</v>
      </c>
      <c r="BN150">
        <f t="shared" si="221"/>
        <v>1.6242822209508814</v>
      </c>
      <c r="BO150">
        <f t="shared" si="192"/>
        <v>162.7758438885445</v>
      </c>
      <c r="BP150">
        <f t="shared" si="211"/>
        <v>82.834348667937348</v>
      </c>
      <c r="BQ150">
        <f t="shared" si="212"/>
        <v>15.845346706792215</v>
      </c>
      <c r="BR150" s="7">
        <f t="shared" si="237"/>
        <v>7.8258122038712408E-3</v>
      </c>
      <c r="BS150" s="7">
        <f t="shared" si="217"/>
        <v>8.3497433152226325E-2</v>
      </c>
      <c r="BT150" s="7">
        <f t="shared" si="218"/>
        <v>1.9755764802472604E-2</v>
      </c>
      <c r="BU150" s="8">
        <f>MAX((BU$3*climate!$I260+BU$4*climate!$I260^2+BU$5*climate!$I260^6)*(K150/K$66)^$BW$1,-99)</f>
        <v>-10.475745948709326</v>
      </c>
      <c r="BV150" s="8">
        <f>MAX((BV$3*climate!$I260+BV$4*climate!$I260^2+BV$5*climate!$I260^6)*(L150/L$66)^$BW$1,-99)</f>
        <v>-8.5700936235571668</v>
      </c>
      <c r="BW150" s="8">
        <f>MAX((BW$3*climate!$I260+BW$4*climate!$I260^2+BW$5*climate!$I260^6)*(M150/M$66)^$BW$1,-99)</f>
        <v>-9.1528751334965524</v>
      </c>
      <c r="BX150" s="8">
        <f>MAX((BX$3*climate!$M260+BX$4*climate!$M260^2+BX$5*climate!$M260^6)*(K150/K$66)^$BW$1,-99)</f>
        <v>-10.475762597061795</v>
      </c>
      <c r="BY150" s="8">
        <f>MAX((BY$3*climate!$M260+BY$4*climate!$M260^2+BY$5*climate!$M260^6)*(L150/L$66)^$BW$1,-99)</f>
        <v>-8.5701049134908143</v>
      </c>
      <c r="BZ150" s="8">
        <f>MAX((BZ$3*climate!$M260+BZ$4*climate!$M260^2+BZ$5*climate!$M260^6)*(M150/M$66)^$BW$1,-99)</f>
        <v>-9.15288540160428</v>
      </c>
      <c r="CA150" s="8">
        <f t="shared" si="231"/>
        <v>2.5302602963790676E-2</v>
      </c>
      <c r="CB150" s="8">
        <f t="shared" si="232"/>
        <v>2.1127023995464356E-3</v>
      </c>
      <c r="CC150" s="8">
        <f t="shared" si="233"/>
        <v>4.9987227304299484E-4</v>
      </c>
      <c r="CD150" s="8">
        <f>MAX((CD$3*climate!$I260+CD$4*climate!$I260^2+CD$5*climate!$I260^6)*(K150/K$66)^$BW$1,-99)</f>
        <v>-29.923757227643627</v>
      </c>
      <c r="CE150" s="8">
        <f>MAX((CE$3*climate!$I260+CE$4*climate!$I260^2+CE$5*climate!$I260^6)*(L150/L$66)^$BW$1,-99)</f>
        <v>-26.376261129228478</v>
      </c>
      <c r="CF150" s="8">
        <f>MAX((CF$3*climate!$I260+CF$4*climate!$I260^2+CF$5*climate!$I260^6)*(M150/M$66)^$BW$1,-99)</f>
        <v>-30.423486996048229</v>
      </c>
      <c r="CG150" s="8">
        <f>MAX((CG$3*climate!$M260+CG$4*climate!$M260^2+CG$5*climate!$M260^6)*(K150/K$66)^$BW$1,-99)</f>
        <v>-29.923845547836851</v>
      </c>
      <c r="CH150" s="8">
        <f>MAX((CH$3*climate!$M260+CH$4*climate!$M260^2+CH$5*climate!$M260^6)*(L150/L$66)^$BW$1,-99)</f>
        <v>-26.376333214658437</v>
      </c>
      <c r="CI150" s="8">
        <f>MAX((CI$3*climate!$M260+CI$4*climate!$M260^2+CI$5*climate!$M260^6)*(M150/M$66)^$BW$1,-99)</f>
        <v>-30.423566171734763</v>
      </c>
      <c r="CJ150" s="8">
        <f t="shared" si="234"/>
        <v>8.549908018333021E-3</v>
      </c>
      <c r="CK150" s="8">
        <f t="shared" si="235"/>
        <v>7.1389537321844528E-4</v>
      </c>
      <c r="CL150" s="8">
        <f t="shared" si="236"/>
        <v>1.689099718929618E-4</v>
      </c>
    </row>
    <row r="151" spans="1:90">
      <c r="A151">
        <f t="shared" si="175"/>
        <v>2105</v>
      </c>
      <c r="B151" s="4">
        <f t="shared" si="193"/>
        <v>1284.7120404053233</v>
      </c>
      <c r="C151" s="4">
        <f t="shared" si="194"/>
        <v>3562.4692160271616</v>
      </c>
      <c r="D151" s="4">
        <f t="shared" si="195"/>
        <v>6767.0381041614846</v>
      </c>
      <c r="E151" s="11">
        <f t="shared" si="176"/>
        <v>7.4630477594343992E-5</v>
      </c>
      <c r="F151" s="11">
        <f t="shared" si="177"/>
        <v>1.4961765487937431E-4</v>
      </c>
      <c r="G151" s="11">
        <f t="shared" si="178"/>
        <v>3.3033023736043203E-4</v>
      </c>
      <c r="H151" s="4">
        <f t="shared" si="196"/>
        <v>137950.04158798986</v>
      </c>
      <c r="I151" s="4">
        <f t="shared" si="197"/>
        <v>103216.49594701779</v>
      </c>
      <c r="J151" s="4">
        <f t="shared" si="198"/>
        <v>24027.596141154714</v>
      </c>
      <c r="K151" s="4">
        <f t="shared" si="166"/>
        <v>107378.18067344259</v>
      </c>
      <c r="L151" s="4">
        <f t="shared" si="167"/>
        <v>28973.301855538288</v>
      </c>
      <c r="M151" s="4">
        <f t="shared" si="168"/>
        <v>3550.6813721617154</v>
      </c>
      <c r="N151" s="11">
        <f t="shared" si="179"/>
        <v>4.8004415542191037E-3</v>
      </c>
      <c r="O151" s="11">
        <f t="shared" si="180"/>
        <v>1.125433246519103E-2</v>
      </c>
      <c r="P151" s="11">
        <f t="shared" si="181"/>
        <v>7.6576639232153187E-3</v>
      </c>
      <c r="Q151" s="4">
        <f t="shared" si="182"/>
        <v>5620.3290970761991</v>
      </c>
      <c r="R151" s="4">
        <f t="shared" si="183"/>
        <v>16749.188723233827</v>
      </c>
      <c r="S151" s="4">
        <f t="shared" si="184"/>
        <v>4463.2836973169196</v>
      </c>
      <c r="T151" s="4">
        <f t="shared" si="199"/>
        <v>40.741771676026183</v>
      </c>
      <c r="U151" s="4">
        <f t="shared" si="200"/>
        <v>162.27240199891477</v>
      </c>
      <c r="V151" s="4">
        <f t="shared" si="201"/>
        <v>185.75656387332737</v>
      </c>
      <c r="W151" s="11">
        <f t="shared" si="185"/>
        <v>-1.219247815263802E-2</v>
      </c>
      <c r="X151" s="11">
        <f t="shared" si="186"/>
        <v>-1.3228699347321071E-2</v>
      </c>
      <c r="Y151" s="11">
        <f t="shared" si="187"/>
        <v>-1.2203590333800474E-2</v>
      </c>
      <c r="Z151" s="4">
        <f t="shared" si="213"/>
        <v>9742.6145287372201</v>
      </c>
      <c r="AA151" s="4">
        <f t="shared" si="202"/>
        <v>50060.523639637446</v>
      </c>
      <c r="AB151" s="4">
        <f t="shared" si="203"/>
        <v>7827.56025379115</v>
      </c>
      <c r="AC151" s="12">
        <f t="shared" si="204"/>
        <v>1.8600239186876875</v>
      </c>
      <c r="AD151" s="12">
        <f t="shared" si="205"/>
        <v>3.7432558166321317</v>
      </c>
      <c r="AE151" s="12">
        <f t="shared" si="206"/>
        <v>1.7930118097884846</v>
      </c>
      <c r="AF151" s="11">
        <f t="shared" si="188"/>
        <v>-2.9039671966837322E-3</v>
      </c>
      <c r="AG151" s="11">
        <f t="shared" si="189"/>
        <v>2.0567434751257441E-3</v>
      </c>
      <c r="AH151" s="11">
        <f t="shared" si="190"/>
        <v>8.257041531207765E-4</v>
      </c>
      <c r="AI151" s="1">
        <f t="shared" si="169"/>
        <v>259904.11886832549</v>
      </c>
      <c r="AJ151" s="1">
        <f t="shared" si="170"/>
        <v>182916.46577034428</v>
      </c>
      <c r="AK151" s="1">
        <f t="shared" si="171"/>
        <v>43962.250190631137</v>
      </c>
      <c r="AL151" s="17">
        <f t="shared" si="239"/>
        <v>41.499821526628224</v>
      </c>
      <c r="AM151" s="17">
        <f t="shared" si="239"/>
        <v>14.480165666256415</v>
      </c>
      <c r="AN151" s="17">
        <f t="shared" si="239"/>
        <v>2.6884182324683819</v>
      </c>
      <c r="AO151" s="7">
        <f t="shared" si="238"/>
        <v>7.0345682425136148E-3</v>
      </c>
      <c r="AP151" s="7">
        <f t="shared" si="238"/>
        <v>1.0832706470089904E-2</v>
      </c>
      <c r="AQ151" s="7">
        <f t="shared" si="238"/>
        <v>7.8411472020502096E-3</v>
      </c>
      <c r="AR151" s="1">
        <f t="shared" si="208"/>
        <v>137950.04158798986</v>
      </c>
      <c r="AS151" s="1">
        <f t="shared" si="209"/>
        <v>103216.49594701779</v>
      </c>
      <c r="AT151" s="1">
        <f t="shared" si="210"/>
        <v>24027.596141154714</v>
      </c>
      <c r="AU151" s="1">
        <f t="shared" si="172"/>
        <v>27590.008317597974</v>
      </c>
      <c r="AV151" s="1">
        <f t="shared" si="173"/>
        <v>20643.299189403559</v>
      </c>
      <c r="AW151" s="1">
        <f t="shared" si="174"/>
        <v>4805.5192282309426</v>
      </c>
      <c r="AX151" s="1">
        <f t="shared" si="222"/>
        <v>85902.544538754068</v>
      </c>
      <c r="AY151" s="1">
        <f t="shared" si="223"/>
        <v>23178.641484430631</v>
      </c>
      <c r="AZ151" s="1">
        <f t="shared" si="224"/>
        <v>2840.5450977293722</v>
      </c>
      <c r="BA151" s="1">
        <f t="shared" si="225"/>
        <v>11.360968729637859</v>
      </c>
      <c r="BB151" s="1">
        <f t="shared" si="226"/>
        <v>10.050986507947222</v>
      </c>
      <c r="BC151" s="1">
        <f t="shared" si="227"/>
        <v>7.9517512485581303</v>
      </c>
      <c r="BD151" s="1">
        <f t="shared" si="228"/>
        <v>8447.9709145406141</v>
      </c>
      <c r="BE151">
        <f t="shared" si="214"/>
        <v>7.4918915218220111E-2</v>
      </c>
      <c r="BF151">
        <f t="shared" si="215"/>
        <v>0.20311806369660462</v>
      </c>
      <c r="BG151">
        <f t="shared" si="216"/>
        <v>2.6103804494005161E-2</v>
      </c>
      <c r="BH151">
        <f t="shared" si="229"/>
        <v>0.16416260814622513</v>
      </c>
      <c r="BI151">
        <f t="shared" si="230"/>
        <v>5.6128438574748528E-4</v>
      </c>
      <c r="BJ151">
        <f t="shared" si="230"/>
        <v>4.125694779985793E-3</v>
      </c>
      <c r="BK151">
        <f t="shared" si="230"/>
        <v>6.8140860906124406E-5</v>
      </c>
      <c r="BL151">
        <f t="shared" si="219"/>
        <v>77.429204356554933</v>
      </c>
      <c r="BM151">
        <f t="shared" si="220"/>
        <v>425.83975853703606</v>
      </c>
      <c r="BN151">
        <f t="shared" si="221"/>
        <v>1.6372610865629549</v>
      </c>
      <c r="BO151">
        <f t="shared" si="192"/>
        <v>164.0496970741429</v>
      </c>
      <c r="BP151">
        <f t="shared" si="211"/>
        <v>83.759151019773583</v>
      </c>
      <c r="BQ151">
        <f t="shared" si="212"/>
        <v>16.025725814779541</v>
      </c>
      <c r="BR151" s="7">
        <f t="shared" si="237"/>
        <v>7.6898754802821045E-3</v>
      </c>
      <c r="BS151" s="7">
        <f t="shared" si="217"/>
        <v>8.1065469079831379E-2</v>
      </c>
      <c r="BT151" s="7">
        <f t="shared" si="218"/>
        <v>1.903572311476848E-2</v>
      </c>
      <c r="BU151" s="8">
        <f>MAX((BU$3*climate!$I261+BU$4*climate!$I261^2+BU$5*climate!$I261^6)*(K151/K$66)^$BW$1,-99)</f>
        <v>-10.787707968224524</v>
      </c>
      <c r="BV151" s="8">
        <f>MAX((BV$3*climate!$I261+BV$4*climate!$I261^2+BV$5*climate!$I261^6)*(L151/L$66)^$BW$1,-99)</f>
        <v>-8.7657515835782149</v>
      </c>
      <c r="BW151" s="8">
        <f>MAX((BW$3*climate!$I261+BW$4*climate!$I261^2+BW$5*climate!$I261^6)*(M151/M$66)^$BW$1,-99)</f>
        <v>-9.3352480343165496</v>
      </c>
      <c r="BX151" s="8">
        <f>MAX((BX$3*climate!$M261+BX$4*climate!$M261^2+BX$5*climate!$M261^6)*(K151/K$66)^$BW$1,-99)</f>
        <v>-10.787724673948453</v>
      </c>
      <c r="BY151" s="8">
        <f>MAX((BY$3*climate!$M261+BY$4*climate!$M261^2+BY$5*climate!$M261^6)*(L151/L$66)^$BW$1,-99)</f>
        <v>-8.7657628840586099</v>
      </c>
      <c r="BZ151" s="8">
        <f>MAX((BZ$3*climate!$M261+BZ$4*climate!$M261^2+BZ$5*climate!$M261^6)*(M151/M$66)^$BW$1,-99)</f>
        <v>-9.3352583116781762</v>
      </c>
      <c r="CA151" s="8">
        <f t="shared" si="231"/>
        <v>2.551495605397618E-2</v>
      </c>
      <c r="CB151" s="8">
        <f t="shared" si="232"/>
        <v>2.0683818810668625E-3</v>
      </c>
      <c r="CC151" s="8">
        <f t="shared" si="233"/>
        <v>4.8569563872897636E-4</v>
      </c>
      <c r="CD151" s="8">
        <f>MAX((CD$3*climate!$I261+CD$4*climate!$I261^2+CD$5*climate!$I261^6)*(K151/K$66)^$BW$1,-99)</f>
        <v>-31.636752413736424</v>
      </c>
      <c r="CE151" s="8">
        <f>MAX((CE$3*climate!$I261+CE$4*climate!$I261^2+CE$5*climate!$I261^6)*(L151/L$66)^$BW$1,-99)</f>
        <v>-27.726813700697939</v>
      </c>
      <c r="CF151" s="8">
        <f>MAX((CF$3*climate!$I261+CF$4*climate!$I261^2+CF$5*climate!$I261^6)*(M151/M$66)^$BW$1,-99)</f>
        <v>-31.93064563729428</v>
      </c>
      <c r="CG151" s="8">
        <f>MAX((CG$3*climate!$M261+CG$4*climate!$M261^2+CG$5*climate!$M261^6)*(K151/K$66)^$BW$1,-99)</f>
        <v>-31.636843857430051</v>
      </c>
      <c r="CH151" s="8">
        <f>MAX((CH$3*climate!$M261+CH$4*climate!$M261^2+CH$5*climate!$M261^6)*(L151/L$66)^$BW$1,-99)</f>
        <v>-27.726888132551093</v>
      </c>
      <c r="CI151" s="8">
        <f>MAX((CI$3*climate!$M261+CI$4*climate!$M261^2+CI$5*climate!$M261^6)*(M151/M$66)^$BW$1,-99)</f>
        <v>-31.930727400833987</v>
      </c>
      <c r="CJ151" s="8">
        <f t="shared" si="234"/>
        <v>8.78877525848238E-3</v>
      </c>
      <c r="CK151" s="8">
        <f t="shared" si="235"/>
        <v>7.1246618896609042E-4</v>
      </c>
      <c r="CL151" s="8">
        <f t="shared" si="236"/>
        <v>1.6730069233839836E-4</v>
      </c>
    </row>
    <row r="152" spans="1:90">
      <c r="A152">
        <f t="shared" si="175"/>
        <v>2106</v>
      </c>
      <c r="B152" s="4">
        <f t="shared" si="193"/>
        <v>1284.8031251448126</v>
      </c>
      <c r="C152" s="4">
        <f t="shared" si="194"/>
        <v>3562.9755739023599</v>
      </c>
      <c r="D152" s="4">
        <f t="shared" si="195"/>
        <v>6769.1616935994998</v>
      </c>
      <c r="E152" s="11">
        <f t="shared" si="176"/>
        <v>7.0898953714626788E-5</v>
      </c>
      <c r="F152" s="11">
        <f t="shared" si="177"/>
        <v>1.4213677213540559E-4</v>
      </c>
      <c r="G152" s="11">
        <f t="shared" si="178"/>
        <v>3.1381372549241042E-4</v>
      </c>
      <c r="H152" s="4">
        <f t="shared" si="196"/>
        <v>138604.22917085642</v>
      </c>
      <c r="I152" s="4">
        <f t="shared" si="197"/>
        <v>104377.33694096534</v>
      </c>
      <c r="J152" s="4">
        <f t="shared" si="198"/>
        <v>24216.411242504131</v>
      </c>
      <c r="K152" s="4">
        <f t="shared" si="166"/>
        <v>107879.74161818299</v>
      </c>
      <c r="L152" s="4">
        <f t="shared" si="167"/>
        <v>29294.990879391782</v>
      </c>
      <c r="M152" s="4">
        <f t="shared" si="168"/>
        <v>3577.460893776798</v>
      </c>
      <c r="N152" s="11">
        <f t="shared" si="179"/>
        <v>4.6709763715009345E-3</v>
      </c>
      <c r="O152" s="11">
        <f t="shared" si="180"/>
        <v>1.1102946618146703E-2</v>
      </c>
      <c r="P152" s="11">
        <f t="shared" si="181"/>
        <v>7.542079620278308E-3</v>
      </c>
      <c r="Q152" s="4">
        <f t="shared" si="182"/>
        <v>5578.1311552760626</v>
      </c>
      <c r="R152" s="4">
        <f t="shared" si="183"/>
        <v>16713.499275137918</v>
      </c>
      <c r="S152" s="4">
        <f t="shared" si="184"/>
        <v>4443.4612315772092</v>
      </c>
      <c r="T152" s="4">
        <f t="shared" si="199"/>
        <v>40.245028514966464</v>
      </c>
      <c r="U152" s="4">
        <f t="shared" si="200"/>
        <v>160.1257491805035</v>
      </c>
      <c r="V152" s="4">
        <f t="shared" si="201"/>
        <v>183.48966686600284</v>
      </c>
      <c r="W152" s="11">
        <f t="shared" si="185"/>
        <v>-1.219247815263802E-2</v>
      </c>
      <c r="X152" s="11">
        <f t="shared" si="186"/>
        <v>-1.3228699347321071E-2</v>
      </c>
      <c r="Y152" s="11">
        <f t="shared" si="187"/>
        <v>-1.2203590333800474E-2</v>
      </c>
      <c r="Z152" s="4">
        <f t="shared" si="213"/>
        <v>9642.6646804867432</v>
      </c>
      <c r="AA152" s="4">
        <f t="shared" si="202"/>
        <v>50064.465229521789</v>
      </c>
      <c r="AB152" s="4">
        <f t="shared" si="203"/>
        <v>7800.2543201735216</v>
      </c>
      <c r="AC152" s="12">
        <f t="shared" si="204"/>
        <v>1.8546224702427714</v>
      </c>
      <c r="AD152" s="12">
        <f t="shared" si="205"/>
        <v>3.7509547336087161</v>
      </c>
      <c r="AE152" s="12">
        <f t="shared" si="206"/>
        <v>1.7944923070864216</v>
      </c>
      <c r="AF152" s="11">
        <f t="shared" si="188"/>
        <v>-2.9039671966837322E-3</v>
      </c>
      <c r="AG152" s="11">
        <f t="shared" si="189"/>
        <v>2.0567434751257441E-3</v>
      </c>
      <c r="AH152" s="11">
        <f t="shared" si="190"/>
        <v>8.257041531207765E-4</v>
      </c>
      <c r="AI152" s="1">
        <f t="shared" si="169"/>
        <v>261503.71529909092</v>
      </c>
      <c r="AJ152" s="1">
        <f t="shared" si="170"/>
        <v>185268.11838271341</v>
      </c>
      <c r="AK152" s="1">
        <f t="shared" si="171"/>
        <v>44371.544399798971</v>
      </c>
      <c r="AL152" s="17">
        <f t="shared" si="239"/>
        <v>41.788835519943618</v>
      </c>
      <c r="AM152" s="17">
        <f t="shared" si="239"/>
        <v>14.635456456714238</v>
      </c>
      <c r="AN152" s="17">
        <f t="shared" si="239"/>
        <v>2.7092877127388273</v>
      </c>
      <c r="AO152" s="7">
        <f t="shared" si="238"/>
        <v>6.964222560088479E-3</v>
      </c>
      <c r="AP152" s="7">
        <f t="shared" si="238"/>
        <v>1.0724379405389005E-2</v>
      </c>
      <c r="AQ152" s="7">
        <f t="shared" si="238"/>
        <v>7.7627357300297075E-3</v>
      </c>
      <c r="AR152" s="1">
        <f t="shared" si="208"/>
        <v>138604.22917085642</v>
      </c>
      <c r="AS152" s="1">
        <f t="shared" si="209"/>
        <v>104377.33694096534</v>
      </c>
      <c r="AT152" s="1">
        <f t="shared" si="210"/>
        <v>24216.411242504131</v>
      </c>
      <c r="AU152" s="1">
        <f t="shared" si="172"/>
        <v>27720.845834171283</v>
      </c>
      <c r="AV152" s="1">
        <f t="shared" si="173"/>
        <v>20875.467388193068</v>
      </c>
      <c r="AW152" s="1">
        <f t="shared" si="174"/>
        <v>4843.2822485008264</v>
      </c>
      <c r="AX152" s="1">
        <f t="shared" si="222"/>
        <v>86303.793294546398</v>
      </c>
      <c r="AY152" s="1">
        <f t="shared" si="223"/>
        <v>23435.992703513428</v>
      </c>
      <c r="AZ152" s="1">
        <f t="shared" si="224"/>
        <v>2861.9687150214386</v>
      </c>
      <c r="BA152" s="1">
        <f t="shared" si="225"/>
        <v>11.365628830851151</v>
      </c>
      <c r="BB152" s="1">
        <f t="shared" si="226"/>
        <v>10.062028269327945</v>
      </c>
      <c r="BC152" s="1">
        <f t="shared" si="227"/>
        <v>7.9592650288971249</v>
      </c>
      <c r="BD152" s="1">
        <f t="shared" si="228"/>
        <v>8211.2951683638257</v>
      </c>
      <c r="BE152">
        <f t="shared" si="214"/>
        <v>7.4918915218220111E-2</v>
      </c>
      <c r="BF152">
        <f t="shared" si="215"/>
        <v>0.20311806369660462</v>
      </c>
      <c r="BG152">
        <f t="shared" si="216"/>
        <v>2.6103804494005161E-2</v>
      </c>
      <c r="BH152">
        <f t="shared" si="229"/>
        <v>0.1643528579191843</v>
      </c>
      <c r="BI152">
        <f t="shared" si="230"/>
        <v>5.6128438574748528E-4</v>
      </c>
      <c r="BJ152">
        <f t="shared" si="230"/>
        <v>4.125694779985793E-3</v>
      </c>
      <c r="BK152">
        <f t="shared" si="230"/>
        <v>6.8140860906124406E-5</v>
      </c>
      <c r="BL152">
        <f t="shared" si="219"/>
        <v>77.796389632167831</v>
      </c>
      <c r="BM152">
        <f t="shared" si="220"/>
        <v>430.62903416615899</v>
      </c>
      <c r="BN152">
        <f t="shared" si="221"/>
        <v>1.6501271101209813</v>
      </c>
      <c r="BO152">
        <f t="shared" si="192"/>
        <v>165.31121881722106</v>
      </c>
      <c r="BP152">
        <f t="shared" si="211"/>
        <v>84.694493294039205</v>
      </c>
      <c r="BQ152">
        <f t="shared" si="212"/>
        <v>16.208201391225771</v>
      </c>
      <c r="BR152" s="7">
        <f t="shared" si="237"/>
        <v>7.5561387817517645E-3</v>
      </c>
      <c r="BS152" s="7">
        <f t="shared" si="217"/>
        <v>7.870433891245765E-2</v>
      </c>
      <c r="BT152" s="7">
        <f t="shared" si="218"/>
        <v>1.8344327688422351E-2</v>
      </c>
      <c r="BU152" s="8">
        <f>MAX((BU$3*climate!$I262+BU$4*climate!$I262^2+BU$5*climate!$I262^6)*(K152/K$66)^$BW$1,-99)</f>
        <v>-11.101157505857506</v>
      </c>
      <c r="BV152" s="8">
        <f>MAX((BV$3*climate!$I262+BV$4*climate!$I262^2+BV$5*climate!$I262^6)*(L152/L$66)^$BW$1,-99)</f>
        <v>-8.9616661813094662</v>
      </c>
      <c r="BW152" s="8">
        <f>MAX((BW$3*climate!$I262+BW$4*climate!$I262^2+BW$5*climate!$I262^6)*(M152/M$66)^$BW$1,-99)</f>
        <v>-9.517968050061441</v>
      </c>
      <c r="BX152" s="8">
        <f>MAX((BX$3*climate!$M262+BX$4*climate!$M262^2+BX$5*climate!$M262^6)*(K152/K$66)^$BW$1,-99)</f>
        <v>-11.101174265965485</v>
      </c>
      <c r="BY152" s="8">
        <f>MAX((BY$3*climate!$M262+BY$4*climate!$M262^2+BY$5*climate!$M262^6)*(L152/L$66)^$BW$1,-99)</f>
        <v>-8.9616774905497021</v>
      </c>
      <c r="BZ152" s="8">
        <f>MAX((BZ$3*climate!$M262+BZ$4*climate!$M262^2+BZ$5*climate!$M262^6)*(M152/M$66)^$BW$1,-99)</f>
        <v>-9.5179783352167444</v>
      </c>
      <c r="CA152" s="8">
        <f t="shared" si="231"/>
        <v>2.5720913977425132E-2</v>
      </c>
      <c r="CB152" s="8">
        <f t="shared" si="232"/>
        <v>2.0243475308174366E-3</v>
      </c>
      <c r="CC152" s="8">
        <f t="shared" si="233"/>
        <v>4.7183287444760931E-4</v>
      </c>
      <c r="CD152" s="8">
        <f>MAX((CD$3*climate!$I262+CD$4*climate!$I262^2+CD$5*climate!$I262^6)*(K152/K$66)^$BW$1,-99)</f>
        <v>-33.412328444513008</v>
      </c>
      <c r="CE152" s="8">
        <f>MAX((CE$3*climate!$I262+CE$4*climate!$I262^2+CE$5*climate!$I262^6)*(L152/L$66)^$BW$1,-99)</f>
        <v>-29.122470278726205</v>
      </c>
      <c r="CF152" s="8">
        <f>MAX((CF$3*climate!$I262+CF$4*climate!$I262^2+CF$5*climate!$I262^6)*(M152/M$66)^$BW$1,-99)</f>
        <v>-33.488647342007788</v>
      </c>
      <c r="CG152" s="8">
        <f>MAX((CG$3*climate!$M262+CG$4*climate!$M262^2+CG$5*climate!$M262^6)*(K152/K$66)^$BW$1,-99)</f>
        <v>-33.412423059467166</v>
      </c>
      <c r="CH152" s="8">
        <f>MAX((CH$3*climate!$M262+CH$4*climate!$M262^2+CH$5*climate!$M262^6)*(L152/L$66)^$BW$1,-99)</f>
        <v>-29.122547087092478</v>
      </c>
      <c r="CI152" s="8">
        <f>MAX((CI$3*climate!$M262+CI$4*climate!$M262^2+CI$5*climate!$M262^6)*(M152/M$66)^$BW$1,-99)</f>
        <v>-33.488731729417893</v>
      </c>
      <c r="CJ152" s="8">
        <f t="shared" si="234"/>
        <v>9.0274680877684872E-3</v>
      </c>
      <c r="CK152" s="8">
        <f t="shared" si="235"/>
        <v>7.1050090790112698E-4</v>
      </c>
      <c r="CL152" s="8">
        <f t="shared" si="236"/>
        <v>1.6560283279880064E-4</v>
      </c>
    </row>
    <row r="153" spans="1:90">
      <c r="A153">
        <f t="shared" si="175"/>
        <v>2107</v>
      </c>
      <c r="B153" s="4">
        <f t="shared" si="193"/>
        <v>1284.8896617822497</v>
      </c>
      <c r="C153" s="4">
        <f t="shared" si="194"/>
        <v>3563.4566822572679</v>
      </c>
      <c r="D153" s="4">
        <f t="shared" si="195"/>
        <v>6771.1797366565524</v>
      </c>
      <c r="E153" s="11">
        <f t="shared" si="176"/>
        <v>6.7354006028895447E-5</v>
      </c>
      <c r="F153" s="11">
        <f t="shared" si="177"/>
        <v>1.3502993352863531E-4</v>
      </c>
      <c r="G153" s="11">
        <f t="shared" si="178"/>
        <v>2.981230392177899E-4</v>
      </c>
      <c r="H153" s="4">
        <f t="shared" si="196"/>
        <v>139243.33164771579</v>
      </c>
      <c r="I153" s="4">
        <f t="shared" si="197"/>
        <v>105534.90704253242</v>
      </c>
      <c r="J153" s="4">
        <f t="shared" si="198"/>
        <v>24403.570996435592</v>
      </c>
      <c r="K153" s="4">
        <f t="shared" si="166"/>
        <v>108369.87469770253</v>
      </c>
      <c r="L153" s="4">
        <f t="shared" si="167"/>
        <v>29615.88043654327</v>
      </c>
      <c r="M153" s="4">
        <f t="shared" si="168"/>
        <v>3604.0353299623821</v>
      </c>
      <c r="N153" s="11">
        <f t="shared" si="179"/>
        <v>4.5433282668978503E-3</v>
      </c>
      <c r="O153" s="11">
        <f t="shared" si="180"/>
        <v>1.0953734666537374E-2</v>
      </c>
      <c r="P153" s="11">
        <f t="shared" si="181"/>
        <v>7.4282953677597963E-3</v>
      </c>
      <c r="Q153" s="4">
        <f t="shared" si="182"/>
        <v>5535.5270113968181</v>
      </c>
      <c r="R153" s="4">
        <f t="shared" si="183"/>
        <v>16675.306168816631</v>
      </c>
      <c r="S153" s="4">
        <f t="shared" si="184"/>
        <v>4423.1578376967318</v>
      </c>
      <c r="T153" s="4">
        <f t="shared" si="199"/>
        <v>39.754341884045438</v>
      </c>
      <c r="U153" s="4">
        <f t="shared" si="200"/>
        <v>158.00749378683008</v>
      </c>
      <c r="V153" s="4">
        <f t="shared" si="201"/>
        <v>181.25043414108461</v>
      </c>
      <c r="W153" s="11">
        <f t="shared" si="185"/>
        <v>-1.219247815263802E-2</v>
      </c>
      <c r="X153" s="11">
        <f t="shared" si="186"/>
        <v>-1.3228699347321071E-2</v>
      </c>
      <c r="Y153" s="11">
        <f t="shared" si="187"/>
        <v>-1.2203590333800474E-2</v>
      </c>
      <c r="Z153" s="4">
        <f t="shared" si="213"/>
        <v>9542.4749369644342</v>
      </c>
      <c r="AA153" s="4">
        <f t="shared" si="202"/>
        <v>50060.537392268678</v>
      </c>
      <c r="AB153" s="4">
        <f t="shared" si="203"/>
        <v>7772.0237009244829</v>
      </c>
      <c r="AC153" s="12">
        <f t="shared" si="204"/>
        <v>1.8492367074269538</v>
      </c>
      <c r="AD153" s="12">
        <f t="shared" si="205"/>
        <v>3.758669485282558</v>
      </c>
      <c r="AE153" s="12">
        <f t="shared" si="206"/>
        <v>1.795974026837126</v>
      </c>
      <c r="AF153" s="11">
        <f t="shared" si="188"/>
        <v>-2.9039671966837322E-3</v>
      </c>
      <c r="AG153" s="11">
        <f t="shared" si="189"/>
        <v>2.0567434751257441E-3</v>
      </c>
      <c r="AH153" s="11">
        <f t="shared" si="190"/>
        <v>8.257041531207765E-4</v>
      </c>
      <c r="AI153" s="1">
        <f t="shared" si="169"/>
        <v>263074.18960335315</v>
      </c>
      <c r="AJ153" s="1">
        <f t="shared" si="170"/>
        <v>187616.77393263514</v>
      </c>
      <c r="AK153" s="1">
        <f t="shared" si="171"/>
        <v>44777.672208319906</v>
      </c>
      <c r="AL153" s="17">
        <f t="shared" si="239"/>
        <v>42.076952003520553</v>
      </c>
      <c r="AM153" s="17">
        <f t="shared" si="239"/>
        <v>14.790843082648964</v>
      </c>
      <c r="AN153" s="17">
        <f t="shared" si="239"/>
        <v>2.7301088824241293</v>
      </c>
      <c r="AO153" s="7">
        <f t="shared" si="238"/>
        <v>6.8945803344875939E-3</v>
      </c>
      <c r="AP153" s="7">
        <f t="shared" si="238"/>
        <v>1.0617135611335114E-2</v>
      </c>
      <c r="AQ153" s="7">
        <f t="shared" si="238"/>
        <v>7.6851083727294102E-3</v>
      </c>
      <c r="AR153" s="1">
        <f t="shared" si="208"/>
        <v>139243.33164771579</v>
      </c>
      <c r="AS153" s="1">
        <f t="shared" si="209"/>
        <v>105534.90704253242</v>
      </c>
      <c r="AT153" s="1">
        <f t="shared" si="210"/>
        <v>24403.570996435592</v>
      </c>
      <c r="AU153" s="1">
        <f t="shared" si="172"/>
        <v>27848.666329543161</v>
      </c>
      <c r="AV153" s="1">
        <f t="shared" si="173"/>
        <v>21106.981408506486</v>
      </c>
      <c r="AW153" s="1">
        <f t="shared" si="174"/>
        <v>4880.7141992871184</v>
      </c>
      <c r="AX153" s="1">
        <f t="shared" si="222"/>
        <v>86695.899758162035</v>
      </c>
      <c r="AY153" s="1">
        <f t="shared" si="223"/>
        <v>23692.704349234617</v>
      </c>
      <c r="AZ153" s="1">
        <f t="shared" si="224"/>
        <v>2883.2282639699056</v>
      </c>
      <c r="BA153" s="1">
        <f t="shared" si="225"/>
        <v>11.370161869356915</v>
      </c>
      <c r="BB153" s="1">
        <f t="shared" si="226"/>
        <v>10.072922446367178</v>
      </c>
      <c r="BC153" s="1">
        <f t="shared" si="227"/>
        <v>7.9666658703522026</v>
      </c>
      <c r="BD153" s="1">
        <f t="shared" si="228"/>
        <v>7981.0442623529107</v>
      </c>
      <c r="BE153">
        <f t="shared" si="214"/>
        <v>7.4918915218220111E-2</v>
      </c>
      <c r="BF153">
        <f t="shared" si="215"/>
        <v>0.20311806369660462</v>
      </c>
      <c r="BG153">
        <f t="shared" si="216"/>
        <v>2.6103804494005161E-2</v>
      </c>
      <c r="BH153">
        <f t="shared" si="229"/>
        <v>0.16454151765875191</v>
      </c>
      <c r="BI153">
        <f t="shared" si="230"/>
        <v>5.6128438574748528E-4</v>
      </c>
      <c r="BJ153">
        <f t="shared" si="230"/>
        <v>4.125694779985793E-3</v>
      </c>
      <c r="BK153">
        <f t="shared" si="230"/>
        <v>6.8140860906124406E-5</v>
      </c>
      <c r="BL153">
        <f t="shared" si="219"/>
        <v>78.155107873321541</v>
      </c>
      <c r="BM153">
        <f t="shared" si="220"/>
        <v>435.40481509166187</v>
      </c>
      <c r="BN153">
        <f t="shared" si="221"/>
        <v>1.6628803368808494</v>
      </c>
      <c r="BO153">
        <f t="shared" si="192"/>
        <v>166.56033332878451</v>
      </c>
      <c r="BP153">
        <f t="shared" si="211"/>
        <v>85.640494838918457</v>
      </c>
      <c r="BQ153">
        <f t="shared" si="212"/>
        <v>16.392797314057471</v>
      </c>
      <c r="BR153" s="7">
        <f t="shared" si="237"/>
        <v>7.4245784043762697E-3</v>
      </c>
      <c r="BS153" s="7">
        <f t="shared" si="217"/>
        <v>7.6411979526657917E-2</v>
      </c>
      <c r="BT153" s="7">
        <f t="shared" si="218"/>
        <v>1.7680323023254792E-2</v>
      </c>
      <c r="BU153" s="8">
        <f>MAX((BU$3*climate!$I263+BU$4*climate!$I263^2+BU$5*climate!$I263^6)*(K153/K$66)^$BW$1,-99)</f>
        <v>-11.416006344310112</v>
      </c>
      <c r="BV153" s="8">
        <f>MAX((BV$3*climate!$I263+BV$4*climate!$I263^2+BV$5*climate!$I263^6)*(L153/L$66)^$BW$1,-99)</f>
        <v>-9.1577811541572078</v>
      </c>
      <c r="BW153" s="8">
        <f>MAX((BW$3*climate!$I263+BW$4*climate!$I263^2+BW$5*climate!$I263^6)*(M153/M$66)^$BW$1,-99)</f>
        <v>-9.7009843811341128</v>
      </c>
      <c r="BX153" s="8">
        <f>MAX((BX$3*climate!$M263+BX$4*climate!$M263^2+BX$5*climate!$M263^6)*(K153/K$66)^$BW$1,-99)</f>
        <v>-11.416023155902922</v>
      </c>
      <c r="BY153" s="8">
        <f>MAX((BY$3*climate!$M263+BY$4*climate!$M263^2+BY$5*climate!$M263^6)*(L153/L$66)^$BW$1,-99)</f>
        <v>-9.1577924704342752</v>
      </c>
      <c r="BZ153" s="8">
        <f>MAX((BZ$3*climate!$M263+BZ$4*climate!$M263^2+BZ$5*climate!$M263^6)*(M153/M$66)^$BW$1,-99)</f>
        <v>-9.7009946726736782</v>
      </c>
      <c r="CA153" s="8">
        <f t="shared" si="231"/>
        <v>2.5920525095360886E-2</v>
      </c>
      <c r="CB153" s="8">
        <f t="shared" si="232"/>
        <v>1.9806386329069389E-3</v>
      </c>
      <c r="CC153" s="8">
        <f t="shared" si="233"/>
        <v>4.5828325661836266E-4</v>
      </c>
      <c r="CD153" s="8">
        <f>MAX((CD$3*climate!$I263+CD$4*climate!$I263^2+CD$5*climate!$I263^6)*(K153/K$66)^$BW$1,-99)</f>
        <v>-35.251321262372954</v>
      </c>
      <c r="CE153" s="8">
        <f>MAX((CE$3*climate!$I263+CE$4*climate!$I263^2+CE$5*climate!$I263^6)*(L153/L$66)^$BW$1,-99)</f>
        <v>-30.563672328787796</v>
      </c>
      <c r="CF153" s="8">
        <f>MAX((CF$3*climate!$I263+CF$4*climate!$I263^2+CF$5*climate!$I263^6)*(M153/M$66)^$BW$1,-99)</f>
        <v>-35.098054269374614</v>
      </c>
      <c r="CG153" s="8">
        <f>MAX((CG$3*climate!$M263+CG$4*climate!$M263^2+CG$5*climate!$M263^6)*(K153/K$66)^$BW$1,-99)</f>
        <v>-35.251419095234233</v>
      </c>
      <c r="CH153" s="8">
        <f>MAX((CH$3*climate!$M263+CH$4*climate!$M263^2+CH$5*climate!$M263^6)*(L153/L$66)^$BW$1,-99)</f>
        <v>-30.56375154276158</v>
      </c>
      <c r="CI153" s="8">
        <f>MAX((CI$3*climate!$M263+CI$4*climate!$M263^2+CI$5*climate!$M263^6)*(M153/M$66)^$BW$1,-99)</f>
        <v>-35.098141315638721</v>
      </c>
      <c r="CJ153" s="8">
        <f t="shared" si="234"/>
        <v>9.2657581153418375E-3</v>
      </c>
      <c r="CK153" s="8">
        <f t="shared" si="235"/>
        <v>7.0801491940846492E-4</v>
      </c>
      <c r="CL153" s="8">
        <f t="shared" si="236"/>
        <v>1.6382159653458822E-4</v>
      </c>
    </row>
    <row r="154" spans="1:90">
      <c r="A154">
        <f t="shared" si="175"/>
        <v>2108</v>
      </c>
      <c r="B154" s="4">
        <f t="shared" si="193"/>
        <v>1284.9718771249745</v>
      </c>
      <c r="C154" s="4">
        <f t="shared" si="194"/>
        <v>3563.913796910258</v>
      </c>
      <c r="D154" s="4">
        <f t="shared" si="195"/>
        <v>6773.0974491046254</v>
      </c>
      <c r="E154" s="11">
        <f t="shared" si="176"/>
        <v>6.3986305727450673E-5</v>
      </c>
      <c r="F154" s="11">
        <f t="shared" si="177"/>
        <v>1.2827843685220353E-4</v>
      </c>
      <c r="G154" s="11">
        <f t="shared" si="178"/>
        <v>2.8321688725690036E-4</v>
      </c>
      <c r="H154" s="4">
        <f t="shared" si="196"/>
        <v>139867.38723876543</v>
      </c>
      <c r="I154" s="4">
        <f t="shared" si="197"/>
        <v>106689.07299219999</v>
      </c>
      <c r="J154" s="4">
        <f t="shared" si="198"/>
        <v>24589.076781607579</v>
      </c>
      <c r="K154" s="4">
        <f t="shared" si="166"/>
        <v>108848.59795664005</v>
      </c>
      <c r="L154" s="4">
        <f t="shared" si="167"/>
        <v>29935.929731155196</v>
      </c>
      <c r="M154" s="4">
        <f t="shared" si="168"/>
        <v>3630.4035142530174</v>
      </c>
      <c r="N154" s="11">
        <f t="shared" si="179"/>
        <v>4.4174938863121849E-3</v>
      </c>
      <c r="O154" s="11">
        <f t="shared" si="180"/>
        <v>1.0806678373033174E-2</v>
      </c>
      <c r="P154" s="11">
        <f t="shared" si="181"/>
        <v>7.3162946188185529E-3</v>
      </c>
      <c r="Q154" s="4">
        <f t="shared" si="182"/>
        <v>5492.5416563614472</v>
      </c>
      <c r="R154" s="4">
        <f t="shared" si="183"/>
        <v>16634.667949623381</v>
      </c>
      <c r="S154" s="4">
        <f t="shared" si="184"/>
        <v>4402.3921141940418</v>
      </c>
      <c r="T154" s="4">
        <f t="shared" si="199"/>
        <v>39.269637939151714</v>
      </c>
      <c r="U154" s="4">
        <f t="shared" si="200"/>
        <v>155.9172601569004</v>
      </c>
      <c r="V154" s="4">
        <f t="shared" si="201"/>
        <v>179.03852809500333</v>
      </c>
      <c r="W154" s="11">
        <f t="shared" si="185"/>
        <v>-1.219247815263802E-2</v>
      </c>
      <c r="X154" s="11">
        <f t="shared" si="186"/>
        <v>-1.3228699347321071E-2</v>
      </c>
      <c r="Y154" s="11">
        <f t="shared" si="187"/>
        <v>-1.2203590333800474E-2</v>
      </c>
      <c r="Z154" s="4">
        <f t="shared" si="213"/>
        <v>9442.0929025740934</v>
      </c>
      <c r="AA154" s="4">
        <f t="shared" si="202"/>
        <v>50048.86719529127</v>
      </c>
      <c r="AB154" s="4">
        <f t="shared" si="203"/>
        <v>7742.8992610150572</v>
      </c>
      <c r="AC154" s="12">
        <f t="shared" si="204"/>
        <v>1.8438665846896825</v>
      </c>
      <c r="AD154" s="12">
        <f t="shared" si="205"/>
        <v>3.7664001042215669</v>
      </c>
      <c r="AE154" s="12">
        <f t="shared" si="206"/>
        <v>1.7974569700499825</v>
      </c>
      <c r="AF154" s="11">
        <f t="shared" si="188"/>
        <v>-2.9039671966837322E-3</v>
      </c>
      <c r="AG154" s="11">
        <f t="shared" si="189"/>
        <v>2.0567434751257441E-3</v>
      </c>
      <c r="AH154" s="11">
        <f t="shared" si="190"/>
        <v>8.257041531207765E-4</v>
      </c>
      <c r="AI154" s="1">
        <f t="shared" si="169"/>
        <v>264615.436972561</v>
      </c>
      <c r="AJ154" s="1">
        <f t="shared" si="170"/>
        <v>189962.07794787813</v>
      </c>
      <c r="AK154" s="1">
        <f t="shared" si="171"/>
        <v>45180.619186775031</v>
      </c>
      <c r="AL154" s="17">
        <f t="shared" si="239"/>
        <v>42.364153900081021</v>
      </c>
      <c r="AM154" s="17">
        <f t="shared" si="239"/>
        <v>14.946309105595279</v>
      </c>
      <c r="AN154" s="17">
        <f t="shared" si="239"/>
        <v>2.7508802532286021</v>
      </c>
      <c r="AO154" s="7">
        <f t="shared" ref="AO154:AQ169" si="240">AO$5*AO153</f>
        <v>6.825634531142718E-3</v>
      </c>
      <c r="AP154" s="7">
        <f t="shared" si="240"/>
        <v>1.0510964255221763E-2</v>
      </c>
      <c r="AQ154" s="7">
        <f t="shared" si="240"/>
        <v>7.6082572890021159E-3</v>
      </c>
      <c r="AR154" s="1">
        <f t="shared" si="208"/>
        <v>139867.38723876543</v>
      </c>
      <c r="AS154" s="1">
        <f t="shared" si="209"/>
        <v>106689.07299219999</v>
      </c>
      <c r="AT154" s="1">
        <f t="shared" si="210"/>
        <v>24589.076781607579</v>
      </c>
      <c r="AU154" s="1">
        <f t="shared" si="172"/>
        <v>27973.477447753088</v>
      </c>
      <c r="AV154" s="1">
        <f t="shared" si="173"/>
        <v>21337.81459844</v>
      </c>
      <c r="AW154" s="1">
        <f t="shared" si="174"/>
        <v>4917.8153563215164</v>
      </c>
      <c r="AX154" s="1">
        <f t="shared" si="222"/>
        <v>87078.878365312034</v>
      </c>
      <c r="AY154" s="1">
        <f t="shared" si="223"/>
        <v>23948.743784924154</v>
      </c>
      <c r="AZ154" s="1">
        <f t="shared" si="224"/>
        <v>2904.3228114024137</v>
      </c>
      <c r="BA154" s="1">
        <f t="shared" si="225"/>
        <v>11.37456963475694</v>
      </c>
      <c r="BB154" s="1">
        <f t="shared" si="226"/>
        <v>10.083671149894501</v>
      </c>
      <c r="BC154" s="1">
        <f t="shared" si="227"/>
        <v>7.9739555307180101</v>
      </c>
      <c r="BD154" s="1">
        <f t="shared" si="228"/>
        <v>7757.0559247325655</v>
      </c>
      <c r="BE154">
        <f t="shared" si="214"/>
        <v>7.4918915218220111E-2</v>
      </c>
      <c r="BF154">
        <f t="shared" si="215"/>
        <v>0.20311806369660462</v>
      </c>
      <c r="BG154">
        <f t="shared" si="216"/>
        <v>2.6103804494005161E-2</v>
      </c>
      <c r="BH154">
        <f t="shared" si="229"/>
        <v>0.16472859935014331</v>
      </c>
      <c r="BI154">
        <f t="shared" si="230"/>
        <v>5.6128438574748528E-4</v>
      </c>
      <c r="BJ154">
        <f t="shared" si="230"/>
        <v>4.125694779985793E-3</v>
      </c>
      <c r="BK154">
        <f t="shared" si="230"/>
        <v>6.8140860906124406E-5</v>
      </c>
      <c r="BL154">
        <f t="shared" si="219"/>
        <v>78.505380532416112</v>
      </c>
      <c r="BM154">
        <f t="shared" si="220"/>
        <v>440.16655152544274</v>
      </c>
      <c r="BN154">
        <f t="shared" si="221"/>
        <v>1.6755208607855352</v>
      </c>
      <c r="BO154">
        <f t="shared" si="192"/>
        <v>167.79697358264312</v>
      </c>
      <c r="BP154">
        <f t="shared" si="211"/>
        <v>86.597276374719598</v>
      </c>
      <c r="BQ154">
        <f t="shared" si="212"/>
        <v>16.579537750850708</v>
      </c>
      <c r="BR154" s="7">
        <f t="shared" si="237"/>
        <v>7.2951709782129726E-3</v>
      </c>
      <c r="BS154" s="7">
        <f t="shared" si="217"/>
        <v>7.4186387889959141E-2</v>
      </c>
      <c r="BT154" s="7">
        <f t="shared" si="218"/>
        <v>1.7042514117458284E-2</v>
      </c>
      <c r="BU154" s="8">
        <f>MAX((BU$3*climate!$I264+BU$4*climate!$I264^2+BU$5*climate!$I264^6)*(K154/K$66)^$BW$1,-99)</f>
        <v>-11.732166739836744</v>
      </c>
      <c r="BV154" s="8">
        <f>MAX((BV$3*climate!$I264+BV$4*climate!$I264^2+BV$5*climate!$I264^6)*(L154/L$66)^$BW$1,-99)</f>
        <v>-9.3540409144961831</v>
      </c>
      <c r="BW154" s="8">
        <f>MAX((BW$3*climate!$I264+BW$4*climate!$I264^2+BW$5*climate!$I264^6)*(M154/M$66)^$BW$1,-99)</f>
        <v>-9.8842467165458778</v>
      </c>
      <c r="BX154" s="8">
        <f>MAX((BX$3*climate!$M264+BX$4*climate!$M264^2+BX$5*climate!$M264^6)*(K154/K$66)^$BW$1,-99)</f>
        <v>-11.7321836001021</v>
      </c>
      <c r="BY154" s="8">
        <f>MAX((BY$3*climate!$M264+BY$4*climate!$M264^2+BY$5*climate!$M264^6)*(L154/L$66)^$BW$1,-99)</f>
        <v>-9.354052236149645</v>
      </c>
      <c r="BZ154" s="8">
        <f>MAX((BZ$3*climate!$M264+BZ$4*climate!$M264^2+BZ$5*climate!$M264^6)*(M154/M$66)^$BW$1,-99)</f>
        <v>-9.8842570131101102</v>
      </c>
      <c r="CA154" s="8">
        <f t="shared" si="231"/>
        <v>2.6113842720339078E-2</v>
      </c>
      <c r="CB154" s="8">
        <f t="shared" si="232"/>
        <v>1.9372916653484606E-3</v>
      </c>
      <c r="CC154" s="8">
        <f t="shared" si="233"/>
        <v>4.4504553322246399E-4</v>
      </c>
      <c r="CD154" s="8">
        <f>MAX((CD$3*climate!$I264+CD$4*climate!$I264^2+CD$5*climate!$I264^6)*(K154/K$66)^$BW$1,-99)</f>
        <v>-37.154521263797704</v>
      </c>
      <c r="CE154" s="8">
        <f>MAX((CE$3*climate!$I264+CE$4*climate!$I264^2+CE$5*climate!$I264^6)*(L154/L$66)^$BW$1,-99)</f>
        <v>-32.050823303097047</v>
      </c>
      <c r="CF154" s="8">
        <f>MAX((CF$3*climate!$I264+CF$4*climate!$I264^2+CF$5*climate!$I264^6)*(M154/M$66)^$BW$1,-99)</f>
        <v>-36.759387481063214</v>
      </c>
      <c r="CG154" s="8">
        <f>MAX((CG$3*climate!$M264+CG$4*climate!$M264^2+CG$5*climate!$M264^6)*(K154/K$66)^$BW$1,-99)</f>
        <v>-37.154622360063073</v>
      </c>
      <c r="CH154" s="8">
        <f>MAX((CH$3*climate!$M264+CH$4*climate!$M264^2+CH$5*climate!$M264^6)*(L154/L$66)^$BW$1,-99)</f>
        <v>-32.050904950754997</v>
      </c>
      <c r="CI154" s="8">
        <f>MAX((CI$3*climate!$M264+CI$4*climate!$M264^2+CI$5*climate!$M264^6)*(M154/M$66)^$BW$1,-99)</f>
        <v>-36.759477220102632</v>
      </c>
      <c r="CJ154" s="8">
        <f t="shared" si="234"/>
        <v>9.5034188830220405E-3</v>
      </c>
      <c r="CK154" s="8">
        <f t="shared" si="235"/>
        <v>7.0502431953663527E-4</v>
      </c>
      <c r="CL154" s="8">
        <f t="shared" si="236"/>
        <v>1.6196215047802276E-4</v>
      </c>
    </row>
    <row r="155" spans="1:90">
      <c r="A155">
        <f t="shared" si="175"/>
        <v>2109</v>
      </c>
      <c r="B155" s="4">
        <f t="shared" si="193"/>
        <v>1285.0499866981863</v>
      </c>
      <c r="C155" s="4">
        <f t="shared" si="194"/>
        <v>3564.3481115366544</v>
      </c>
      <c r="D155" s="4">
        <f t="shared" si="195"/>
        <v>6774.9197919024164</v>
      </c>
      <c r="E155" s="11">
        <f t="shared" si="176"/>
        <v>6.0786990441078135E-5</v>
      </c>
      <c r="F155" s="11">
        <f t="shared" si="177"/>
        <v>1.2186451500959335E-4</v>
      </c>
      <c r="G155" s="11">
        <f t="shared" si="178"/>
        <v>2.6905604289405533E-4</v>
      </c>
      <c r="H155" s="4">
        <f t="shared" si="196"/>
        <v>140476.44221631804</v>
      </c>
      <c r="I155" s="4">
        <f t="shared" si="197"/>
        <v>107839.70643728778</v>
      </c>
      <c r="J155" s="4">
        <f t="shared" si="198"/>
        <v>24772.93067579285</v>
      </c>
      <c r="K155" s="4">
        <f t="shared" si="166"/>
        <v>109315.93608841544</v>
      </c>
      <c r="L155" s="4">
        <f t="shared" si="167"/>
        <v>30255.099407447087</v>
      </c>
      <c r="M155" s="4">
        <f t="shared" si="168"/>
        <v>3656.5644224160683</v>
      </c>
      <c r="N155" s="11">
        <f t="shared" si="179"/>
        <v>4.2934694662908335E-3</v>
      </c>
      <c r="O155" s="11">
        <f t="shared" si="180"/>
        <v>1.0661759269154247E-2</v>
      </c>
      <c r="P155" s="11">
        <f t="shared" si="181"/>
        <v>7.2060607203421334E-3</v>
      </c>
      <c r="Q155" s="4">
        <f t="shared" si="182"/>
        <v>5449.1997186749968</v>
      </c>
      <c r="R155" s="4">
        <f t="shared" si="183"/>
        <v>16591.643266304167</v>
      </c>
      <c r="S155" s="4">
        <f t="shared" si="184"/>
        <v>4381.1823502070474</v>
      </c>
      <c r="T155" s="4">
        <f t="shared" si="199"/>
        <v>38.790843736516599</v>
      </c>
      <c r="U155" s="4">
        <f t="shared" si="200"/>
        <v>153.85467759922673</v>
      </c>
      <c r="V155" s="4">
        <f t="shared" si="201"/>
        <v>176.85361524416527</v>
      </c>
      <c r="W155" s="11">
        <f t="shared" si="185"/>
        <v>-1.219247815263802E-2</v>
      </c>
      <c r="X155" s="11">
        <f t="shared" si="186"/>
        <v>-1.3228699347321071E-2</v>
      </c>
      <c r="Y155" s="11">
        <f t="shared" si="187"/>
        <v>-1.2203590333800474E-2</v>
      </c>
      <c r="Z155" s="4">
        <f t="shared" si="213"/>
        <v>9341.5650549816455</v>
      </c>
      <c r="AA155" s="4">
        <f t="shared" si="202"/>
        <v>50029.583429909486</v>
      </c>
      <c r="AB155" s="4">
        <f t="shared" si="203"/>
        <v>7712.9114327524094</v>
      </c>
      <c r="AC155" s="12">
        <f t="shared" si="204"/>
        <v>1.8385120566126822</v>
      </c>
      <c r="AD155" s="12">
        <f t="shared" si="205"/>
        <v>3.7741466230606378</v>
      </c>
      <c r="AE155" s="12">
        <f t="shared" si="206"/>
        <v>1.7989411377352087</v>
      </c>
      <c r="AF155" s="11">
        <f t="shared" si="188"/>
        <v>-2.9039671966837322E-3</v>
      </c>
      <c r="AG155" s="11">
        <f t="shared" si="189"/>
        <v>2.0567434751257441E-3</v>
      </c>
      <c r="AH155" s="11">
        <f t="shared" si="190"/>
        <v>8.257041531207765E-4</v>
      </c>
      <c r="AI155" s="1">
        <f t="shared" si="169"/>
        <v>266127.370723058</v>
      </c>
      <c r="AJ155" s="1">
        <f t="shared" si="170"/>
        <v>192303.68475153032</v>
      </c>
      <c r="AK155" s="1">
        <f t="shared" si="171"/>
        <v>45580.372624419047</v>
      </c>
      <c r="AL155" s="17">
        <f t="shared" si="239"/>
        <v>42.650424509506628</v>
      </c>
      <c r="AM155" s="17">
        <f t="shared" si="239"/>
        <v>15.101838225144123</v>
      </c>
      <c r="AN155" s="17">
        <f t="shared" si="239"/>
        <v>2.7716003639190228</v>
      </c>
      <c r="AO155" s="7">
        <f t="shared" si="240"/>
        <v>6.757378185831291E-3</v>
      </c>
      <c r="AP155" s="7">
        <f t="shared" si="240"/>
        <v>1.0405854612669546E-2</v>
      </c>
      <c r="AQ155" s="7">
        <f t="shared" si="240"/>
        <v>7.532174716112095E-3</v>
      </c>
      <c r="AR155" s="1">
        <f t="shared" si="208"/>
        <v>140476.44221631804</v>
      </c>
      <c r="AS155" s="1">
        <f t="shared" si="209"/>
        <v>107839.70643728778</v>
      </c>
      <c r="AT155" s="1">
        <f t="shared" si="210"/>
        <v>24772.93067579285</v>
      </c>
      <c r="AU155" s="1">
        <f t="shared" si="172"/>
        <v>28095.288443263609</v>
      </c>
      <c r="AV155" s="1">
        <f t="shared" si="173"/>
        <v>21567.941287457557</v>
      </c>
      <c r="AW155" s="1">
        <f t="shared" si="174"/>
        <v>4954.58613515857</v>
      </c>
      <c r="AX155" s="1">
        <f t="shared" si="222"/>
        <v>87452.74887073235</v>
      </c>
      <c r="AY155" s="1">
        <f t="shared" si="223"/>
        <v>24204.07952595767</v>
      </c>
      <c r="AZ155" s="1">
        <f t="shared" si="224"/>
        <v>2925.2515379328552</v>
      </c>
      <c r="BA155" s="1">
        <f t="shared" si="225"/>
        <v>11.378853913580308</v>
      </c>
      <c r="BB155" s="1">
        <f t="shared" si="226"/>
        <v>10.094276473390329</v>
      </c>
      <c r="BC155" s="1">
        <f t="shared" si="227"/>
        <v>7.9811357518430039</v>
      </c>
      <c r="BD155" s="1">
        <f t="shared" si="228"/>
        <v>7539.1712084639685</v>
      </c>
      <c r="BE155">
        <f t="shared" si="214"/>
        <v>7.4918915218220111E-2</v>
      </c>
      <c r="BF155">
        <f t="shared" si="215"/>
        <v>0.20311806369660462</v>
      </c>
      <c r="BG155">
        <f t="shared" si="216"/>
        <v>2.6103804494005161E-2</v>
      </c>
      <c r="BH155">
        <f t="shared" si="229"/>
        <v>0.16491411491630789</v>
      </c>
      <c r="BI155">
        <f t="shared" si="230"/>
        <v>5.6128438574748528E-4</v>
      </c>
      <c r="BJ155">
        <f t="shared" si="230"/>
        <v>4.125694779985793E-3</v>
      </c>
      <c r="BK155">
        <f t="shared" si="230"/>
        <v>6.8140860906124406E-5</v>
      </c>
      <c r="BL155">
        <f t="shared" si="219"/>
        <v>78.847233581378177</v>
      </c>
      <c r="BM155">
        <f t="shared" si="220"/>
        <v>444.91371392351851</v>
      </c>
      <c r="BN155">
        <f t="shared" si="221"/>
        <v>1.6880488234162629</v>
      </c>
      <c r="BO155">
        <f t="shared" si="192"/>
        <v>169.02108119455519</v>
      </c>
      <c r="BP155">
        <f t="shared" si="211"/>
        <v>87.564960007470489</v>
      </c>
      <c r="BQ155">
        <f t="shared" si="212"/>
        <v>16.768447161428682</v>
      </c>
      <c r="BR155" s="7">
        <f t="shared" si="237"/>
        <v>7.167893442906248E-3</v>
      </c>
      <c r="BS155" s="7">
        <f t="shared" si="217"/>
        <v>7.2025619310639943E-2</v>
      </c>
      <c r="BT155" s="7">
        <f t="shared" si="218"/>
        <v>1.6429763286554662E-2</v>
      </c>
      <c r="BU155" s="8">
        <f>MAX((BU$3*climate!$I265+BU$4*climate!$I265^2+BU$5*climate!$I265^6)*(K155/K$66)^$BW$1,-99)</f>
        <v>-12.049551481137131</v>
      </c>
      <c r="BV155" s="8">
        <f>MAX((BV$3*climate!$I265+BV$4*climate!$I265^2+BV$5*climate!$I265^6)*(L155/L$66)^$BW$1,-99)</f>
        <v>-9.5503905813261909</v>
      </c>
      <c r="BW155" s="8">
        <f>MAX((BW$3*climate!$I265+BW$4*climate!$I265^2+BW$5*climate!$I265^6)*(M155/M$66)^$BW$1,-99)</f>
        <v>-10.067705265376176</v>
      </c>
      <c r="BX155" s="8">
        <f>MAX((BX$3*climate!$M265+BX$4*climate!$M265^2+BX$5*climate!$M265^6)*(K155/K$66)^$BW$1,-99)</f>
        <v>-12.049568387348389</v>
      </c>
      <c r="BY155" s="8">
        <f>MAX((BY$3*climate!$M265+BY$4*climate!$M265^2+BY$5*climate!$M265^6)*(L155/L$66)^$BW$1,-99)</f>
        <v>-9.55040190675685</v>
      </c>
      <c r="BZ155" s="8">
        <f>MAX((BZ$3*climate!$M265+BZ$4*climate!$M265^2+BZ$5*climate!$M265^6)*(M155/M$66)^$BW$1,-99)</f>
        <v>-10.067715565654275</v>
      </c>
      <c r="CA155" s="8">
        <f t="shared" si="231"/>
        <v>2.6300924841112506E-2</v>
      </c>
      <c r="CB155" s="8">
        <f t="shared" si="232"/>
        <v>1.8943404001237228E-3</v>
      </c>
      <c r="CC155" s="8">
        <f t="shared" si="233"/>
        <v>4.3211796935694376E-4</v>
      </c>
      <c r="CD155" s="8">
        <f>MAX((CD$3*climate!$I265+CD$4*climate!$I265^2+CD$5*climate!$I265^6)*(K155/K$66)^$BW$1,-99)</f>
        <v>-39.122671691838676</v>
      </c>
      <c r="CE155" s="8">
        <f>MAX((CE$3*climate!$I265+CE$4*climate!$I265^2+CE$5*climate!$I265^6)*(L155/L$66)^$BW$1,-99)</f>
        <v>-33.584287691763059</v>
      </c>
      <c r="CF155" s="8">
        <f>MAX((CF$3*climate!$I265+CF$4*climate!$I265^2+CF$5*climate!$I265^6)*(M155/M$66)^$BW$1,-99)</f>
        <v>-38.473125742239027</v>
      </c>
      <c r="CG155" s="8">
        <f>MAX((CG$3*climate!$M265+CG$4*climate!$M265^2+CG$5*climate!$M265^6)*(K155/K$66)^$BW$1,-99)</f>
        <v>-39.122776095821543</v>
      </c>
      <c r="CH155" s="8">
        <f>MAX((CH$3*climate!$M265+CH$4*climate!$M265^2+CH$5*climate!$M265^6)*(L155/L$66)^$BW$1,-99)</f>
        <v>-33.584371800143863</v>
      </c>
      <c r="CI155" s="8">
        <f>MAX((CI$3*climate!$M265+CI$4*climate!$M265^2+CI$5*climate!$M265^6)*(M155/M$66)^$BW$1,-99)</f>
        <v>-38.473218206886223</v>
      </c>
      <c r="CJ155" s="8">
        <f t="shared" si="234"/>
        <v>9.7402263438003713E-3</v>
      </c>
      <c r="CK155" s="8">
        <f t="shared" si="235"/>
        <v>7.015458346380319E-4</v>
      </c>
      <c r="CL155" s="8">
        <f t="shared" si="236"/>
        <v>1.600296131861039E-4</v>
      </c>
    </row>
    <row r="156" spans="1:90">
      <c r="A156">
        <f t="shared" si="175"/>
        <v>2110</v>
      </c>
      <c r="B156" s="4">
        <f t="shared" si="193"/>
        <v>1285.1241953033812</v>
      </c>
      <c r="C156" s="4">
        <f t="shared" si="194"/>
        <v>3564.7607607128957</v>
      </c>
      <c r="D156" s="4">
        <f t="shared" si="195"/>
        <v>6776.6514833570427</v>
      </c>
      <c r="E156" s="11">
        <f t="shared" si="176"/>
        <v>5.7747640919024228E-5</v>
      </c>
      <c r="F156" s="11">
        <f t="shared" si="177"/>
        <v>1.1577128925911368E-4</v>
      </c>
      <c r="G156" s="11">
        <f t="shared" si="178"/>
        <v>2.5560324074935255E-4</v>
      </c>
      <c r="H156" s="4">
        <f t="shared" si="196"/>
        <v>141070.55071586146</v>
      </c>
      <c r="I156" s="4">
        <f t="shared" si="197"/>
        <v>108986.68392017357</v>
      </c>
      <c r="J156" s="4">
        <f t="shared" si="198"/>
        <v>24955.135440252372</v>
      </c>
      <c r="K156" s="4">
        <f t="shared" si="166"/>
        <v>109771.9202793149</v>
      </c>
      <c r="L156" s="4">
        <f t="shared" si="167"/>
        <v>30573.351547546201</v>
      </c>
      <c r="M156" s="4">
        <f t="shared" si="168"/>
        <v>3682.517169658252</v>
      </c>
      <c r="N156" s="11">
        <f t="shared" si="179"/>
        <v>4.1712508460858277E-3</v>
      </c>
      <c r="O156" s="11">
        <f t="shared" si="180"/>
        <v>1.0518958665882927E-2</v>
      </c>
      <c r="P156" s="11">
        <f t="shared" si="181"/>
        <v>7.0975769175798398E-3</v>
      </c>
      <c r="Q156" s="4">
        <f t="shared" si="182"/>
        <v>5405.5254526386707</v>
      </c>
      <c r="R156" s="4">
        <f t="shared" si="183"/>
        <v>16546.290816555924</v>
      </c>
      <c r="S156" s="4">
        <f t="shared" si="184"/>
        <v>4359.5465236734699</v>
      </c>
      <c r="T156" s="4">
        <f t="shared" si="199"/>
        <v>38.317887221736726</v>
      </c>
      <c r="U156" s="4">
        <f t="shared" si="200"/>
        <v>151.81938032608755</v>
      </c>
      <c r="V156" s="4">
        <f t="shared" si="201"/>
        <v>174.69536617467389</v>
      </c>
      <c r="W156" s="11">
        <f t="shared" si="185"/>
        <v>-1.219247815263802E-2</v>
      </c>
      <c r="X156" s="11">
        <f t="shared" si="186"/>
        <v>-1.3228699347321071E-2</v>
      </c>
      <c r="Y156" s="11">
        <f t="shared" si="187"/>
        <v>-1.2203590333800474E-2</v>
      </c>
      <c r="Z156" s="4">
        <f t="shared" si="213"/>
        <v>9240.93673623207</v>
      </c>
      <c r="AA156" s="4">
        <f t="shared" si="202"/>
        <v>50002.816454081396</v>
      </c>
      <c r="AB156" s="4">
        <f t="shared" si="203"/>
        <v>7682.0902100683525</v>
      </c>
      <c r="AC156" s="12">
        <f t="shared" si="204"/>
        <v>1.8331730779095714</v>
      </c>
      <c r="AD156" s="12">
        <f t="shared" si="205"/>
        <v>3.7819090745017854</v>
      </c>
      <c r="AE156" s="12">
        <f t="shared" si="206"/>
        <v>1.8004265309038565</v>
      </c>
      <c r="AF156" s="11">
        <f t="shared" si="188"/>
        <v>-2.9039671966837322E-3</v>
      </c>
      <c r="AG156" s="11">
        <f t="shared" si="189"/>
        <v>2.0567434751257441E-3</v>
      </c>
      <c r="AH156" s="11">
        <f t="shared" si="190"/>
        <v>8.257041531207765E-4</v>
      </c>
      <c r="AI156" s="1">
        <f t="shared" si="169"/>
        <v>267609.92209401581</v>
      </c>
      <c r="AJ156" s="1">
        <f t="shared" si="170"/>
        <v>194641.25756383486</v>
      </c>
      <c r="AK156" s="1">
        <f t="shared" si="171"/>
        <v>45976.921497135714</v>
      </c>
      <c r="AL156" s="17">
        <f t="shared" si="239"/>
        <v>42.935747507221642</v>
      </c>
      <c r="AM156" s="17">
        <f t="shared" si="239"/>
        <v>15.257414282769478</v>
      </c>
      <c r="AN156" s="17">
        <f t="shared" si="239"/>
        <v>2.7922677803214579</v>
      </c>
      <c r="AO156" s="7">
        <f t="shared" si="240"/>
        <v>6.689804403972978E-3</v>
      </c>
      <c r="AP156" s="7">
        <f t="shared" si="240"/>
        <v>1.0301796066542851E-2</v>
      </c>
      <c r="AQ156" s="7">
        <f t="shared" si="240"/>
        <v>7.4568529689509741E-3</v>
      </c>
      <c r="AR156" s="1">
        <f t="shared" si="208"/>
        <v>141070.55071586146</v>
      </c>
      <c r="AS156" s="1">
        <f t="shared" si="209"/>
        <v>108986.68392017357</v>
      </c>
      <c r="AT156" s="1">
        <f t="shared" si="210"/>
        <v>24955.135440252372</v>
      </c>
      <c r="AU156" s="1">
        <f t="shared" si="172"/>
        <v>28214.110143172293</v>
      </c>
      <c r="AV156" s="1">
        <f t="shared" si="173"/>
        <v>21797.336784034716</v>
      </c>
      <c r="AW156" s="1">
        <f t="shared" si="174"/>
        <v>4991.027088050475</v>
      </c>
      <c r="AX156" s="1">
        <f t="shared" si="222"/>
        <v>87817.536223451927</v>
      </c>
      <c r="AY156" s="1">
        <f t="shared" si="223"/>
        <v>24458.681238036956</v>
      </c>
      <c r="AZ156" s="1">
        <f t="shared" si="224"/>
        <v>2946.0137357266012</v>
      </c>
      <c r="BA156" s="1">
        <f t="shared" si="225"/>
        <v>11.383016488876478</v>
      </c>
      <c r="BB156" s="1">
        <f t="shared" si="226"/>
        <v>10.104740492744234</v>
      </c>
      <c r="BC156" s="1">
        <f t="shared" si="227"/>
        <v>7.9882082595122501</v>
      </c>
      <c r="BD156" s="1">
        <f t="shared" si="228"/>
        <v>7327.2344783758435</v>
      </c>
      <c r="BE156">
        <f t="shared" si="214"/>
        <v>7.4918915218220111E-2</v>
      </c>
      <c r="BF156">
        <f t="shared" si="215"/>
        <v>0.20311806369660462</v>
      </c>
      <c r="BG156">
        <f t="shared" si="216"/>
        <v>2.6103804494005161E-2</v>
      </c>
      <c r="BH156">
        <f t="shared" si="229"/>
        <v>0.16509807621332626</v>
      </c>
      <c r="BI156">
        <f t="shared" si="230"/>
        <v>5.6128438574748528E-4</v>
      </c>
      <c r="BJ156">
        <f t="shared" si="230"/>
        <v>4.125694779985793E-3</v>
      </c>
      <c r="BK156">
        <f t="shared" si="230"/>
        <v>6.8140860906124406E-5</v>
      </c>
      <c r="BL156">
        <f t="shared" si="219"/>
        <v>79.180697405611767</v>
      </c>
      <c r="BM156">
        <f t="shared" si="220"/>
        <v>449.64579293742167</v>
      </c>
      <c r="BN156">
        <f t="shared" si="221"/>
        <v>1.7004644129277324</v>
      </c>
      <c r="BO156">
        <f t="shared" si="192"/>
        <v>170.23260629416257</v>
      </c>
      <c r="BP156">
        <f t="shared" si="211"/>
        <v>88.543669242745722</v>
      </c>
      <c r="BQ156">
        <f t="shared" si="212"/>
        <v>16.959550300515701</v>
      </c>
      <c r="BR156" s="7">
        <f t="shared" si="237"/>
        <v>7.0427230250715844E-3</v>
      </c>
      <c r="BS156" s="7">
        <f t="shared" si="217"/>
        <v>6.9927785738485376E-2</v>
      </c>
      <c r="BT156" s="7">
        <f t="shared" si="218"/>
        <v>1.5840987163626544E-2</v>
      </c>
      <c r="BU156" s="8">
        <f>MAX((BU$3*climate!$I266+BU$4*climate!$I266^2+BU$5*climate!$I266^6)*(K156/K$66)^$BW$1,-99)</f>
        <v>-12.368073945446453</v>
      </c>
      <c r="BV156" s="8">
        <f>MAX((BV$3*climate!$I266+BV$4*climate!$I266^2+BV$5*climate!$I266^6)*(L156/L$66)^$BW$1,-99)</f>
        <v>-9.7467760099682561</v>
      </c>
      <c r="BW156" s="8">
        <f>MAX((BW$3*climate!$I266+BW$4*climate!$I266^2+BW$5*climate!$I266^6)*(M156/M$66)^$BW$1,-99)</f>
        <v>-10.251310786562705</v>
      </c>
      <c r="BX156" s="8">
        <f>MAX((BX$3*climate!$M266+BX$4*climate!$M266^2+BX$5*climate!$M266^6)*(K156/K$66)^$BW$1,-99)</f>
        <v>-12.368090894961217</v>
      </c>
      <c r="BY156" s="8">
        <f>MAX((BY$3*climate!$M266+BY$4*climate!$M266^2+BY$5*climate!$M266^6)*(L156/L$66)^$BW$1,-99)</f>
        <v>-9.7467873376367837</v>
      </c>
      <c r="BZ156" s="8">
        <f>MAX((BZ$3*climate!$M266+BZ$4*climate!$M266^2+BZ$5*climate!$M266^6)*(M156/M$66)^$BW$1,-99)</f>
        <v>-10.251321089291629</v>
      </c>
      <c r="CA156" s="8">
        <f t="shared" si="231"/>
        <v>2.6481833778552736E-2</v>
      </c>
      <c r="CB156" s="8">
        <f t="shared" si="232"/>
        <v>1.8518159984288202E-3</v>
      </c>
      <c r="CC156" s="8">
        <f t="shared" si="233"/>
        <v>4.1949838895534572E-4</v>
      </c>
      <c r="CD156" s="8">
        <f>MAX((CD$3*climate!$I266+CD$4*climate!$I266^2+CD$5*climate!$I266^6)*(K156/K$66)^$BW$1,-99)</f>
        <v>-41.156467121886386</v>
      </c>
      <c r="CE156" s="8">
        <f>MAX((CE$3*climate!$I266+CE$4*climate!$I266^2+CE$5*climate!$I266^6)*(L156/L$66)^$BW$1,-99)</f>
        <v>-35.164390155706975</v>
      </c>
      <c r="CF156" s="8">
        <f>MAX((CF$3*climate!$I266+CF$4*climate!$I266^2+CF$5*climate!$I266^6)*(M156/M$66)^$BW$1,-99)</f>
        <v>-40.239704410475944</v>
      </c>
      <c r="CG156" s="8">
        <f>MAX((CG$3*climate!$M266+CG$4*climate!$M266^2+CG$5*climate!$M266^6)*(K156/K$66)^$BW$1,-99)</f>
        <v>-41.156574876684672</v>
      </c>
      <c r="CH156" s="8">
        <f>MAX((CH$3*climate!$M266+CH$4*climate!$M266^2+CH$5*climate!$M266^6)*(L156/L$66)^$BW$1,-99)</f>
        <v>-35.164476750792772</v>
      </c>
      <c r="CI156" s="8">
        <f>MAX((CI$3*climate!$M266+CI$4*climate!$M266^2+CI$5*climate!$M266^6)*(M156/M$66)^$BW$1,-99)</f>
        <v>-40.239799632449788</v>
      </c>
      <c r="CJ156" s="8">
        <f t="shared" si="234"/>
        <v>9.9759592982632071E-3</v>
      </c>
      <c r="CK156" s="8">
        <f t="shared" si="235"/>
        <v>6.9759674434480051E-4</v>
      </c>
      <c r="CL156" s="8">
        <f t="shared" si="236"/>
        <v>1.5802904318864834E-4</v>
      </c>
    </row>
    <row r="157" spans="1:90">
      <c r="A157">
        <f t="shared" si="175"/>
        <v>2111</v>
      </c>
      <c r="B157" s="4">
        <f t="shared" si="193"/>
        <v>1285.1946975494195</v>
      </c>
      <c r="C157" s="4">
        <f t="shared" si="194"/>
        <v>3565.1528228146053</v>
      </c>
      <c r="D157" s="4">
        <f t="shared" si="195"/>
        <v>6778.2970107335896</v>
      </c>
      <c r="E157" s="11">
        <f t="shared" si="176"/>
        <v>5.4860258873073016E-5</v>
      </c>
      <c r="F157" s="11">
        <f t="shared" si="177"/>
        <v>1.0998272479615799E-4</v>
      </c>
      <c r="G157" s="11">
        <f t="shared" si="178"/>
        <v>2.4282307871188491E-4</v>
      </c>
      <c r="H157" s="4">
        <f t="shared" si="196"/>
        <v>141649.7745427161</v>
      </c>
      <c r="I157" s="4">
        <f t="shared" si="197"/>
        <v>110129.8868608956</v>
      </c>
      <c r="J157" s="4">
        <f t="shared" si="198"/>
        <v>25135.69450388461</v>
      </c>
      <c r="K157" s="4">
        <f t="shared" si="166"/>
        <v>110216.58804911873</v>
      </c>
      <c r="L157" s="4">
        <f t="shared" si="167"/>
        <v>30890.649667564772</v>
      </c>
      <c r="M157" s="4">
        <f t="shared" si="168"/>
        <v>3708.261007754847</v>
      </c>
      <c r="N157" s="11">
        <f t="shared" si="179"/>
        <v>4.0508334797493273E-3</v>
      </c>
      <c r="O157" s="11">
        <f t="shared" si="180"/>
        <v>1.0378257664199086E-2</v>
      </c>
      <c r="P157" s="11">
        <f t="shared" si="181"/>
        <v>6.990826358858282E-3</v>
      </c>
      <c r="Q157" s="4">
        <f t="shared" si="182"/>
        <v>5361.54272734611</v>
      </c>
      <c r="R157" s="4">
        <f t="shared" si="183"/>
        <v>16498.669294229607</v>
      </c>
      <c r="S157" s="4">
        <f t="shared" si="184"/>
        <v>4337.5022997983133</v>
      </c>
      <c r="T157" s="4">
        <f t="shared" si="199"/>
        <v>37.850697218930456</v>
      </c>
      <c r="U157" s="4">
        <f t="shared" si="200"/>
        <v>149.81100738865715</v>
      </c>
      <c r="V157" s="4">
        <f t="shared" si="201"/>
        <v>172.5634554926649</v>
      </c>
      <c r="W157" s="11">
        <f t="shared" si="185"/>
        <v>-1.219247815263802E-2</v>
      </c>
      <c r="X157" s="11">
        <f t="shared" si="186"/>
        <v>-1.3228699347321071E-2</v>
      </c>
      <c r="Y157" s="11">
        <f t="shared" si="187"/>
        <v>-1.2203590333800474E-2</v>
      </c>
      <c r="Z157" s="4">
        <f t="shared" si="213"/>
        <v>9140.2521454707985</v>
      </c>
      <c r="AA157" s="4">
        <f t="shared" si="202"/>
        <v>49968.698037984468</v>
      </c>
      <c r="AB157" s="4">
        <f t="shared" si="203"/>
        <v>7650.4651433039908</v>
      </c>
      <c r="AC157" s="12">
        <f t="shared" si="204"/>
        <v>1.8278496034254783</v>
      </c>
      <c r="AD157" s="12">
        <f t="shared" si="205"/>
        <v>3.7896874913142859</v>
      </c>
      <c r="AE157" s="12">
        <f t="shared" si="206"/>
        <v>1.8019131505678128</v>
      </c>
      <c r="AF157" s="11">
        <f t="shared" si="188"/>
        <v>-2.9039671966837322E-3</v>
      </c>
      <c r="AG157" s="11">
        <f t="shared" si="189"/>
        <v>2.0567434751257441E-3</v>
      </c>
      <c r="AH157" s="11">
        <f t="shared" si="190"/>
        <v>8.257041531207765E-4</v>
      </c>
      <c r="AI157" s="1">
        <f t="shared" si="169"/>
        <v>269063.04002778651</v>
      </c>
      <c r="AJ157" s="1">
        <f t="shared" si="170"/>
        <v>196974.46859148607</v>
      </c>
      <c r="AK157" s="1">
        <f t="shared" si="171"/>
        <v>46370.25643547262</v>
      </c>
      <c r="AL157" s="17">
        <f t="shared" si="239"/>
        <v>43.220106942455708</v>
      </c>
      <c r="AM157" s="17">
        <f t="shared" si="239"/>
        <v>15.413021265508888</v>
      </c>
      <c r="AN157" s="17">
        <f t="shared" si="239"/>
        <v>2.8128810953063761</v>
      </c>
      <c r="AO157" s="7">
        <f t="shared" si="240"/>
        <v>6.6229063599332486E-3</v>
      </c>
      <c r="AP157" s="7">
        <f t="shared" si="240"/>
        <v>1.0198778105877424E-2</v>
      </c>
      <c r="AQ157" s="7">
        <f t="shared" si="240"/>
        <v>7.3822844392614642E-3</v>
      </c>
      <c r="AR157" s="1">
        <f t="shared" si="208"/>
        <v>141649.7745427161</v>
      </c>
      <c r="AS157" s="1">
        <f t="shared" si="209"/>
        <v>110129.8868608956</v>
      </c>
      <c r="AT157" s="1">
        <f t="shared" si="210"/>
        <v>25135.69450388461</v>
      </c>
      <c r="AU157" s="1">
        <f t="shared" si="172"/>
        <v>28329.954908543223</v>
      </c>
      <c r="AV157" s="1">
        <f t="shared" si="173"/>
        <v>22025.977372179121</v>
      </c>
      <c r="AW157" s="1">
        <f t="shared" si="174"/>
        <v>5027.1389007769221</v>
      </c>
      <c r="AX157" s="1">
        <f t="shared" si="222"/>
        <v>88173.270439294967</v>
      </c>
      <c r="AY157" s="1">
        <f t="shared" si="223"/>
        <v>24712.519734051821</v>
      </c>
      <c r="AZ157" s="1">
        <f t="shared" si="224"/>
        <v>2966.608806203878</v>
      </c>
      <c r="BA157" s="1">
        <f t="shared" si="225"/>
        <v>11.387059139820238</v>
      </c>
      <c r="BB157" s="1">
        <f t="shared" si="226"/>
        <v>10.115065266023898</v>
      </c>
      <c r="BC157" s="1">
        <f t="shared" si="227"/>
        <v>7.9951747633351422</v>
      </c>
      <c r="BD157" s="1">
        <f t="shared" si="228"/>
        <v>7121.0933933684682</v>
      </c>
      <c r="BE157">
        <f t="shared" si="214"/>
        <v>7.4918915218220111E-2</v>
      </c>
      <c r="BF157">
        <f t="shared" si="215"/>
        <v>0.20311806369660462</v>
      </c>
      <c r="BG157">
        <f t="shared" si="216"/>
        <v>2.6103804494005161E-2</v>
      </c>
      <c r="BH157">
        <f t="shared" si="229"/>
        <v>0.16528049502616959</v>
      </c>
      <c r="BI157">
        <f t="shared" si="230"/>
        <v>5.6128438574748528E-4</v>
      </c>
      <c r="BJ157">
        <f t="shared" si="230"/>
        <v>4.125694779985793E-3</v>
      </c>
      <c r="BK157">
        <f t="shared" si="230"/>
        <v>6.8140860906124406E-5</v>
      </c>
      <c r="BL157">
        <f t="shared" si="219"/>
        <v>79.505806695478185</v>
      </c>
      <c r="BM157">
        <f t="shared" si="220"/>
        <v>454.36229934242294</v>
      </c>
      <c r="BN157">
        <f t="shared" si="221"/>
        <v>1.712767862968037</v>
      </c>
      <c r="BO157">
        <f t="shared" si="192"/>
        <v>171.43150739012842</v>
      </c>
      <c r="BP157">
        <f t="shared" si="211"/>
        <v>89.533528999722336</v>
      </c>
      <c r="BQ157">
        <f t="shared" si="212"/>
        <v>17.152872220448526</v>
      </c>
      <c r="BR157" s="7">
        <f t="shared" si="237"/>
        <v>6.9196372173403464E-3</v>
      </c>
      <c r="BS157" s="7">
        <f t="shared" si="217"/>
        <v>6.7891054115034349E-2</v>
      </c>
      <c r="BT157" s="7">
        <f t="shared" si="218"/>
        <v>1.5275153869667114E-2</v>
      </c>
      <c r="BU157" s="8">
        <f>MAX((BU$3*climate!$I267+BU$4*climate!$I267^2+BU$5*climate!$I267^6)*(K157/K$66)^$BW$1,-99)</f>
        <v>-12.68764815186052</v>
      </c>
      <c r="BV157" s="8">
        <f>MAX((BV$3*climate!$I267+BV$4*climate!$I267^2+BV$5*climate!$I267^6)*(L157/L$66)^$BW$1,-99)</f>
        <v>-9.9431438198421187</v>
      </c>
      <c r="BW157" s="8">
        <f>MAX((BW$3*climate!$I267+BW$4*climate!$I267^2+BW$5*climate!$I267^6)*(M157/M$66)^$BW$1,-99)</f>
        <v>-10.435014617048225</v>
      </c>
      <c r="BX157" s="8">
        <f>MAX((BX$3*climate!$M267+BX$4*climate!$M267^2+BX$5*climate!$M267^6)*(K157/K$66)^$BW$1,-99)</f>
        <v>-12.687665142119313</v>
      </c>
      <c r="BY157" s="8">
        <f>MAX((BY$3*climate!$M267+BY$4*climate!$M267^2+BY$5*climate!$M267^6)*(L157/L$66)^$BW$1,-99)</f>
        <v>-9.9431551482677261</v>
      </c>
      <c r="BZ157" s="8">
        <f>MAX((BZ$3*climate!$M267+BZ$4*climate!$M267^2+BZ$5*climate!$M267^6)*(M157/M$66)^$BW$1,-99)</f>
        <v>-10.435024921011685</v>
      </c>
      <c r="CA157" s="8">
        <f t="shared" si="231"/>
        <v>2.6656636051326999E-2</v>
      </c>
      <c r="CB157" s="8">
        <f t="shared" si="232"/>
        <v>1.809747120685417E-3</v>
      </c>
      <c r="CC157" s="8">
        <f t="shared" si="233"/>
        <v>4.071842173317355E-4</v>
      </c>
      <c r="CD157" s="8">
        <f>MAX((CD$3*climate!$I267+CD$4*climate!$I267^2+CD$5*climate!$I267^6)*(K157/K$66)^$BW$1,-99)</f>
        <v>-43.256552043891482</v>
      </c>
      <c r="CE157" s="8">
        <f>MAX((CE$3*climate!$I267+CE$4*climate!$I267^2+CE$5*climate!$I267^6)*(L157/L$66)^$BW$1,-99)</f>
        <v>-36.791414742979825</v>
      </c>
      <c r="CF157" s="8">
        <f>MAX((CF$3*climate!$I267+CF$4*climate!$I267^2+CF$5*climate!$I267^6)*(M157/M$66)^$BW$1,-99)</f>
        <v>-42.059514414901393</v>
      </c>
      <c r="CG157" s="8">
        <f>MAX((CG$3*climate!$M267+CG$4*climate!$M267^2+CG$5*climate!$M267^6)*(K157/K$66)^$BW$1,-99)</f>
        <v>-43.256663191358236</v>
      </c>
      <c r="CH157" s="8">
        <f>MAX((CH$3*climate!$M267+CH$4*climate!$M267^2+CH$5*climate!$M267^6)*(L157/L$66)^$BW$1,-99)</f>
        <v>-36.791503849679778</v>
      </c>
      <c r="CI157" s="8">
        <f>MAX((CI$3*climate!$M267+CI$4*climate!$M267^2+CI$5*climate!$M267^6)*(M157/M$66)^$BW$1,-99)</f>
        <v>-42.059612424784831</v>
      </c>
      <c r="CJ157" s="8">
        <f t="shared" si="234"/>
        <v>1.021039986850631E-2</v>
      </c>
      <c r="CK157" s="8">
        <f t="shared" si="235"/>
        <v>6.9319481000890148E-4</v>
      </c>
      <c r="CL157" s="8">
        <f t="shared" si="236"/>
        <v>1.5596542906226276E-4</v>
      </c>
    </row>
    <row r="158" spans="1:90">
      <c r="A158">
        <f t="shared" si="175"/>
        <v>2112</v>
      </c>
      <c r="B158" s="4">
        <f t="shared" si="193"/>
        <v>1285.2616783575388</v>
      </c>
      <c r="C158" s="4">
        <f t="shared" si="194"/>
        <v>3565.5253227752851</v>
      </c>
      <c r="D158" s="4">
        <f t="shared" si="195"/>
        <v>6779.8606413347316</v>
      </c>
      <c r="E158" s="11">
        <f t="shared" si="176"/>
        <v>5.2117245929419362E-5</v>
      </c>
      <c r="F158" s="11">
        <f t="shared" si="177"/>
        <v>1.0448358855635008E-4</v>
      </c>
      <c r="G158" s="11">
        <f t="shared" si="178"/>
        <v>2.3068192477629067E-4</v>
      </c>
      <c r="H158" s="4">
        <f t="shared" si="196"/>
        <v>142214.18297475224</v>
      </c>
      <c r="I158" s="4">
        <f t="shared" si="197"/>
        <v>111269.2015343337</v>
      </c>
      <c r="J158" s="4">
        <f t="shared" si="198"/>
        <v>25314.611947159006</v>
      </c>
      <c r="K158" s="4">
        <f t="shared" si="166"/>
        <v>110649.98308865051</v>
      </c>
      <c r="L158" s="4">
        <f t="shared" si="167"/>
        <v>31206.958711970525</v>
      </c>
      <c r="M158" s="4">
        <f t="shared" si="168"/>
        <v>3733.7953221078883</v>
      </c>
      <c r="N158" s="11">
        <f t="shared" si="179"/>
        <v>3.9322124482625842E-3</v>
      </c>
      <c r="O158" s="11">
        <f t="shared" si="180"/>
        <v>1.0239637165607274E-2</v>
      </c>
      <c r="P158" s="11">
        <f t="shared" si="181"/>
        <v>6.8857921002980493E-3</v>
      </c>
      <c r="Q158" s="4">
        <f t="shared" si="182"/>
        <v>5317.2750164558856</v>
      </c>
      <c r="R158" s="4">
        <f t="shared" si="183"/>
        <v>16448.837338205001</v>
      </c>
      <c r="S158" s="4">
        <f t="shared" si="184"/>
        <v>4315.0670297992719</v>
      </c>
      <c r="T158" s="4">
        <f t="shared" si="199"/>
        <v>37.389203420026533</v>
      </c>
      <c r="U158" s="4">
        <f t="shared" si="200"/>
        <v>147.8292026129933</v>
      </c>
      <c r="V158" s="4">
        <f t="shared" si="201"/>
        <v>170.4575617752474</v>
      </c>
      <c r="W158" s="11">
        <f t="shared" si="185"/>
        <v>-1.219247815263802E-2</v>
      </c>
      <c r="X158" s="11">
        <f t="shared" si="186"/>
        <v>-1.3228699347321071E-2</v>
      </c>
      <c r="Y158" s="11">
        <f t="shared" si="187"/>
        <v>-1.2203590333800474E-2</v>
      </c>
      <c r="Z158" s="4">
        <f t="shared" si="213"/>
        <v>9039.554333231883</v>
      </c>
      <c r="AA158" s="4">
        <f t="shared" si="202"/>
        <v>49927.361212593336</v>
      </c>
      <c r="AB158" s="4">
        <f t="shared" si="203"/>
        <v>7618.0653344774446</v>
      </c>
      <c r="AC158" s="12">
        <f t="shared" si="204"/>
        <v>1.8225415881366593</v>
      </c>
      <c r="AD158" s="12">
        <f t="shared" si="205"/>
        <v>3.7974819063348124</v>
      </c>
      <c r="AE158" s="12">
        <f t="shared" si="206"/>
        <v>1.8034009977397996</v>
      </c>
      <c r="AF158" s="11">
        <f t="shared" si="188"/>
        <v>-2.9039671966837322E-3</v>
      </c>
      <c r="AG158" s="11">
        <f t="shared" si="189"/>
        <v>2.0567434751257441E-3</v>
      </c>
      <c r="AH158" s="11">
        <f t="shared" si="190"/>
        <v>8.257041531207765E-4</v>
      </c>
      <c r="AI158" s="1">
        <f t="shared" si="169"/>
        <v>270486.69093355112</v>
      </c>
      <c r="AJ158" s="1">
        <f t="shared" si="170"/>
        <v>199302.99910451661</v>
      </c>
      <c r="AK158" s="1">
        <f t="shared" si="171"/>
        <v>46760.369692702283</v>
      </c>
      <c r="AL158" s="17">
        <f t="shared" si="239"/>
        <v>43.503487236390434</v>
      </c>
      <c r="AM158" s="17">
        <f t="shared" si="239"/>
        <v>15.568643309498702</v>
      </c>
      <c r="AN158" s="17">
        <f t="shared" si="239"/>
        <v>2.8334389287623556</v>
      </c>
      <c r="AO158" s="7">
        <f t="shared" si="240"/>
        <v>6.5566772963339161E-3</v>
      </c>
      <c r="AP158" s="7">
        <f t="shared" si="240"/>
        <v>1.0096790324818649E-2</v>
      </c>
      <c r="AQ158" s="7">
        <f t="shared" si="240"/>
        <v>7.30846159486885E-3</v>
      </c>
      <c r="AR158" s="1">
        <f t="shared" si="208"/>
        <v>142214.18297475224</v>
      </c>
      <c r="AS158" s="1">
        <f t="shared" si="209"/>
        <v>111269.2015343337</v>
      </c>
      <c r="AT158" s="1">
        <f t="shared" si="210"/>
        <v>25314.611947159006</v>
      </c>
      <c r="AU158" s="1">
        <f t="shared" si="172"/>
        <v>28442.836594950451</v>
      </c>
      <c r="AV158" s="1">
        <f t="shared" si="173"/>
        <v>22253.840306866739</v>
      </c>
      <c r="AW158" s="1">
        <f t="shared" si="174"/>
        <v>5062.922389431802</v>
      </c>
      <c r="AX158" s="1">
        <f t="shared" si="222"/>
        <v>88519.986470920398</v>
      </c>
      <c r="AY158" s="1">
        <f t="shared" si="223"/>
        <v>24965.566969576419</v>
      </c>
      <c r="AZ158" s="1">
        <f t="shared" si="224"/>
        <v>2987.0362576863104</v>
      </c>
      <c r="BA158" s="1">
        <f t="shared" si="225"/>
        <v>11.390983641328557</v>
      </c>
      <c r="BB158" s="1">
        <f t="shared" si="226"/>
        <v>10.125252833254693</v>
      </c>
      <c r="BC158" s="1">
        <f t="shared" si="227"/>
        <v>8.0020369566380225</v>
      </c>
      <c r="BD158" s="1">
        <f t="shared" si="228"/>
        <v>6920.5988841804101</v>
      </c>
      <c r="BE158">
        <f t="shared" si="214"/>
        <v>7.4918915218220111E-2</v>
      </c>
      <c r="BF158">
        <f t="shared" si="215"/>
        <v>0.20311806369660462</v>
      </c>
      <c r="BG158">
        <f t="shared" si="216"/>
        <v>2.6103804494005161E-2</v>
      </c>
      <c r="BH158">
        <f t="shared" si="229"/>
        <v>0.16546138306480646</v>
      </c>
      <c r="BI158">
        <f t="shared" si="230"/>
        <v>5.6128438574748528E-4</v>
      </c>
      <c r="BJ158">
        <f t="shared" si="230"/>
        <v>4.125694779985793E-3</v>
      </c>
      <c r="BK158">
        <f t="shared" si="230"/>
        <v>6.8140860906124406E-5</v>
      </c>
      <c r="BL158">
        <f t="shared" si="219"/>
        <v>79.822600335564289</v>
      </c>
      <c r="BM158">
        <f t="shared" si="220"/>
        <v>459.06276394338772</v>
      </c>
      <c r="BN158">
        <f t="shared" si="221"/>
        <v>1.7249594515838769</v>
      </c>
      <c r="BO158">
        <f t="shared" si="192"/>
        <v>172.61775122888992</v>
      </c>
      <c r="BP158">
        <f t="shared" si="211"/>
        <v>90.534665625470552</v>
      </c>
      <c r="BQ158">
        <f t="shared" si="212"/>
        <v>17.348438273943302</v>
      </c>
      <c r="BR158" s="7">
        <f t="shared" si="237"/>
        <v>6.7986137589912676E-3</v>
      </c>
      <c r="BS158" s="7">
        <f t="shared" si="217"/>
        <v>6.5913644771878013E-2</v>
      </c>
      <c r="BT158" s="7">
        <f t="shared" si="218"/>
        <v>1.4731280343633238E-2</v>
      </c>
      <c r="BU158" s="8">
        <f>MAX((BU$3*climate!$I268+BU$4*climate!$I268^2+BU$5*climate!$I268^6)*(K158/K$66)^$BW$1,-99)</f>
        <v>-13.008188811937965</v>
      </c>
      <c r="BV158" s="8">
        <f>MAX((BV$3*climate!$I268+BV$4*climate!$I268^2+BV$5*climate!$I268^6)*(L158/L$66)^$BW$1,-99)</f>
        <v>-10.139441420368335</v>
      </c>
      <c r="BW158" s="8">
        <f>MAX((BW$3*climate!$I268+BW$4*climate!$I268^2+BW$5*climate!$I268^6)*(M158/M$66)^$BW$1,-99)</f>
        <v>-10.61876869831257</v>
      </c>
      <c r="BX158" s="8">
        <f>MAX((BX$3*climate!$M268+BX$4*climate!$M268^2+BX$5*climate!$M268^6)*(K158/K$66)^$BW$1,-99)</f>
        <v>-13.008205840462711</v>
      </c>
      <c r="BY158" s="8">
        <f>MAX((BY$3*climate!$M268+BY$4*climate!$M268^2+BY$5*climate!$M268^6)*(L158/L$66)^$BW$1,-99)</f>
        <v>-10.139452748127393</v>
      </c>
      <c r="BZ158" s="8">
        <f>MAX((BZ$3*climate!$M268+BZ$4*climate!$M268^2+BZ$5*climate!$M268^6)*(M158/M$66)^$BW$1,-99)</f>
        <v>-10.618779002339972</v>
      </c>
      <c r="CA158" s="8">
        <f t="shared" si="231"/>
        <v>2.682540189294386E-2</v>
      </c>
      <c r="CB158" s="8">
        <f t="shared" si="232"/>
        <v>1.7681600112343656E-3</v>
      </c>
      <c r="CC158" s="8">
        <f t="shared" si="233"/>
        <v>3.9517251561558571E-4</v>
      </c>
      <c r="CD158" s="8">
        <f>MAX((CD$3*climate!$I268+CD$4*climate!$I268^2+CD$5*climate!$I268^6)*(K158/K$66)^$BW$1,-99)</f>
        <v>-45.423519543834693</v>
      </c>
      <c r="CE158" s="8">
        <f>MAX((CE$3*climate!$I268+CE$4*climate!$I268^2+CE$5*climate!$I268^6)*(L158/L$66)^$BW$1,-99)</f>
        <v>-38.465604189806378</v>
      </c>
      <c r="CF158" s="8">
        <f>MAX((CF$3*climate!$I268+CF$4*climate!$I268^2+CF$5*climate!$I268^6)*(M158/M$66)^$BW$1,-99)</f>
        <v>-43.932901327565567</v>
      </c>
      <c r="CG158" s="8">
        <f>MAX((CG$3*climate!$M268+CG$4*climate!$M268^2+CG$5*climate!$M268^6)*(K158/K$66)^$BW$1,-99)</f>
        <v>-45.423634124550688</v>
      </c>
      <c r="CH158" s="8">
        <f>MAX((CH$3*climate!$M268+CH$4*climate!$M268^2+CH$5*climate!$M268^6)*(L158/L$66)^$BW$1,-99)</f>
        <v>-38.4656958319419</v>
      </c>
      <c r="CI158" s="8">
        <f>MAX((CI$3*climate!$M268+CI$4*climate!$M268^2+CI$5*climate!$M268^6)*(M158/M$66)^$BW$1,-99)</f>
        <v>-43.933002154784973</v>
      </c>
      <c r="CJ158" s="8">
        <f t="shared" si="234"/>
        <v>1.0443333886879583E-2</v>
      </c>
      <c r="CK158" s="8">
        <f t="shared" si="235"/>
        <v>6.8835820005389687E-4</v>
      </c>
      <c r="CL158" s="8">
        <f t="shared" si="236"/>
        <v>1.538436792097881E-4</v>
      </c>
    </row>
    <row r="159" spans="1:90">
      <c r="A159">
        <f t="shared" si="175"/>
        <v>2113</v>
      </c>
      <c r="B159" s="4">
        <f t="shared" si="193"/>
        <v>1285.3253134415647</v>
      </c>
      <c r="C159" s="4">
        <f t="shared" si="194"/>
        <v>3565.8792347120561</v>
      </c>
      <c r="D159" s="4">
        <f t="shared" si="195"/>
        <v>6781.3464330720662</v>
      </c>
      <c r="E159" s="11">
        <f t="shared" si="176"/>
        <v>4.9511383632948394E-5</v>
      </c>
      <c r="F159" s="11">
        <f t="shared" si="177"/>
        <v>9.9259409128532572E-5</v>
      </c>
      <c r="G159" s="11">
        <f t="shared" si="178"/>
        <v>2.1914782853747612E-4</v>
      </c>
      <c r="H159" s="4">
        <f t="shared" si="196"/>
        <v>142763.852561612</v>
      </c>
      <c r="I159" s="4">
        <f t="shared" si="197"/>
        <v>112404.51904216118</v>
      </c>
      <c r="J159" s="4">
        <f t="shared" si="198"/>
        <v>25491.892485846696</v>
      </c>
      <c r="K159" s="4">
        <f t="shared" si="166"/>
        <v>111072.15509461181</v>
      </c>
      <c r="L159" s="4">
        <f t="shared" si="167"/>
        <v>31522.245046315435</v>
      </c>
      <c r="M159" s="4">
        <f t="shared" si="168"/>
        <v>3759.1196287399275</v>
      </c>
      <c r="N159" s="11">
        <f t="shared" si="179"/>
        <v>3.8153824716182783E-3</v>
      </c>
      <c r="O159" s="11">
        <f t="shared" si="180"/>
        <v>1.0103077882561262E-2</v>
      </c>
      <c r="P159" s="11">
        <f t="shared" si="181"/>
        <v>6.7824571106223086E-3</v>
      </c>
      <c r="Q159" s="4">
        <f t="shared" si="182"/>
        <v>5272.745388732329</v>
      </c>
      <c r="R159" s="4">
        <f t="shared" si="183"/>
        <v>16396.853482958686</v>
      </c>
      <c r="S159" s="4">
        <f t="shared" si="184"/>
        <v>4292.2577499218351</v>
      </c>
      <c r="T159" s="4">
        <f t="shared" si="199"/>
        <v>36.93333637418332</v>
      </c>
      <c r="U159" s="4">
        <f t="shared" si="200"/>
        <v>145.8736145368718</v>
      </c>
      <c r="V159" s="4">
        <f t="shared" si="201"/>
        <v>168.37736752204378</v>
      </c>
      <c r="W159" s="11">
        <f t="shared" si="185"/>
        <v>-1.219247815263802E-2</v>
      </c>
      <c r="X159" s="11">
        <f t="shared" si="186"/>
        <v>-1.3228699347321071E-2</v>
      </c>
      <c r="Y159" s="11">
        <f t="shared" si="187"/>
        <v>-1.2203590333800474E-2</v>
      </c>
      <c r="Z159" s="4">
        <f t="shared" si="213"/>
        <v>8938.8851972532429</v>
      </c>
      <c r="AA159" s="4">
        <f t="shared" si="202"/>
        <v>49878.940121393447</v>
      </c>
      <c r="AB159" s="4">
        <f t="shared" si="203"/>
        <v>7584.9194330215514</v>
      </c>
      <c r="AC159" s="12">
        <f t="shared" si="204"/>
        <v>1.8172489871501185</v>
      </c>
      <c r="AD159" s="12">
        <f t="shared" si="205"/>
        <v>3.8052923524675748</v>
      </c>
      <c r="AE159" s="12">
        <f t="shared" si="206"/>
        <v>1.8048900734333755</v>
      </c>
      <c r="AF159" s="11">
        <f t="shared" si="188"/>
        <v>-2.9039671966837322E-3</v>
      </c>
      <c r="AG159" s="11">
        <f t="shared" si="189"/>
        <v>2.0567434751257441E-3</v>
      </c>
      <c r="AH159" s="11">
        <f t="shared" si="190"/>
        <v>8.257041531207765E-4</v>
      </c>
      <c r="AI159" s="1">
        <f t="shared" si="169"/>
        <v>271880.85843514645</v>
      </c>
      <c r="AJ159" s="1">
        <f t="shared" si="170"/>
        <v>201626.53950093169</v>
      </c>
      <c r="AK159" s="1">
        <f t="shared" si="171"/>
        <v>47147.255112863859</v>
      </c>
      <c r="AL159" s="17">
        <f t="shared" si="239"/>
        <v>43.785873180193882</v>
      </c>
      <c r="AM159" s="17">
        <f t="shared" si="239"/>
        <v>15.72426470336522</v>
      </c>
      <c r="AN159" s="17">
        <f t="shared" si="239"/>
        <v>2.8539399275586992</v>
      </c>
      <c r="AO159" s="7">
        <f t="shared" si="240"/>
        <v>6.4911105233705765E-3</v>
      </c>
      <c r="AP159" s="7">
        <f t="shared" si="240"/>
        <v>9.9958224215704623E-3</v>
      </c>
      <c r="AQ159" s="7">
        <f t="shared" si="240"/>
        <v>7.235376978920161E-3</v>
      </c>
      <c r="AR159" s="1">
        <f t="shared" si="208"/>
        <v>142763.852561612</v>
      </c>
      <c r="AS159" s="1">
        <f t="shared" si="209"/>
        <v>112404.51904216118</v>
      </c>
      <c r="AT159" s="1">
        <f t="shared" si="210"/>
        <v>25491.892485846696</v>
      </c>
      <c r="AU159" s="1">
        <f t="shared" si="172"/>
        <v>28552.7705123224</v>
      </c>
      <c r="AV159" s="1">
        <f t="shared" si="173"/>
        <v>22480.903808432238</v>
      </c>
      <c r="AW159" s="1">
        <f t="shared" si="174"/>
        <v>5098.3784971693394</v>
      </c>
      <c r="AX159" s="1">
        <f t="shared" si="222"/>
        <v>88857.724075689432</v>
      </c>
      <c r="AY159" s="1">
        <f t="shared" si="223"/>
        <v>25217.796037052343</v>
      </c>
      <c r="AZ159" s="1">
        <f t="shared" si="224"/>
        <v>3007.2957029919421</v>
      </c>
      <c r="BA159" s="1">
        <f t="shared" si="225"/>
        <v>11.394791763689348</v>
      </c>
      <c r="BB159" s="1">
        <f t="shared" si="226"/>
        <v>10.135305216209836</v>
      </c>
      <c r="BC159" s="1">
        <f t="shared" si="227"/>
        <v>8.0087965163618069</v>
      </c>
      <c r="BD159" s="1">
        <f t="shared" si="228"/>
        <v>6725.6051271708084</v>
      </c>
      <c r="BE159">
        <f t="shared" si="214"/>
        <v>7.4918915218220111E-2</v>
      </c>
      <c r="BF159">
        <f t="shared" si="215"/>
        <v>0.20311806369660462</v>
      </c>
      <c r="BG159">
        <f t="shared" si="216"/>
        <v>2.6103804494005161E-2</v>
      </c>
      <c r="BH159">
        <f t="shared" si="229"/>
        <v>0.16564075196064521</v>
      </c>
      <c r="BI159">
        <f t="shared" si="230"/>
        <v>5.6128438574748528E-4</v>
      </c>
      <c r="BJ159">
        <f t="shared" si="230"/>
        <v>4.125694779985793E-3</v>
      </c>
      <c r="BK159">
        <f t="shared" si="230"/>
        <v>6.8140860906124406E-5</v>
      </c>
      <c r="BL159">
        <f t="shared" si="219"/>
        <v>80.131121291988947</v>
      </c>
      <c r="BM159">
        <f t="shared" si="220"/>
        <v>463.74673745905807</v>
      </c>
      <c r="BN159">
        <f t="shared" si="221"/>
        <v>1.7370395001119576</v>
      </c>
      <c r="BO159">
        <f t="shared" si="192"/>
        <v>173.79131264744078</v>
      </c>
      <c r="BP159">
        <f t="shared" si="211"/>
        <v>91.547206909472195</v>
      </c>
      <c r="BQ159">
        <f t="shared" si="212"/>
        <v>17.546274116919832</v>
      </c>
      <c r="BR159" s="7">
        <f t="shared" si="237"/>
        <v>6.6796306180312293E-3</v>
      </c>
      <c r="BS159" s="7">
        <f t="shared" si="217"/>
        <v>6.3993829875609726E-2</v>
      </c>
      <c r="BT159" s="7">
        <f t="shared" si="218"/>
        <v>1.4208429822474274E-2</v>
      </c>
      <c r="BU159" s="8">
        <f>MAX((BU$3*climate!$I269+BU$4*climate!$I269^2+BU$5*climate!$I269^6)*(K159/K$66)^$BW$1,-99)</f>
        <v>-13.329611377624355</v>
      </c>
      <c r="BV159" s="8">
        <f>MAX((BV$3*climate!$I269+BV$4*climate!$I269^2+BV$5*climate!$I269^6)*(L159/L$66)^$BW$1,-99)</f>
        <v>-10.335617035039759</v>
      </c>
      <c r="BW159" s="8">
        <f>MAX((BW$3*climate!$I269+BW$4*climate!$I269^2+BW$5*climate!$I269^6)*(M159/M$66)^$BW$1,-99)</f>
        <v>-10.802525601319532</v>
      </c>
      <c r="BX159" s="8">
        <f>MAX((BX$3*climate!$M269+BX$4*climate!$M269^2+BX$5*climate!$M269^6)*(K159/K$66)^$BW$1,-99)</f>
        <v>-13.32962844201696</v>
      </c>
      <c r="BY159" s="8">
        <f>MAX((BY$3*climate!$M269+BY$4*climate!$M269^2+BY$5*climate!$M269^6)*(L159/L$66)^$BW$1,-99)</f>
        <v>-10.335628360764446</v>
      </c>
      <c r="BZ159" s="8">
        <f>MAX((BZ$3*climate!$M269+BZ$4*climate!$M269^2+BZ$5*climate!$M269^6)*(M159/M$66)^$BW$1,-99)</f>
        <v>-10.802535904284946</v>
      </c>
      <c r="CA159" s="8">
        <f t="shared" si="231"/>
        <v>2.6988205164992563E-2</v>
      </c>
      <c r="CB159" s="8">
        <f t="shared" si="232"/>
        <v>1.7270786099765857E-3</v>
      </c>
      <c r="CC159" s="8">
        <f t="shared" si="233"/>
        <v>3.8346001912133458E-4</v>
      </c>
      <c r="CD159" s="8">
        <f>MAX((CD$3*climate!$I269+CD$4*climate!$I269^2+CD$5*climate!$I269^6)*(K159/K$66)^$BW$1,-99)</f>
        <v>-47.657910086864604</v>
      </c>
      <c r="CE159" s="8">
        <f>MAX((CE$3*climate!$I269+CE$4*climate!$I269^2+CE$5*climate!$I269^6)*(L159/L$66)^$BW$1,-99)</f>
        <v>-40.187159307369072</v>
      </c>
      <c r="CF159" s="8">
        <f>MAX((CF$3*climate!$I269+CF$4*climate!$I269^2+CF$5*climate!$I269^6)*(M159/M$66)^$BW$1,-99)</f>
        <v>-45.860164528674488</v>
      </c>
      <c r="CG159" s="8">
        <f>MAX((CG$3*climate!$M269+CG$4*climate!$M269^2+CG$5*climate!$M269^6)*(K159/K$66)^$BW$1,-99)</f>
        <v>-47.658028140113224</v>
      </c>
      <c r="CH159" s="8">
        <f>MAX((CH$3*climate!$M269+CH$4*climate!$M269^2+CH$5*climate!$M269^6)*(L159/L$66)^$BW$1,-99)</f>
        <v>-40.187253507661026</v>
      </c>
      <c r="CI159" s="8">
        <f>MAX((CI$3*climate!$M269+CI$4*climate!$M269^2+CI$5*climate!$M269^6)*(M159/M$66)^$BW$1,-99)</f>
        <v>-45.860268201481325</v>
      </c>
      <c r="CJ159" s="8">
        <f t="shared" si="234"/>
        <v>1.0674551308899298E-2</v>
      </c>
      <c r="CK159" s="8">
        <f t="shared" si="235"/>
        <v>6.8310542046016878E-4</v>
      </c>
      <c r="CL159" s="8">
        <f t="shared" si="236"/>
        <v>1.5166861315889658E-4</v>
      </c>
    </row>
    <row r="160" spans="1:90">
      <c r="A160">
        <f t="shared" si="175"/>
        <v>2114</v>
      </c>
      <c r="B160" s="4">
        <f t="shared" si="193"/>
        <v>1285.3857697645174</v>
      </c>
      <c r="C160" s="4">
        <f t="shared" si="194"/>
        <v>3566.2154844246243</v>
      </c>
      <c r="D160" s="4">
        <f t="shared" si="195"/>
        <v>6782.7582445501657</v>
      </c>
      <c r="E160" s="11">
        <f t="shared" si="176"/>
        <v>4.703581445130097E-5</v>
      </c>
      <c r="F160" s="11">
        <f t="shared" si="177"/>
        <v>9.4296438672105944E-5</v>
      </c>
      <c r="G160" s="11">
        <f t="shared" si="178"/>
        <v>2.081904371106023E-4</v>
      </c>
      <c r="H160" s="4">
        <f t="shared" si="196"/>
        <v>143298.86692087175</v>
      </c>
      <c r="I160" s="4">
        <f t="shared" si="197"/>
        <v>113535.73527976809</v>
      </c>
      <c r="J160" s="4">
        <f t="shared" si="198"/>
        <v>25667.541454560276</v>
      </c>
      <c r="K160" s="4">
        <f t="shared" si="166"/>
        <v>111483.15960205792</v>
      </c>
      <c r="L160" s="4">
        <f t="shared" si="167"/>
        <v>31836.476448389945</v>
      </c>
      <c r="M160" s="4">
        <f t="shared" si="168"/>
        <v>3784.2335712294807</v>
      </c>
      <c r="N160" s="11">
        <f t="shared" si="179"/>
        <v>3.7003379208409015E-3</v>
      </c>
      <c r="O160" s="11">
        <f t="shared" si="180"/>
        <v>9.9685603488206542E-3</v>
      </c>
      <c r="P160" s="11">
        <f t="shared" si="181"/>
        <v>6.6808042759658459E-3</v>
      </c>
      <c r="Q160" s="4">
        <f t="shared" si="182"/>
        <v>5227.976499345431</v>
      </c>
      <c r="R160" s="4">
        <f t="shared" si="183"/>
        <v>16342.776110843202</v>
      </c>
      <c r="S160" s="4">
        <f t="shared" si="184"/>
        <v>4269.0911807157136</v>
      </c>
      <c r="T160" s="4">
        <f t="shared" si="199"/>
        <v>36.48302747733706</v>
      </c>
      <c r="U160" s="4">
        <f t="shared" si="200"/>
        <v>143.94389634745653</v>
      </c>
      <c r="V160" s="4">
        <f t="shared" si="201"/>
        <v>166.32255910732101</v>
      </c>
      <c r="W160" s="11">
        <f t="shared" si="185"/>
        <v>-1.219247815263802E-2</v>
      </c>
      <c r="X160" s="11">
        <f t="shared" si="186"/>
        <v>-1.3228699347321071E-2</v>
      </c>
      <c r="Y160" s="11">
        <f t="shared" si="187"/>
        <v>-1.2203590333800474E-2</v>
      </c>
      <c r="Z160" s="4">
        <f t="shared" si="213"/>
        <v>8838.2854797765776</v>
      </c>
      <c r="AA160" s="4">
        <f t="shared" si="202"/>
        <v>49823.569875354493</v>
      </c>
      <c r="AB160" s="4">
        <f t="shared" si="203"/>
        <v>7551.0556319798452</v>
      </c>
      <c r="AC160" s="12">
        <f t="shared" si="204"/>
        <v>1.8119717557032278</v>
      </c>
      <c r="AD160" s="12">
        <f t="shared" si="205"/>
        <v>3.8131188626844583</v>
      </c>
      <c r="AE160" s="12">
        <f t="shared" si="206"/>
        <v>1.806380378662936</v>
      </c>
      <c r="AF160" s="11">
        <f t="shared" si="188"/>
        <v>-2.9039671966837322E-3</v>
      </c>
      <c r="AG160" s="11">
        <f t="shared" si="189"/>
        <v>2.0567434751257441E-3</v>
      </c>
      <c r="AH160" s="11">
        <f t="shared" si="190"/>
        <v>8.257041531207765E-4</v>
      </c>
      <c r="AI160" s="1">
        <f t="shared" si="169"/>
        <v>273245.54310395417</v>
      </c>
      <c r="AJ160" s="1">
        <f t="shared" si="170"/>
        <v>203944.78935927077</v>
      </c>
      <c r="AK160" s="1">
        <f t="shared" si="171"/>
        <v>47530.908098746811</v>
      </c>
      <c r="AL160" s="17">
        <f t="shared" si="239"/>
        <v>44.067249932947064</v>
      </c>
      <c r="AM160" s="17">
        <f t="shared" si="239"/>
        <v>15.879869891472982</v>
      </c>
      <c r="AN160" s="17">
        <f t="shared" si="239"/>
        <v>2.8743827654972676</v>
      </c>
      <c r="AO160" s="7">
        <f t="shared" si="240"/>
        <v>6.4261994181368711E-3</v>
      </c>
      <c r="AP160" s="7">
        <f t="shared" si="240"/>
        <v>9.8958641973547583E-3</v>
      </c>
      <c r="AQ160" s="7">
        <f t="shared" si="240"/>
        <v>7.1630232091309592E-3</v>
      </c>
      <c r="AR160" s="1">
        <f t="shared" si="208"/>
        <v>143298.86692087175</v>
      </c>
      <c r="AS160" s="1">
        <f t="shared" si="209"/>
        <v>113535.73527976809</v>
      </c>
      <c r="AT160" s="1">
        <f t="shared" si="210"/>
        <v>25667.541454560276</v>
      </c>
      <c r="AU160" s="1">
        <f t="shared" si="172"/>
        <v>28659.77338417435</v>
      </c>
      <c r="AV160" s="1">
        <f t="shared" si="173"/>
        <v>22707.147055953621</v>
      </c>
      <c r="AW160" s="1">
        <f t="shared" si="174"/>
        <v>5133.5082909120556</v>
      </c>
      <c r="AX160" s="1">
        <f t="shared" si="222"/>
        <v>89186.52768164633</v>
      </c>
      <c r="AY160" s="1">
        <f t="shared" si="223"/>
        <v>25469.181158711956</v>
      </c>
      <c r="AZ160" s="1">
        <f t="shared" si="224"/>
        <v>3027.3868569835845</v>
      </c>
      <c r="BA160" s="1">
        <f t="shared" si="225"/>
        <v>11.39848527220205</v>
      </c>
      <c r="BB160" s="1">
        <f t="shared" si="226"/>
        <v>10.145224418211003</v>
      </c>
      <c r="BC160" s="1">
        <f t="shared" si="227"/>
        <v>8.0154551029646068</v>
      </c>
      <c r="BD160" s="1">
        <f t="shared" si="228"/>
        <v>6535.9695145355154</v>
      </c>
      <c r="BE160">
        <f t="shared" si="214"/>
        <v>7.4918915218220111E-2</v>
      </c>
      <c r="BF160">
        <f t="shared" si="215"/>
        <v>0.20311806369660462</v>
      </c>
      <c r="BG160">
        <f t="shared" si="216"/>
        <v>2.6103804494005161E-2</v>
      </c>
      <c r="BH160">
        <f t="shared" si="229"/>
        <v>0.16581861326329697</v>
      </c>
      <c r="BI160">
        <f t="shared" si="230"/>
        <v>5.6128438574748528E-4</v>
      </c>
      <c r="BJ160">
        <f t="shared" si="230"/>
        <v>4.125694779985793E-3</v>
      </c>
      <c r="BK160">
        <f t="shared" si="230"/>
        <v>6.8140860906124406E-5</v>
      </c>
      <c r="BL160">
        <f t="shared" si="219"/>
        <v>80.431416497992132</v>
      </c>
      <c r="BM160">
        <f t="shared" si="220"/>
        <v>468.41379038558807</v>
      </c>
      <c r="BN160">
        <f t="shared" si="221"/>
        <v>1.7490083720573739</v>
      </c>
      <c r="BO160">
        <f t="shared" si="192"/>
        <v>174.95217442054846</v>
      </c>
      <c r="BP160">
        <f t="shared" si="211"/>
        <v>92.571282098371299</v>
      </c>
      <c r="BQ160">
        <f t="shared" si="212"/>
        <v>17.746405711381009</v>
      </c>
      <c r="BR160" s="7">
        <f t="shared" si="237"/>
        <v>6.5626659746609306E-3</v>
      </c>
      <c r="BS160" s="7">
        <f t="shared" si="217"/>
        <v>6.2129931918067691E-2</v>
      </c>
      <c r="BT160" s="7">
        <f t="shared" si="218"/>
        <v>1.3705709462048287E-2</v>
      </c>
      <c r="BU160" s="8">
        <f>MAX((BU$3*climate!$I270+BU$4*climate!$I270^2+BU$5*climate!$I270^6)*(K160/K$66)^$BW$1,-99)</f>
        <v>-13.651832086546984</v>
      </c>
      <c r="BV160" s="8">
        <f>MAX((BV$3*climate!$I270+BV$4*climate!$I270^2+BV$5*climate!$I270^6)*(L160/L$66)^$BW$1,-99)</f>
        <v>-10.531619723708365</v>
      </c>
      <c r="BW160" s="8">
        <f>MAX((BW$3*climate!$I270+BW$4*climate!$I270^2+BW$5*climate!$I270^6)*(M160/M$66)^$BW$1,-99)</f>
        <v>-10.986238549910251</v>
      </c>
      <c r="BX160" s="8">
        <f>MAX((BX$3*climate!$M270+BX$4*climate!$M270^2+BX$5*climate!$M270^6)*(K160/K$66)^$BW$1,-99)</f>
        <v>-13.651849184487796</v>
      </c>
      <c r="BY160" s="8">
        <f>MAX((BY$3*climate!$M270+BY$4*climate!$M270^2+BY$5*climate!$M270^6)*(L160/L$66)^$BW$1,-99)</f>
        <v>-10.531631046085293</v>
      </c>
      <c r="BZ160" s="8">
        <f>MAX((BZ$3*climate!$M270+BZ$4*climate!$M270^2+BZ$5*climate!$M270^6)*(M160/M$66)^$BW$1,-99)</f>
        <v>-10.986248850731368</v>
      </c>
      <c r="CA160" s="8">
        <f t="shared" si="231"/>
        <v>2.7145122981479447E-2</v>
      </c>
      <c r="CB160" s="8">
        <f t="shared" si="232"/>
        <v>1.6865246427468926E-3</v>
      </c>
      <c r="CC160" s="8">
        <f t="shared" si="233"/>
        <v>3.7204316889572728E-4</v>
      </c>
      <c r="CD160" s="8">
        <f>MAX((CD$3*climate!$I270+CD$4*climate!$I270^2+CD$5*climate!$I270^6)*(K160/K$66)^$BW$1,-99)</f>
        <v>-49.960210404147524</v>
      </c>
      <c r="CE160" s="8">
        <f>MAX((CE$3*climate!$I270+CE$4*climate!$I270^2+CE$5*climate!$I270^6)*(L160/L$66)^$BW$1,-99)</f>
        <v>-41.956238455040534</v>
      </c>
      <c r="CF160" s="8">
        <f>MAX((CF$3*climate!$I270+CF$4*climate!$I270^2+CF$5*climate!$I270^6)*(M160/M$66)^$BW$1,-99)</f>
        <v>-47.841556466983477</v>
      </c>
      <c r="CG160" s="8">
        <f>MAX((CG$3*climate!$M270+CG$4*climate!$M270^2+CG$5*climate!$M270^6)*(K160/K$66)^$BW$1,-99)</f>
        <v>-49.960331967891889</v>
      </c>
      <c r="CH160" s="8">
        <f>MAX((CH$3*climate!$M270+CH$4*climate!$M270^2+CH$5*climate!$M270^6)*(L160/L$66)^$BW$1,-99)</f>
        <v>-41.956335235098202</v>
      </c>
      <c r="CI160" s="8">
        <f>MAX((CI$3*climate!$M270+CI$4*climate!$M270^2+CI$5*climate!$M270^6)*(M160/M$66)^$BW$1,-99)</f>
        <v>-47.841663012437785</v>
      </c>
      <c r="CJ160" s="8">
        <f t="shared" si="234"/>
        <v>1.0903846580447615E-2</v>
      </c>
      <c r="CK160" s="8">
        <f t="shared" si="235"/>
        <v>6.7745524568826551E-4</v>
      </c>
      <c r="CL160" s="8">
        <f t="shared" si="236"/>
        <v>1.4944495325036375E-4</v>
      </c>
    </row>
    <row r="161" spans="1:90">
      <c r="A161">
        <f t="shared" si="175"/>
        <v>2115</v>
      </c>
      <c r="B161" s="4">
        <f t="shared" si="193"/>
        <v>1285.443205972754</v>
      </c>
      <c r="C161" s="4">
        <f t="shared" si="194"/>
        <v>3566.5349517733571</v>
      </c>
      <c r="D161" s="4">
        <f t="shared" si="195"/>
        <v>6784.0997446837273</v>
      </c>
      <c r="E161" s="11">
        <f t="shared" si="176"/>
        <v>4.4684023728735917E-5</v>
      </c>
      <c r="F161" s="11">
        <f t="shared" si="177"/>
        <v>8.9581616738500637E-5</v>
      </c>
      <c r="G161" s="11">
        <f t="shared" si="178"/>
        <v>1.9778091525507216E-4</v>
      </c>
      <c r="H161" s="4">
        <f t="shared" si="196"/>
        <v>143819.31653157159</v>
      </c>
      <c r="I161" s="4">
        <f t="shared" si="197"/>
        <v>114662.75089836201</v>
      </c>
      <c r="J161" s="4">
        <f t="shared" si="198"/>
        <v>25841.564790117925</v>
      </c>
      <c r="K161" s="4">
        <f t="shared" si="166"/>
        <v>111883.05781486232</v>
      </c>
      <c r="L161" s="4">
        <f t="shared" si="167"/>
        <v>32149.622097871004</v>
      </c>
      <c r="M161" s="4">
        <f t="shared" si="168"/>
        <v>3809.1369175944583</v>
      </c>
      <c r="N161" s="11">
        <f t="shared" si="179"/>
        <v>3.5870728299398635E-3</v>
      </c>
      <c r="O161" s="11">
        <f t="shared" si="180"/>
        <v>9.8360649297575264E-3</v>
      </c>
      <c r="P161" s="11">
        <f t="shared" si="181"/>
        <v>6.5808164047564954E-3</v>
      </c>
      <c r="Q161" s="4">
        <f t="shared" si="182"/>
        <v>5182.9905819191854</v>
      </c>
      <c r="R161" s="4">
        <f t="shared" si="183"/>
        <v>16286.663406091669</v>
      </c>
      <c r="S161" s="4">
        <f t="shared" si="184"/>
        <v>4245.5837265648397</v>
      </c>
      <c r="T161" s="4">
        <f t="shared" si="199"/>
        <v>36.038208961877537</v>
      </c>
      <c r="U161" s="4">
        <f t="shared" si="200"/>
        <v>142.03970581979408</v>
      </c>
      <c r="V161" s="4">
        <f t="shared" si="201"/>
        <v>164.29282673270595</v>
      </c>
      <c r="W161" s="11">
        <f t="shared" si="185"/>
        <v>-1.219247815263802E-2</v>
      </c>
      <c r="X161" s="11">
        <f t="shared" si="186"/>
        <v>-1.3228699347321071E-2</v>
      </c>
      <c r="Y161" s="11">
        <f t="shared" si="187"/>
        <v>-1.2203590333800474E-2</v>
      </c>
      <c r="Z161" s="4">
        <f t="shared" si="213"/>
        <v>8737.794766287936</v>
      </c>
      <c r="AA161" s="4">
        <f t="shared" si="202"/>
        <v>49761.386411279069</v>
      </c>
      <c r="AB161" s="4">
        <f t="shared" si="203"/>
        <v>7516.5016646487411</v>
      </c>
      <c r="AC161" s="12">
        <f t="shared" si="204"/>
        <v>1.8067098491633482</v>
      </c>
      <c r="AD161" s="12">
        <f t="shared" si="205"/>
        <v>3.8209614700251633</v>
      </c>
      <c r="AE161" s="12">
        <f t="shared" si="206"/>
        <v>1.8078719144437139</v>
      </c>
      <c r="AF161" s="11">
        <f t="shared" si="188"/>
        <v>-2.9039671966837322E-3</v>
      </c>
      <c r="AG161" s="11">
        <f t="shared" si="189"/>
        <v>2.0567434751257441E-3</v>
      </c>
      <c r="AH161" s="11">
        <f t="shared" si="190"/>
        <v>8.257041531207765E-4</v>
      </c>
      <c r="AI161" s="1">
        <f t="shared" si="169"/>
        <v>274580.76217773312</v>
      </c>
      <c r="AJ161" s="1">
        <f t="shared" si="170"/>
        <v>206257.45747929733</v>
      </c>
      <c r="AK161" s="1">
        <f t="shared" si="171"/>
        <v>47911.325579784185</v>
      </c>
      <c r="AL161" s="17">
        <f t="shared" si="239"/>
        <v>44.347603019466277</v>
      </c>
      <c r="AM161" s="17">
        <f t="shared" si="239"/>
        <v>16.035443477031485</v>
      </c>
      <c r="AN161" s="17">
        <f t="shared" si="239"/>
        <v>2.8947661432538392</v>
      </c>
      <c r="AO161" s="7">
        <f t="shared" si="240"/>
        <v>6.3619374239555024E-3</v>
      </c>
      <c r="AP161" s="7">
        <f t="shared" si="240"/>
        <v>9.7969055553812114E-3</v>
      </c>
      <c r="AQ161" s="7">
        <f t="shared" si="240"/>
        <v>7.0913929770396499E-3</v>
      </c>
      <c r="AR161" s="1">
        <f t="shared" si="208"/>
        <v>143819.31653157159</v>
      </c>
      <c r="AS161" s="1">
        <f t="shared" si="209"/>
        <v>114662.75089836201</v>
      </c>
      <c r="AT161" s="1">
        <f t="shared" si="210"/>
        <v>25841.564790117925</v>
      </c>
      <c r="AU161" s="1">
        <f t="shared" si="172"/>
        <v>28763.863306314321</v>
      </c>
      <c r="AV161" s="1">
        <f t="shared" si="173"/>
        <v>22932.550179672402</v>
      </c>
      <c r="AW161" s="1">
        <f t="shared" si="174"/>
        <v>5168.3129580235855</v>
      </c>
      <c r="AX161" s="1">
        <f t="shared" si="222"/>
        <v>89506.446251889836</v>
      </c>
      <c r="AY161" s="1">
        <f t="shared" si="223"/>
        <v>25719.697678296801</v>
      </c>
      <c r="AZ161" s="1">
        <f t="shared" si="224"/>
        <v>3047.3095340755672</v>
      </c>
      <c r="BA161" s="1">
        <f t="shared" si="225"/>
        <v>11.402065926830039</v>
      </c>
      <c r="BB161" s="1">
        <f t="shared" si="226"/>
        <v>10.155012423939425</v>
      </c>
      <c r="BC161" s="1">
        <f t="shared" si="227"/>
        <v>8.0220143603294538</v>
      </c>
      <c r="BD161" s="1">
        <f t="shared" si="228"/>
        <v>6351.5526213433013</v>
      </c>
      <c r="BE161">
        <f t="shared" si="214"/>
        <v>7.4918915218220111E-2</v>
      </c>
      <c r="BF161">
        <f t="shared" si="215"/>
        <v>0.20311806369660462</v>
      </c>
      <c r="BG161">
        <f t="shared" si="216"/>
        <v>2.6103804494005161E-2</v>
      </c>
      <c r="BH161">
        <f t="shared" si="229"/>
        <v>0.16599497843764671</v>
      </c>
      <c r="BI161">
        <f t="shared" si="230"/>
        <v>5.6128438574748528E-4</v>
      </c>
      <c r="BJ161">
        <f t="shared" si="230"/>
        <v>4.125694779985793E-3</v>
      </c>
      <c r="BK161">
        <f t="shared" si="230"/>
        <v>6.8140860906124406E-5</v>
      </c>
      <c r="BL161">
        <f t="shared" si="219"/>
        <v>80.72353673804632</v>
      </c>
      <c r="BM161">
        <f t="shared" si="220"/>
        <v>473.06351284018342</v>
      </c>
      <c r="BN161">
        <f t="shared" si="221"/>
        <v>1.7608664719600275</v>
      </c>
      <c r="BO161">
        <f t="shared" si="192"/>
        <v>176.10032710281115</v>
      </c>
      <c r="BP161">
        <f t="shared" si="211"/>
        <v>93.607021910958665</v>
      </c>
      <c r="BQ161">
        <f t="shared" si="212"/>
        <v>17.948859328348977</v>
      </c>
      <c r="BR161" s="7">
        <f t="shared" si="237"/>
        <v>6.4476982060515109E-3</v>
      </c>
      <c r="BS161" s="7">
        <f t="shared" si="217"/>
        <v>6.0320322250551152E-2</v>
      </c>
      <c r="BT161" s="7">
        <f t="shared" si="218"/>
        <v>1.3222268090430459E-2</v>
      </c>
      <c r="BU161" s="8">
        <f>MAX((BU$3*climate!$I271+BU$4*climate!$I271^2+BU$5*climate!$I271^6)*(K161/K$66)^$BW$1,-99)</f>
        <v>-13.974768004731082</v>
      </c>
      <c r="BV161" s="8">
        <f>MAX((BV$3*climate!$I271+BV$4*climate!$I271^2+BV$5*climate!$I271^6)*(L161/L$66)^$BW$1,-99)</f>
        <v>-10.72739940313404</v>
      </c>
      <c r="BW161" s="8">
        <f>MAX((BW$3*climate!$I271+BW$4*climate!$I271^2+BW$5*climate!$I271^6)*(M161/M$66)^$BW$1,-99)</f>
        <v>-11.169861442675538</v>
      </c>
      <c r="BX161" s="8">
        <f>MAX((BX$3*climate!$M271+BX$4*climate!$M271^2+BX$5*climate!$M271^6)*(K161/K$66)^$BW$1,-99)</f>
        <v>-13.974785133977376</v>
      </c>
      <c r="BY161" s="8">
        <f>MAX((BY$3*climate!$M271+BY$4*climate!$M271^2+BY$5*climate!$M271^6)*(L161/L$66)^$BW$1,-99)</f>
        <v>-10.727410720902911</v>
      </c>
      <c r="BZ161" s="8">
        <f>MAX((BZ$3*climate!$M271+BZ$4*climate!$M271^2+BZ$5*climate!$M271^6)*(M161/M$66)^$BW$1,-99)</f>
        <v>-11.169871740312633</v>
      </c>
      <c r="CA161" s="8">
        <f t="shared" si="231"/>
        <v>2.7296235507912426E-2</v>
      </c>
      <c r="CB161" s="8">
        <f t="shared" si="232"/>
        <v>1.6465177220642143E-3</v>
      </c>
      <c r="CC161" s="8">
        <f t="shared" si="233"/>
        <v>3.6091814374514529E-4</v>
      </c>
      <c r="CD161" s="8">
        <f>MAX((CD$3*climate!$I271+CD$4*climate!$I271^2+CD$5*climate!$I271^6)*(K161/K$66)^$BW$1,-99)</f>
        <v>-52.330852485097509</v>
      </c>
      <c r="CE161" s="8">
        <f>MAX((CE$3*climate!$I271+CE$4*climate!$I271^2+CE$5*climate!$I271^6)*(L161/L$66)^$BW$1,-99)</f>
        <v>-43.772957100469831</v>
      </c>
      <c r="CF161" s="8">
        <f>MAX((CF$3*climate!$I271+CF$4*climate!$I271^2+CF$5*climate!$I271^6)*(M161/M$66)^$BW$1,-99)</f>
        <v>-49.877282016302658</v>
      </c>
      <c r="CG161" s="8">
        <f>MAX((CG$3*climate!$M271+CG$4*climate!$M271^2+CG$5*climate!$M271^6)*(K161/K$66)^$BW$1,-99)</f>
        <v>-52.330977595959645</v>
      </c>
      <c r="CH161" s="8">
        <f>MAX((CH$3*climate!$M271+CH$4*climate!$M271^2+CH$5*climate!$M271^6)*(L161/L$66)^$BW$1,-99)</f>
        <v>-43.773056480781563</v>
      </c>
      <c r="CI161" s="8">
        <f>MAX((CI$3*climate!$M271+CI$4*climate!$M271^2+CI$5*climate!$M271^6)*(M161/M$66)^$BW$1,-99)</f>
        <v>-49.877391460258572</v>
      </c>
      <c r="CJ161" s="8">
        <f t="shared" si="234"/>
        <v>1.1131018983461617E-2</v>
      </c>
      <c r="CK161" s="8">
        <f t="shared" si="235"/>
        <v>6.7142665205940704E-4</v>
      </c>
      <c r="CL161" s="8">
        <f t="shared" si="236"/>
        <v>1.4717731711900021E-4</v>
      </c>
    </row>
    <row r="162" spans="1:90">
      <c r="A162">
        <f t="shared" si="175"/>
        <v>2116</v>
      </c>
      <c r="B162" s="4">
        <f t="shared" si="193"/>
        <v>1285.4977728087356</v>
      </c>
      <c r="C162" s="4">
        <f t="shared" si="194"/>
        <v>3566.838472942135</v>
      </c>
      <c r="D162" s="4">
        <f t="shared" si="195"/>
        <v>6785.3744218675793</v>
      </c>
      <c r="E162" s="11">
        <f t="shared" si="176"/>
        <v>4.2449822542299117E-5</v>
      </c>
      <c r="F162" s="11">
        <f t="shared" si="177"/>
        <v>8.5102535901575597E-5</v>
      </c>
      <c r="G162" s="11">
        <f t="shared" si="178"/>
        <v>1.8789186949231854E-4</v>
      </c>
      <c r="H162" s="4">
        <f t="shared" si="196"/>
        <v>144325.29852551964</v>
      </c>
      <c r="I162" s="4">
        <f t="shared" si="197"/>
        <v>115785.47126244735</v>
      </c>
      <c r="J162" s="4">
        <f t="shared" si="198"/>
        <v>26013.969014746868</v>
      </c>
      <c r="K162" s="4">
        <f t="shared" si="166"/>
        <v>112271.91643450109</v>
      </c>
      <c r="L162" s="4">
        <f t="shared" si="167"/>
        <v>32461.652564530283</v>
      </c>
      <c r="M162" s="4">
        <f t="shared" si="168"/>
        <v>3833.8295571295662</v>
      </c>
      <c r="N162" s="11">
        <f t="shared" si="179"/>
        <v>3.4755809077209321E-3</v>
      </c>
      <c r="O162" s="11">
        <f t="shared" si="180"/>
        <v>9.7055718325205209E-3</v>
      </c>
      <c r="P162" s="11">
        <f t="shared" si="181"/>
        <v>6.482476232621659E-3</v>
      </c>
      <c r="Q162" s="4">
        <f t="shared" si="182"/>
        <v>5137.809441316258</v>
      </c>
      <c r="R162" s="4">
        <f t="shared" si="183"/>
        <v>16228.573310557078</v>
      </c>
      <c r="S162" s="4">
        <f t="shared" si="184"/>
        <v>4221.7514754631948</v>
      </c>
      <c r="T162" s="4">
        <f t="shared" si="199"/>
        <v>35.598813886449641</v>
      </c>
      <c r="U162" s="4">
        <f t="shared" si="200"/>
        <v>140.1607052561221</v>
      </c>
      <c r="V162" s="4">
        <f t="shared" si="201"/>
        <v>162.28786438047794</v>
      </c>
      <c r="W162" s="11">
        <f t="shared" si="185"/>
        <v>-1.219247815263802E-2</v>
      </c>
      <c r="X162" s="11">
        <f t="shared" si="186"/>
        <v>-1.3228699347321071E-2</v>
      </c>
      <c r="Y162" s="11">
        <f t="shared" si="187"/>
        <v>-1.2203590333800474E-2</v>
      </c>
      <c r="Z162" s="4">
        <f t="shared" si="213"/>
        <v>8637.4514856532696</v>
      </c>
      <c r="AA162" s="4">
        <f t="shared" si="202"/>
        <v>49692.526353631707</v>
      </c>
      <c r="AB162" s="4">
        <f t="shared" si="203"/>
        <v>7481.2848016549297</v>
      </c>
      <c r="AC162" s="12">
        <f t="shared" si="204"/>
        <v>1.8014632230274523</v>
      </c>
      <c r="AD162" s="12">
        <f t="shared" si="205"/>
        <v>3.8288202075973445</v>
      </c>
      <c r="AE162" s="12">
        <f t="shared" si="206"/>
        <v>1.8093646817917806</v>
      </c>
      <c r="AF162" s="11">
        <f t="shared" si="188"/>
        <v>-2.9039671966837322E-3</v>
      </c>
      <c r="AG162" s="11">
        <f t="shared" si="189"/>
        <v>2.0567434751257441E-3</v>
      </c>
      <c r="AH162" s="11">
        <f t="shared" si="190"/>
        <v>8.257041531207765E-4</v>
      </c>
      <c r="AI162" s="1">
        <f t="shared" si="169"/>
        <v>275886.54926627415</v>
      </c>
      <c r="AJ162" s="1">
        <f t="shared" si="170"/>
        <v>208564.26191104</v>
      </c>
      <c r="AK162" s="1">
        <f t="shared" si="171"/>
        <v>48288.505979829351</v>
      </c>
      <c r="AL162" s="17">
        <f t="shared" si="239"/>
        <v>44.626918328025425</v>
      </c>
      <c r="AM162" s="17">
        <f t="shared" si="239"/>
        <v>16.190970225061786</v>
      </c>
      <c r="AN162" s="17">
        <f t="shared" si="239"/>
        <v>2.9150887883092969</v>
      </c>
      <c r="AO162" s="7">
        <f t="shared" si="240"/>
        <v>6.2983180497159473E-3</v>
      </c>
      <c r="AP162" s="7">
        <f t="shared" si="240"/>
        <v>9.6989364998274E-3</v>
      </c>
      <c r="AQ162" s="7">
        <f t="shared" si="240"/>
        <v>7.0204790472692532E-3</v>
      </c>
      <c r="AR162" s="1">
        <f t="shared" si="208"/>
        <v>144325.29852551964</v>
      </c>
      <c r="AS162" s="1">
        <f t="shared" si="209"/>
        <v>115785.47126244735</v>
      </c>
      <c r="AT162" s="1">
        <f t="shared" si="210"/>
        <v>26013.969014746868</v>
      </c>
      <c r="AU162" s="1">
        <f t="shared" si="172"/>
        <v>28865.059705103929</v>
      </c>
      <c r="AV162" s="1">
        <f t="shared" si="173"/>
        <v>23157.094252489471</v>
      </c>
      <c r="AW162" s="1">
        <f t="shared" si="174"/>
        <v>5202.7938029493744</v>
      </c>
      <c r="AX162" s="1">
        <f t="shared" si="222"/>
        <v>89817.533147600887</v>
      </c>
      <c r="AY162" s="1">
        <f t="shared" si="223"/>
        <v>25969.322051624233</v>
      </c>
      <c r="AZ162" s="1">
        <f t="shared" si="224"/>
        <v>3067.063645703653</v>
      </c>
      <c r="BA162" s="1">
        <f t="shared" si="225"/>
        <v>11.405535481864675</v>
      </c>
      <c r="BB162" s="1">
        <f t="shared" si="226"/>
        <v>10.164671199257301</v>
      </c>
      <c r="BC162" s="1">
        <f t="shared" si="227"/>
        <v>8.0284759156771077</v>
      </c>
      <c r="BD162" s="1">
        <f t="shared" si="228"/>
        <v>6172.218169748402</v>
      </c>
      <c r="BE162">
        <f t="shared" si="214"/>
        <v>7.4918915218220111E-2</v>
      </c>
      <c r="BF162">
        <f t="shared" si="215"/>
        <v>0.20311806369660462</v>
      </c>
      <c r="BG162">
        <f t="shared" si="216"/>
        <v>2.6103804494005161E-2</v>
      </c>
      <c r="BH162">
        <f t="shared" si="229"/>
        <v>0.16616985886122035</v>
      </c>
      <c r="BI162">
        <f t="shared" si="230"/>
        <v>5.6128438574748528E-4</v>
      </c>
      <c r="BJ162">
        <f t="shared" si="230"/>
        <v>4.125694779985793E-3</v>
      </c>
      <c r="BK162">
        <f t="shared" si="230"/>
        <v>6.8140860906124406E-5</v>
      </c>
      <c r="BL162">
        <f t="shared" si="219"/>
        <v>81.007536530718738</v>
      </c>
      <c r="BM162">
        <f t="shared" si="220"/>
        <v>477.69551438567407</v>
      </c>
      <c r="BN162">
        <f t="shared" si="221"/>
        <v>1.7726142442500965</v>
      </c>
      <c r="BO162">
        <f t="shared" si="192"/>
        <v>177.23576886595703</v>
      </c>
      <c r="BP162">
        <f t="shared" si="211"/>
        <v>94.654558553384476</v>
      </c>
      <c r="BQ162">
        <f t="shared" si="212"/>
        <v>18.15366155085675</v>
      </c>
      <c r="BR162" s="7">
        <f t="shared" si="237"/>
        <v>6.3347058723153271E-3</v>
      </c>
      <c r="BS162" s="7">
        <f t="shared" si="217"/>
        <v>5.8563419660729275E-2</v>
      </c>
      <c r="BT162" s="7">
        <f t="shared" si="218"/>
        <v>1.2757294085670109E-2</v>
      </c>
      <c r="BU162" s="8">
        <f>MAX((BU$3*climate!$I272+BU$4*climate!$I272^2+BU$5*climate!$I272^6)*(K162/K$66)^$BW$1,-99)</f>
        <v>-14.298337066791456</v>
      </c>
      <c r="BV162" s="8">
        <f>MAX((BV$3*climate!$I272+BV$4*climate!$I272^2+BV$5*climate!$I272^6)*(L162/L$66)^$BW$1,-99)</f>
        <v>-10.922906865843297</v>
      </c>
      <c r="BW162" s="8">
        <f>MAX((BW$3*climate!$I272+BW$4*climate!$I272^2+BW$5*climate!$I272^6)*(M162/M$66)^$BW$1,-99)</f>
        <v>-11.353348873341174</v>
      </c>
      <c r="BX162" s="8">
        <f>MAX((BX$3*climate!$M272+BX$4*climate!$M272^2+BX$5*climate!$M272^6)*(K162/K$66)^$BW$1,-99)</f>
        <v>-14.29835422517586</v>
      </c>
      <c r="BY162" s="8">
        <f>MAX((BY$3*climate!$M272+BY$4*climate!$M272^2+BY$5*climate!$M272^6)*(L162/L$66)^$BW$1,-99)</f>
        <v>-10.922918177795527</v>
      </c>
      <c r="BZ162" s="8">
        <f>MAX((BZ$3*climate!$M272+BZ$4*climate!$M272^2+BZ$5*climate!$M272^6)*(M162/M$66)^$BW$1,-99)</f>
        <v>-11.353359166796054</v>
      </c>
      <c r="CA162" s="8">
        <f t="shared" si="231"/>
        <v>2.7441625676105294E-2</v>
      </c>
      <c r="CB162" s="8">
        <f t="shared" si="232"/>
        <v>1.6070754406423981E-3</v>
      </c>
      <c r="CC162" s="8">
        <f t="shared" si="233"/>
        <v>3.5008088893895105E-4</v>
      </c>
      <c r="CD162" s="8">
        <f>MAX((CD$3*climate!$I272+CD$4*climate!$I272^2+CD$5*climate!$I272^6)*(K162/K$66)^$BW$1,-99)</f>
        <v>-54.770212676286967</v>
      </c>
      <c r="CE162" s="8">
        <f>MAX((CE$3*climate!$I272+CE$4*climate!$I272^2+CE$5*climate!$I272^6)*(L162/L$66)^$BW$1,-99)</f>
        <v>-45.637387466636113</v>
      </c>
      <c r="CF162" s="8">
        <f>MAX((CF$3*climate!$I272+CF$4*climate!$I272^2+CF$5*climate!$I272^6)*(M162/M$66)^$BW$1,-99)</f>
        <v>-51.967497928732939</v>
      </c>
      <c r="CG162" s="8">
        <f>MAX((CG$3*climate!$M272+CG$4*climate!$M272^2+CG$5*climate!$M272^6)*(K162/K$66)^$BW$1,-99)</f>
        <v>-54.770341369529206</v>
      </c>
      <c r="CH162" s="8">
        <f>MAX((CH$3*climate!$M272+CH$4*climate!$M272^2+CH$5*climate!$M272^6)*(L162/L$66)^$BW$1,-99)</f>
        <v>-45.637489466561867</v>
      </c>
      <c r="CI162" s="8">
        <f>MAX((CI$3*climate!$M272+CI$4*climate!$M272^2+CI$5*climate!$M272^6)*(M162/M$66)^$BW$1,-99)</f>
        <v>-51.967610295826141</v>
      </c>
      <c r="CJ162" s="8">
        <f t="shared" si="234"/>
        <v>1.1355872965262779E-2</v>
      </c>
      <c r="CK162" s="8">
        <f t="shared" si="235"/>
        <v>6.6503875407861429E-4</v>
      </c>
      <c r="CL162" s="8">
        <f t="shared" si="236"/>
        <v>1.4487021101736793E-4</v>
      </c>
    </row>
    <row r="163" spans="1:90">
      <c r="A163">
        <f t="shared" si="175"/>
        <v>2117</v>
      </c>
      <c r="B163" s="4">
        <f t="shared" si="193"/>
        <v>1285.549613503453</v>
      </c>
      <c r="C163" s="4">
        <f t="shared" si="194"/>
        <v>3567.126842591374</v>
      </c>
      <c r="D163" s="4">
        <f t="shared" si="195"/>
        <v>6786.5855927186431</v>
      </c>
      <c r="E163" s="11">
        <f t="shared" si="176"/>
        <v>4.0327331415184157E-5</v>
      </c>
      <c r="F163" s="11">
        <f t="shared" si="177"/>
        <v>8.0847409106496815E-5</v>
      </c>
      <c r="G163" s="11">
        <f t="shared" si="178"/>
        <v>1.784972760177026E-4</v>
      </c>
      <c r="H163" s="4">
        <f t="shared" si="196"/>
        <v>144816.9164767726</v>
      </c>
      <c r="I163" s="4">
        <f t="shared" si="197"/>
        <v>116903.8064028955</v>
      </c>
      <c r="J163" s="4">
        <f t="shared" si="198"/>
        <v>26184.761219142842</v>
      </c>
      <c r="K163" s="4">
        <f t="shared" si="166"/>
        <v>112649.80748748334</v>
      </c>
      <c r="L163" s="4">
        <f t="shared" si="167"/>
        <v>32772.539795072043</v>
      </c>
      <c r="M163" s="4">
        <f t="shared" si="168"/>
        <v>3858.3114972036287</v>
      </c>
      <c r="N163" s="11">
        <f t="shared" si="179"/>
        <v>3.365855549483765E-3</v>
      </c>
      <c r="O163" s="11">
        <f t="shared" si="180"/>
        <v>9.5770611161507535E-3</v>
      </c>
      <c r="P163" s="11">
        <f t="shared" si="181"/>
        <v>6.3857664273401227E-3</v>
      </c>
      <c r="Q163" s="4">
        <f t="shared" si="182"/>
        <v>5092.4544471458676</v>
      </c>
      <c r="R163" s="4">
        <f t="shared" si="183"/>
        <v>16168.563481192981</v>
      </c>
      <c r="S163" s="4">
        <f t="shared" si="184"/>
        <v>4197.6101990290244</v>
      </c>
      <c r="T163" s="4">
        <f t="shared" si="199"/>
        <v>35.164776125879278</v>
      </c>
      <c r="U163" s="4">
        <f t="shared" si="200"/>
        <v>138.30656142598036</v>
      </c>
      <c r="V163" s="4">
        <f t="shared" si="201"/>
        <v>160.30736976743123</v>
      </c>
      <c r="W163" s="11">
        <f t="shared" si="185"/>
        <v>-1.219247815263802E-2</v>
      </c>
      <c r="X163" s="11">
        <f t="shared" si="186"/>
        <v>-1.3228699347321071E-2</v>
      </c>
      <c r="Y163" s="11">
        <f t="shared" si="187"/>
        <v>-1.2203590333800474E-2</v>
      </c>
      <c r="Z163" s="4">
        <f t="shared" si="213"/>
        <v>8537.2929116016185</v>
      </c>
      <c r="AA163" s="4">
        <f t="shared" si="202"/>
        <v>49617.126879939373</v>
      </c>
      <c r="AB163" s="4">
        <f t="shared" si="203"/>
        <v>7445.4318484568339</v>
      </c>
      <c r="AC163" s="12">
        <f t="shared" si="204"/>
        <v>1.7962318329217484</v>
      </c>
      <c r="AD163" s="12">
        <f t="shared" si="205"/>
        <v>3.83669510857675</v>
      </c>
      <c r="AE163" s="12">
        <f t="shared" si="206"/>
        <v>1.8108586817240462</v>
      </c>
      <c r="AF163" s="11">
        <f t="shared" si="188"/>
        <v>-2.9039671966837322E-3</v>
      </c>
      <c r="AG163" s="11">
        <f t="shared" si="189"/>
        <v>2.0567434751257441E-3</v>
      </c>
      <c r="AH163" s="11">
        <f t="shared" si="190"/>
        <v>8.257041531207765E-4</v>
      </c>
      <c r="AI163" s="1">
        <f t="shared" si="169"/>
        <v>277162.95404475066</v>
      </c>
      <c r="AJ163" s="1">
        <f t="shared" si="170"/>
        <v>210864.92997242548</v>
      </c>
      <c r="AK163" s="1">
        <f t="shared" si="171"/>
        <v>48662.449184795791</v>
      </c>
      <c r="AL163" s="17">
        <f t="shared" ref="AL163:AN178" si="241">AL162*(1+AO163)</f>
        <v>44.905182107981943</v>
      </c>
      <c r="AM163" s="17">
        <f t="shared" si="241"/>
        <v>16.346435065224423</v>
      </c>
      <c r="AN163" s="17">
        <f t="shared" si="241"/>
        <v>2.9353494548709596</v>
      </c>
      <c r="AO163" s="7">
        <f t="shared" si="240"/>
        <v>6.2353348692187876E-3</v>
      </c>
      <c r="AP163" s="7">
        <f t="shared" si="240"/>
        <v>9.6019471348291266E-3</v>
      </c>
      <c r="AQ163" s="7">
        <f t="shared" si="240"/>
        <v>6.9502742567965608E-3</v>
      </c>
      <c r="AR163" s="1">
        <f t="shared" si="208"/>
        <v>144816.9164767726</v>
      </c>
      <c r="AS163" s="1">
        <f t="shared" si="209"/>
        <v>116903.8064028955</v>
      </c>
      <c r="AT163" s="1">
        <f t="shared" si="210"/>
        <v>26184.761219142842</v>
      </c>
      <c r="AU163" s="1">
        <f t="shared" si="172"/>
        <v>28963.383295354521</v>
      </c>
      <c r="AV163" s="1">
        <f t="shared" si="173"/>
        <v>23380.7612805791</v>
      </c>
      <c r="AW163" s="1">
        <f t="shared" si="174"/>
        <v>5236.9522438285685</v>
      </c>
      <c r="AX163" s="1">
        <f t="shared" si="222"/>
        <v>90119.845989986687</v>
      </c>
      <c r="AY163" s="1">
        <f t="shared" si="223"/>
        <v>26218.031836057635</v>
      </c>
      <c r="AZ163" s="1">
        <f t="shared" si="224"/>
        <v>3086.649197762903</v>
      </c>
      <c r="BA163" s="1">
        <f t="shared" si="225"/>
        <v>11.408895685600942</v>
      </c>
      <c r="BB163" s="1">
        <f t="shared" si="226"/>
        <v>10.174202691039481</v>
      </c>
      <c r="BC163" s="1">
        <f t="shared" si="227"/>
        <v>8.034841379484039</v>
      </c>
      <c r="BD163" s="1">
        <f t="shared" si="228"/>
        <v>5997.8329907079005</v>
      </c>
      <c r="BE163">
        <f t="shared" si="214"/>
        <v>7.4918915218220111E-2</v>
      </c>
      <c r="BF163">
        <f t="shared" si="215"/>
        <v>0.20311806369660462</v>
      </c>
      <c r="BG163">
        <f t="shared" si="216"/>
        <v>2.6103804494005161E-2</v>
      </c>
      <c r="BH163">
        <f t="shared" si="229"/>
        <v>0.16634326582183337</v>
      </c>
      <c r="BI163">
        <f t="shared" si="230"/>
        <v>5.6128438574748528E-4</v>
      </c>
      <c r="BJ163">
        <f t="shared" si="230"/>
        <v>4.125694779985793E-3</v>
      </c>
      <c r="BK163">
        <f t="shared" si="230"/>
        <v>6.8140860906124406E-5</v>
      </c>
      <c r="BL163">
        <f t="shared" si="219"/>
        <v>81.28347401051019</v>
      </c>
      <c r="BM163">
        <f t="shared" si="220"/>
        <v>482.30942383689569</v>
      </c>
      <c r="BN163">
        <f t="shared" si="221"/>
        <v>1.7842521720936928</v>
      </c>
      <c r="BO163">
        <f t="shared" si="192"/>
        <v>178.35850533177651</v>
      </c>
      <c r="BP163">
        <f t="shared" si="211"/>
        <v>95.714025734606892</v>
      </c>
      <c r="BQ163">
        <f t="shared" si="212"/>
        <v>18.360839276995925</v>
      </c>
      <c r="BR163" s="7">
        <f t="shared" si="237"/>
        <v>6.2236677036335841E-3</v>
      </c>
      <c r="BS163" s="7">
        <f t="shared" si="217"/>
        <v>5.6857688990999293E-2</v>
      </c>
      <c r="BT163" s="7">
        <f t="shared" si="218"/>
        <v>1.2310013370566312E-2</v>
      </c>
      <c r="BU163" s="8">
        <f>MAX((BU$3*climate!$I273+BU$4*climate!$I273^2+BU$5*climate!$I273^6)*(K163/K$66)^$BW$1,-99)</f>
        <v>-14.62245811365497</v>
      </c>
      <c r="BV163" s="8">
        <f>MAX((BV$3*climate!$I273+BV$4*climate!$I273^2+BV$5*climate!$I273^6)*(L163/L$66)^$BW$1,-99)</f>
        <v>-11.118093797345798</v>
      </c>
      <c r="BW163" s="8">
        <f>MAX((BW$3*climate!$I273+BW$4*climate!$I273^2+BW$5*climate!$I273^6)*(M163/M$66)^$BW$1,-99)</f>
        <v>-11.536656149700722</v>
      </c>
      <c r="BX163" s="8">
        <f>MAX((BX$3*climate!$M273+BX$4*climate!$M273^2+BX$5*climate!$M273^6)*(K163/K$66)^$BW$1,-99)</f>
        <v>-14.622475299083895</v>
      </c>
      <c r="BY163" s="8">
        <f>MAX((BY$3*climate!$M273+BY$4*climate!$M273^2+BY$5*climate!$M273^6)*(L163/L$66)^$BW$1,-99)</f>
        <v>-11.118105102323199</v>
      </c>
      <c r="BZ163" s="8">
        <f>MAX((BZ$3*climate!$M273+BZ$4*climate!$M273^2+BZ$5*climate!$M273^6)*(M163/M$66)^$BW$1,-99)</f>
        <v>-11.536666438015702</v>
      </c>
      <c r="CA163" s="8">
        <f t="shared" si="231"/>
        <v>2.7581378963958961E-2</v>
      </c>
      <c r="CB163" s="8">
        <f t="shared" si="232"/>
        <v>1.5682134670756689E-3</v>
      </c>
      <c r="CC163" s="8">
        <f t="shared" si="233"/>
        <v>3.395271438249912E-4</v>
      </c>
      <c r="CD163" s="8">
        <f>MAX((CD$3*climate!$I273+CD$4*climate!$I273^2+CD$5*climate!$I273^6)*(K163/K$66)^$BW$1,-99)</f>
        <v>-57.278610887970693</v>
      </c>
      <c r="CE163" s="8">
        <f>MAX((CE$3*climate!$I273+CE$4*climate!$I273^2+CE$5*climate!$I273^6)*(L163/L$66)^$BW$1,-99)</f>
        <v>-47.549558265693705</v>
      </c>
      <c r="CF163" s="8">
        <f>MAX((CF$3*climate!$I273+CF$4*climate!$I273^2+CF$5*climate!$I273^6)*(M163/M$66)^$BW$1,-99)</f>
        <v>-54.112312384917921</v>
      </c>
      <c r="CG163" s="8">
        <f>MAX((CG$3*climate!$M273+CG$4*climate!$M273^2+CG$5*climate!$M273^6)*(K163/K$66)^$BW$1,-99)</f>
        <v>-57.278743197479251</v>
      </c>
      <c r="CH163" s="8">
        <f>MAX((CH$3*climate!$M273+CH$4*climate!$M273^2+CH$5*climate!$M273^6)*(L163/L$66)^$BW$1,-99)</f>
        <v>-47.549662903459236</v>
      </c>
      <c r="CI163" s="8">
        <f>MAX((CI$3*climate!$M273+CI$4*climate!$M273^2+CI$5*climate!$M273^6)*(M163/M$66)^$BW$1,-99)</f>
        <v>-54.112427698555152</v>
      </c>
      <c r="CJ163" s="8">
        <f t="shared" si="234"/>
        <v>1.1578218449842985E-2</v>
      </c>
      <c r="CK163" s="8">
        <f t="shared" si="235"/>
        <v>6.5831074369102245E-4</v>
      </c>
      <c r="CL163" s="8">
        <f t="shared" si="236"/>
        <v>1.425280239249047E-4</v>
      </c>
    </row>
    <row r="164" spans="1:90">
      <c r="A164">
        <f t="shared" si="175"/>
        <v>2118</v>
      </c>
      <c r="B164" s="4">
        <f t="shared" si="193"/>
        <v>1285.5988641495019</v>
      </c>
      <c r="C164" s="4">
        <f t="shared" si="194"/>
        <v>3567.4008159063933</v>
      </c>
      <c r="D164" s="4">
        <f t="shared" si="195"/>
        <v>6787.7364104083163</v>
      </c>
      <c r="E164" s="11">
        <f t="shared" si="176"/>
        <v>3.8310964844424948E-5</v>
      </c>
      <c r="F164" s="11">
        <f t="shared" si="177"/>
        <v>7.6805038651171965E-5</v>
      </c>
      <c r="G164" s="11">
        <f t="shared" si="178"/>
        <v>1.6957241221681745E-4</v>
      </c>
      <c r="H164" s="4">
        <f t="shared" si="196"/>
        <v>145294.28018967621</v>
      </c>
      <c r="I164" s="4">
        <f t="shared" si="197"/>
        <v>118017.67096581357</v>
      </c>
      <c r="J164" s="4">
        <f t="shared" si="198"/>
        <v>26353.949045402238</v>
      </c>
      <c r="K164" s="4">
        <f t="shared" si="166"/>
        <v>113016.80815173774</v>
      </c>
      <c r="L164" s="4">
        <f t="shared" si="167"/>
        <v>33082.257098668073</v>
      </c>
      <c r="M164" s="4">
        <f t="shared" si="168"/>
        <v>3882.5828600225382</v>
      </c>
      <c r="N164" s="11">
        <f t="shared" si="179"/>
        <v>3.2578898485484675E-3</v>
      </c>
      <c r="O164" s="11">
        <f t="shared" si="180"/>
        <v>9.4505127015698243E-3</v>
      </c>
      <c r="P164" s="11">
        <f t="shared" si="181"/>
        <v>6.2906695938107493E-3</v>
      </c>
      <c r="Q164" s="4">
        <f t="shared" si="182"/>
        <v>5046.9465279805027</v>
      </c>
      <c r="R164" s="4">
        <f t="shared" si="183"/>
        <v>16106.691249277881</v>
      </c>
      <c r="S164" s="4">
        <f t="shared" si="184"/>
        <v>4173.175352749995</v>
      </c>
      <c r="T164" s="4">
        <f t="shared" si="199"/>
        <v>34.736030361222092</v>
      </c>
      <c r="U164" s="4">
        <f t="shared" si="200"/>
        <v>136.47694550711427</v>
      </c>
      <c r="V164" s="4">
        <f t="shared" si="201"/>
        <v>158.35104429930041</v>
      </c>
      <c r="W164" s="11">
        <f t="shared" si="185"/>
        <v>-1.219247815263802E-2</v>
      </c>
      <c r="X164" s="11">
        <f t="shared" si="186"/>
        <v>-1.3228699347321071E-2</v>
      </c>
      <c r="Y164" s="11">
        <f t="shared" si="187"/>
        <v>-1.2203590333800474E-2</v>
      </c>
      <c r="Z164" s="4">
        <f t="shared" si="213"/>
        <v>8437.355165507659</v>
      </c>
      <c r="AA164" s="4">
        <f t="shared" si="202"/>
        <v>49535.325589847926</v>
      </c>
      <c r="AB164" s="4">
        <f t="shared" si="203"/>
        <v>7408.9691432595182</v>
      </c>
      <c r="AC164" s="12">
        <f t="shared" si="204"/>
        <v>1.7910156346013044</v>
      </c>
      <c r="AD164" s="12">
        <f t="shared" si="205"/>
        <v>3.8445862062073619</v>
      </c>
      <c r="AE164" s="12">
        <f t="shared" si="206"/>
        <v>1.8123539152582606</v>
      </c>
      <c r="AF164" s="11">
        <f t="shared" si="188"/>
        <v>-2.9039671966837322E-3</v>
      </c>
      <c r="AG164" s="11">
        <f t="shared" si="189"/>
        <v>2.0567434751257441E-3</v>
      </c>
      <c r="AH164" s="11">
        <f t="shared" si="190"/>
        <v>8.257041531207765E-4</v>
      </c>
      <c r="AI164" s="1">
        <f t="shared" si="169"/>
        <v>278410.04193563014</v>
      </c>
      <c r="AJ164" s="1">
        <f t="shared" si="170"/>
        <v>213159.19825576205</v>
      </c>
      <c r="AK164" s="1">
        <f t="shared" si="171"/>
        <v>49033.156510144785</v>
      </c>
      <c r="AL164" s="17">
        <f t="shared" si="241"/>
        <v>45.182380967310401</v>
      </c>
      <c r="AM164" s="17">
        <f t="shared" si="241"/>
        <v>16.501823094510232</v>
      </c>
      <c r="AN164" s="17">
        <f t="shared" si="241"/>
        <v>2.9555469237843419</v>
      </c>
      <c r="AO164" s="7">
        <f t="shared" si="240"/>
        <v>6.1729815205265994E-3</v>
      </c>
      <c r="AP164" s="7">
        <f t="shared" si="240"/>
        <v>9.5059276634808353E-3</v>
      </c>
      <c r="AQ164" s="7">
        <f t="shared" si="240"/>
        <v>6.8807715142285954E-3</v>
      </c>
      <c r="AR164" s="1">
        <f t="shared" si="208"/>
        <v>145294.28018967621</v>
      </c>
      <c r="AS164" s="1">
        <f t="shared" si="209"/>
        <v>118017.67096581357</v>
      </c>
      <c r="AT164" s="1">
        <f t="shared" si="210"/>
        <v>26353.949045402238</v>
      </c>
      <c r="AU164" s="1">
        <f t="shared" si="172"/>
        <v>29058.856037935242</v>
      </c>
      <c r="AV164" s="1">
        <f t="shared" si="173"/>
        <v>23603.534193162715</v>
      </c>
      <c r="AW164" s="1">
        <f t="shared" si="174"/>
        <v>5270.7898090804483</v>
      </c>
      <c r="AX164" s="1">
        <f t="shared" si="222"/>
        <v>90413.4465213902</v>
      </c>
      <c r="AY164" s="1">
        <f t="shared" si="223"/>
        <v>26465.805678934459</v>
      </c>
      <c r="AZ164" s="1">
        <f t="shared" si="224"/>
        <v>3106.0662880180307</v>
      </c>
      <c r="BA164" s="1">
        <f t="shared" si="225"/>
        <v>11.412148280024514</v>
      </c>
      <c r="BB164" s="1">
        <f t="shared" si="226"/>
        <v>10.183608827015345</v>
      </c>
      <c r="BC164" s="1">
        <f t="shared" si="227"/>
        <v>8.0411123454055691</v>
      </c>
      <c r="BD164" s="1">
        <f t="shared" si="228"/>
        <v>5828.2669835065044</v>
      </c>
      <c r="BE164">
        <f t="shared" si="214"/>
        <v>7.4918915218220111E-2</v>
      </c>
      <c r="BF164">
        <f t="shared" si="215"/>
        <v>0.20311806369660462</v>
      </c>
      <c r="BG164">
        <f t="shared" si="216"/>
        <v>2.6103804494005161E-2</v>
      </c>
      <c r="BH164">
        <f t="shared" si="229"/>
        <v>0.16651521051550935</v>
      </c>
      <c r="BI164">
        <f t="shared" si="230"/>
        <v>5.6128438574748528E-4</v>
      </c>
      <c r="BJ164">
        <f t="shared" si="230"/>
        <v>4.125694779985793E-3</v>
      </c>
      <c r="BK164">
        <f t="shared" si="230"/>
        <v>6.8140860906124406E-5</v>
      </c>
      <c r="BL164">
        <f t="shared" si="219"/>
        <v>81.551410808885436</v>
      </c>
      <c r="BM164">
        <f t="shared" si="220"/>
        <v>486.9048890497379</v>
      </c>
      <c r="BN164">
        <f t="shared" si="221"/>
        <v>1.7957807762298439</v>
      </c>
      <c r="BO164">
        <f t="shared" si="192"/>
        <v>179.46854940107823</v>
      </c>
      <c r="BP164">
        <f t="shared" si="211"/>
        <v>96.785558682072818</v>
      </c>
      <c r="BQ164">
        <f t="shared" si="212"/>
        <v>18.570419723019679</v>
      </c>
      <c r="BR164" s="7">
        <f t="shared" si="237"/>
        <v>6.1145625884531096E-3</v>
      </c>
      <c r="BS164" s="7">
        <f t="shared" si="217"/>
        <v>5.5201639797086692E-2</v>
      </c>
      <c r="BT164" s="7">
        <f t="shared" si="218"/>
        <v>1.187968751750906E-2</v>
      </c>
      <c r="BU164" s="8">
        <f>MAX((BU$3*climate!$I274+BU$4*climate!$I274^2+BU$5*climate!$I274^6)*(K164/K$66)^$BW$1,-99)</f>
        <v>-14.947050927871596</v>
      </c>
      <c r="BV164" s="8">
        <f>MAX((BV$3*climate!$I274+BV$4*climate!$I274^2+BV$5*climate!$I274^6)*(L164/L$66)^$BW$1,-99)</f>
        <v>-11.312912791757588</v>
      </c>
      <c r="BW164" s="8">
        <f>MAX((BW$3*climate!$I274+BW$4*climate!$I274^2+BW$5*climate!$I274^6)*(M164/M$66)^$BW$1,-99)</f>
        <v>-11.719739311131637</v>
      </c>
      <c r="BX164" s="8">
        <f>MAX((BX$3*climate!$M274+BX$4*climate!$M274^2+BX$5*climate!$M274^6)*(K164/K$66)^$BW$1,-99)</f>
        <v>-14.947068138323647</v>
      </c>
      <c r="BY164" s="8">
        <f>MAX((BY$3*climate!$M274+BY$4*climate!$M274^2+BY$5*climate!$M274^6)*(L164/L$66)^$BW$1,-99)</f>
        <v>-11.312924088650986</v>
      </c>
      <c r="BZ164" s="8">
        <f>MAX((BZ$3*climate!$M274+BZ$4*climate!$M274^2+BZ$5*climate!$M274^6)*(M164/M$66)^$BW$1,-99)</f>
        <v>-11.719749593388503</v>
      </c>
      <c r="CA164" s="8">
        <f t="shared" si="231"/>
        <v>2.7715583161542962E-2</v>
      </c>
      <c r="CB164" s="8">
        <f t="shared" si="232"/>
        <v>1.5299456384496957E-3</v>
      </c>
      <c r="CC164" s="8">
        <f t="shared" si="233"/>
        <v>3.292524673246662E-4</v>
      </c>
      <c r="CD164" s="8">
        <f>MAX((CD$3*climate!$I274+CD$4*climate!$I274^2+CD$5*climate!$I274^6)*(K164/K$66)^$BW$1,-99)</f>
        <v>-59.856309908800171</v>
      </c>
      <c r="CE164" s="8">
        <f>MAX((CE$3*climate!$I274+CE$4*climate!$I274^2+CE$5*climate!$I274^6)*(L164/L$66)^$BW$1,-99)</f>
        <v>-49.509454519156996</v>
      </c>
      <c r="CF164" s="8">
        <f>MAX((CF$3*climate!$I274+CF$4*climate!$I274^2+CF$5*climate!$I274^6)*(M164/M$66)^$BW$1,-99)</f>
        <v>-56.311784641277931</v>
      </c>
      <c r="CG164" s="8">
        <f>MAX((CG$3*climate!$M274+CG$4*climate!$M274^2+CG$5*climate!$M274^6)*(K164/K$66)^$BW$1,-99)</f>
        <v>-59.85644586707064</v>
      </c>
      <c r="CH164" s="8">
        <f>MAX((CH$3*climate!$M274+CH$4*climate!$M274^2+CH$5*climate!$M274^6)*(L164/L$66)^$BW$1,-99)</f>
        <v>-49.509561811849601</v>
      </c>
      <c r="CI164" s="8">
        <f>MAX((CI$3*climate!$M274+CI$4*climate!$M274^2+CI$5*climate!$M274^6)*(M164/M$66)^$BW$1,-99)</f>
        <v>-56.311902923628089</v>
      </c>
      <c r="CJ164" s="8">
        <f t="shared" si="234"/>
        <v>1.1797871094404945E-2</v>
      </c>
      <c r="CK164" s="8">
        <f t="shared" si="235"/>
        <v>6.5126183052580274E-4</v>
      </c>
      <c r="CL164" s="8">
        <f t="shared" si="236"/>
        <v>1.4015502197338339E-4</v>
      </c>
    </row>
    <row r="165" spans="1:90">
      <c r="A165">
        <f t="shared" si="175"/>
        <v>2119</v>
      </c>
      <c r="B165" s="4">
        <f t="shared" si="193"/>
        <v>1285.645654055746</v>
      </c>
      <c r="C165" s="4">
        <f t="shared" si="194"/>
        <v>3567.6611105460656</v>
      </c>
      <c r="D165" s="4">
        <f t="shared" si="195"/>
        <v>6788.8298726030907</v>
      </c>
      <c r="E165" s="11">
        <f t="shared" si="176"/>
        <v>3.6395416602203696E-5</v>
      </c>
      <c r="F165" s="11">
        <f t="shared" si="177"/>
        <v>7.2964786718613365E-5</v>
      </c>
      <c r="G165" s="11">
        <f t="shared" si="178"/>
        <v>1.6109379160597658E-4</v>
      </c>
      <c r="H165" s="4">
        <f t="shared" si="196"/>
        <v>145757.50548583744</v>
      </c>
      <c r="I165" s="4">
        <f t="shared" si="197"/>
        <v>119126.98415742068</v>
      </c>
      <c r="J165" s="4">
        <f t="shared" si="198"/>
        <v>26521.540669845497</v>
      </c>
      <c r="K165" s="4">
        <f t="shared" si="166"/>
        <v>113373.00058225634</v>
      </c>
      <c r="L165" s="4">
        <f t="shared" si="167"/>
        <v>33390.779131257543</v>
      </c>
      <c r="M165" s="4">
        <f t="shared" si="168"/>
        <v>3906.6438793635803</v>
      </c>
      <c r="N165" s="11">
        <f t="shared" si="179"/>
        <v>3.1516766076100655E-3</v>
      </c>
      <c r="O165" s="11">
        <f t="shared" si="180"/>
        <v>9.3259063814570275E-3</v>
      </c>
      <c r="P165" s="11">
        <f t="shared" si="181"/>
        <v>6.1971682790826765E-3</v>
      </c>
      <c r="Q165" s="4">
        <f t="shared" si="182"/>
        <v>5001.3061662661985</v>
      </c>
      <c r="R165" s="4">
        <f t="shared" si="183"/>
        <v>16043.013581382038</v>
      </c>
      <c r="S165" s="4">
        <f t="shared" si="184"/>
        <v>4148.4620764522351</v>
      </c>
      <c r="T165" s="4">
        <f t="shared" si="199"/>
        <v>34.312512069933518</v>
      </c>
      <c r="U165" s="4">
        <f t="shared" si="200"/>
        <v>134.67153302715994</v>
      </c>
      <c r="V165" s="4">
        <f t="shared" si="201"/>
        <v>156.41859302574227</v>
      </c>
      <c r="W165" s="11">
        <f t="shared" si="185"/>
        <v>-1.219247815263802E-2</v>
      </c>
      <c r="X165" s="11">
        <f t="shared" si="186"/>
        <v>-1.3228699347321071E-2</v>
      </c>
      <c r="Y165" s="11">
        <f t="shared" si="187"/>
        <v>-1.2203590333800474E-2</v>
      </c>
      <c r="Z165" s="4">
        <f t="shared" si="213"/>
        <v>8337.6732204240761</v>
      </c>
      <c r="AA165" s="4">
        <f t="shared" si="202"/>
        <v>49447.260377906292</v>
      </c>
      <c r="AB165" s="4">
        <f t="shared" si="203"/>
        <v>7371.9225553322822</v>
      </c>
      <c r="AC165" s="12">
        <f t="shared" si="204"/>
        <v>1.7858145839496746</v>
      </c>
      <c r="AD165" s="12">
        <f t="shared" si="205"/>
        <v>3.8524935338015371</v>
      </c>
      <c r="AE165" s="12">
        <f t="shared" si="206"/>
        <v>1.813850383413014</v>
      </c>
      <c r="AF165" s="11">
        <f t="shared" si="188"/>
        <v>-2.9039671966837322E-3</v>
      </c>
      <c r="AG165" s="11">
        <f t="shared" si="189"/>
        <v>2.0567434751257441E-3</v>
      </c>
      <c r="AH165" s="11">
        <f t="shared" si="190"/>
        <v>8.257041531207765E-4</v>
      </c>
      <c r="AI165" s="1">
        <f t="shared" si="169"/>
        <v>279627.89378000237</v>
      </c>
      <c r="AJ165" s="1">
        <f t="shared" si="170"/>
        <v>215446.81262334858</v>
      </c>
      <c r="AK165" s="1">
        <f t="shared" si="171"/>
        <v>49400.630668210753</v>
      </c>
      <c r="AL165" s="17">
        <f t="shared" si="241"/>
        <v>45.45850187004735</v>
      </c>
      <c r="AM165" s="17">
        <f t="shared" si="241"/>
        <v>16.657119579795687</v>
      </c>
      <c r="AN165" s="17">
        <f t="shared" si="241"/>
        <v>2.9756800024356616</v>
      </c>
      <c r="AO165" s="7">
        <f t="shared" si="240"/>
        <v>6.1112517053213333E-3</v>
      </c>
      <c r="AP165" s="7">
        <f t="shared" si="240"/>
        <v>9.4108683868460268E-3</v>
      </c>
      <c r="AQ165" s="7">
        <f t="shared" si="240"/>
        <v>6.8119637990863091E-3</v>
      </c>
      <c r="AR165" s="1">
        <f t="shared" si="208"/>
        <v>145757.50548583744</v>
      </c>
      <c r="AS165" s="1">
        <f t="shared" si="209"/>
        <v>119126.98415742068</v>
      </c>
      <c r="AT165" s="1">
        <f t="shared" si="210"/>
        <v>26521.540669845497</v>
      </c>
      <c r="AU165" s="1">
        <f t="shared" si="172"/>
        <v>29151.501097167489</v>
      </c>
      <c r="AV165" s="1">
        <f t="shared" si="173"/>
        <v>23825.396831484137</v>
      </c>
      <c r="AW165" s="1">
        <f t="shared" si="174"/>
        <v>5304.3081339690998</v>
      </c>
      <c r="AX165" s="1">
        <f t="shared" si="222"/>
        <v>90698.400465805069</v>
      </c>
      <c r="AY165" s="1">
        <f t="shared" si="223"/>
        <v>26712.623305006036</v>
      </c>
      <c r="AZ165" s="1">
        <f t="shared" si="224"/>
        <v>3125.3151034908642</v>
      </c>
      <c r="BA165" s="1">
        <f t="shared" si="225"/>
        <v>11.415295000510071</v>
      </c>
      <c r="BB165" s="1">
        <f t="shared" si="226"/>
        <v>10.192891515620719</v>
      </c>
      <c r="BC165" s="1">
        <f t="shared" si="227"/>
        <v>8.0472903902042621</v>
      </c>
      <c r="BD165" s="1">
        <f t="shared" si="228"/>
        <v>5663.393073367225</v>
      </c>
      <c r="BE165">
        <f t="shared" si="214"/>
        <v>7.4918915218220111E-2</v>
      </c>
      <c r="BF165">
        <f t="shared" si="215"/>
        <v>0.20311806369660462</v>
      </c>
      <c r="BG165">
        <f t="shared" si="216"/>
        <v>2.6103804494005161E-2</v>
      </c>
      <c r="BH165">
        <f t="shared" si="229"/>
        <v>0.16668570404465669</v>
      </c>
      <c r="BI165">
        <f t="shared" si="230"/>
        <v>5.6128438574748528E-4</v>
      </c>
      <c r="BJ165">
        <f t="shared" si="230"/>
        <v>4.125694779985793E-3</v>
      </c>
      <c r="BK165">
        <f t="shared" si="230"/>
        <v>6.8140860906124406E-5</v>
      </c>
      <c r="BL165">
        <f t="shared" si="219"/>
        <v>81.811411934703983</v>
      </c>
      <c r="BM165">
        <f t="shared" si="220"/>
        <v>491.48157669372074</v>
      </c>
      <c r="BN165">
        <f t="shared" si="221"/>
        <v>1.8072006138000636</v>
      </c>
      <c r="BO165">
        <f t="shared" si="192"/>
        <v>180.56592107905001</v>
      </c>
      <c r="BP165">
        <f t="shared" si="211"/>
        <v>97.869294157630875</v>
      </c>
      <c r="BQ165">
        <f t="shared" si="212"/>
        <v>18.782430426502174</v>
      </c>
      <c r="BR165" s="7">
        <f t="shared" si="237"/>
        <v>6.0073695626745582E-3</v>
      </c>
      <c r="BS165" s="7">
        <f t="shared" si="217"/>
        <v>5.3593825045715235E-2</v>
      </c>
      <c r="BT165" s="7">
        <f t="shared" si="218"/>
        <v>1.1465611956877491E-2</v>
      </c>
      <c r="BU165" s="8">
        <f>MAX((BU$3*climate!$I275+BU$4*climate!$I275^2+BU$5*climate!$I275^6)*(K165/K$66)^$BW$1,-99)</f>
        <v>-15.272036266573263</v>
      </c>
      <c r="BV165" s="8">
        <f>MAX((BV$3*climate!$I275+BV$4*climate!$I275^2+BV$5*climate!$I275^6)*(L165/L$66)^$BW$1,-99)</f>
        <v>-11.507317365879835</v>
      </c>
      <c r="BW165" s="8">
        <f>MAX((BW$3*climate!$I275+BW$4*climate!$I275^2+BW$5*climate!$I275^6)*(M165/M$66)^$BW$1,-99)</f>
        <v>-11.902555144730808</v>
      </c>
      <c r="BX165" s="8">
        <f>MAX((BX$3*climate!$M275+BX$4*climate!$M275^2+BX$5*climate!$M275^6)*(K165/K$66)^$BW$1,-99)</f>
        <v>-15.272053500097659</v>
      </c>
      <c r="BY165" s="8">
        <f>MAX((BY$3*climate!$M275+BY$4*climate!$M275^2+BY$5*climate!$M275^6)*(L165/L$66)^$BW$1,-99)</f>
        <v>-11.507328653627777</v>
      </c>
      <c r="BZ165" s="8">
        <f>MAX((BZ$3*climate!$M275+BZ$4*climate!$M275^2+BZ$5*climate!$M275^6)*(M165/M$66)^$BW$1,-99)</f>
        <v>-11.9025654200498</v>
      </c>
      <c r="CA165" s="8">
        <f t="shared" si="231"/>
        <v>2.7844328172318557E-2</v>
      </c>
      <c r="CB165" s="8">
        <f t="shared" si="232"/>
        <v>1.4922840525827205E-3</v>
      </c>
      <c r="CC165" s="8">
        <f t="shared" si="233"/>
        <v>3.1925226202375644E-4</v>
      </c>
      <c r="CD165" s="8">
        <f>MAX((CD$3*climate!$I275+CD$4*climate!$I275^2+CD$5*climate!$I275^6)*(K165/K$66)^$BW$1,-99)</f>
        <v>-62.503514828955225</v>
      </c>
      <c r="CE165" s="8">
        <f>MAX((CE$3*climate!$I275+CE$4*climate!$I275^2+CE$5*climate!$I275^6)*(L165/L$66)^$BW$1,-99)</f>
        <v>-51.51701746370523</v>
      </c>
      <c r="CF165" s="8">
        <f>MAX((CF$3*climate!$I275+CF$4*climate!$I275^2+CF$5*climate!$I275^6)*(M165/M$66)^$BW$1,-99)</f>
        <v>-58.565924773879054</v>
      </c>
      <c r="CG165" s="8">
        <f>MAX((CG$3*climate!$M275+CG$4*climate!$M275^2+CG$5*climate!$M275^6)*(K165/K$66)^$BW$1,-99)</f>
        <v>-62.503654467080331</v>
      </c>
      <c r="CH165" s="8">
        <f>MAX((CH$3*climate!$M275+CH$4*climate!$M275^2+CH$5*climate!$M275^6)*(L165/L$66)^$BW$1,-99)</f>
        <v>-51.517127427271355</v>
      </c>
      <c r="CI165" s="8">
        <f>MAX((CI$3*climate!$M275+CI$4*climate!$M275^2+CI$5*climate!$M275^6)*(M165/M$66)^$BW$1,-99)</f>
        <v>-58.566046045866528</v>
      </c>
      <c r="CJ165" s="8">
        <f t="shared" si="234"/>
        <v>1.2014652571095271E-2</v>
      </c>
      <c r="CK165" s="8">
        <f t="shared" si="235"/>
        <v>6.4391118788033265E-4</v>
      </c>
      <c r="CL165" s="8">
        <f t="shared" si="236"/>
        <v>1.3775534417687882E-4</v>
      </c>
    </row>
    <row r="166" spans="1:90">
      <c r="A166">
        <f t="shared" si="175"/>
        <v>2120</v>
      </c>
      <c r="B166" s="4">
        <f t="shared" si="193"/>
        <v>1285.6901060844691</v>
      </c>
      <c r="C166" s="4">
        <f t="shared" si="194"/>
        <v>3567.9084084964798</v>
      </c>
      <c r="D166" s="4">
        <f t="shared" si="195"/>
        <v>6789.868829030599</v>
      </c>
      <c r="E166" s="11">
        <f t="shared" si="176"/>
        <v>3.4575645772093508E-5</v>
      </c>
      <c r="F166" s="11">
        <f t="shared" si="177"/>
        <v>6.931654738268269E-5</v>
      </c>
      <c r="G166" s="11">
        <f t="shared" si="178"/>
        <v>1.5303910202567775E-4</v>
      </c>
      <c r="H166" s="4">
        <f t="shared" si="196"/>
        <v>146206.71399038783</v>
      </c>
      <c r="I166" s="4">
        <f t="shared" si="197"/>
        <v>120231.66968514521</v>
      </c>
      <c r="J166" s="4">
        <f t="shared" si="198"/>
        <v>26687.544785749073</v>
      </c>
      <c r="K166" s="4">
        <f t="shared" si="166"/>
        <v>113718.4717362849</v>
      </c>
      <c r="L166" s="4">
        <f t="shared" si="167"/>
        <v>33698.081878680001</v>
      </c>
      <c r="M166" s="4">
        <f t="shared" si="168"/>
        <v>3930.4948972864468</v>
      </c>
      <c r="N166" s="11">
        <f t="shared" si="179"/>
        <v>3.0472083499095692E-3</v>
      </c>
      <c r="O166" s="11">
        <f t="shared" si="180"/>
        <v>9.2032218300288626E-3</v>
      </c>
      <c r="P166" s="11">
        <f t="shared" si="181"/>
        <v>6.1052449773721928E-3</v>
      </c>
      <c r="Q166" s="4">
        <f t="shared" si="182"/>
        <v>4955.5533939101733</v>
      </c>
      <c r="R166" s="4">
        <f t="shared" si="183"/>
        <v>15977.587042072804</v>
      </c>
      <c r="S166" s="4">
        <f t="shared" si="184"/>
        <v>4123.4851949859467</v>
      </c>
      <c r="T166" s="4">
        <f t="shared" si="199"/>
        <v>33.894157516158728</v>
      </c>
      <c r="U166" s="4">
        <f t="shared" si="200"/>
        <v>132.89000380610082</v>
      </c>
      <c r="V166" s="4">
        <f t="shared" si="201"/>
        <v>154.50972459586666</v>
      </c>
      <c r="W166" s="11">
        <f t="shared" si="185"/>
        <v>-1.219247815263802E-2</v>
      </c>
      <c r="X166" s="11">
        <f t="shared" si="186"/>
        <v>-1.3228699347321071E-2</v>
      </c>
      <c r="Y166" s="11">
        <f t="shared" si="187"/>
        <v>-1.2203590333800474E-2</v>
      </c>
      <c r="Z166" s="4">
        <f t="shared" si="213"/>
        <v>8238.2809063136083</v>
      </c>
      <c r="AA166" s="4">
        <f t="shared" si="202"/>
        <v>49353.069310139799</v>
      </c>
      <c r="AB166" s="4">
        <f t="shared" si="203"/>
        <v>7334.3174837188371</v>
      </c>
      <c r="AC166" s="12">
        <f t="shared" si="204"/>
        <v>1.7806286369785254</v>
      </c>
      <c r="AD166" s="12">
        <f t="shared" si="205"/>
        <v>3.8604171247401475</v>
      </c>
      <c r="AE166" s="12">
        <f t="shared" si="206"/>
        <v>1.8153480872077379</v>
      </c>
      <c r="AF166" s="11">
        <f t="shared" si="188"/>
        <v>-2.9039671966837322E-3</v>
      </c>
      <c r="AG166" s="11">
        <f t="shared" si="189"/>
        <v>2.0567434751257441E-3</v>
      </c>
      <c r="AH166" s="11">
        <f t="shared" si="190"/>
        <v>8.257041531207765E-4</v>
      </c>
      <c r="AI166" s="1">
        <f t="shared" si="169"/>
        <v>280816.60549916961</v>
      </c>
      <c r="AJ166" s="1">
        <f t="shared" si="170"/>
        <v>217727.52819249785</v>
      </c>
      <c r="AK166" s="1">
        <f t="shared" si="171"/>
        <v>49764.875735358779</v>
      </c>
      <c r="AL166" s="17">
        <f t="shared" si="241"/>
        <v>45.733532133651281</v>
      </c>
      <c r="AM166" s="17">
        <f t="shared" si="241"/>
        <v>16.812309960264404</v>
      </c>
      <c r="AN166" s="17">
        <f t="shared" si="241"/>
        <v>2.9957475246453757</v>
      </c>
      <c r="AO166" s="7">
        <f t="shared" si="240"/>
        <v>6.0501391882681202E-3</v>
      </c>
      <c r="AP166" s="7">
        <f t="shared" si="240"/>
        <v>9.3167597029775659E-3</v>
      </c>
      <c r="AQ166" s="7">
        <f t="shared" si="240"/>
        <v>6.7438441610954457E-3</v>
      </c>
      <c r="AR166" s="1">
        <f t="shared" si="208"/>
        <v>146206.71399038783</v>
      </c>
      <c r="AS166" s="1">
        <f t="shared" si="209"/>
        <v>120231.66968514521</v>
      </c>
      <c r="AT166" s="1">
        <f t="shared" si="210"/>
        <v>26687.544785749073</v>
      </c>
      <c r="AU166" s="1">
        <f t="shared" si="172"/>
        <v>29241.342798077567</v>
      </c>
      <c r="AV166" s="1">
        <f t="shared" si="173"/>
        <v>24046.333937029045</v>
      </c>
      <c r="AW166" s="1">
        <f t="shared" si="174"/>
        <v>5337.5089571498147</v>
      </c>
      <c r="AX166" s="1">
        <f t="shared" si="222"/>
        <v>90974.77738902792</v>
      </c>
      <c r="AY166" s="1">
        <f t="shared" si="223"/>
        <v>26958.465502943996</v>
      </c>
      <c r="AZ166" s="1">
        <f t="shared" si="224"/>
        <v>3144.395917829158</v>
      </c>
      <c r="BA166" s="1">
        <f t="shared" si="225"/>
        <v>11.41833757553071</v>
      </c>
      <c r="BB166" s="1">
        <f t="shared" si="226"/>
        <v>10.202052645859791</v>
      </c>
      <c r="BC166" s="1">
        <f t="shared" si="227"/>
        <v>8.0533770736835333</v>
      </c>
      <c r="BD166" s="1">
        <f t="shared" si="228"/>
        <v>5503.0871674041218</v>
      </c>
      <c r="BE166">
        <f t="shared" si="214"/>
        <v>7.4918915218220111E-2</v>
      </c>
      <c r="BF166">
        <f t="shared" si="215"/>
        <v>0.20311806369660462</v>
      </c>
      <c r="BG166">
        <f t="shared" si="216"/>
        <v>2.6103804494005161E-2</v>
      </c>
      <c r="BH166">
        <f t="shared" si="229"/>
        <v>0.16685475741648986</v>
      </c>
      <c r="BI166">
        <f t="shared" si="230"/>
        <v>5.6128438574748528E-4</v>
      </c>
      <c r="BJ166">
        <f t="shared" si="230"/>
        <v>4.125694779985793E-3</v>
      </c>
      <c r="BK166">
        <f t="shared" si="230"/>
        <v>6.8140860906124406E-5</v>
      </c>
      <c r="BL166">
        <f t="shared" si="219"/>
        <v>82.06354565425309</v>
      </c>
      <c r="BM166">
        <f t="shared" si="220"/>
        <v>496.03917200897973</v>
      </c>
      <c r="BN166">
        <f t="shared" si="221"/>
        <v>1.8185122771716933</v>
      </c>
      <c r="BO166">
        <f t="shared" si="192"/>
        <v>181.6506472973966</v>
      </c>
      <c r="BP166">
        <f t="shared" si="211"/>
        <v>98.965370473682</v>
      </c>
      <c r="BQ166">
        <f t="shared" si="212"/>
        <v>18.996899249552772</v>
      </c>
      <c r="BR166" s="7">
        <f t="shared" si="237"/>
        <v>5.9020677998000703E-3</v>
      </c>
      <c r="BS166" s="7">
        <f t="shared" si="217"/>
        <v>5.2032839850208963E-2</v>
      </c>
      <c r="BT166" s="7">
        <f t="shared" si="218"/>
        <v>1.106711428290073E-2</v>
      </c>
      <c r="BU166" s="8">
        <f>MAX((BU$3*climate!$I276+BU$4*climate!$I276^2+BU$5*climate!$I276^6)*(K166/K$66)^$BW$1,-99)</f>
        <v>-15.597335892140824</v>
      </c>
      <c r="BV166" s="8">
        <f>MAX((BV$3*climate!$I276+BV$4*climate!$I276^2+BV$5*climate!$I276^6)*(L166/L$66)^$BW$1,-99)</f>
        <v>-11.701261971782179</v>
      </c>
      <c r="BW166" s="8">
        <f>MAX((BW$3*climate!$I276+BW$4*climate!$I276^2+BW$5*climate!$I276^6)*(M166/M$66)^$BW$1,-99)</f>
        <v>-12.085061200106443</v>
      </c>
      <c r="BX166" s="8">
        <f>MAX((BX$3*climate!$M276+BX$4*climate!$M276^2+BX$5*climate!$M276^6)*(K166/K$66)^$BW$1,-99)</f>
        <v>-15.597353146855747</v>
      </c>
      <c r="BY166" s="8">
        <f>MAX((BY$3*climate!$M276+BY$4*climate!$M276^2+BY$5*climate!$M276^6)*(L166/L$66)^$BW$1,-99)</f>
        <v>-11.701273249369601</v>
      </c>
      <c r="BZ166" s="8">
        <f>MAX((BZ$3*climate!$M276+BZ$4*climate!$M276^2+BZ$5*climate!$M276^6)*(M166/M$66)^$BW$1,-99)</f>
        <v>-12.085071467645221</v>
      </c>
      <c r="CA166" s="8">
        <f t="shared" si="231"/>
        <v>2.7967705706660798E-2</v>
      </c>
      <c r="CB166" s="8">
        <f t="shared" si="232"/>
        <v>1.4552391520124565E-3</v>
      </c>
      <c r="CC166" s="8">
        <f t="shared" si="233"/>
        <v>3.0952179528614997E-4</v>
      </c>
      <c r="CD166" s="8">
        <f>MAX((CD$3*climate!$I276+CD$4*climate!$I276^2+CD$5*climate!$I276^6)*(K166/K$66)^$BW$1,-99)</f>
        <v>-65.220372571578451</v>
      </c>
      <c r="CE166" s="8">
        <f>MAX((CE$3*climate!$I276+CE$4*climate!$I276^2+CE$5*climate!$I276^6)*(L166/L$66)^$BW$1,-99)</f>
        <v>-53.572144541629235</v>
      </c>
      <c r="CF166" s="8">
        <f>MAX((CF$3*climate!$I276+CF$4*climate!$I276^2+CF$5*climate!$I276^6)*(M166/M$66)^$BW$1,-99)</f>
        <v>-60.874693518287955</v>
      </c>
      <c r="CG166" s="8">
        <f>MAX((CG$3*climate!$M276+CG$4*climate!$M276^2+CG$5*climate!$M276^6)*(K166/K$66)^$BW$1,-99)</f>
        <v>-65.220515919237556</v>
      </c>
      <c r="CH166" s="8">
        <f>MAX((CH$3*climate!$M276+CH$4*climate!$M276^2+CH$5*climate!$M276^6)*(L166/L$66)^$BW$1,-99)</f>
        <v>-53.572257190873394</v>
      </c>
      <c r="CI166" s="8">
        <f>MAX((CI$3*climate!$M276+CI$4*climate!$M276^2+CI$5*climate!$M276^6)*(M166/M$66)^$BW$1,-99)</f>
        <v>-60.874817799587348</v>
      </c>
      <c r="CJ166" s="8">
        <f t="shared" si="234"/>
        <v>1.2228390766424844E-2</v>
      </c>
      <c r="CK166" s="8">
        <f t="shared" si="235"/>
        <v>6.3627789837515799E-4</v>
      </c>
      <c r="CL166" s="8">
        <f t="shared" si="236"/>
        <v>1.3533299810799179E-4</v>
      </c>
    </row>
    <row r="167" spans="1:90">
      <c r="A167">
        <f t="shared" si="175"/>
        <v>2121</v>
      </c>
      <c r="B167" s="4">
        <f t="shared" si="193"/>
        <v>1285.7323369718658</v>
      </c>
      <c r="C167" s="4">
        <f t="shared" si="194"/>
        <v>3568.1433578341216</v>
      </c>
      <c r="D167" s="4">
        <f t="shared" si="195"/>
        <v>6790.8559886876428</v>
      </c>
      <c r="E167" s="11">
        <f t="shared" si="176"/>
        <v>3.284686348348883E-5</v>
      </c>
      <c r="F167" s="11">
        <f t="shared" si="177"/>
        <v>6.5850720013548554E-5</v>
      </c>
      <c r="G167" s="11">
        <f t="shared" si="178"/>
        <v>1.4538714692439384E-4</v>
      </c>
      <c r="H167" s="4">
        <f t="shared" si="196"/>
        <v>146642.03291787932</v>
      </c>
      <c r="I167" s="4">
        <f t="shared" si="197"/>
        <v>121331.65569514968</v>
      </c>
      <c r="J167" s="4">
        <f t="shared" si="198"/>
        <v>26851.97058600554</v>
      </c>
      <c r="K167" s="4">
        <f t="shared" si="166"/>
        <v>114053.31319833493</v>
      </c>
      <c r="L167" s="4">
        <f t="shared" si="167"/>
        <v>34004.142638707912</v>
      </c>
      <c r="M167" s="4">
        <f t="shared" si="168"/>
        <v>3954.1363608264032</v>
      </c>
      <c r="N167" s="11">
        <f t="shared" si="179"/>
        <v>2.94447733017833E-3</v>
      </c>
      <c r="O167" s="11">
        <f t="shared" si="180"/>
        <v>9.0824386126722167E-3</v>
      </c>
      <c r="P167" s="11">
        <f t="shared" si="181"/>
        <v>6.014882135142452E-3</v>
      </c>
      <c r="Q167" s="4">
        <f t="shared" si="182"/>
        <v>4909.7077885287308</v>
      </c>
      <c r="R167" s="4">
        <f t="shared" si="183"/>
        <v>15910.467758350322</v>
      </c>
      <c r="S167" s="4">
        <f t="shared" si="184"/>
        <v>4098.2592191207241</v>
      </c>
      <c r="T167" s="4">
        <f t="shared" si="199"/>
        <v>33.480903741140892</v>
      </c>
      <c r="U167" s="4">
        <f t="shared" si="200"/>
        <v>131.13204189948556</v>
      </c>
      <c r="V167" s="4">
        <f t="shared" si="201"/>
        <v>152.62415121431036</v>
      </c>
      <c r="W167" s="11">
        <f t="shared" si="185"/>
        <v>-1.219247815263802E-2</v>
      </c>
      <c r="X167" s="11">
        <f t="shared" si="186"/>
        <v>-1.3228699347321071E-2</v>
      </c>
      <c r="Y167" s="11">
        <f t="shared" si="187"/>
        <v>-1.2203590333800474E-2</v>
      </c>
      <c r="Z167" s="4">
        <f t="shared" si="213"/>
        <v>8139.2109164299318</v>
      </c>
      <c r="AA167" s="4">
        <f t="shared" si="202"/>
        <v>49252.89050446653</v>
      </c>
      <c r="AB167" s="4">
        <f t="shared" si="203"/>
        <v>7296.1788563293767</v>
      </c>
      <c r="AC167" s="12">
        <f t="shared" si="204"/>
        <v>1.7754577498272641</v>
      </c>
      <c r="AD167" s="12">
        <f t="shared" si="205"/>
        <v>3.8683570124727207</v>
      </c>
      <c r="AE167" s="12">
        <f t="shared" si="206"/>
        <v>1.8168470276627051</v>
      </c>
      <c r="AF167" s="11">
        <f t="shared" si="188"/>
        <v>-2.9039671966837322E-3</v>
      </c>
      <c r="AG167" s="11">
        <f t="shared" si="189"/>
        <v>2.0567434751257441E-3</v>
      </c>
      <c r="AH167" s="11">
        <f t="shared" si="190"/>
        <v>8.257041531207765E-4</v>
      </c>
      <c r="AI167" s="1">
        <f t="shared" si="169"/>
        <v>281976.28774733021</v>
      </c>
      <c r="AJ167" s="1">
        <f t="shared" si="170"/>
        <v>220001.1093102771</v>
      </c>
      <c r="AK167" s="1">
        <f t="shared" si="171"/>
        <v>50125.897118972716</v>
      </c>
      <c r="AL167" s="17">
        <f t="shared" si="241"/>
        <v>46.007459426281208</v>
      </c>
      <c r="AM167" s="17">
        <f t="shared" si="241"/>
        <v>16.967379849696645</v>
      </c>
      <c r="AN167" s="17">
        <f t="shared" si="241"/>
        <v>3.01574835055305</v>
      </c>
      <c r="AO167" s="7">
        <f t="shared" si="240"/>
        <v>5.9896377963854393E-3</v>
      </c>
      <c r="AP167" s="7">
        <f t="shared" si="240"/>
        <v>9.2235921059477897E-3</v>
      </c>
      <c r="AQ167" s="7">
        <f t="shared" si="240"/>
        <v>6.6764057194844909E-3</v>
      </c>
      <c r="AR167" s="1">
        <f t="shared" si="208"/>
        <v>146642.03291787932</v>
      </c>
      <c r="AS167" s="1">
        <f t="shared" si="209"/>
        <v>121331.65569514968</v>
      </c>
      <c r="AT167" s="1">
        <f t="shared" si="210"/>
        <v>26851.97058600554</v>
      </c>
      <c r="AU167" s="1">
        <f t="shared" si="172"/>
        <v>29328.406583575867</v>
      </c>
      <c r="AV167" s="1">
        <f t="shared" si="173"/>
        <v>24266.331139029935</v>
      </c>
      <c r="AW167" s="1">
        <f t="shared" si="174"/>
        <v>5370.3941172011082</v>
      </c>
      <c r="AX167" s="1">
        <f t="shared" si="222"/>
        <v>91242.650558667941</v>
      </c>
      <c r="AY167" s="1">
        <f t="shared" si="223"/>
        <v>27203.314110966327</v>
      </c>
      <c r="AZ167" s="1">
        <f t="shared" si="224"/>
        <v>3163.3090886611226</v>
      </c>
      <c r="BA167" s="1">
        <f t="shared" si="225"/>
        <v>11.421277726378253</v>
      </c>
      <c r="BB167" s="1">
        <f t="shared" si="226"/>
        <v>10.211094087176855</v>
      </c>
      <c r="BC167" s="1">
        <f t="shared" si="227"/>
        <v>8.0593739386265533</v>
      </c>
      <c r="BD167" s="1">
        <f t="shared" si="228"/>
        <v>5347.2281091524437</v>
      </c>
      <c r="BE167">
        <f t="shared" si="214"/>
        <v>7.4918915218220111E-2</v>
      </c>
      <c r="BF167">
        <f t="shared" si="215"/>
        <v>0.20311806369660462</v>
      </c>
      <c r="BG167">
        <f t="shared" si="216"/>
        <v>2.6103804494005161E-2</v>
      </c>
      <c r="BH167">
        <f t="shared" si="229"/>
        <v>0.16702238154168494</v>
      </c>
      <c r="BI167">
        <f t="shared" si="230"/>
        <v>5.6128438574748528E-4</v>
      </c>
      <c r="BJ167">
        <f t="shared" si="230"/>
        <v>4.125694779985793E-3</v>
      </c>
      <c r="BK167">
        <f t="shared" si="230"/>
        <v>6.8140860906124406E-5</v>
      </c>
      <c r="BL167">
        <f t="shared" si="219"/>
        <v>82.307883371074411</v>
      </c>
      <c r="BM167">
        <f t="shared" si="220"/>
        <v>500.57737854851251</v>
      </c>
      <c r="BN167">
        <f t="shared" si="221"/>
        <v>1.8297163927563473</v>
      </c>
      <c r="BO167">
        <f t="shared" si="192"/>
        <v>182.7227617336234</v>
      </c>
      <c r="BP167">
        <f t="shared" si="211"/>
        <v>100.0739275095621</v>
      </c>
      <c r="BQ167">
        <f t="shared" si="212"/>
        <v>19.213854382086787</v>
      </c>
      <c r="BR167" s="7">
        <f t="shared" si="237"/>
        <v>5.7986366019371349E-3</v>
      </c>
      <c r="BS167" s="7">
        <f t="shared" si="217"/>
        <v>5.0517320242921319E-2</v>
      </c>
      <c r="BT167" s="7">
        <f t="shared" si="218"/>
        <v>1.0683552651272028E-2</v>
      </c>
      <c r="BU167" s="8">
        <f>MAX((BU$3*climate!$I277+BU$4*climate!$I277^2+BU$5*climate!$I277^6)*(K167/K$66)^$BW$1,-99)</f>
        <v>-15.922872600640813</v>
      </c>
      <c r="BV167" s="8">
        <f>MAX((BV$3*climate!$I277+BV$4*climate!$I277^2+BV$5*climate!$I277^6)*(L167/L$66)^$BW$1,-99)</f>
        <v>-11.894702007939845</v>
      </c>
      <c r="BW167" s="8">
        <f>MAX((BW$3*climate!$I277+BW$4*climate!$I277^2+BW$5*climate!$I277^6)*(M167/M$66)^$BW$1,-99)</f>
        <v>-12.267215802863468</v>
      </c>
      <c r="BX167" s="8">
        <f>MAX((BX$3*climate!$M277+BX$4*climate!$M277^2+BX$5*climate!$M277^6)*(K167/K$66)^$BW$1,-99)</f>
        <v>-15.922889874731849</v>
      </c>
      <c r="BY167" s="8">
        <f>MAX((BY$3*climate!$M277+BY$4*climate!$M277^2+BY$5*climate!$M277^6)*(L167/L$66)^$BW$1,-99)</f>
        <v>-11.894713274396766</v>
      </c>
      <c r="BZ167" s="8">
        <f>MAX((BZ$3*climate!$M277+BZ$4*climate!$M277^2+BZ$5*climate!$M277^6)*(M167/M$66)^$BW$1,-99)</f>
        <v>-12.267226061816119</v>
      </c>
      <c r="CA167" s="8">
        <f t="shared" si="231"/>
        <v>2.808580921124813E-2</v>
      </c>
      <c r="CB167" s="8">
        <f t="shared" si="232"/>
        <v>1.4188198182062111E-3</v>
      </c>
      <c r="CC167" s="8">
        <f t="shared" si="233"/>
        <v>3.0005622146195033E-4</v>
      </c>
      <c r="CD167" s="8">
        <f>MAX((CD$3*climate!$I277+CD$4*climate!$I277^2+CD$5*climate!$I277^6)*(K167/K$66)^$BW$1,-99)</f>
        <v>-68.006971532071702</v>
      </c>
      <c r="CE167" s="8">
        <f>MAX((CE$3*climate!$I277+CE$4*climate!$I277^2+CE$5*climate!$I277^6)*(L167/L$66)^$BW$1,-99)</f>
        <v>-55.67468947469856</v>
      </c>
      <c r="CF167" s="8">
        <f>MAX((CF$3*climate!$I277+CF$4*climate!$I277^2+CF$5*climate!$I277^6)*(M167/M$66)^$BW$1,-99)</f>
        <v>-63.238002204473553</v>
      </c>
      <c r="CG167" s="8">
        <f>MAX((CG$3*climate!$M277+CG$4*climate!$M277^2+CG$5*climate!$M277^6)*(K167/K$66)^$BW$1,-99)</f>
        <v>-68.007118617522664</v>
      </c>
      <c r="CH167" s="8">
        <f>MAX((CH$3*climate!$M277+CH$4*climate!$M277^2+CH$5*climate!$M277^6)*(L167/L$66)^$BW$1,-99)</f>
        <v>-55.674804823284134</v>
      </c>
      <c r="CI167" s="8">
        <f>MAX((CI$3*climate!$M277+CI$4*climate!$M277^2+CI$5*climate!$M277^6)*(M167/M$66)^$BW$1,-99)</f>
        <v>-63.238129513506614</v>
      </c>
      <c r="CJ167" s="8">
        <f t="shared" si="234"/>
        <v>1.2438920025883281E-2</v>
      </c>
      <c r="CK167" s="8">
        <f t="shared" si="235"/>
        <v>6.2838090642363287E-4</v>
      </c>
      <c r="CL167" s="8">
        <f t="shared" si="236"/>
        <v>1.3289185702148606E-4</v>
      </c>
    </row>
    <row r="168" spans="1:90">
      <c r="A168">
        <f t="shared" si="175"/>
        <v>2122</v>
      </c>
      <c r="B168" s="4">
        <f t="shared" si="193"/>
        <v>1285.7724576326871</v>
      </c>
      <c r="C168" s="4">
        <f t="shared" si="194"/>
        <v>3568.3665744028849</v>
      </c>
      <c r="D168" s="4">
        <f t="shared" si="195"/>
        <v>6791.7939267061447</v>
      </c>
      <c r="E168" s="11">
        <f t="shared" si="176"/>
        <v>3.1204520309314386E-5</v>
      </c>
      <c r="F168" s="11">
        <f t="shared" si="177"/>
        <v>6.2558184012871123E-5</v>
      </c>
      <c r="G168" s="11">
        <f t="shared" si="178"/>
        <v>1.3811778957817416E-4</v>
      </c>
      <c r="H168" s="4">
        <f t="shared" si="196"/>
        <v>147063.59485814633</v>
      </c>
      <c r="I168" s="4">
        <f t="shared" si="197"/>
        <v>122426.8747064975</v>
      </c>
      <c r="J168" s="4">
        <f t="shared" si="198"/>
        <v>27014.82774573001</v>
      </c>
      <c r="K168" s="4">
        <f t="shared" si="166"/>
        <v>114377.62100528576</v>
      </c>
      <c r="L168" s="4">
        <f t="shared" si="167"/>
        <v>34308.940002046707</v>
      </c>
      <c r="M168" s="4">
        <f t="shared" si="168"/>
        <v>3977.5688186746183</v>
      </c>
      <c r="N168" s="11">
        <f t="shared" si="179"/>
        <v>2.8434755453958793E-3</v>
      </c>
      <c r="O168" s="11">
        <f t="shared" si="180"/>
        <v>8.9635361954938375E-3</v>
      </c>
      <c r="P168" s="11">
        <f t="shared" si="181"/>
        <v>5.9260621561665339E-3</v>
      </c>
      <c r="Q168" s="4">
        <f t="shared" si="182"/>
        <v>4863.7884703378222</v>
      </c>
      <c r="R168" s="4">
        <f t="shared" si="183"/>
        <v>15841.711385803648</v>
      </c>
      <c r="S168" s="4">
        <f t="shared" si="184"/>
        <v>4072.7983466434475</v>
      </c>
      <c r="T168" s="4">
        <f t="shared" si="199"/>
        <v>33.072688553746453</v>
      </c>
      <c r="U168" s="4">
        <f t="shared" si="200"/>
        <v>129.39733554239695</v>
      </c>
      <c r="V168" s="4">
        <f t="shared" si="201"/>
        <v>150.7615885978469</v>
      </c>
      <c r="W168" s="11">
        <f t="shared" si="185"/>
        <v>-1.219247815263802E-2</v>
      </c>
      <c r="X168" s="11">
        <f t="shared" si="186"/>
        <v>-1.3228699347321071E-2</v>
      </c>
      <c r="Y168" s="11">
        <f t="shared" si="187"/>
        <v>-1.2203590333800474E-2</v>
      </c>
      <c r="Z168" s="4">
        <f t="shared" si="213"/>
        <v>8040.4948147960285</v>
      </c>
      <c r="AA168" s="4">
        <f t="shared" si="202"/>
        <v>49146.862014997816</v>
      </c>
      <c r="AB168" s="4">
        <f t="shared" si="203"/>
        <v>7257.5311294046332</v>
      </c>
      <c r="AC168" s="12">
        <f t="shared" si="204"/>
        <v>1.7703018787626679</v>
      </c>
      <c r="AD168" s="12">
        <f t="shared" si="205"/>
        <v>3.8763132305175807</v>
      </c>
      <c r="AE168" s="12">
        <f t="shared" si="206"/>
        <v>1.8183472057990313</v>
      </c>
      <c r="AF168" s="11">
        <f t="shared" si="188"/>
        <v>-2.9039671966837322E-3</v>
      </c>
      <c r="AG168" s="11">
        <f t="shared" si="189"/>
        <v>2.0567434751257441E-3</v>
      </c>
      <c r="AH168" s="11">
        <f t="shared" si="190"/>
        <v>8.257041531207765E-4</v>
      </c>
      <c r="AI168" s="1">
        <f t="shared" si="169"/>
        <v>283107.06555617304</v>
      </c>
      <c r="AJ168" s="1">
        <f t="shared" si="170"/>
        <v>222267.32951827932</v>
      </c>
      <c r="AK168" s="1">
        <f t="shared" si="171"/>
        <v>50483.701524276556</v>
      </c>
      <c r="AL168" s="17">
        <f t="shared" si="241"/>
        <v>46.280271763997582</v>
      </c>
      <c r="AM168" s="17">
        <f t="shared" si="241"/>
        <v>17.122315038628521</v>
      </c>
      <c r="AN168" s="17">
        <f t="shared" si="241"/>
        <v>3.0356813664938467</v>
      </c>
      <c r="AO168" s="7">
        <f t="shared" si="240"/>
        <v>5.9297414184215852E-3</v>
      </c>
      <c r="AP168" s="7">
        <f t="shared" si="240"/>
        <v>9.1313561848883115E-3</v>
      </c>
      <c r="AQ168" s="7">
        <f t="shared" si="240"/>
        <v>6.6096416622896462E-3</v>
      </c>
      <c r="AR168" s="1">
        <f t="shared" si="208"/>
        <v>147063.59485814633</v>
      </c>
      <c r="AS168" s="1">
        <f t="shared" si="209"/>
        <v>122426.8747064975</v>
      </c>
      <c r="AT168" s="1">
        <f t="shared" si="210"/>
        <v>27014.82774573001</v>
      </c>
      <c r="AU168" s="1">
        <f t="shared" si="172"/>
        <v>29412.718971629267</v>
      </c>
      <c r="AV168" s="1">
        <f t="shared" si="173"/>
        <v>24485.374941299502</v>
      </c>
      <c r="AW168" s="1">
        <f t="shared" si="174"/>
        <v>5402.9655491460026</v>
      </c>
      <c r="AX168" s="1">
        <f t="shared" si="222"/>
        <v>91502.096804228611</v>
      </c>
      <c r="AY168" s="1">
        <f t="shared" si="223"/>
        <v>27447.152001637362</v>
      </c>
      <c r="AZ168" s="1">
        <f t="shared" si="224"/>
        <v>3182.0550549396949</v>
      </c>
      <c r="BA168" s="1">
        <f t="shared" si="225"/>
        <v>11.424117166894256</v>
      </c>
      <c r="BB168" s="1">
        <f t="shared" si="226"/>
        <v>10.220017689337825</v>
      </c>
      <c r="BC168" s="1">
        <f t="shared" si="227"/>
        <v>8.0652825107404169</v>
      </c>
      <c r="BD168" s="1">
        <f t="shared" si="228"/>
        <v>5195.697631892268</v>
      </c>
      <c r="BE168">
        <f t="shared" si="214"/>
        <v>7.4918915218220111E-2</v>
      </c>
      <c r="BF168">
        <f t="shared" si="215"/>
        <v>0.20311806369660462</v>
      </c>
      <c r="BG168">
        <f t="shared" si="216"/>
        <v>2.6103804494005161E-2</v>
      </c>
      <c r="BH168">
        <f t="shared" si="229"/>
        <v>0.16718858723325722</v>
      </c>
      <c r="BI168">
        <f t="shared" si="230"/>
        <v>5.6128438574748528E-4</v>
      </c>
      <c r="BJ168">
        <f t="shared" si="230"/>
        <v>4.125694779985793E-3</v>
      </c>
      <c r="BK168">
        <f t="shared" si="230"/>
        <v>6.8140860906124406E-5</v>
      </c>
      <c r="BL168">
        <f t="shared" si="219"/>
        <v>82.544499505771697</v>
      </c>
      <c r="BM168">
        <f t="shared" si="220"/>
        <v>505.09591790657146</v>
      </c>
      <c r="BN168">
        <f t="shared" si="221"/>
        <v>1.8408136198246989</v>
      </c>
      <c r="BO168">
        <f t="shared" si="192"/>
        <v>183.78230462781903</v>
      </c>
      <c r="BP168">
        <f t="shared" si="211"/>
        <v>101.19510672816534</v>
      </c>
      <c r="BQ168">
        <f t="shared" si="212"/>
        <v>19.433324345151302</v>
      </c>
      <c r="BR168" s="7">
        <f t="shared" si="237"/>
        <v>5.6970553916591005E-3</v>
      </c>
      <c r="BS168" s="7">
        <f t="shared" si="217"/>
        <v>4.9045941983418759E-2</v>
      </c>
      <c r="BT168" s="7">
        <f t="shared" si="218"/>
        <v>1.0314314263166745E-2</v>
      </c>
      <c r="BU168" s="8">
        <f>MAX((BU$3*climate!$I278+BU$4*climate!$I278^2+BU$5*climate!$I278^6)*(K168/K$66)^$BW$1,-99)</f>
        <v>-16.248570248094435</v>
      </c>
      <c r="BV168" s="8">
        <f>MAX((BV$3*climate!$I278+BV$4*climate!$I278^2+BV$5*climate!$I278^6)*(L168/L$66)^$BW$1,-99)</f>
        <v>-12.087593828973432</v>
      </c>
      <c r="BW168" s="8">
        <f>MAX((BW$3*climate!$I278+BW$4*climate!$I278^2+BW$5*climate!$I278^6)*(M168/M$66)^$BW$1,-99)</f>
        <v>-12.448978066820217</v>
      </c>
      <c r="BX168" s="8">
        <f>MAX((BX$3*climate!$M278+BX$4*climate!$M278^2+BX$5*climate!$M278^6)*(K168/K$66)^$BW$1,-99)</f>
        <v>-16.248587539812924</v>
      </c>
      <c r="BY168" s="8">
        <f>MAX((BY$3*climate!$M278+BY$4*climate!$M278^2+BY$5*climate!$M278^6)*(L168/L$66)^$BW$1,-99)</f>
        <v>-12.087605083373669</v>
      </c>
      <c r="BZ168" s="8">
        <f>MAX((BZ$3*climate!$M278+BZ$4*climate!$M278^2+BZ$5*climate!$M278^6)*(M168/M$66)^$BW$1,-99)</f>
        <v>-12.448988316416237</v>
      </c>
      <c r="CA168" s="8">
        <f t="shared" si="231"/>
        <v>2.8198733532200499E-2</v>
      </c>
      <c r="CB168" s="8">
        <f t="shared" si="232"/>
        <v>1.3830334488261907E-3</v>
      </c>
      <c r="CC168" s="8">
        <f t="shared" si="233"/>
        <v>2.9085059947441395E-4</v>
      </c>
      <c r="CD168" s="8">
        <f>MAX((CD$3*climate!$I278+CD$4*climate!$I278^2+CD$5*climate!$I278^6)*(K168/K$66)^$BW$1,-99)</f>
        <v>-70.863341324494698</v>
      </c>
      <c r="CE168" s="8">
        <f>MAX((CE$3*climate!$I278+CE$4*climate!$I278^2+CE$5*climate!$I278^6)*(L168/L$66)^$BW$1,-99)</f>
        <v>-57.824462419993132</v>
      </c>
      <c r="CF168" s="8">
        <f>MAX((CF$3*climate!$I278+CF$4*climate!$I278^2+CF$5*climate!$I278^6)*(M168/M$66)^$BW$1,-99)</f>
        <v>-65.655712785539535</v>
      </c>
      <c r="CG168" s="8">
        <f>MAX((CG$3*climate!$M278+CG$4*climate!$M278^2+CG$5*climate!$M278^6)*(K168/K$66)^$BW$1,-99)</f>
        <v>-70.863492174566971</v>
      </c>
      <c r="CH168" s="8">
        <f>MAX((CH$3*climate!$M278+CH$4*climate!$M278^2+CH$5*climate!$M278^6)*(L168/L$66)^$BW$1,-99)</f>
        <v>-57.824580480444006</v>
      </c>
      <c r="CI168" s="8">
        <f>MAX((CI$3*climate!$M278+CI$4*climate!$M278^2+CI$5*climate!$M278^6)*(M168/M$66)^$BW$1,-99)</f>
        <v>-65.655843139473177</v>
      </c>
      <c r="CJ168" s="8">
        <f t="shared" si="234"/>
        <v>1.2646081276890047E-2</v>
      </c>
      <c r="CK168" s="8">
        <f t="shared" si="235"/>
        <v>6.202389686239475E-4</v>
      </c>
      <c r="CL168" s="8">
        <f t="shared" si="236"/>
        <v>1.3043565648739294E-4</v>
      </c>
    </row>
    <row r="169" spans="1:90">
      <c r="A169">
        <f t="shared" si="175"/>
        <v>2123</v>
      </c>
      <c r="B169" s="4">
        <f t="shared" si="193"/>
        <v>1285.8105734498158</v>
      </c>
      <c r="C169" s="4">
        <f t="shared" si="194"/>
        <v>3568.5786434090323</v>
      </c>
      <c r="D169" s="4">
        <f t="shared" si="195"/>
        <v>6792.6850908923507</v>
      </c>
      <c r="E169" s="11">
        <f t="shared" si="176"/>
        <v>2.9644294293848666E-5</v>
      </c>
      <c r="F169" s="11">
        <f t="shared" si="177"/>
        <v>5.9430274812227565E-5</v>
      </c>
      <c r="G169" s="11">
        <f t="shared" si="178"/>
        <v>1.3121190009926544E-4</v>
      </c>
      <c r="H169" s="4">
        <f t="shared" si="196"/>
        <v>147471.53756244568</v>
      </c>
      <c r="I169" s="4">
        <f t="shared" si="197"/>
        <v>123517.2635421647</v>
      </c>
      <c r="J169" s="4">
        <f t="shared" si="198"/>
        <v>27176.126404832165</v>
      </c>
      <c r="K169" s="4">
        <f t="shared" si="166"/>
        <v>114691.4954718261</v>
      </c>
      <c r="L169" s="4">
        <f t="shared" si="167"/>
        <v>34612.453832366642</v>
      </c>
      <c r="M169" s="4">
        <f t="shared" si="168"/>
        <v>4000.792917850702</v>
      </c>
      <c r="N169" s="11">
        <f t="shared" si="179"/>
        <v>2.744194745279982E-3</v>
      </c>
      <c r="O169" s="11">
        <f t="shared" si="180"/>
        <v>8.8464939546901711E-3</v>
      </c>
      <c r="P169" s="11">
        <f t="shared" si="181"/>
        <v>5.8387674066247008E-3</v>
      </c>
      <c r="Q169" s="4">
        <f t="shared" si="182"/>
        <v>4817.8140996677275</v>
      </c>
      <c r="R169" s="4">
        <f t="shared" si="183"/>
        <v>15771.373076473015</v>
      </c>
      <c r="S169" s="4">
        <f t="shared" si="184"/>
        <v>4047.1164636518852</v>
      </c>
      <c r="T169" s="4">
        <f t="shared" si="199"/>
        <v>32.669450521105894</v>
      </c>
      <c r="U169" s="4">
        <f t="shared" si="200"/>
        <v>127.68557709416216</v>
      </c>
      <c r="V169" s="4">
        <f t="shared" si="201"/>
        <v>148.9217559325258</v>
      </c>
      <c r="W169" s="11">
        <f t="shared" si="185"/>
        <v>-1.219247815263802E-2</v>
      </c>
      <c r="X169" s="11">
        <f t="shared" si="186"/>
        <v>-1.3228699347321071E-2</v>
      </c>
      <c r="Y169" s="11">
        <f t="shared" si="187"/>
        <v>-1.2203590333800474E-2</v>
      </c>
      <c r="Z169" s="4">
        <f t="shared" si="213"/>
        <v>7942.1630447287143</v>
      </c>
      <c r="AA169" s="4">
        <f t="shared" si="202"/>
        <v>49035.121720258649</v>
      </c>
      <c r="AB169" s="4">
        <f t="shared" si="203"/>
        <v>7218.398287341417</v>
      </c>
      <c r="AC169" s="12">
        <f t="shared" si="204"/>
        <v>1.7651609801785135</v>
      </c>
      <c r="AD169" s="12">
        <f t="shared" si="205"/>
        <v>3.8842858124619912</v>
      </c>
      <c r="AE169" s="12">
        <f t="shared" si="206"/>
        <v>1.8198486226386752</v>
      </c>
      <c r="AF169" s="11">
        <f t="shared" si="188"/>
        <v>-2.9039671966837322E-3</v>
      </c>
      <c r="AG169" s="11">
        <f t="shared" si="189"/>
        <v>2.0567434751257441E-3</v>
      </c>
      <c r="AH169" s="11">
        <f t="shared" si="190"/>
        <v>8.257041531207765E-4</v>
      </c>
      <c r="AI169" s="1">
        <f t="shared" si="169"/>
        <v>284209.07797218498</v>
      </c>
      <c r="AJ169" s="1">
        <f t="shared" si="170"/>
        <v>224525.97150775089</v>
      </c>
      <c r="AK169" s="1">
        <f t="shared" si="171"/>
        <v>50838.296920994901</v>
      </c>
      <c r="AL169" s="17">
        <f t="shared" si="241"/>
        <v>46.551957507889021</v>
      </c>
      <c r="AM169" s="17">
        <f t="shared" si="241"/>
        <v>17.277101496382834</v>
      </c>
      <c r="AN169" s="17">
        <f t="shared" si="241"/>
        <v>3.055545484866927</v>
      </c>
      <c r="AO169" s="7">
        <f t="shared" si="240"/>
        <v>5.870444004237369E-3</v>
      </c>
      <c r="AP169" s="7">
        <f t="shared" si="240"/>
        <v>9.0400426230394289E-3</v>
      </c>
      <c r="AQ169" s="7">
        <f t="shared" si="240"/>
        <v>6.5435452456667495E-3</v>
      </c>
      <c r="AR169" s="1">
        <f t="shared" si="208"/>
        <v>147471.53756244568</v>
      </c>
      <c r="AS169" s="1">
        <f t="shared" si="209"/>
        <v>123517.2635421647</v>
      </c>
      <c r="AT169" s="1">
        <f t="shared" si="210"/>
        <v>27176.126404832165</v>
      </c>
      <c r="AU169" s="1">
        <f t="shared" si="172"/>
        <v>29494.307512489137</v>
      </c>
      <c r="AV169" s="1">
        <f t="shared" si="173"/>
        <v>24703.452708432942</v>
      </c>
      <c r="AW169" s="1">
        <f t="shared" si="174"/>
        <v>5435.2252809664333</v>
      </c>
      <c r="AX169" s="1">
        <f t="shared" si="222"/>
        <v>91753.196377460874</v>
      </c>
      <c r="AY169" s="1">
        <f t="shared" si="223"/>
        <v>27689.963065893309</v>
      </c>
      <c r="AZ169" s="1">
        <f t="shared" si="224"/>
        <v>3200.6343342805612</v>
      </c>
      <c r="BA169" s="1">
        <f t="shared" si="225"/>
        <v>11.426857603211472</v>
      </c>
      <c r="BB169" s="1">
        <f t="shared" si="226"/>
        <v>10.228825282321333</v>
      </c>
      <c r="BC169" s="1">
        <f t="shared" si="227"/>
        <v>8.0711042986056292</v>
      </c>
      <c r="BD169" s="1">
        <f t="shared" si="228"/>
        <v>5048.3803109637765</v>
      </c>
      <c r="BE169">
        <f t="shared" si="214"/>
        <v>7.4918915218220111E-2</v>
      </c>
      <c r="BF169">
        <f t="shared" si="215"/>
        <v>0.20311806369660462</v>
      </c>
      <c r="BG169">
        <f t="shared" si="216"/>
        <v>2.6103804494005161E-2</v>
      </c>
      <c r="BH169">
        <f t="shared" si="229"/>
        <v>0.16735338520564993</v>
      </c>
      <c r="BI169">
        <f t="shared" si="230"/>
        <v>5.6128438574748528E-4</v>
      </c>
      <c r="BJ169">
        <f t="shared" si="230"/>
        <v>4.125694779985793E-3</v>
      </c>
      <c r="BK169">
        <f t="shared" si="230"/>
        <v>6.8140860906124406E-5</v>
      </c>
      <c r="BL169">
        <f t="shared" si="219"/>
        <v>82.773471375974523</v>
      </c>
      <c r="BM169">
        <f t="shared" si="220"/>
        <v>509.59452943403841</v>
      </c>
      <c r="BN169">
        <f t="shared" si="221"/>
        <v>1.8518046493189233</v>
      </c>
      <c r="BO169">
        <f t="shared" si="192"/>
        <v>184.82932259729048</v>
      </c>
      <c r="BP169">
        <f t="shared" si="211"/>
        <v>102.32905119280032</v>
      </c>
      <c r="BQ169">
        <f t="shared" si="212"/>
        <v>19.655337994306958</v>
      </c>
      <c r="BR169" s="7">
        <f t="shared" si="237"/>
        <v>5.5973037045995433E-3</v>
      </c>
      <c r="BS169" s="7">
        <f t="shared" si="217"/>
        <v>4.7617419401377432E-2</v>
      </c>
      <c r="BT169" s="7">
        <f t="shared" si="218"/>
        <v>9.9588139306491363E-3</v>
      </c>
      <c r="BU169" s="8">
        <f>MAX((BU$3*climate!$I279+BU$4*climate!$I279^2+BU$5*climate!$I279^6)*(K169/K$66)^$BW$1,-99)</f>
        <v>-16.574353774641807</v>
      </c>
      <c r="BV169" s="8">
        <f>MAX((BV$3*climate!$I279+BV$4*climate!$I279^2+BV$5*climate!$I279^6)*(L169/L$66)^$BW$1,-99)</f>
        <v>-12.279894754040228</v>
      </c>
      <c r="BW169" s="8">
        <f>MAX((BW$3*climate!$I279+BW$4*climate!$I279^2+BW$5*climate!$I279^6)*(M169/M$66)^$BW$1,-99)</f>
        <v>-12.630307904994002</v>
      </c>
      <c r="BX169" s="8">
        <f>MAX((BX$3*climate!$M279+BX$4*climate!$M279^2+BX$5*climate!$M279^6)*(K169/K$66)^$BW$1,-99)</f>
        <v>-16.57437108230328</v>
      </c>
      <c r="BY169" s="8">
        <f>MAX((BY$3*climate!$M279+BY$4*climate!$M279^2+BY$5*climate!$M279^6)*(L169/L$66)^$BW$1,-99)</f>
        <v>-12.279905995500123</v>
      </c>
      <c r="BZ169" s="8">
        <f>MAX((BZ$3*climate!$M279+BZ$4*climate!$M279^2+BZ$5*climate!$M279^6)*(M169/M$66)^$BW$1,-99)</f>
        <v>-12.630318144497332</v>
      </c>
      <c r="CA169" s="8">
        <f t="shared" si="231"/>
        <v>2.8306574858528187E-2</v>
      </c>
      <c r="CB169" s="8">
        <f t="shared" si="232"/>
        <v>1.3478860468550226E-3</v>
      </c>
      <c r="CC169" s="8">
        <f t="shared" si="233"/>
        <v>2.8189991203007311E-4</v>
      </c>
      <c r="CD169" s="8">
        <f>MAX((CD$3*climate!$I279+CD$4*climate!$I279^2+CD$5*climate!$I279^6)*(K169/K$66)^$BW$1,-99)</f>
        <v>-73.789452634001151</v>
      </c>
      <c r="CE169" s="8">
        <f>MAX((CE$3*climate!$I279+CE$4*climate!$I279^2+CE$5*climate!$I279^6)*(L169/L$66)^$BW$1,-99)</f>
        <v>-60.021230206022345</v>
      </c>
      <c r="CF169" s="8">
        <f>MAX((CF$3*climate!$I279+CF$4*climate!$I279^2+CF$5*climate!$I279^6)*(M169/M$66)^$BW$1,-99)</f>
        <v>-68.12763795880349</v>
      </c>
      <c r="CG169" s="8">
        <f>MAX((CG$3*climate!$M279+CG$4*climate!$M279^2+CG$5*climate!$M279^6)*(K169/K$66)^$BW$1,-99)</f>
        <v>-73.789607274091637</v>
      </c>
      <c r="CH169" s="8">
        <f>MAX((CH$3*climate!$M279+CH$4*climate!$M279^2+CH$5*climate!$M279^6)*(L169/L$66)^$BW$1,-99)</f>
        <v>-60.021350989726848</v>
      </c>
      <c r="CI169" s="8">
        <f>MAX((CI$3*climate!$M279+CI$4*climate!$M279^2+CI$5*climate!$M279^6)*(M169/M$66)^$BW$1,-99)</f>
        <v>-68.127771373550203</v>
      </c>
      <c r="CJ169" s="8">
        <f t="shared" si="234"/>
        <v>1.2849722262335349E-2</v>
      </c>
      <c r="CK169" s="8">
        <f t="shared" si="235"/>
        <v>6.118706141568387E-4</v>
      </c>
      <c r="CL169" s="8">
        <f t="shared" si="236"/>
        <v>1.279679930711176E-4</v>
      </c>
    </row>
    <row r="170" spans="1:90">
      <c r="A170">
        <f t="shared" si="175"/>
        <v>2124</v>
      </c>
      <c r="B170" s="4">
        <f t="shared" si="193"/>
        <v>1285.846784549509</v>
      </c>
      <c r="C170" s="4">
        <f t="shared" si="194"/>
        <v>3568.7801209380259</v>
      </c>
      <c r="D170" s="4">
        <f t="shared" si="195"/>
        <v>6793.5318079540248</v>
      </c>
      <c r="E170" s="11">
        <f t="shared" si="176"/>
        <v>2.8162079579156232E-5</v>
      </c>
      <c r="F170" s="11">
        <f t="shared" si="177"/>
        <v>5.6458761071616184E-5</v>
      </c>
      <c r="G170" s="11">
        <f t="shared" si="178"/>
        <v>1.2465130509430215E-4</v>
      </c>
      <c r="H170" s="4">
        <f t="shared" si="196"/>
        <v>147866.00373018192</v>
      </c>
      <c r="I170" s="4">
        <f t="shared" si="197"/>
        <v>124602.76325710774</v>
      </c>
      <c r="J170" s="4">
        <f t="shared" si="198"/>
        <v>27335.877150573131</v>
      </c>
      <c r="K170" s="4">
        <f t="shared" si="166"/>
        <v>114995.04101648171</v>
      </c>
      <c r="L170" s="4">
        <f t="shared" si="167"/>
        <v>34914.665245433185</v>
      </c>
      <c r="M170" s="4">
        <f t="shared" si="168"/>
        <v>4023.8094003722258</v>
      </c>
      <c r="N170" s="11">
        <f t="shared" si="179"/>
        <v>2.6466264425872854E-3</v>
      </c>
      <c r="O170" s="11">
        <f t="shared" si="180"/>
        <v>8.7312911858314912E-3</v>
      </c>
      <c r="P170" s="11">
        <f t="shared" si="181"/>
        <v>5.7529802202032077E-3</v>
      </c>
      <c r="Q170" s="4">
        <f t="shared" si="182"/>
        <v>4771.8028750831827</v>
      </c>
      <c r="R170" s="4">
        <f t="shared" si="183"/>
        <v>15699.507448402659</v>
      </c>
      <c r="S170" s="4">
        <f t="shared" si="184"/>
        <v>4021.2271460371139</v>
      </c>
      <c r="T170" s="4">
        <f t="shared" si="199"/>
        <v>32.271128959368625</v>
      </c>
      <c r="U170" s="4">
        <f t="shared" si="200"/>
        <v>125.9964629837943</v>
      </c>
      <c r="V170" s="4">
        <f t="shared" si="201"/>
        <v>147.10437583133503</v>
      </c>
      <c r="W170" s="11">
        <f t="shared" si="185"/>
        <v>-1.219247815263802E-2</v>
      </c>
      <c r="X170" s="11">
        <f t="shared" si="186"/>
        <v>-1.3228699347321071E-2</v>
      </c>
      <c r="Y170" s="11">
        <f t="shared" si="187"/>
        <v>-1.2203590333800474E-2</v>
      </c>
      <c r="Z170" s="4">
        <f t="shared" si="213"/>
        <v>7844.2449383574631</v>
      </c>
      <c r="AA170" s="4">
        <f t="shared" si="202"/>
        <v>48917.807215350185</v>
      </c>
      <c r="AB170" s="4">
        <f t="shared" si="203"/>
        <v>7178.803842869539</v>
      </c>
      <c r="AC170" s="12">
        <f t="shared" si="204"/>
        <v>1.7600350105952089</v>
      </c>
      <c r="AD170" s="12">
        <f t="shared" si="205"/>
        <v>3.8922747919622958</v>
      </c>
      <c r="AE170" s="12">
        <f t="shared" si="206"/>
        <v>1.8213512792044391</v>
      </c>
      <c r="AF170" s="11">
        <f t="shared" si="188"/>
        <v>-2.9039671966837322E-3</v>
      </c>
      <c r="AG170" s="11">
        <f t="shared" si="189"/>
        <v>2.0567434751257441E-3</v>
      </c>
      <c r="AH170" s="11">
        <f t="shared" si="190"/>
        <v>8.257041531207765E-4</v>
      </c>
      <c r="AI170" s="1">
        <f t="shared" si="169"/>
        <v>285282.4776874556</v>
      </c>
      <c r="AJ170" s="1">
        <f t="shared" si="170"/>
        <v>226776.82706540875</v>
      </c>
      <c r="AK170" s="1">
        <f t="shared" si="171"/>
        <v>51189.692509861845</v>
      </c>
      <c r="AL170" s="17">
        <f t="shared" si="241"/>
        <v>46.822505361128343</v>
      </c>
      <c r="AM170" s="17">
        <f t="shared" si="241"/>
        <v>17.431725372973411</v>
      </c>
      <c r="AN170" s="17">
        <f t="shared" si="241"/>
        <v>3.0753396439960423</v>
      </c>
      <c r="AO170" s="7">
        <f t="shared" ref="AO170:AQ185" si="242">AO$5*AO169</f>
        <v>5.8117395641949952E-3</v>
      </c>
      <c r="AP170" s="7">
        <f t="shared" si="242"/>
        <v>8.9496421968090351E-3</v>
      </c>
      <c r="AQ170" s="7">
        <f t="shared" si="242"/>
        <v>6.4781097932100819E-3</v>
      </c>
      <c r="AR170" s="1">
        <f t="shared" si="208"/>
        <v>147866.00373018192</v>
      </c>
      <c r="AS170" s="1">
        <f t="shared" si="209"/>
        <v>124602.76325710774</v>
      </c>
      <c r="AT170" s="1">
        <f t="shared" si="210"/>
        <v>27335.877150573131</v>
      </c>
      <c r="AU170" s="1">
        <f t="shared" si="172"/>
        <v>29573.200746036386</v>
      </c>
      <c r="AV170" s="1">
        <f t="shared" si="173"/>
        <v>24920.552651421549</v>
      </c>
      <c r="AW170" s="1">
        <f t="shared" si="174"/>
        <v>5467.1754301146266</v>
      </c>
      <c r="AX170" s="1">
        <f t="shared" si="222"/>
        <v>91996.032813185375</v>
      </c>
      <c r="AY170" s="1">
        <f t="shared" si="223"/>
        <v>27931.732196346551</v>
      </c>
      <c r="AZ170" s="1">
        <f t="shared" si="224"/>
        <v>3219.0475202977809</v>
      </c>
      <c r="BA170" s="1">
        <f t="shared" si="225"/>
        <v>11.429500733505604</v>
      </c>
      <c r="BB170" s="1">
        <f t="shared" si="226"/>
        <v>10.237518676219354</v>
      </c>
      <c r="BC170" s="1">
        <f t="shared" si="227"/>
        <v>8.0768407936309075</v>
      </c>
      <c r="BD170" s="1">
        <f t="shared" si="228"/>
        <v>4905.1635152557546</v>
      </c>
      <c r="BE170">
        <f t="shared" si="214"/>
        <v>7.4918915218220111E-2</v>
      </c>
      <c r="BF170">
        <f t="shared" si="215"/>
        <v>0.20311806369660462</v>
      </c>
      <c r="BG170">
        <f t="shared" si="216"/>
        <v>2.6103804494005161E-2</v>
      </c>
      <c r="BH170">
        <f t="shared" si="229"/>
        <v>0.16751678607402345</v>
      </c>
      <c r="BI170">
        <f t="shared" si="230"/>
        <v>5.6128438574748528E-4</v>
      </c>
      <c r="BJ170">
        <f t="shared" si="230"/>
        <v>4.125694779985793E-3</v>
      </c>
      <c r="BK170">
        <f t="shared" si="230"/>
        <v>6.8140860906124406E-5</v>
      </c>
      <c r="BL170">
        <f t="shared" si="219"/>
        <v>82.994879076630525</v>
      </c>
      <c r="BM170">
        <f t="shared" si="220"/>
        <v>514.07296994165495</v>
      </c>
      <c r="BN170">
        <f t="shared" si="221"/>
        <v>1.8626902026641081</v>
      </c>
      <c r="BO170">
        <f t="shared" si="192"/>
        <v>185.86386844938292</v>
      </c>
      <c r="BP170">
        <f t="shared" si="211"/>
        <v>103.47590558428909</v>
      </c>
      <c r="BQ170">
        <f t="shared" si="212"/>
        <v>19.879924523065746</v>
      </c>
      <c r="BR170" s="7">
        <f t="shared" si="237"/>
        <v>5.4993611828080269E-3</v>
      </c>
      <c r="BS170" s="7">
        <f t="shared" si="217"/>
        <v>4.6230504273181969E-2</v>
      </c>
      <c r="BT170" s="7">
        <f t="shared" si="218"/>
        <v>9.6164927187661481E-3</v>
      </c>
      <c r="BU170" s="8">
        <f>MAX((BU$3*climate!$I280+BU$4*climate!$I280^2+BU$5*climate!$I280^6)*(K170/K$66)^$BW$1,-99)</f>
        <v>-16.900149226664997</v>
      </c>
      <c r="BV170" s="8">
        <f>MAX((BV$3*climate!$I280+BV$4*climate!$I280^2+BV$5*climate!$I280^6)*(L170/L$66)^$BW$1,-99)</f>
        <v>-12.471563073925527</v>
      </c>
      <c r="BW170" s="8">
        <f>MAX((BW$3*climate!$I280+BW$4*climate!$I280^2+BW$5*climate!$I280^6)*(M170/M$66)^$BW$1,-99)</f>
        <v>-12.811166039393699</v>
      </c>
      <c r="BX170" s="8">
        <f>MAX((BX$3*climate!$M280+BX$4*climate!$M280^2+BX$5*climate!$M280^6)*(K170/K$66)^$BW$1,-99)</f>
        <v>-16.900166548647526</v>
      </c>
      <c r="BY170" s="8">
        <f>MAX((BY$3*climate!$M280+BY$4*climate!$M280^2+BY$5*climate!$M280^6)*(L170/L$66)^$BW$1,-99)</f>
        <v>-12.471574301602697</v>
      </c>
      <c r="BZ170" s="8">
        <f>MAX((BZ$3*climate!$M280+BZ$4*climate!$M280^2+BZ$5*climate!$M280^6)*(M170/M$66)^$BW$1,-99)</f>
        <v>-12.811176268101727</v>
      </c>
      <c r="CA170" s="8">
        <f t="shared" si="231"/>
        <v>2.8409430393488706E-2</v>
      </c>
      <c r="CB170" s="8">
        <f t="shared" si="232"/>
        <v>1.3133822932048453E-3</v>
      </c>
      <c r="CC170" s="8">
        <f t="shared" si="233"/>
        <v>2.7319908052327784E-4</v>
      </c>
      <c r="CD170" s="8">
        <f>MAX((CD$3*climate!$I280+CD$4*climate!$I280^2+CD$5*climate!$I280^6)*(K170/K$66)^$BW$1,-99)</f>
        <v>-76.785217173959367</v>
      </c>
      <c r="CE170" s="8">
        <f>MAX((CE$3*climate!$I280+CE$4*climate!$I280^2+CE$5*climate!$I280^6)*(L170/L$66)^$BW$1,-99)</f>
        <v>-62.264716647250175</v>
      </c>
      <c r="CF170" s="8">
        <f>MAX((CF$3*climate!$I280+CF$4*climate!$I280^2+CF$5*climate!$I280^6)*(M170/M$66)^$BW$1,-99)</f>
        <v>-70.653541377492388</v>
      </c>
      <c r="CG170" s="8">
        <f>MAX((CG$3*climate!$M280+CG$4*climate!$M280^2+CG$5*climate!$M280^6)*(K170/K$66)^$BW$1,-99)</f>
        <v>-76.785375628029314</v>
      </c>
      <c r="CH170" s="8">
        <f>MAX((CH$3*climate!$M280+CH$4*climate!$M280^2+CH$5*climate!$M280^6)*(L170/L$66)^$BW$1,-99)</f>
        <v>-62.26484016446566</v>
      </c>
      <c r="CI170" s="8">
        <f>MAX((CI$3*climate!$M280+CI$4*climate!$M280^2+CI$5*climate!$M280^6)*(M170/M$66)^$BW$1,-99)</f>
        <v>-70.653677867711707</v>
      </c>
      <c r="CJ170" s="8">
        <f t="shared" si="234"/>
        <v>1.3049697616344785E-2</v>
      </c>
      <c r="CK170" s="8">
        <f t="shared" si="235"/>
        <v>6.0329410141616018E-4</v>
      </c>
      <c r="CL170" s="8">
        <f t="shared" si="236"/>
        <v>1.2549232210967958E-4</v>
      </c>
    </row>
    <row r="171" spans="1:90">
      <c r="A171">
        <f t="shared" si="175"/>
        <v>2125</v>
      </c>
      <c r="B171" s="4">
        <f t="shared" si="193"/>
        <v>1285.8811860630085</v>
      </c>
      <c r="C171" s="4">
        <f t="shared" si="194"/>
        <v>3568.9715353969832</v>
      </c>
      <c r="D171" s="4">
        <f t="shared" si="195"/>
        <v>6794.3362894297825</v>
      </c>
      <c r="E171" s="11">
        <f t="shared" si="176"/>
        <v>2.6753975600198419E-5</v>
      </c>
      <c r="F171" s="11">
        <f t="shared" si="177"/>
        <v>5.3635823018035373E-5</v>
      </c>
      <c r="G171" s="11">
        <f t="shared" si="178"/>
        <v>1.1841873983958704E-4</v>
      </c>
      <c r="H171" s="4">
        <f t="shared" si="196"/>
        <v>148247.14079649959</v>
      </c>
      <c r="I171" s="4">
        <f t="shared" si="197"/>
        <v>125683.31906358954</v>
      </c>
      <c r="J171" s="4">
        <f t="shared" si="198"/>
        <v>27494.09100012594</v>
      </c>
      <c r="K171" s="4">
        <f t="shared" si="166"/>
        <v>115288.36598845411</v>
      </c>
      <c r="L171" s="4">
        <f t="shared" si="167"/>
        <v>35215.556587399224</v>
      </c>
      <c r="M171" s="4">
        <f t="shared" si="168"/>
        <v>4046.6190999258574</v>
      </c>
      <c r="N171" s="11">
        <f t="shared" si="179"/>
        <v>2.5507619231193157E-3</v>
      </c>
      <c r="O171" s="11">
        <f t="shared" si="180"/>
        <v>8.6179071129830476E-3</v>
      </c>
      <c r="P171" s="11">
        <f t="shared" si="181"/>
        <v>5.6686829032015495E-3</v>
      </c>
      <c r="Q171" s="4">
        <f t="shared" si="182"/>
        <v>4725.7725320893069</v>
      </c>
      <c r="R171" s="4">
        <f t="shared" si="183"/>
        <v>15626.168556864977</v>
      </c>
      <c r="S171" s="4">
        <f t="shared" si="184"/>
        <v>3995.1436611478562</v>
      </c>
      <c r="T171" s="4">
        <f t="shared" si="199"/>
        <v>31.877663924570559</v>
      </c>
      <c r="U171" s="4">
        <f t="shared" si="200"/>
        <v>124.32969365615583</v>
      </c>
      <c r="V171" s="4">
        <f t="shared" si="201"/>
        <v>145.30917429237999</v>
      </c>
      <c r="W171" s="11">
        <f t="shared" si="185"/>
        <v>-1.219247815263802E-2</v>
      </c>
      <c r="X171" s="11">
        <f t="shared" si="186"/>
        <v>-1.3228699347321071E-2</v>
      </c>
      <c r="Y171" s="11">
        <f t="shared" si="187"/>
        <v>-1.2203590333800474E-2</v>
      </c>
      <c r="Z171" s="4">
        <f t="shared" si="213"/>
        <v>7746.7687270863589</v>
      </c>
      <c r="AA171" s="4">
        <f t="shared" si="202"/>
        <v>48795.055708072716</v>
      </c>
      <c r="AB171" s="4">
        <f t="shared" si="203"/>
        <v>7138.7708375699358</v>
      </c>
      <c r="AC171" s="12">
        <f t="shared" si="204"/>
        <v>1.7549239266594256</v>
      </c>
      <c r="AD171" s="12">
        <f t="shared" si="205"/>
        <v>3.9002802027440606</v>
      </c>
      <c r="AE171" s="12">
        <f t="shared" si="206"/>
        <v>1.8228551765199701</v>
      </c>
      <c r="AF171" s="11">
        <f t="shared" si="188"/>
        <v>-2.9039671966837322E-3</v>
      </c>
      <c r="AG171" s="11">
        <f t="shared" si="189"/>
        <v>2.0567434751257441E-3</v>
      </c>
      <c r="AH171" s="11">
        <f t="shared" si="190"/>
        <v>8.257041531207765E-4</v>
      </c>
      <c r="AI171" s="1">
        <f t="shared" si="169"/>
        <v>286327.43066474644</v>
      </c>
      <c r="AJ171" s="1">
        <f t="shared" si="170"/>
        <v>229019.69701028944</v>
      </c>
      <c r="AK171" s="1">
        <f t="shared" si="171"/>
        <v>51537.898688990288</v>
      </c>
      <c r="AL171" s="17">
        <f t="shared" si="241"/>
        <v>47.091904365961327</v>
      </c>
      <c r="AM171" s="17">
        <f t="shared" si="241"/>
        <v>17.586173000884948</v>
      </c>
      <c r="AN171" s="17">
        <f t="shared" si="241"/>
        <v>3.0950628079826079</v>
      </c>
      <c r="AO171" s="7">
        <f t="shared" si="242"/>
        <v>5.7536221685530456E-3</v>
      </c>
      <c r="AP171" s="7">
        <f t="shared" si="242"/>
        <v>8.8601457748409447E-3</v>
      </c>
      <c r="AQ171" s="7">
        <f t="shared" si="242"/>
        <v>6.4133286952779813E-3</v>
      </c>
      <c r="AR171" s="1">
        <f t="shared" si="208"/>
        <v>148247.14079649959</v>
      </c>
      <c r="AS171" s="1">
        <f t="shared" si="209"/>
        <v>125683.31906358954</v>
      </c>
      <c r="AT171" s="1">
        <f t="shared" si="210"/>
        <v>27494.09100012594</v>
      </c>
      <c r="AU171" s="1">
        <f t="shared" si="172"/>
        <v>29649.428159299918</v>
      </c>
      <c r="AV171" s="1">
        <f t="shared" si="173"/>
        <v>25136.66381271791</v>
      </c>
      <c r="AW171" s="1">
        <f t="shared" si="174"/>
        <v>5498.8182000251882</v>
      </c>
      <c r="AX171" s="1">
        <f t="shared" si="222"/>
        <v>92230.692790763293</v>
      </c>
      <c r="AY171" s="1">
        <f t="shared" si="223"/>
        <v>28172.445269919379</v>
      </c>
      <c r="AZ171" s="1">
        <f t="shared" si="224"/>
        <v>3237.2952799406867</v>
      </c>
      <c r="BA171" s="1">
        <f t="shared" si="225"/>
        <v>11.432048247757049</v>
      </c>
      <c r="BB171" s="1">
        <f t="shared" si="226"/>
        <v>10.246099661147161</v>
      </c>
      <c r="BC171" s="1">
        <f t="shared" si="227"/>
        <v>8.0824934700132847</v>
      </c>
      <c r="BD171" s="1">
        <f t="shared" si="228"/>
        <v>4765.9373580334177</v>
      </c>
      <c r="BE171">
        <f t="shared" si="214"/>
        <v>7.4918915218220111E-2</v>
      </c>
      <c r="BF171">
        <f t="shared" si="215"/>
        <v>0.20311806369660462</v>
      </c>
      <c r="BG171">
        <f t="shared" si="216"/>
        <v>2.6103804494005161E-2</v>
      </c>
      <c r="BH171">
        <f t="shared" si="229"/>
        <v>0.16767880035373389</v>
      </c>
      <c r="BI171">
        <f t="shared" si="230"/>
        <v>5.6128438574748528E-4</v>
      </c>
      <c r="BJ171">
        <f t="shared" si="230"/>
        <v>4.125694779985793E-3</v>
      </c>
      <c r="BK171">
        <f t="shared" si="230"/>
        <v>6.8140860906124406E-5</v>
      </c>
      <c r="BL171">
        <f t="shared" si="219"/>
        <v>83.20880536078424</v>
      </c>
      <c r="BM171">
        <f t="shared" si="220"/>
        <v>518.53101339194029</v>
      </c>
      <c r="BN171">
        <f t="shared" si="221"/>
        <v>1.8734710305799085</v>
      </c>
      <c r="BO171">
        <f t="shared" si="192"/>
        <v>186.88600099281999</v>
      </c>
      <c r="BP171">
        <f t="shared" si="211"/>
        <v>104.63581621830339</v>
      </c>
      <c r="BQ171">
        <f t="shared" si="212"/>
        <v>20.107113466384426</v>
      </c>
      <c r="BR171" s="7">
        <f t="shared" si="237"/>
        <v>5.4032075687504566E-3</v>
      </c>
      <c r="BS171" s="7">
        <f t="shared" si="217"/>
        <v>4.4883984731244629E-2</v>
      </c>
      <c r="BT171" s="7">
        <f t="shared" si="218"/>
        <v>9.2868166599172266E-3</v>
      </c>
      <c r="BU171" s="8">
        <f>MAX((BU$3*climate!$I281+BU$4*climate!$I281^2+BU$5*climate!$I281^6)*(K171/K$66)^$BW$1,-99)</f>
        <v>-17.225883776933841</v>
      </c>
      <c r="BV171" s="8">
        <f>MAX((BV$3*climate!$I281+BV$4*climate!$I281^2+BV$5*climate!$I281^6)*(L171/L$66)^$BW$1,-99)</f>
        <v>-12.662558056882016</v>
      </c>
      <c r="BW171" s="8">
        <f>MAX((BW$3*climate!$I281+BW$4*climate!$I281^2+BW$5*climate!$I281^6)*(M171/M$66)^$BW$1,-99)</f>
        <v>-12.991514009657203</v>
      </c>
      <c r="BX171" s="8">
        <f>MAX((BX$3*climate!$M281+BX$4*climate!$M281^2+BX$5*climate!$M281^6)*(K171/K$66)^$BW$1,-99)</f>
        <v>-17.22590111167646</v>
      </c>
      <c r="BY171" s="8">
        <f>MAX((BY$3*climate!$M281+BY$4*climate!$M281^2+BY$5*climate!$M281^6)*(L171/L$66)^$BW$1,-99)</f>
        <v>-12.662569269974099</v>
      </c>
      <c r="BZ171" s="8">
        <f>MAX((BZ$3*climate!$M281+BZ$4*climate!$M281^2+BZ$5*climate!$M281^6)*(M171/M$66)^$BW$1,-99)</f>
        <v>-12.991524226899809</v>
      </c>
      <c r="CA171" s="8">
        <f t="shared" si="231"/>
        <v>2.8507398276994972E-2</v>
      </c>
      <c r="CB171" s="8">
        <f t="shared" si="232"/>
        <v>1.2795256289921519E-3</v>
      </c>
      <c r="CC171" s="8">
        <f t="shared" si="233"/>
        <v>2.6474298124969255E-4</v>
      </c>
      <c r="CD171" s="8">
        <f>MAX((CD$3*climate!$I281+CD$4*climate!$I281^2+CD$5*climate!$I281^6)*(K171/K$66)^$BW$1,-99)</f>
        <v>-79.850487746126291</v>
      </c>
      <c r="CE171" s="8">
        <f>MAX((CE$3*climate!$I281+CE$4*climate!$I281^2+CE$5*climate!$I281^6)*(L171/L$66)^$BW$1,-99)</f>
        <v>-64.554602934948207</v>
      </c>
      <c r="CF171" s="8">
        <f>MAX((CF$3*climate!$I281+CF$4*climate!$I281^2+CF$5*climate!$I281^6)*(M171/M$66)^$BW$1,-99)</f>
        <v>-73.233137951083407</v>
      </c>
      <c r="CG171" s="8">
        <f>MAX((CG$3*climate!$M281+CG$4*climate!$M281^2+CG$5*climate!$M281^6)*(K171/K$66)^$BW$1,-99)</f>
        <v>-79.850650036700344</v>
      </c>
      <c r="CH171" s="8">
        <f>MAX((CH$3*climate!$M281+CH$4*climate!$M281^2+CH$5*climate!$M281^6)*(L171/L$66)^$BW$1,-99)</f>
        <v>-64.554729194807337</v>
      </c>
      <c r="CI171" s="8">
        <f>MAX((CI$3*climate!$M281+CI$4*climate!$M281^2+CI$5*climate!$M281^6)*(M171/M$66)^$BW$1,-99)</f>
        <v>-73.233277530185134</v>
      </c>
      <c r="CJ171" s="8">
        <f t="shared" si="234"/>
        <v>1.3245869005726281E-2</v>
      </c>
      <c r="CK171" s="8">
        <f t="shared" si="235"/>
        <v>5.9452738220508482E-4</v>
      </c>
      <c r="CL171" s="8">
        <f t="shared" si="236"/>
        <v>1.2301195695746004E-4</v>
      </c>
    </row>
    <row r="172" spans="1:90">
      <c r="A172">
        <f t="shared" si="175"/>
        <v>2126</v>
      </c>
      <c r="B172" s="4">
        <f t="shared" si="193"/>
        <v>1285.9138683751914</v>
      </c>
      <c r="C172" s="4">
        <f t="shared" si="194"/>
        <v>3569.153388886331</v>
      </c>
      <c r="D172" s="4">
        <f t="shared" si="195"/>
        <v>6795.1006373341506</v>
      </c>
      <c r="E172" s="11">
        <f t="shared" si="176"/>
        <v>2.5416276820188498E-5</v>
      </c>
      <c r="F172" s="11">
        <f t="shared" si="177"/>
        <v>5.09540318671336E-5</v>
      </c>
      <c r="G172" s="11">
        <f t="shared" si="178"/>
        <v>1.1249780284760769E-4</v>
      </c>
      <c r="H172" s="4">
        <f t="shared" si="196"/>
        <v>148615.10072102133</v>
      </c>
      <c r="I172" s="4">
        <f t="shared" si="197"/>
        <v>126758.88025396632</v>
      </c>
      <c r="J172" s="4">
        <f t="shared" si="198"/>
        <v>27650.779383158828</v>
      </c>
      <c r="K172" s="4">
        <f t="shared" si="166"/>
        <v>115571.5824954925</v>
      </c>
      <c r="L172" s="4">
        <f t="shared" si="167"/>
        <v>35515.111412322462</v>
      </c>
      <c r="M172" s="4">
        <f t="shared" si="168"/>
        <v>4069.2229385445512</v>
      </c>
      <c r="N172" s="11">
        <f t="shared" si="179"/>
        <v>2.4565922555166431E-3</v>
      </c>
      <c r="O172" s="11">
        <f t="shared" si="180"/>
        <v>8.5063208976916549E-3</v>
      </c>
      <c r="P172" s="11">
        <f t="shared" si="181"/>
        <v>5.5858577396394882E-3</v>
      </c>
      <c r="Q172" s="4">
        <f t="shared" si="182"/>
        <v>4679.7403424038175</v>
      </c>
      <c r="R172" s="4">
        <f t="shared" si="183"/>
        <v>15551.40986723491</v>
      </c>
      <c r="S172" s="4">
        <f t="shared" si="184"/>
        <v>3968.8789696299655</v>
      </c>
      <c r="T172" s="4">
        <f t="shared" si="199"/>
        <v>31.488996203613095</v>
      </c>
      <c r="U172" s="4">
        <f t="shared" si="200"/>
        <v>122.68497351883401</v>
      </c>
      <c r="V172" s="4">
        <f t="shared" si="201"/>
        <v>143.53588065757299</v>
      </c>
      <c r="W172" s="11">
        <f t="shared" si="185"/>
        <v>-1.219247815263802E-2</v>
      </c>
      <c r="X172" s="11">
        <f t="shared" si="186"/>
        <v>-1.3228699347321071E-2</v>
      </c>
      <c r="Y172" s="11">
        <f t="shared" si="187"/>
        <v>-1.2203590333800474E-2</v>
      </c>
      <c r="Z172" s="4">
        <f t="shared" si="213"/>
        <v>7649.7615529473969</v>
      </c>
      <c r="AA172" s="4">
        <f t="shared" si="202"/>
        <v>48667.003919015508</v>
      </c>
      <c r="AB172" s="4">
        <f t="shared" si="203"/>
        <v>7098.3218427236561</v>
      </c>
      <c r="AC172" s="12">
        <f t="shared" si="204"/>
        <v>1.7498276851437313</v>
      </c>
      <c r="AD172" s="12">
        <f t="shared" si="205"/>
        <v>3.9083020786022167</v>
      </c>
      <c r="AE172" s="12">
        <f t="shared" si="206"/>
        <v>1.8243603156097603</v>
      </c>
      <c r="AF172" s="11">
        <f t="shared" si="188"/>
        <v>-2.9039671966837322E-3</v>
      </c>
      <c r="AG172" s="11">
        <f t="shared" si="189"/>
        <v>2.0567434751257441E-3</v>
      </c>
      <c r="AH172" s="11">
        <f t="shared" si="190"/>
        <v>8.257041531207765E-4</v>
      </c>
      <c r="AI172" s="1">
        <f t="shared" si="169"/>
        <v>287344.11575757171</v>
      </c>
      <c r="AJ172" s="1">
        <f t="shared" si="170"/>
        <v>231254.39112197841</v>
      </c>
      <c r="AK172" s="1">
        <f t="shared" si="171"/>
        <v>51882.927020116455</v>
      </c>
      <c r="AL172" s="17">
        <f t="shared" si="241"/>
        <v>47.360143900631506</v>
      </c>
      <c r="AM172" s="17">
        <f t="shared" si="241"/>
        <v>17.740430896730267</v>
      </c>
      <c r="AN172" s="17">
        <f t="shared" si="241"/>
        <v>3.1147139665515291</v>
      </c>
      <c r="AO172" s="7">
        <f t="shared" si="242"/>
        <v>5.696085946867515E-3</v>
      </c>
      <c r="AP172" s="7">
        <f t="shared" si="242"/>
        <v>8.7715443170925354E-3</v>
      </c>
      <c r="AQ172" s="7">
        <f t="shared" si="242"/>
        <v>6.3491954083252011E-3</v>
      </c>
      <c r="AR172" s="1">
        <f t="shared" si="208"/>
        <v>148615.10072102133</v>
      </c>
      <c r="AS172" s="1">
        <f t="shared" si="209"/>
        <v>126758.88025396632</v>
      </c>
      <c r="AT172" s="1">
        <f t="shared" si="210"/>
        <v>27650.779383158828</v>
      </c>
      <c r="AU172" s="1">
        <f t="shared" si="172"/>
        <v>29723.020144204267</v>
      </c>
      <c r="AV172" s="1">
        <f t="shared" si="173"/>
        <v>25351.776050793265</v>
      </c>
      <c r="AW172" s="1">
        <f t="shared" si="174"/>
        <v>5530.1558766317658</v>
      </c>
      <c r="AX172" s="1">
        <f t="shared" si="222"/>
        <v>92457.26599639401</v>
      </c>
      <c r="AY172" s="1">
        <f t="shared" si="223"/>
        <v>28412.089129857966</v>
      </c>
      <c r="AZ172" s="1">
        <f t="shared" si="224"/>
        <v>3255.3783508356414</v>
      </c>
      <c r="BA172" s="1">
        <f t="shared" si="225"/>
        <v>11.434501827522441</v>
      </c>
      <c r="BB172" s="1">
        <f t="shared" si="226"/>
        <v>10.254570007162547</v>
      </c>
      <c r="BC172" s="1">
        <f t="shared" si="227"/>
        <v>8.088063784703559</v>
      </c>
      <c r="BD172" s="1">
        <f t="shared" si="228"/>
        <v>4630.594647257476</v>
      </c>
      <c r="BE172">
        <f t="shared" si="214"/>
        <v>7.4918915218220111E-2</v>
      </c>
      <c r="BF172">
        <f t="shared" si="215"/>
        <v>0.20311806369660462</v>
      </c>
      <c r="BG172">
        <f t="shared" si="216"/>
        <v>2.6103804494005161E-2</v>
      </c>
      <c r="BH172">
        <f t="shared" si="229"/>
        <v>0.16783943845999191</v>
      </c>
      <c r="BI172">
        <f t="shared" si="230"/>
        <v>5.6128438574748528E-4</v>
      </c>
      <c r="BJ172">
        <f t="shared" si="230"/>
        <v>4.125694779985793E-3</v>
      </c>
      <c r="BK172">
        <f t="shared" si="230"/>
        <v>6.8140860906124406E-5</v>
      </c>
      <c r="BL172">
        <f t="shared" si="219"/>
        <v>83.415335520999108</v>
      </c>
      <c r="BM172">
        <f t="shared" si="220"/>
        <v>522.96845058063309</v>
      </c>
      <c r="BN172">
        <f t="shared" si="221"/>
        <v>1.8841479118937581</v>
      </c>
      <c r="BO172">
        <f t="shared" si="192"/>
        <v>187.89578484787791</v>
      </c>
      <c r="BP172">
        <f t="shared" si="211"/>
        <v>105.80893106294286</v>
      </c>
      <c r="BQ172">
        <f t="shared" si="212"/>
        <v>20.336934704214325</v>
      </c>
      <c r="BR172" s="7">
        <f t="shared" si="237"/>
        <v>5.3088226999582488E-3</v>
      </c>
      <c r="BS172" s="7">
        <f t="shared" si="217"/>
        <v>4.3576684205091872E-2</v>
      </c>
      <c r="BT172" s="7">
        <f t="shared" si="218"/>
        <v>8.9692755363620837E-3</v>
      </c>
      <c r="BU172" s="8">
        <f>MAX((BU$3*climate!$I282+BU$4*climate!$I282^2+BU$5*climate!$I282^6)*(K172/K$66)^$BW$1,-99)</f>
        <v>-17.551485742838224</v>
      </c>
      <c r="BV172" s="8">
        <f>MAX((BV$3*climate!$I282+BV$4*climate!$I282^2+BV$5*climate!$I282^6)*(L172/L$66)^$BW$1,-99)</f>
        <v>-12.852839953264928</v>
      </c>
      <c r="BW172" s="8">
        <f>MAX((BW$3*climate!$I282+BW$4*climate!$I282^2+BW$5*climate!$I282^6)*(M172/M$66)^$BW$1,-99)</f>
        <v>-13.171314180571763</v>
      </c>
      <c r="BX172" s="8">
        <f>MAX((BX$3*climate!$M282+BX$4*climate!$M282^2+BX$5*climate!$M282^6)*(K172/K$66)^$BW$1,-99)</f>
        <v>-17.551503088839343</v>
      </c>
      <c r="BY172" s="8">
        <f>MAX((BY$3*climate!$M282+BY$4*climate!$M282^2+BY$5*climate!$M282^6)*(L172/L$66)^$BW$1,-99)</f>
        <v>-12.852851151008384</v>
      </c>
      <c r="BZ172" s="8">
        <f>MAX((BZ$3*climate!$M282+BZ$4*climate!$M282^2+BZ$5*climate!$M282^6)*(M172/M$66)^$BW$1,-99)</f>
        <v>-13.171324385710349</v>
      </c>
      <c r="CA172" s="8">
        <f t="shared" si="231"/>
        <v>2.860057739043945E-2</v>
      </c>
      <c r="CB172" s="8">
        <f t="shared" si="232"/>
        <v>1.2463183290264705E-3</v>
      </c>
      <c r="CC172" s="8">
        <f t="shared" si="233"/>
        <v>2.5652645911389911E-4</v>
      </c>
      <c r="CD172" s="8">
        <f>MAX((CD$3*climate!$I282+CD$4*climate!$I282^2+CD$5*climate!$I282^6)*(K172/K$66)^$BW$1,-99)</f>
        <v>-82.985058401982883</v>
      </c>
      <c r="CE172" s="8">
        <f>MAX((CE$3*climate!$I282+CE$4*climate!$I282^2+CE$5*climate!$I282^6)*(L172/L$66)^$BW$1,-99)</f>
        <v>-66.890528102121777</v>
      </c>
      <c r="CF172" s="8">
        <f>MAX((CF$3*climate!$I282+CF$4*climate!$I282^2+CF$5*climate!$I282^6)*(M172/M$66)^$BW$1,-99)</f>
        <v>-75.866094232099698</v>
      </c>
      <c r="CG172" s="8">
        <f>MAX((CG$3*climate!$M282+CG$4*climate!$M282^2+CG$5*climate!$M282^6)*(K172/K$66)^$BW$1,-99)</f>
        <v>-82.985224550149468</v>
      </c>
      <c r="CH172" s="8">
        <f>MAX((CH$3*climate!$M282+CH$4*climate!$M282^2+CH$5*climate!$M282^6)*(L172/L$66)^$BW$1,-99)</f>
        <v>-66.890657112639715</v>
      </c>
      <c r="CI172" s="8">
        <f>MAX((CI$3*climate!$M282+CI$4*climate!$M282^2+CI$5*climate!$M282^6)*(M172/M$66)^$BW$1,-99)</f>
        <v>-75.866236912248354</v>
      </c>
      <c r="CJ172" s="8">
        <f t="shared" si="234"/>
        <v>1.3438105193679238E-2</v>
      </c>
      <c r="CK172" s="8">
        <f t="shared" si="235"/>
        <v>5.8558806633976512E-4</v>
      </c>
      <c r="CL172" s="8">
        <f t="shared" si="236"/>
        <v>1.2053006816872746E-4</v>
      </c>
    </row>
    <row r="173" spans="1:90">
      <c r="A173">
        <f t="shared" si="175"/>
        <v>2127</v>
      </c>
      <c r="B173" s="4">
        <f t="shared" si="193"/>
        <v>1285.9449173608948</v>
      </c>
      <c r="C173" s="4">
        <f t="shared" si="194"/>
        <v>3569.3261585040709</v>
      </c>
      <c r="D173" s="4">
        <f t="shared" si="195"/>
        <v>6795.8268495313869</v>
      </c>
      <c r="E173" s="11">
        <f t="shared" si="176"/>
        <v>2.4145462979179073E-5</v>
      </c>
      <c r="F173" s="11">
        <f t="shared" si="177"/>
        <v>4.8406330273776918E-5</v>
      </c>
      <c r="G173" s="11">
        <f t="shared" si="178"/>
        <v>1.068729127052273E-4</v>
      </c>
      <c r="H173" s="4">
        <f t="shared" si="196"/>
        <v>148970.03977798991</v>
      </c>
      <c r="I173" s="4">
        <f t="shared" si="197"/>
        <v>127829.4001211362</v>
      </c>
      <c r="J173" s="4">
        <f t="shared" si="198"/>
        <v>27805.9541244596</v>
      </c>
      <c r="K173" s="4">
        <f t="shared" si="166"/>
        <v>115844.80623300455</v>
      </c>
      <c r="L173" s="4">
        <f t="shared" si="167"/>
        <v>35813.314458970701</v>
      </c>
      <c r="M173" s="4">
        <f t="shared" si="168"/>
        <v>4091.621923295027</v>
      </c>
      <c r="N173" s="11">
        <f t="shared" si="179"/>
        <v>2.3641083007814867E-3</v>
      </c>
      <c r="O173" s="11">
        <f t="shared" si="180"/>
        <v>8.3965116478494917E-3</v>
      </c>
      <c r="P173" s="11">
        <f t="shared" si="181"/>
        <v>5.504486996352087E-3</v>
      </c>
      <c r="Q173" s="4">
        <f t="shared" si="182"/>
        <v>4633.7231137753461</v>
      </c>
      <c r="R173" s="4">
        <f t="shared" si="183"/>
        <v>15475.284229491279</v>
      </c>
      <c r="S173" s="4">
        <f t="shared" si="184"/>
        <v>3942.445727434153</v>
      </c>
      <c r="T173" s="4">
        <f t="shared" si="199"/>
        <v>31.105067305352041</v>
      </c>
      <c r="U173" s="4">
        <f t="shared" si="200"/>
        <v>121.06201088971932</v>
      </c>
      <c r="V173" s="4">
        <f t="shared" si="201"/>
        <v>141.7842275718267</v>
      </c>
      <c r="W173" s="11">
        <f t="shared" si="185"/>
        <v>-1.219247815263802E-2</v>
      </c>
      <c r="X173" s="11">
        <f t="shared" si="186"/>
        <v>-1.3228699347321071E-2</v>
      </c>
      <c r="Y173" s="11">
        <f t="shared" si="187"/>
        <v>-1.2203590333800474E-2</v>
      </c>
      <c r="Z173" s="4">
        <f t="shared" si="213"/>
        <v>7553.2494807945686</v>
      </c>
      <c r="AA173" s="4">
        <f t="shared" si="202"/>
        <v>48533.787985613802</v>
      </c>
      <c r="AB173" s="4">
        <f t="shared" si="203"/>
        <v>7057.4789604816106</v>
      </c>
      <c r="AC173" s="12">
        <f t="shared" si="204"/>
        <v>1.7447462429462248</v>
      </c>
      <c r="AD173" s="12">
        <f t="shared" si="205"/>
        <v>3.9163404534012023</v>
      </c>
      <c r="AE173" s="12">
        <f t="shared" si="206"/>
        <v>1.825866697499148</v>
      </c>
      <c r="AF173" s="11">
        <f t="shared" si="188"/>
        <v>-2.9039671966837322E-3</v>
      </c>
      <c r="AG173" s="11">
        <f t="shared" si="189"/>
        <v>2.0567434751257441E-3</v>
      </c>
      <c r="AH173" s="11">
        <f t="shared" si="190"/>
        <v>8.257041531207765E-4</v>
      </c>
      <c r="AI173" s="1">
        <f t="shared" si="169"/>
        <v>288332.72432601883</v>
      </c>
      <c r="AJ173" s="1">
        <f t="shared" si="170"/>
        <v>233480.72806057383</v>
      </c>
      <c r="AK173" s="1">
        <f t="shared" si="171"/>
        <v>52224.790194736575</v>
      </c>
      <c r="AL173" s="17">
        <f t="shared" si="241"/>
        <v>47.627213676244374</v>
      </c>
      <c r="AM173" s="17">
        <f t="shared" si="241"/>
        <v>17.894485762787106</v>
      </c>
      <c r="AN173" s="17">
        <f t="shared" si="241"/>
        <v>3.1342921348900572</v>
      </c>
      <c r="AO173" s="7">
        <f t="shared" si="242"/>
        <v>5.6391250873988399E-3</v>
      </c>
      <c r="AP173" s="7">
        <f t="shared" si="242"/>
        <v>8.6838288739216098E-3</v>
      </c>
      <c r="AQ173" s="7">
        <f t="shared" si="242"/>
        <v>6.2857034542419489E-3</v>
      </c>
      <c r="AR173" s="1">
        <f t="shared" si="208"/>
        <v>148970.03977798991</v>
      </c>
      <c r="AS173" s="1">
        <f t="shared" si="209"/>
        <v>127829.4001211362</v>
      </c>
      <c r="AT173" s="1">
        <f t="shared" si="210"/>
        <v>27805.9541244596</v>
      </c>
      <c r="AU173" s="1">
        <f t="shared" si="172"/>
        <v>29794.007955597983</v>
      </c>
      <c r="AV173" s="1">
        <f t="shared" si="173"/>
        <v>25565.880024227241</v>
      </c>
      <c r="AW173" s="1">
        <f t="shared" si="174"/>
        <v>5561.1908248919208</v>
      </c>
      <c r="AX173" s="1">
        <f t="shared" si="222"/>
        <v>92675.844986403652</v>
      </c>
      <c r="AY173" s="1">
        <f t="shared" si="223"/>
        <v>28650.651567176563</v>
      </c>
      <c r="AZ173" s="1">
        <f t="shared" si="224"/>
        <v>3273.2975386360217</v>
      </c>
      <c r="BA173" s="1">
        <f t="shared" si="225"/>
        <v>11.436863145715739</v>
      </c>
      <c r="BB173" s="1">
        <f t="shared" si="226"/>
        <v>10.262931464194111</v>
      </c>
      <c r="BC173" s="1">
        <f t="shared" si="227"/>
        <v>8.0935531773770339</v>
      </c>
      <c r="BD173" s="1">
        <f t="shared" si="228"/>
        <v>4499.0308355330462</v>
      </c>
      <c r="BE173">
        <f t="shared" si="214"/>
        <v>7.4918915218220111E-2</v>
      </c>
      <c r="BF173">
        <f t="shared" si="215"/>
        <v>0.20311806369660462</v>
      </c>
      <c r="BG173">
        <f t="shared" si="216"/>
        <v>2.6103804494005161E-2</v>
      </c>
      <c r="BH173">
        <f t="shared" si="229"/>
        <v>0.16799871070769029</v>
      </c>
      <c r="BI173">
        <f t="shared" si="230"/>
        <v>5.6128438574748528E-4</v>
      </c>
      <c r="BJ173">
        <f t="shared" si="230"/>
        <v>4.125694779985793E-3</v>
      </c>
      <c r="BK173">
        <f t="shared" si="230"/>
        <v>6.8140860906124406E-5</v>
      </c>
      <c r="BL173">
        <f t="shared" si="219"/>
        <v>83.61455727156752</v>
      </c>
      <c r="BM173">
        <f t="shared" si="220"/>
        <v>527.3850888084869</v>
      </c>
      <c r="BN173">
        <f t="shared" si="221"/>
        <v>1.894721652356878</v>
      </c>
      <c r="BO173">
        <f t="shared" si="192"/>
        <v>188.89329025570478</v>
      </c>
      <c r="BP173">
        <f t="shared" si="211"/>
        <v>106.99539975655718</v>
      </c>
      <c r="BQ173">
        <f t="shared" si="212"/>
        <v>20.569418465106914</v>
      </c>
      <c r="BR173" s="7">
        <f t="shared" si="237"/>
        <v>5.2161865042681388E-3</v>
      </c>
      <c r="BS173" s="7">
        <f t="shared" si="217"/>
        <v>4.2307460393293077E-2</v>
      </c>
      <c r="BT173" s="7">
        <f t="shared" si="218"/>
        <v>8.6633817269820175E-3</v>
      </c>
      <c r="BU173" s="8">
        <f>MAX((BU$3*climate!$I283+BU$4*climate!$I283^2+BU$5*climate!$I283^6)*(K173/K$66)^$BW$1,-99)</f>
        <v>-17.876884602771014</v>
      </c>
      <c r="BV173" s="8">
        <f>MAX((BV$3*climate!$I283+BV$4*climate!$I283^2+BV$5*climate!$I283^6)*(L173/L$66)^$BW$1,-99)</f>
        <v>-13.042369999009923</v>
      </c>
      <c r="BW173" s="8">
        <f>MAX((BW$3*climate!$I283+BW$4*climate!$I283^2+BW$5*climate!$I283^6)*(M173/M$66)^$BW$1,-99)</f>
        <v>-13.350529748514937</v>
      </c>
      <c r="BX173" s="8">
        <f>MAX((BX$3*climate!$M283+BX$4*climate!$M283^2+BX$5*climate!$M283^6)*(K173/K$66)^$BW$1,-99)</f>
        <v>-17.876901958586856</v>
      </c>
      <c r="BY173" s="8">
        <f>MAX((BY$3*climate!$M283+BY$4*climate!$M283^2+BY$5*climate!$M283^6)*(L173/L$66)^$BW$1,-99)</f>
        <v>-13.042381180678815</v>
      </c>
      <c r="BZ173" s="8">
        <f>MAX((BZ$3*climate!$M283+BZ$4*climate!$M283^2+BZ$5*climate!$M283^6)*(M173/M$66)^$BW$1,-99)</f>
        <v>-13.350539940941523</v>
      </c>
      <c r="CA173" s="8">
        <f t="shared" si="231"/>
        <v>2.868906722479013E-2</v>
      </c>
      <c r="CB173" s="8">
        <f t="shared" si="232"/>
        <v>1.2137615753333309E-3</v>
      </c>
      <c r="CC173" s="8">
        <f t="shared" si="233"/>
        <v>2.4854434075940551E-4</v>
      </c>
      <c r="CD173" s="8">
        <f>MAX((CD$3*climate!$I283+CD$4*climate!$I283^2+CD$5*climate!$I283^6)*(K173/K$66)^$BW$1,-99)</f>
        <v>-86.188664703094048</v>
      </c>
      <c r="CE173" s="8">
        <f>MAX((CE$3*climate!$I283+CE$4*climate!$I283^2+CE$5*climate!$I283^6)*(L173/L$66)^$BW$1,-99)</f>
        <v>-69.272089560087394</v>
      </c>
      <c r="CF173" s="8">
        <f>MAX((CF$3*climate!$I283+CF$4*climate!$I283^2+CF$5*climate!$I283^6)*(M173/M$66)^$BW$1,-99)</f>
        <v>-78.55202888696374</v>
      </c>
      <c r="CG173" s="8">
        <f>MAX((CG$3*climate!$M283+CG$4*climate!$M283^2+CG$5*climate!$M283^6)*(K173/K$66)^$BW$1,-99)</f>
        <v>-86.188834728507956</v>
      </c>
      <c r="CH173" s="8">
        <f>MAX((CH$3*climate!$M283+CH$4*climate!$M283^2+CH$5*climate!$M283^6)*(L173/L$66)^$BW$1,-99)</f>
        <v>-69.272221328170772</v>
      </c>
      <c r="CI173" s="8">
        <f>MAX((CI$3*climate!$M283+CI$4*climate!$M283^2+CI$5*climate!$M283^6)*(M173/M$66)^$BW$1,-99)</f>
        <v>-78.552174679085027</v>
      </c>
      <c r="CJ173" s="8">
        <f t="shared" si="234"/>
        <v>1.3626282160186682E-2</v>
      </c>
      <c r="CK173" s="8">
        <f t="shared" si="235"/>
        <v>5.7649339279993404E-4</v>
      </c>
      <c r="CL173" s="8">
        <f t="shared" si="236"/>
        <v>1.1804968387326235E-4</v>
      </c>
    </row>
    <row r="174" spans="1:90">
      <c r="A174">
        <f t="shared" si="175"/>
        <v>2128</v>
      </c>
      <c r="B174" s="4">
        <f t="shared" si="193"/>
        <v>1285.9744146095204</v>
      </c>
      <c r="C174" s="4">
        <f t="shared" si="194"/>
        <v>3569.49029758591</v>
      </c>
      <c r="D174" s="4">
        <f t="shared" si="195"/>
        <v>6796.5168248505533</v>
      </c>
      <c r="E174" s="11">
        <f t="shared" si="176"/>
        <v>2.2938189830220119E-5</v>
      </c>
      <c r="F174" s="11">
        <f t="shared" si="177"/>
        <v>4.598601376008807E-5</v>
      </c>
      <c r="G174" s="11">
        <f t="shared" si="178"/>
        <v>1.0152926706996594E-4</v>
      </c>
      <c r="H174" s="4">
        <f t="shared" si="196"/>
        <v>149312.118348057</v>
      </c>
      <c r="I174" s="4">
        <f t="shared" si="197"/>
        <v>128894.83587684295</v>
      </c>
      <c r="J174" s="4">
        <f t="shared" si="198"/>
        <v>27959.627426619831</v>
      </c>
      <c r="K174" s="4">
        <f t="shared" si="166"/>
        <v>116108.15631459891</v>
      </c>
      <c r="L174" s="4">
        <f t="shared" si="167"/>
        <v>36110.151626974897</v>
      </c>
      <c r="M174" s="4">
        <f t="shared" si="168"/>
        <v>4113.8171429796503</v>
      </c>
      <c r="N174" s="11">
        <f t="shared" si="179"/>
        <v>2.2733007215245404E-3</v>
      </c>
      <c r="O174" s="11">
        <f t="shared" si="180"/>
        <v>8.2884584263840377E-3</v>
      </c>
      <c r="P174" s="11">
        <f t="shared" si="181"/>
        <v>5.424552928084081E-3</v>
      </c>
      <c r="Q174" s="4">
        <f t="shared" si="182"/>
        <v>4587.737190327477</v>
      </c>
      <c r="R174" s="4">
        <f t="shared" si="183"/>
        <v>15397.843854319146</v>
      </c>
      <c r="S174" s="4">
        <f t="shared" si="184"/>
        <v>3915.8562879852634</v>
      </c>
      <c r="T174" s="4">
        <f t="shared" si="199"/>
        <v>30.7258194517952</v>
      </c>
      <c r="U174" s="4">
        <f t="shared" si="200"/>
        <v>119.46051794527712</v>
      </c>
      <c r="V174" s="4">
        <f t="shared" si="201"/>
        <v>140.05395094274579</v>
      </c>
      <c r="W174" s="11">
        <f t="shared" si="185"/>
        <v>-1.219247815263802E-2</v>
      </c>
      <c r="X174" s="11">
        <f t="shared" si="186"/>
        <v>-1.3228699347321071E-2</v>
      </c>
      <c r="Y174" s="11">
        <f t="shared" si="187"/>
        <v>-1.2203590333800474E-2</v>
      </c>
      <c r="Z174" s="4">
        <f t="shared" si="213"/>
        <v>7457.2575112879831</v>
      </c>
      <c r="AA174" s="4">
        <f t="shared" si="202"/>
        <v>48395.543370166153</v>
      </c>
      <c r="AB174" s="4">
        <f t="shared" si="203"/>
        <v>7016.2638253445857</v>
      </c>
      <c r="AC174" s="12">
        <f t="shared" si="204"/>
        <v>1.7396795570901717</v>
      </c>
      <c r="AD174" s="12">
        <f t="shared" si="205"/>
        <v>3.9243953610751063</v>
      </c>
      <c r="AE174" s="12">
        <f t="shared" si="206"/>
        <v>1.827374323214318</v>
      </c>
      <c r="AF174" s="11">
        <f t="shared" si="188"/>
        <v>-2.9039671966837322E-3</v>
      </c>
      <c r="AG174" s="11">
        <f t="shared" si="189"/>
        <v>2.0567434751257441E-3</v>
      </c>
      <c r="AH174" s="11">
        <f t="shared" si="190"/>
        <v>8.257041531207765E-4</v>
      </c>
      <c r="AI174" s="1">
        <f t="shared" si="169"/>
        <v>289293.45984901494</v>
      </c>
      <c r="AJ174" s="1">
        <f t="shared" si="170"/>
        <v>235698.53527874372</v>
      </c>
      <c r="AK174" s="1">
        <f t="shared" si="171"/>
        <v>52563.50200015484</v>
      </c>
      <c r="AL174" s="17">
        <f t="shared" si="241"/>
        <v>47.893103733574144</v>
      </c>
      <c r="AM174" s="17">
        <f t="shared" si="241"/>
        <v>18.048324488416466</v>
      </c>
      <c r="AN174" s="17">
        <f t="shared" si="241"/>
        <v>3.1537963534799505</v>
      </c>
      <c r="AO174" s="7">
        <f t="shared" si="242"/>
        <v>5.5827338365248514E-3</v>
      </c>
      <c r="AP174" s="7">
        <f t="shared" si="242"/>
        <v>8.5969905851823944E-3</v>
      </c>
      <c r="AQ174" s="7">
        <f t="shared" si="242"/>
        <v>6.2228464196995292E-3</v>
      </c>
      <c r="AR174" s="1">
        <f t="shared" si="208"/>
        <v>149312.118348057</v>
      </c>
      <c r="AS174" s="1">
        <f t="shared" si="209"/>
        <v>128894.83587684295</v>
      </c>
      <c r="AT174" s="1">
        <f t="shared" si="210"/>
        <v>27959.627426619831</v>
      </c>
      <c r="AU174" s="1">
        <f t="shared" si="172"/>
        <v>29862.423669611402</v>
      </c>
      <c r="AV174" s="1">
        <f t="shared" si="173"/>
        <v>25778.967175368591</v>
      </c>
      <c r="AW174" s="1">
        <f t="shared" si="174"/>
        <v>5591.9254853239663</v>
      </c>
      <c r="AX174" s="1">
        <f t="shared" si="222"/>
        <v>92886.525051679113</v>
      </c>
      <c r="AY174" s="1">
        <f t="shared" si="223"/>
        <v>28888.121301579919</v>
      </c>
      <c r="AZ174" s="1">
        <f t="shared" si="224"/>
        <v>3291.0537143837209</v>
      </c>
      <c r="BA174" s="1">
        <f t="shared" si="225"/>
        <v>11.439133866398574</v>
      </c>
      <c r="BB174" s="1">
        <f t="shared" si="226"/>
        <v>10.271185761978522</v>
      </c>
      <c r="BC174" s="1">
        <f t="shared" si="227"/>
        <v>8.0989630704095728</v>
      </c>
      <c r="BD174" s="1">
        <f t="shared" si="228"/>
        <v>4371.1439698148051</v>
      </c>
      <c r="BE174">
        <f t="shared" si="214"/>
        <v>7.4918915218220111E-2</v>
      </c>
      <c r="BF174">
        <f t="shared" si="215"/>
        <v>0.20311806369660462</v>
      </c>
      <c r="BG174">
        <f t="shared" si="216"/>
        <v>2.6103804494005161E-2</v>
      </c>
      <c r="BH174">
        <f t="shared" si="229"/>
        <v>0.16815662731139255</v>
      </c>
      <c r="BI174">
        <f t="shared" si="230"/>
        <v>5.6128438574748528E-4</v>
      </c>
      <c r="BJ174">
        <f t="shared" si="230"/>
        <v>4.125694779985793E-3</v>
      </c>
      <c r="BK174">
        <f t="shared" si="230"/>
        <v>6.8140860906124406E-5</v>
      </c>
      <c r="BL174">
        <f t="shared" si="219"/>
        <v>83.806560631644999</v>
      </c>
      <c r="BM174">
        <f t="shared" si="220"/>
        <v>531.78075154421651</v>
      </c>
      <c r="BN174">
        <f t="shared" si="221"/>
        <v>1.9051930834643629</v>
      </c>
      <c r="BO174">
        <f t="shared" si="192"/>
        <v>189.87859288708339</v>
      </c>
      <c r="BP174">
        <f t="shared" si="211"/>
        <v>108.19537362580955</v>
      </c>
      <c r="BQ174">
        <f t="shared" si="212"/>
        <v>20.80459532987598</v>
      </c>
      <c r="BR174" s="7">
        <f t="shared" si="237"/>
        <v>5.1252789955951172E-3</v>
      </c>
      <c r="BS174" s="7">
        <f t="shared" si="217"/>
        <v>4.1075204265333086E-2</v>
      </c>
      <c r="BT174" s="7">
        <f t="shared" si="218"/>
        <v>8.3686691146480623E-3</v>
      </c>
      <c r="BU174" s="8">
        <f>MAX((BU$3*climate!$I284+BU$4*climate!$I284^2+BU$5*climate!$I284^6)*(K174/K$66)^$BW$1,-99)</f>
        <v>-18.202011010725361</v>
      </c>
      <c r="BV174" s="8">
        <f>MAX((BV$3*climate!$I284+BV$4*climate!$I284^2+BV$5*climate!$I284^6)*(L174/L$66)^$BW$1,-99)</f>
        <v>-13.2311104180003</v>
      </c>
      <c r="BW174" s="8">
        <f>MAX((BW$3*climate!$I284+BW$4*climate!$I284^2+BW$5*climate!$I284^6)*(M174/M$66)^$BW$1,-99)</f>
        <v>-13.529124746853883</v>
      </c>
      <c r="BX174" s="8">
        <f>MAX((BX$3*climate!$M284+BX$4*climate!$M284^2+BX$5*climate!$M284^6)*(K174/K$66)^$BW$1,-99)</f>
        <v>-18.202028374968343</v>
      </c>
      <c r="BY174" s="8">
        <f>MAX((BY$3*climate!$M284+BY$4*climate!$M284^2+BY$5*climate!$M284^6)*(L174/L$66)^$BW$1,-99)</f>
        <v>-13.231121582905116</v>
      </c>
      <c r="BZ174" s="8">
        <f>MAX((BZ$3*climate!$M284+BZ$4*climate!$M284^2+BZ$5*climate!$M284^6)*(M174/M$66)^$BW$1,-99)</f>
        <v>-13.529134925990126</v>
      </c>
      <c r="CA174" s="8">
        <f t="shared" si="231"/>
        <v>2.8772967600615488E-2</v>
      </c>
      <c r="CB174" s="8">
        <f t="shared" si="232"/>
        <v>1.1818555215150921E-3</v>
      </c>
      <c r="CC174" s="8">
        <f t="shared" si="233"/>
        <v>2.4079144529604019E-4</v>
      </c>
      <c r="CD174" s="8">
        <f>MAX((CD$3*climate!$I284+CD$4*climate!$I284^2+CD$5*climate!$I284^6)*(K174/K$66)^$BW$1,-99)</f>
        <v>-89.46098407812697</v>
      </c>
      <c r="CE174" s="8">
        <f>MAX((CE$3*climate!$I284+CE$4*climate!$I284^2+CE$5*climate!$I284^6)*(L174/L$66)^$BW$1,-99)</f>
        <v>-71.698843704130454</v>
      </c>
      <c r="CF174" s="8">
        <f>MAX((CF$3*climate!$I284+CF$4*climate!$I284^2+CF$5*climate!$I284^6)*(M174/M$66)^$BW$1,-99)</f>
        <v>-81.290513248320551</v>
      </c>
      <c r="CG174" s="8">
        <f>MAX((CG$3*climate!$M284+CG$4*climate!$M284^2+CG$5*climate!$M284^6)*(K174/K$66)^$BW$1,-99)</f>
        <v>-89.461157999012613</v>
      </c>
      <c r="CH174" s="8">
        <f>MAX((CH$3*climate!$M284+CH$4*climate!$M284^2+CH$5*climate!$M284^6)*(L174/L$66)^$BW$1,-99)</f>
        <v>-71.698978235586623</v>
      </c>
      <c r="CI174" s="8">
        <f>MAX((CI$3*climate!$M284+CI$4*climate!$M284^2+CI$5*climate!$M284^6)*(M174/M$66)^$BW$1,-99)</f>
        <v>-81.290662162108205</v>
      </c>
      <c r="CJ174" s="8">
        <f t="shared" si="234"/>
        <v>1.3810283069966916E-2</v>
      </c>
      <c r="CK174" s="8">
        <f t="shared" si="235"/>
        <v>5.6726019806096237E-4</v>
      </c>
      <c r="CL174" s="8">
        <f t="shared" si="236"/>
        <v>1.1557368939217915E-4</v>
      </c>
    </row>
    <row r="175" spans="1:90">
      <c r="A175">
        <f t="shared" si="175"/>
        <v>2129</v>
      </c>
      <c r="B175" s="4">
        <f t="shared" si="193"/>
        <v>1286.0024376384974</v>
      </c>
      <c r="C175" s="4">
        <f t="shared" si="194"/>
        <v>3569.6462368843536</v>
      </c>
      <c r="D175" s="4">
        <f t="shared" si="195"/>
        <v>6797.1723679538154</v>
      </c>
      <c r="E175" s="11">
        <f t="shared" si="176"/>
        <v>2.1791280338709114E-5</v>
      </c>
      <c r="F175" s="11">
        <f t="shared" si="177"/>
        <v>4.3686713072083661E-5</v>
      </c>
      <c r="G175" s="11">
        <f t="shared" si="178"/>
        <v>9.6452803716467637E-5</v>
      </c>
      <c r="H175" s="4">
        <f t="shared" si="196"/>
        <v>149641.50071195801</v>
      </c>
      <c r="I175" s="4">
        <f t="shared" si="197"/>
        <v>129955.14856803126</v>
      </c>
      <c r="J175" s="4">
        <f t="shared" si="198"/>
        <v>28111.811852797146</v>
      </c>
      <c r="K175" s="4">
        <f t="shared" si="166"/>
        <v>116361.75510424894</v>
      </c>
      <c r="L175" s="4">
        <f t="shared" si="167"/>
        <v>36405.609952390761</v>
      </c>
      <c r="M175" s="4">
        <f t="shared" si="168"/>
        <v>4135.8097648566436</v>
      </c>
      <c r="N175" s="11">
        <f t="shared" si="179"/>
        <v>2.1841599909906417E-3</v>
      </c>
      <c r="O175" s="11">
        <f t="shared" si="180"/>
        <v>8.1821402598363235E-3</v>
      </c>
      <c r="P175" s="11">
        <f t="shared" si="181"/>
        <v>5.3460377825798044E-3</v>
      </c>
      <c r="Q175" s="4">
        <f t="shared" si="182"/>
        <v>4541.7984534082379</v>
      </c>
      <c r="R175" s="4">
        <f t="shared" si="183"/>
        <v>15319.14029078619</v>
      </c>
      <c r="S175" s="4">
        <f t="shared" si="184"/>
        <v>3889.1227045063306</v>
      </c>
      <c r="T175" s="4">
        <f t="shared" si="199"/>
        <v>30.351195569407288</v>
      </c>
      <c r="U175" s="4">
        <f t="shared" si="200"/>
        <v>117.8802106695038</v>
      </c>
      <c r="V175" s="4">
        <f t="shared" si="201"/>
        <v>138.34478990081033</v>
      </c>
      <c r="W175" s="11">
        <f t="shared" si="185"/>
        <v>-1.219247815263802E-2</v>
      </c>
      <c r="X175" s="11">
        <f t="shared" si="186"/>
        <v>-1.3228699347321071E-2</v>
      </c>
      <c r="Y175" s="11">
        <f t="shared" si="187"/>
        <v>-1.2203590333800474E-2</v>
      </c>
      <c r="Z175" s="4">
        <f t="shared" si="213"/>
        <v>7361.8095946179719</v>
      </c>
      <c r="AA175" s="4">
        <f t="shared" si="202"/>
        <v>48252.404771795897</v>
      </c>
      <c r="AB175" s="4">
        <f t="shared" si="203"/>
        <v>6974.6976059433946</v>
      </c>
      <c r="AC175" s="12">
        <f t="shared" si="204"/>
        <v>1.7346275847236405</v>
      </c>
      <c r="AD175" s="12">
        <f t="shared" si="205"/>
        <v>3.9324668356278112</v>
      </c>
      <c r="AE175" s="12">
        <f t="shared" si="206"/>
        <v>1.8288831937823025</v>
      </c>
      <c r="AF175" s="11">
        <f t="shared" si="188"/>
        <v>-2.9039671966837322E-3</v>
      </c>
      <c r="AG175" s="11">
        <f t="shared" si="189"/>
        <v>2.0567434751257441E-3</v>
      </c>
      <c r="AH175" s="11">
        <f t="shared" si="190"/>
        <v>8.257041531207765E-4</v>
      </c>
      <c r="AI175" s="1">
        <f t="shared" si="169"/>
        <v>290226.53753372486</v>
      </c>
      <c r="AJ175" s="1">
        <f t="shared" si="170"/>
        <v>237907.64892623795</v>
      </c>
      <c r="AK175" s="1">
        <f t="shared" si="171"/>
        <v>52899.077285463325</v>
      </c>
      <c r="AL175" s="17">
        <f t="shared" si="241"/>
        <v>48.157804439816267</v>
      </c>
      <c r="AM175" s="17">
        <f t="shared" si="241"/>
        <v>18.201934151364647</v>
      </c>
      <c r="AN175" s="17">
        <f t="shared" si="241"/>
        <v>3.1732256879231975</v>
      </c>
      <c r="AO175" s="7">
        <f t="shared" si="242"/>
        <v>5.5269064981596028E-3</v>
      </c>
      <c r="AP175" s="7">
        <f t="shared" si="242"/>
        <v>8.5110206793305703E-3</v>
      </c>
      <c r="AQ175" s="7">
        <f t="shared" si="242"/>
        <v>6.160617955502534E-3</v>
      </c>
      <c r="AR175" s="1">
        <f t="shared" si="208"/>
        <v>149641.50071195801</v>
      </c>
      <c r="AS175" s="1">
        <f t="shared" si="209"/>
        <v>129955.14856803126</v>
      </c>
      <c r="AT175" s="1">
        <f t="shared" si="210"/>
        <v>28111.811852797146</v>
      </c>
      <c r="AU175" s="1">
        <f t="shared" si="172"/>
        <v>29928.300142391603</v>
      </c>
      <c r="AV175" s="1">
        <f t="shared" si="173"/>
        <v>25991.029713606255</v>
      </c>
      <c r="AW175" s="1">
        <f t="shared" si="174"/>
        <v>5622.3623705594291</v>
      </c>
      <c r="AX175" s="1">
        <f t="shared" si="222"/>
        <v>93089.40408339916</v>
      </c>
      <c r="AY175" s="1">
        <f t="shared" si="223"/>
        <v>29124.487961912611</v>
      </c>
      <c r="AZ175" s="1">
        <f t="shared" si="224"/>
        <v>3308.6478118853151</v>
      </c>
      <c r="BA175" s="1">
        <f t="shared" si="225"/>
        <v>11.441315644579671</v>
      </c>
      <c r="BB175" s="1">
        <f t="shared" si="226"/>
        <v>10.279334610006597</v>
      </c>
      <c r="BC175" s="1">
        <f t="shared" si="227"/>
        <v>8.1042948688589629</v>
      </c>
      <c r="BD175" s="1">
        <f t="shared" si="228"/>
        <v>4246.8346409834203</v>
      </c>
      <c r="BE175">
        <f t="shared" si="214"/>
        <v>7.4918915218220111E-2</v>
      </c>
      <c r="BF175">
        <f t="shared" si="215"/>
        <v>0.20311806369660462</v>
      </c>
      <c r="BG175">
        <f t="shared" si="216"/>
        <v>2.6103804494005161E-2</v>
      </c>
      <c r="BH175">
        <f t="shared" si="229"/>
        <v>0.16831319838547185</v>
      </c>
      <c r="BI175">
        <f t="shared" si="230"/>
        <v>5.6128438574748528E-4</v>
      </c>
      <c r="BJ175">
        <f t="shared" si="230"/>
        <v>4.125694779985793E-3</v>
      </c>
      <c r="BK175">
        <f t="shared" si="230"/>
        <v>6.8140860906124406E-5</v>
      </c>
      <c r="BL175">
        <f t="shared" si="219"/>
        <v>83.991437809443227</v>
      </c>
      <c r="BM175">
        <f t="shared" si="220"/>
        <v>536.15527807940475</v>
      </c>
      <c r="BN175">
        <f t="shared" si="221"/>
        <v>1.9155630612805896</v>
      </c>
      <c r="BO175">
        <f t="shared" si="192"/>
        <v>190.85177365092071</v>
      </c>
      <c r="BP175">
        <f t="shared" si="211"/>
        <v>109.40900570398932</v>
      </c>
      <c r="BQ175">
        <f t="shared" si="212"/>
        <v>21.042496235316477</v>
      </c>
      <c r="BR175" s="7">
        <f t="shared" si="237"/>
        <v>5.036080270255372E-3</v>
      </c>
      <c r="BS175" s="7">
        <f t="shared" si="217"/>
        <v>3.9878839092556392E-2</v>
      </c>
      <c r="BT175" s="7">
        <f t="shared" si="218"/>
        <v>8.084692050771251E-3</v>
      </c>
      <c r="BU175" s="8">
        <f>MAX((BU$3*climate!$I285+BU$4*climate!$I285^2+BU$5*climate!$I285^6)*(K175/K$66)^$BW$1,-99)</f>
        <v>-18.526796809169589</v>
      </c>
      <c r="BV175" s="8">
        <f>MAX((BV$3*climate!$I285+BV$4*climate!$I285^2+BV$5*climate!$I285^6)*(L175/L$66)^$BW$1,-99)</f>
        <v>-13.419024423369223</v>
      </c>
      <c r="BW175" s="8">
        <f>MAX((BW$3*climate!$I285+BW$4*climate!$I285^2+BW$5*climate!$I285^6)*(M175/M$66)^$BW$1,-99)</f>
        <v>-13.707064050340188</v>
      </c>
      <c r="BX175" s="8">
        <f>MAX((BX$3*climate!$M285+BX$4*climate!$M285^2+BX$5*climate!$M285^6)*(K175/K$66)^$BW$1,-99)</f>
        <v>-18.526814180506847</v>
      </c>
      <c r="BY175" s="8">
        <f>MAX((BY$3*climate!$M285+BY$4*climate!$M285^2+BY$5*climate!$M285^6)*(L175/L$66)^$BW$1,-99)</f>
        <v>-13.419035570855726</v>
      </c>
      <c r="BZ175" s="8">
        <f>MAX((BZ$3*climate!$M285+BZ$4*climate!$M285^2+BZ$5*climate!$M285^6)*(M175/M$66)^$BW$1,-99)</f>
        <v>-13.70707421563651</v>
      </c>
      <c r="CA175" s="8">
        <f t="shared" si="231"/>
        <v>2.8852378742251616E-2</v>
      </c>
      <c r="CB175" s="8">
        <f t="shared" si="232"/>
        <v>1.1505993692997468E-3</v>
      </c>
      <c r="CC175" s="8">
        <f t="shared" si="233"/>
        <v>2.3326259706332308E-4</v>
      </c>
      <c r="CD175" s="8">
        <f>MAX((CD$3*climate!$I285+CD$4*climate!$I285^2+CD$5*climate!$I285^6)*(K175/K$66)^$BW$1,-99)</f>
        <v>-92.801636273945945</v>
      </c>
      <c r="CE175" s="8">
        <f>MAX((CE$3*climate!$I285+CE$4*climate!$I285^2+CE$5*climate!$I285^6)*(L175/L$66)^$BW$1,-99)</f>
        <v>-74.170306585534277</v>
      </c>
      <c r="CF175" s="8">
        <f>MAX((CF$3*climate!$I285+CF$4*climate!$I285^2+CF$5*climate!$I285^6)*(M175/M$66)^$BW$1,-99)</f>
        <v>-84.081071946067041</v>
      </c>
      <c r="CG175" s="8">
        <f>MAX((CG$3*climate!$M285+CG$4*climate!$M285^2+CG$5*climate!$M285^6)*(K175/K$66)^$BW$1,-99)</f>
        <v>-92.801814107103098</v>
      </c>
      <c r="CH175" s="8">
        <f>MAX((CH$3*climate!$M285+CH$4*climate!$M285^2+CH$5*climate!$M285^6)*(L175/L$66)^$BW$1,-99)</f>
        <v>-74.170443885082577</v>
      </c>
      <c r="CI175" s="8">
        <f>MAX((CI$3*climate!$M285+CI$4*climate!$M285^2+CI$5*climate!$M285^6)*(M175/M$66)^$BW$1,-99)</f>
        <v>-84.081223989992083</v>
      </c>
      <c r="CJ175" s="8">
        <f t="shared" si="234"/>
        <v>1.3989998390822515E-2</v>
      </c>
      <c r="CK175" s="8">
        <f t="shared" si="235"/>
        <v>5.5790489473273388E-4</v>
      </c>
      <c r="CL175" s="8">
        <f t="shared" si="236"/>
        <v>1.1310482878058539E-4</v>
      </c>
    </row>
    <row r="176" spans="1:90">
      <c r="A176">
        <f t="shared" si="175"/>
        <v>2130</v>
      </c>
      <c r="B176" s="4">
        <f t="shared" si="193"/>
        <v>1286.0290600961507</v>
      </c>
      <c r="C176" s="4">
        <f t="shared" si="194"/>
        <v>3569.7943856897273</v>
      </c>
      <c r="D176" s="4">
        <f t="shared" si="195"/>
        <v>6797.7951939694376</v>
      </c>
      <c r="E176" s="11">
        <f t="shared" si="176"/>
        <v>2.0701716321773657E-5</v>
      </c>
      <c r="F176" s="11">
        <f t="shared" si="177"/>
        <v>4.1502377418479475E-5</v>
      </c>
      <c r="G176" s="11">
        <f t="shared" si="178"/>
        <v>9.1630163530644255E-5</v>
      </c>
      <c r="H176" s="4">
        <f t="shared" si="196"/>
        <v>149958.35484628347</v>
      </c>
      <c r="I176" s="4">
        <f t="shared" si="197"/>
        <v>131010.30299143882</v>
      </c>
      <c r="J176" s="4">
        <f t="shared" si="198"/>
        <v>28262.520309572599</v>
      </c>
      <c r="K176" s="4">
        <f t="shared" si="166"/>
        <v>116605.72805024464</v>
      </c>
      <c r="L176" s="4">
        <f t="shared" si="167"/>
        <v>36699.677582726108</v>
      </c>
      <c r="M176" s="4">
        <f t="shared" si="168"/>
        <v>4157.6010313822453</v>
      </c>
      <c r="N176" s="11">
        <f t="shared" si="179"/>
        <v>2.0966764017706918E-3</v>
      </c>
      <c r="O176" s="11">
        <f t="shared" si="180"/>
        <v>8.0775361467617657E-3</v>
      </c>
      <c r="P176" s="11">
        <f t="shared" si="181"/>
        <v>5.2689238056280452E-3</v>
      </c>
      <c r="Q176" s="4">
        <f t="shared" si="182"/>
        <v>4495.9223229241934</v>
      </c>
      <c r="R176" s="4">
        <f t="shared" si="183"/>
        <v>15239.224405563366</v>
      </c>
      <c r="S176" s="4">
        <f t="shared" si="184"/>
        <v>3862.2567324906149</v>
      </c>
      <c r="T176" s="4">
        <f t="shared" si="199"/>
        <v>29.981139280520846</v>
      </c>
      <c r="U176" s="4">
        <f t="shared" si="200"/>
        <v>116.32080880355807</v>
      </c>
      <c r="V176" s="4">
        <f t="shared" si="201"/>
        <v>136.65648676004514</v>
      </c>
      <c r="W176" s="11">
        <f t="shared" si="185"/>
        <v>-1.219247815263802E-2</v>
      </c>
      <c r="X176" s="11">
        <f t="shared" si="186"/>
        <v>-1.3228699347321071E-2</v>
      </c>
      <c r="Y176" s="11">
        <f t="shared" si="187"/>
        <v>-1.2203590333800474E-2</v>
      </c>
      <c r="Z176" s="4">
        <f t="shared" si="213"/>
        <v>7266.9286449202727</v>
      </c>
      <c r="AA176" s="4">
        <f t="shared" si="202"/>
        <v>48104.50604233687</v>
      </c>
      <c r="AB176" s="4">
        <f t="shared" si="203"/>
        <v>6932.8010071087965</v>
      </c>
      <c r="AC176" s="12">
        <f t="shared" si="204"/>
        <v>1.7295902831191403</v>
      </c>
      <c r="AD176" s="12">
        <f t="shared" si="205"/>
        <v>3.9405549111331371</v>
      </c>
      <c r="AE176" s="12">
        <f t="shared" si="206"/>
        <v>1.8303933102309813</v>
      </c>
      <c r="AF176" s="11">
        <f t="shared" si="188"/>
        <v>-2.9039671966837322E-3</v>
      </c>
      <c r="AG176" s="11">
        <f t="shared" si="189"/>
        <v>2.0567434751257441E-3</v>
      </c>
      <c r="AH176" s="11">
        <f t="shared" si="190"/>
        <v>8.257041531207765E-4</v>
      </c>
      <c r="AI176" s="1">
        <f t="shared" si="169"/>
        <v>291132.18392274395</v>
      </c>
      <c r="AJ176" s="1">
        <f t="shared" si="170"/>
        <v>240107.91374722042</v>
      </c>
      <c r="AK176" s="1">
        <f t="shared" si="171"/>
        <v>53231.531927476426</v>
      </c>
      <c r="AL176" s="17">
        <f t="shared" si="241"/>
        <v>48.421306485288831</v>
      </c>
      <c r="AM176" s="17">
        <f t="shared" si="241"/>
        <v>18.355302018951065</v>
      </c>
      <c r="AN176" s="17">
        <f t="shared" si="241"/>
        <v>3.1925792287615797</v>
      </c>
      <c r="AO176" s="7">
        <f t="shared" si="242"/>
        <v>5.471637433178007E-3</v>
      </c>
      <c r="AP176" s="7">
        <f t="shared" si="242"/>
        <v>8.4259104725372645E-3</v>
      </c>
      <c r="AQ176" s="7">
        <f t="shared" si="242"/>
        <v>6.099011775947509E-3</v>
      </c>
      <c r="AR176" s="1">
        <f t="shared" si="208"/>
        <v>149958.35484628347</v>
      </c>
      <c r="AS176" s="1">
        <f t="shared" si="209"/>
        <v>131010.30299143882</v>
      </c>
      <c r="AT176" s="1">
        <f t="shared" si="210"/>
        <v>28262.520309572599</v>
      </c>
      <c r="AU176" s="1">
        <f t="shared" si="172"/>
        <v>29991.670969256695</v>
      </c>
      <c r="AV176" s="1">
        <f t="shared" si="173"/>
        <v>26202.060598287764</v>
      </c>
      <c r="AW176" s="1">
        <f t="shared" si="174"/>
        <v>5652.5040619145202</v>
      </c>
      <c r="AX176" s="1">
        <f t="shared" si="222"/>
        <v>93284.582440195722</v>
      </c>
      <c r="AY176" s="1">
        <f t="shared" si="223"/>
        <v>29359.74206618089</v>
      </c>
      <c r="AZ176" s="1">
        <f t="shared" si="224"/>
        <v>3326.0808251057956</v>
      </c>
      <c r="BA176" s="1">
        <f t="shared" si="225"/>
        <v>11.443410126023018</v>
      </c>
      <c r="BB176" s="1">
        <f t="shared" si="226"/>
        <v>10.287379697478039</v>
      </c>
      <c r="BC176" s="1">
        <f t="shared" si="227"/>
        <v>8.1095499604515346</v>
      </c>
      <c r="BD176" s="1">
        <f t="shared" si="228"/>
        <v>4126.0059333978115</v>
      </c>
      <c r="BE176">
        <f t="shared" si="214"/>
        <v>7.4918915218220111E-2</v>
      </c>
      <c r="BF176">
        <f t="shared" si="215"/>
        <v>0.20311806369660462</v>
      </c>
      <c r="BG176">
        <f t="shared" si="216"/>
        <v>2.6103804494005161E-2</v>
      </c>
      <c r="BH176">
        <f t="shared" si="229"/>
        <v>0.1684684339443922</v>
      </c>
      <c r="BI176">
        <f t="shared" si="230"/>
        <v>5.6128438574748528E-4</v>
      </c>
      <c r="BJ176">
        <f t="shared" si="230"/>
        <v>4.125694779985793E-3</v>
      </c>
      <c r="BK176">
        <f t="shared" si="230"/>
        <v>6.8140860906124406E-5</v>
      </c>
      <c r="BL176">
        <f t="shared" si="219"/>
        <v>84.169283087599652</v>
      </c>
      <c r="BM176">
        <f t="shared" si="220"/>
        <v>540.50852317613624</v>
      </c>
      <c r="BN176">
        <f t="shared" si="221"/>
        <v>1.9258324652711025</v>
      </c>
      <c r="BO176">
        <f t="shared" si="192"/>
        <v>191.81291850274735</v>
      </c>
      <c r="BP176">
        <f t="shared" si="211"/>
        <v>110.63645074956818</v>
      </c>
      <c r="BQ176">
        <f t="shared" si="212"/>
        <v>21.283152477979549</v>
      </c>
      <c r="BR176" s="7">
        <f t="shared" si="237"/>
        <v>4.9485705037251027E-3</v>
      </c>
      <c r="BS176" s="7">
        <f t="shared" si="217"/>
        <v>3.8717319507336305E-2</v>
      </c>
      <c r="BT176" s="7">
        <f t="shared" si="218"/>
        <v>7.8110243738172677E-3</v>
      </c>
      <c r="BU176" s="8">
        <f>MAX((BU$3*climate!$I286+BU$4*climate!$I286^2+BU$5*climate!$I286^6)*(K176/K$66)^$BW$1,-99)</f>
        <v>-18.851175040263151</v>
      </c>
      <c r="BV176" s="8">
        <f>MAX((BV$3*climate!$I286+BV$4*climate!$I286^2+BV$5*climate!$I286^6)*(L176/L$66)^$BW$1,-99)</f>
        <v>-13.606076217782126</v>
      </c>
      <c r="BW176" s="8">
        <f>MAX((BW$3*climate!$I286+BW$4*climate!$I286^2+BW$5*climate!$I286^6)*(M176/M$66)^$BW$1,-99)</f>
        <v>-13.884313378537462</v>
      </c>
      <c r="BX176" s="8">
        <f>MAX((BX$3*climate!$M286+BX$4*climate!$M286^2+BX$5*climate!$M286^6)*(K176/K$66)^$BW$1,-99)</f>
        <v>-18.851192417414946</v>
      </c>
      <c r="BY176" s="8">
        <f>MAX((BY$3*climate!$M286+BY$4*climate!$M286^2+BY$5*climate!$M286^6)*(L176/L$66)^$BW$1,-99)</f>
        <v>-13.606087347230197</v>
      </c>
      <c r="BZ176" s="8">
        <f>MAX((BZ$3*climate!$M286+BZ$4*climate!$M286^2+BZ$5*climate!$M286^6)*(M176/M$66)^$BW$1,-99)</f>
        <v>-13.884323529472153</v>
      </c>
      <c r="CA176" s="8">
        <f t="shared" si="231"/>
        <v>2.8927400930930495E-2</v>
      </c>
      <c r="CB176" s="8">
        <f t="shared" si="232"/>
        <v>1.1199914243596536E-3</v>
      </c>
      <c r="CC176" s="8">
        <f t="shared" si="233"/>
        <v>2.259526337426824E-4</v>
      </c>
      <c r="CD176" s="8">
        <f>MAX((CD$3*climate!$I286+CD$4*climate!$I286^2+CD$5*climate!$I286^6)*(K176/K$66)^$BW$1,-99)</f>
        <v>-96.210183898008964</v>
      </c>
      <c r="CE176" s="8">
        <f>MAX((CE$3*climate!$I286+CE$4*climate!$I286^2+CE$5*climate!$I286^6)*(L176/L$66)^$BW$1,-99)</f>
        <v>-76.685954647150737</v>
      </c>
      <c r="CF176" s="8">
        <f>MAX((CF$3*climate!$I286+CF$4*climate!$I286^2+CF$5*climate!$I286^6)*(M176/M$66)^$BW$1,-99)</f>
        <v>-86.923183614166177</v>
      </c>
      <c r="CG176" s="8">
        <f>MAX((CG$3*climate!$M286+CG$4*climate!$M286^2+CG$5*climate!$M286^6)*(K176/K$66)^$BW$1,-99)</f>
        <v>-96.210365658819228</v>
      </c>
      <c r="CH176" s="8">
        <f>MAX((CH$3*climate!$M286+CH$4*climate!$M286^2+CH$5*climate!$M286^6)*(L176/L$66)^$BW$1,-99)</f>
        <v>-76.686094718434134</v>
      </c>
      <c r="CI176" s="8">
        <f>MAX((CI$3*climate!$M286+CI$4*climate!$M286^2+CI$5*climate!$M286^6)*(M176/M$66)^$BW$1,-99)</f>
        <v>-86.923338795486615</v>
      </c>
      <c r="CJ176" s="8">
        <f t="shared" si="234"/>
        <v>1.416532583914696E-2</v>
      </c>
      <c r="CK176" s="8">
        <f t="shared" si="235"/>
        <v>5.4844344643977959E-4</v>
      </c>
      <c r="CL176" s="8">
        <f t="shared" si="236"/>
        <v>1.1064570539264044E-4</v>
      </c>
    </row>
    <row r="177" spans="1:90">
      <c r="A177">
        <f t="shared" si="175"/>
        <v>2131</v>
      </c>
      <c r="B177" s="4">
        <f t="shared" si="193"/>
        <v>1286.0543519544951</v>
      </c>
      <c r="C177" s="4">
        <f t="shared" si="194"/>
        <v>3569.9351328959333</v>
      </c>
      <c r="D177" s="4">
        <f t="shared" si="195"/>
        <v>6798.3869329004456</v>
      </c>
      <c r="E177" s="11">
        <f t="shared" si="176"/>
        <v>1.9666630505684973E-5</v>
      </c>
      <c r="F177" s="11">
        <f t="shared" si="177"/>
        <v>3.9427258547555497E-5</v>
      </c>
      <c r="G177" s="11">
        <f t="shared" si="178"/>
        <v>8.704865535411204E-5</v>
      </c>
      <c r="H177" s="4">
        <f t="shared" si="196"/>
        <v>150262.85222155871</v>
      </c>
      <c r="I177" s="4">
        <f t="shared" si="197"/>
        <v>132060.2676066136</v>
      </c>
      <c r="J177" s="4">
        <f t="shared" si="198"/>
        <v>28411.766029921193</v>
      </c>
      <c r="K177" s="4">
        <f t="shared" si="166"/>
        <v>116840.20352109932</v>
      </c>
      <c r="L177" s="4">
        <f t="shared" si="167"/>
        <v>36992.34375149171</v>
      </c>
      <c r="M177" s="4">
        <f t="shared" si="168"/>
        <v>4179.1922569784765</v>
      </c>
      <c r="N177" s="11">
        <f t="shared" si="179"/>
        <v>2.0108400742855359E-3</v>
      </c>
      <c r="O177" s="11">
        <f t="shared" si="180"/>
        <v>7.9746250660075457E-3</v>
      </c>
      <c r="P177" s="11">
        <f t="shared" si="181"/>
        <v>5.1931932461188879E-3</v>
      </c>
      <c r="Q177" s="4">
        <f t="shared" si="182"/>
        <v>4450.1237591386789</v>
      </c>
      <c r="R177" s="4">
        <f t="shared" si="183"/>
        <v>15158.146363659398</v>
      </c>
      <c r="S177" s="4">
        <f t="shared" si="184"/>
        <v>3835.2698323150257</v>
      </c>
      <c r="T177" s="4">
        <f t="shared" si="199"/>
        <v>29.615594894851899</v>
      </c>
      <c r="U177" s="4">
        <f t="shared" si="200"/>
        <v>114.78203579605858</v>
      </c>
      <c r="V177" s="4">
        <f t="shared" si="201"/>
        <v>134.98878697916913</v>
      </c>
      <c r="W177" s="11">
        <f t="shared" si="185"/>
        <v>-1.219247815263802E-2</v>
      </c>
      <c r="X177" s="11">
        <f t="shared" si="186"/>
        <v>-1.3228699347321071E-2</v>
      </c>
      <c r="Y177" s="11">
        <f t="shared" si="187"/>
        <v>-1.2203590333800474E-2</v>
      </c>
      <c r="Z177" s="4">
        <f t="shared" si="213"/>
        <v>7172.6365553333799</v>
      </c>
      <c r="AA177" s="4">
        <f t="shared" si="202"/>
        <v>47951.98010611366</v>
      </c>
      <c r="AB177" s="4">
        <f t="shared" si="203"/>
        <v>6890.5942722206873</v>
      </c>
      <c r="AC177" s="12">
        <f t="shared" si="204"/>
        <v>1.7245676096732594</v>
      </c>
      <c r="AD177" s="12">
        <f t="shared" si="205"/>
        <v>3.948659621734985</v>
      </c>
      <c r="AE177" s="12">
        <f t="shared" si="206"/>
        <v>1.8319046735890836</v>
      </c>
      <c r="AF177" s="11">
        <f t="shared" si="188"/>
        <v>-2.9039671966837322E-3</v>
      </c>
      <c r="AG177" s="11">
        <f t="shared" si="189"/>
        <v>2.0567434751257441E-3</v>
      </c>
      <c r="AH177" s="11">
        <f t="shared" si="190"/>
        <v>8.257041531207765E-4</v>
      </c>
      <c r="AI177" s="1">
        <f t="shared" si="169"/>
        <v>292010.63649972621</v>
      </c>
      <c r="AJ177" s="1">
        <f t="shared" si="170"/>
        <v>242299.18297078615</v>
      </c>
      <c r="AK177" s="1">
        <f t="shared" si="171"/>
        <v>53560.882796643309</v>
      </c>
      <c r="AL177" s="17">
        <f t="shared" si="241"/>
        <v>48.683600880085834</v>
      </c>
      <c r="AM177" s="17">
        <f t="shared" si="241"/>
        <v>18.508415549144047</v>
      </c>
      <c r="AN177" s="17">
        <f t="shared" si="241"/>
        <v>3.2118560912903238</v>
      </c>
      <c r="AO177" s="7">
        <f t="shared" si="242"/>
        <v>5.4169210588462273E-3</v>
      </c>
      <c r="AP177" s="7">
        <f t="shared" si="242"/>
        <v>8.3416513678118923E-3</v>
      </c>
      <c r="AQ177" s="7">
        <f t="shared" si="242"/>
        <v>6.0380216581880338E-3</v>
      </c>
      <c r="AR177" s="1">
        <f t="shared" si="208"/>
        <v>150262.85222155871</v>
      </c>
      <c r="AS177" s="1">
        <f t="shared" si="209"/>
        <v>132060.2676066136</v>
      </c>
      <c r="AT177" s="1">
        <f t="shared" si="210"/>
        <v>28411.766029921193</v>
      </c>
      <c r="AU177" s="1">
        <f t="shared" si="172"/>
        <v>30052.570444311743</v>
      </c>
      <c r="AV177" s="1">
        <f t="shared" si="173"/>
        <v>26412.053521322723</v>
      </c>
      <c r="AW177" s="1">
        <f t="shared" si="174"/>
        <v>5682.3532059842391</v>
      </c>
      <c r="AX177" s="1">
        <f t="shared" si="222"/>
        <v>93472.162816879456</v>
      </c>
      <c r="AY177" s="1">
        <f t="shared" si="223"/>
        <v>29593.875001193366</v>
      </c>
      <c r="AZ177" s="1">
        <f t="shared" si="224"/>
        <v>3343.3538055827803</v>
      </c>
      <c r="BA177" s="1">
        <f t="shared" si="225"/>
        <v>11.445418947064582</v>
      </c>
      <c r="BB177" s="1">
        <f t="shared" si="226"/>
        <v>10.29532269326473</v>
      </c>
      <c r="BC177" s="1">
        <f t="shared" si="227"/>
        <v>8.1147297155740432</v>
      </c>
      <c r="BD177" s="1">
        <f t="shared" si="228"/>
        <v>4008.5633745180362</v>
      </c>
      <c r="BE177">
        <f t="shared" si="214"/>
        <v>7.4918915218220111E-2</v>
      </c>
      <c r="BF177">
        <f t="shared" si="215"/>
        <v>0.20311806369660462</v>
      </c>
      <c r="BG177">
        <f t="shared" si="216"/>
        <v>2.6103804494005161E-2</v>
      </c>
      <c r="BH177">
        <f t="shared" si="229"/>
        <v>0.16862234390312247</v>
      </c>
      <c r="BI177">
        <f t="shared" si="230"/>
        <v>5.6128438574748528E-4</v>
      </c>
      <c r="BJ177">
        <f t="shared" si="230"/>
        <v>4.125694779985793E-3</v>
      </c>
      <c r="BK177">
        <f t="shared" si="230"/>
        <v>6.8140860906124406E-5</v>
      </c>
      <c r="BL177">
        <f t="shared" si="219"/>
        <v>84.340192709842739</v>
      </c>
      <c r="BM177">
        <f t="shared" si="220"/>
        <v>544.84035670813262</v>
      </c>
      <c r="BN177">
        <f t="shared" si="221"/>
        <v>1.9360021971422103</v>
      </c>
      <c r="BO177">
        <f t="shared" si="192"/>
        <v>192.76211825348346</v>
      </c>
      <c r="BP177">
        <f t="shared" si="211"/>
        <v>111.87786526500867</v>
      </c>
      <c r="BQ177">
        <f t="shared" si="212"/>
        <v>21.526595718005055</v>
      </c>
      <c r="BR177" s="7">
        <f t="shared" si="237"/>
        <v>4.8627299478916086E-3</v>
      </c>
      <c r="BS177" s="7">
        <f t="shared" si="217"/>
        <v>3.75896305896469E-2</v>
      </c>
      <c r="BT177" s="7">
        <f t="shared" si="218"/>
        <v>7.5472584787624024E-3</v>
      </c>
      <c r="BU177" s="8">
        <f>MAX((BU$3*climate!$I287+BU$4*climate!$I287^2+BU$5*climate!$I287^6)*(K177/K$66)^$BW$1,-99)</f>
        <v>-19.175079955475763</v>
      </c>
      <c r="BV177" s="8">
        <f>MAX((BV$3*climate!$I287+BV$4*climate!$I287^2+BV$5*climate!$I287^6)*(L177/L$66)^$BW$1,-99)</f>
        <v>-13.792230992743523</v>
      </c>
      <c r="BW177" s="8">
        <f>MAX((BW$3*climate!$I287+BW$4*climate!$I287^2+BW$5*climate!$I287^6)*(M177/M$66)^$BW$1,-99)</f>
        <v>-14.060839298318152</v>
      </c>
      <c r="BX177" s="8">
        <f>MAX((BX$3*climate!$M287+BX$4*climate!$M287^2+BX$5*climate!$M287^6)*(K177/K$66)^$BW$1,-99)</f>
        <v>-19.175097337213998</v>
      </c>
      <c r="BY177" s="8">
        <f>MAX((BY$3*climate!$M287+BY$4*climate!$M287^2+BY$5*climate!$M287^6)*(L177/L$66)^$BW$1,-99)</f>
        <v>-13.792242103566082</v>
      </c>
      <c r="BZ177" s="8">
        <f>MAX((BZ$3*climate!$M287+BZ$4*climate!$M287^2+BZ$5*climate!$M287^6)*(M177/M$66)^$BW$1,-99)</f>
        <v>-14.060849434396482</v>
      </c>
      <c r="CA177" s="8">
        <f t="shared" si="231"/>
        <v>2.8998134498053815E-2</v>
      </c>
      <c r="CB177" s="8">
        <f t="shared" si="232"/>
        <v>1.0900291635707387E-3</v>
      </c>
      <c r="CC177" s="8">
        <f t="shared" si="233"/>
        <v>2.1885641645872918E-4</v>
      </c>
      <c r="CD177" s="8">
        <f>MAX((CD$3*climate!$I287+CD$4*climate!$I287^2+CD$5*climate!$I287^6)*(K177/K$66)^$BW$1,-99)</f>
        <v>-99</v>
      </c>
      <c r="CE177" s="8">
        <f>MAX((CE$3*climate!$I287+CE$4*climate!$I287^2+CE$5*climate!$I287^6)*(L177/L$66)^$BW$1,-99)</f>
        <v>-79.245225519574475</v>
      </c>
      <c r="CF177" s="8">
        <f>MAX((CF$3*climate!$I287+CF$4*climate!$I287^2+CF$5*climate!$I287^6)*(M177/M$66)^$BW$1,-99)</f>
        <v>-89.816281670179649</v>
      </c>
      <c r="CG177" s="8">
        <f>MAX((CG$3*climate!$M287+CG$4*climate!$M287^2+CG$5*climate!$M287^6)*(K177/K$66)^$BW$1,-99)</f>
        <v>-99</v>
      </c>
      <c r="CH177" s="8">
        <f>MAX((CH$3*climate!$M287+CH$4*climate!$M287^2+CH$5*climate!$M287^6)*(L177/L$66)^$BW$1,-99)</f>
        <v>-79.245368365172567</v>
      </c>
      <c r="CI177" s="8">
        <f>MAX((CI$3*climate!$M287+CI$4*climate!$M287^2+CI$5*climate!$M287^6)*(M177/M$66)^$BW$1,-99)</f>
        <v>-89.816439994951892</v>
      </c>
      <c r="CJ177" s="8">
        <f t="shared" si="234"/>
        <v>6.0721822269420049E-3</v>
      </c>
      <c r="CK177" s="8">
        <f t="shared" si="235"/>
        <v>2.2825108678376941E-4</v>
      </c>
      <c r="CL177" s="8">
        <f t="shared" si="236"/>
        <v>4.5828328796878412E-5</v>
      </c>
    </row>
    <row r="178" spans="1:90">
      <c r="A178">
        <f t="shared" si="175"/>
        <v>2132</v>
      </c>
      <c r="B178" s="4">
        <f t="shared" si="193"/>
        <v>1286.0783796924577</v>
      </c>
      <c r="C178" s="4">
        <f t="shared" si="194"/>
        <v>3570.0688480136419</v>
      </c>
      <c r="D178" s="4">
        <f t="shared" si="195"/>
        <v>6798.9491338194775</v>
      </c>
      <c r="E178" s="11">
        <f t="shared" si="176"/>
        <v>1.8683298980400723E-5</v>
      </c>
      <c r="F178" s="11">
        <f t="shared" si="177"/>
        <v>3.7455895620177718E-5</v>
      </c>
      <c r="G178" s="11">
        <f t="shared" si="178"/>
        <v>8.2696222586406428E-5</v>
      </c>
      <c r="H178" s="4">
        <f t="shared" si="196"/>
        <v>150555.16760281962</v>
      </c>
      <c r="I178" s="4">
        <f t="shared" si="197"/>
        <v>133105.01444753472</v>
      </c>
      <c r="J178" s="4">
        <f t="shared" si="198"/>
        <v>28559.562556311663</v>
      </c>
      <c r="K178" s="4">
        <f t="shared" si="166"/>
        <v>117065.31264355923</v>
      </c>
      <c r="L178" s="4">
        <f t="shared" si="167"/>
        <v>37283.598752330305</v>
      </c>
      <c r="M178" s="4">
        <f t="shared" si="168"/>
        <v>4200.584824829778</v>
      </c>
      <c r="N178" s="11">
        <f t="shared" si="179"/>
        <v>1.9266409649763006E-3</v>
      </c>
      <c r="O178" s="11">
        <f t="shared" si="180"/>
        <v>7.8733859848187926E-3</v>
      </c>
      <c r="P178" s="11">
        <f t="shared" si="181"/>
        <v>5.1188283610499319E-3</v>
      </c>
      <c r="Q178" s="4">
        <f t="shared" si="182"/>
        <v>4404.4172649134043</v>
      </c>
      <c r="R178" s="4">
        <f t="shared" si="183"/>
        <v>15075.955610636436</v>
      </c>
      <c r="S178" s="4">
        <f t="shared" si="184"/>
        <v>3808.1731719881873</v>
      </c>
      <c r="T178" s="4">
        <f t="shared" si="199"/>
        <v>29.254507401119039</v>
      </c>
      <c r="U178" s="4">
        <f t="shared" si="200"/>
        <v>113.26361875403907</v>
      </c>
      <c r="V178" s="4">
        <f t="shared" si="201"/>
        <v>133.34143912321869</v>
      </c>
      <c r="W178" s="11">
        <f t="shared" si="185"/>
        <v>-1.219247815263802E-2</v>
      </c>
      <c r="X178" s="11">
        <f t="shared" si="186"/>
        <v>-1.3228699347321071E-2</v>
      </c>
      <c r="Y178" s="11">
        <f t="shared" si="187"/>
        <v>-1.2203590333800474E-2</v>
      </c>
      <c r="Z178" s="4">
        <f t="shared" si="213"/>
        <v>7078.9542136507471</v>
      </c>
      <c r="AA178" s="4">
        <f t="shared" si="202"/>
        <v>47794.958883583684</v>
      </c>
      <c r="AB178" s="4">
        <f t="shared" si="203"/>
        <v>6848.0971858263674</v>
      </c>
      <c r="AC178" s="12">
        <f t="shared" si="204"/>
        <v>1.7195595219063049</v>
      </c>
      <c r="AD178" s="12">
        <f t="shared" si="205"/>
        <v>3.9567810016474807</v>
      </c>
      <c r="AE178" s="12">
        <f t="shared" si="206"/>
        <v>1.8334172848861874</v>
      </c>
      <c r="AF178" s="11">
        <f t="shared" si="188"/>
        <v>-2.9039671966837322E-3</v>
      </c>
      <c r="AG178" s="11">
        <f t="shared" si="189"/>
        <v>2.0567434751257441E-3</v>
      </c>
      <c r="AH178" s="11">
        <f t="shared" si="190"/>
        <v>8.257041531207765E-4</v>
      </c>
      <c r="AI178" s="1">
        <f t="shared" si="169"/>
        <v>292862.14329406538</v>
      </c>
      <c r="AJ178" s="1">
        <f t="shared" si="170"/>
        <v>244481.31819503027</v>
      </c>
      <c r="AK178" s="1">
        <f t="shared" si="171"/>
        <v>53887.147722963222</v>
      </c>
      <c r="AL178" s="17">
        <f t="shared" si="241"/>
        <v>48.944678950685358</v>
      </c>
      <c r="AM178" s="17">
        <f t="shared" si="241"/>
        <v>18.66126239152678</v>
      </c>
      <c r="AN178" s="17">
        <f t="shared" si="241"/>
        <v>3.2310554153660962</v>
      </c>
      <c r="AO178" s="7">
        <f t="shared" si="242"/>
        <v>5.362751848257765E-3</v>
      </c>
      <c r="AP178" s="7">
        <f t="shared" si="242"/>
        <v>8.2582348541337738E-3</v>
      </c>
      <c r="AQ178" s="7">
        <f t="shared" si="242"/>
        <v>5.9776414416061532E-3</v>
      </c>
      <c r="AR178" s="1">
        <f t="shared" si="208"/>
        <v>150555.16760281962</v>
      </c>
      <c r="AS178" s="1">
        <f t="shared" si="209"/>
        <v>133105.01444753472</v>
      </c>
      <c r="AT178" s="1">
        <f t="shared" si="210"/>
        <v>28559.562556311663</v>
      </c>
      <c r="AU178" s="1">
        <f t="shared" si="172"/>
        <v>30111.033520563928</v>
      </c>
      <c r="AV178" s="1">
        <f t="shared" si="173"/>
        <v>26621.002889506944</v>
      </c>
      <c r="AW178" s="1">
        <f t="shared" si="174"/>
        <v>5711.9125112623333</v>
      </c>
      <c r="AX178" s="1">
        <f t="shared" si="222"/>
        <v>93652.250114847382</v>
      </c>
      <c r="AY178" s="1">
        <f t="shared" si="223"/>
        <v>29826.87900186425</v>
      </c>
      <c r="AZ178" s="1">
        <f t="shared" si="224"/>
        <v>3360.4678598638225</v>
      </c>
      <c r="BA178" s="1">
        <f t="shared" si="225"/>
        <v>11.447343734437277</v>
      </c>
      <c r="BB178" s="1">
        <f t="shared" si="226"/>
        <v>10.303165245882372</v>
      </c>
      <c r="BC178" s="1">
        <f t="shared" si="227"/>
        <v>8.1198354872707927</v>
      </c>
      <c r="BD178" s="1">
        <f t="shared" si="228"/>
        <v>3894.4148846847079</v>
      </c>
      <c r="BE178">
        <f t="shared" si="214"/>
        <v>7.4918915218220111E-2</v>
      </c>
      <c r="BF178">
        <f t="shared" si="215"/>
        <v>0.20311806369660462</v>
      </c>
      <c r="BG178">
        <f t="shared" si="216"/>
        <v>2.6103804494005161E-2</v>
      </c>
      <c r="BH178">
        <f t="shared" si="229"/>
        <v>0.16877493807767605</v>
      </c>
      <c r="BI178">
        <f t="shared" si="230"/>
        <v>5.6128438574748528E-4</v>
      </c>
      <c r="BJ178">
        <f t="shared" si="230"/>
        <v>4.125694779985793E-3</v>
      </c>
      <c r="BK178">
        <f t="shared" si="230"/>
        <v>6.8140860906124406E-5</v>
      </c>
      <c r="BL178">
        <f t="shared" si="219"/>
        <v>84.50426476905831</v>
      </c>
      <c r="BM178">
        <f t="shared" si="220"/>
        <v>549.1506632961275</v>
      </c>
      <c r="BN178">
        <f t="shared" si="221"/>
        <v>1.9460731796893918</v>
      </c>
      <c r="BO178">
        <f t="shared" si="192"/>
        <v>193.69946837873371</v>
      </c>
      <c r="BP178">
        <f t="shared" si="211"/>
        <v>113.13340751582069</v>
      </c>
      <c r="BQ178">
        <f t="shared" si="212"/>
        <v>21.772857983010883</v>
      </c>
      <c r="BR178" s="7">
        <f t="shared" si="237"/>
        <v>4.7785389286820745E-3</v>
      </c>
      <c r="BS178" s="7">
        <f t="shared" si="217"/>
        <v>3.649478698023971E-2</v>
      </c>
      <c r="BT178" s="7">
        <f t="shared" si="218"/>
        <v>7.2930044346484766E-3</v>
      </c>
      <c r="BU178" s="8">
        <f>MAX((BU$3*climate!$I288+BU$4*climate!$I288^2+BU$5*climate!$I288^6)*(K178/K$66)^$BW$1,-99)</f>
        <v>-19.498447023671943</v>
      </c>
      <c r="BV178" s="8">
        <f>MAX((BV$3*climate!$I288+BV$4*climate!$I288^2+BV$5*climate!$I288^6)*(L178/L$66)^$BW$1,-99)</f>
        <v>-13.977454926971864</v>
      </c>
      <c r="BW178" s="8">
        <f>MAX((BW$3*climate!$I288+BW$4*climate!$I288^2+BW$5*climate!$I288^6)*(M178/M$66)^$BW$1,-99)</f>
        <v>-14.236609225466056</v>
      </c>
      <c r="BX178" s="8">
        <f>MAX((BX$3*climate!$M288+BX$4*climate!$M288^2+BX$5*climate!$M288^6)*(K178/K$66)^$BW$1,-99)</f>
        <v>-19.498464408818652</v>
      </c>
      <c r="BY178" s="8">
        <f>MAX((BY$3*climate!$M288+BY$4*climate!$M288^2+BY$5*climate!$M288^6)*(L178/L$66)^$BW$1,-99)</f>
        <v>-13.977466018613734</v>
      </c>
      <c r="BZ178" s="8">
        <f>MAX((BZ$3*climate!$M288+BZ$4*climate!$M288^2+BZ$5*climate!$M288^6)*(M178/M$66)^$BW$1,-99)</f>
        <v>-14.236619346219403</v>
      </c>
      <c r="CA178" s="8">
        <f t="shared" si="231"/>
        <v>2.9064679648749293E-2</v>
      </c>
      <c r="CB178" s="8">
        <f t="shared" si="232"/>
        <v>1.0607092924300138E-3</v>
      </c>
      <c r="CC178" s="8">
        <f t="shared" si="233"/>
        <v>2.1196883756996593E-4</v>
      </c>
      <c r="CD178" s="8">
        <f>MAX((CD$3*climate!$I288+CD$4*climate!$I288^2+CD$5*climate!$I288^6)*(K178/K$66)^$BW$1,-99)</f>
        <v>-99</v>
      </c>
      <c r="CE178" s="8">
        <f>MAX((CE$3*climate!$I288+CE$4*climate!$I288^2+CE$5*climate!$I288^6)*(L178/L$66)^$BW$1,-99)</f>
        <v>-81.847518874889701</v>
      </c>
      <c r="CF178" s="8">
        <f>MAX((CF$3*climate!$I288+CF$4*climate!$I288^2+CF$5*climate!$I288^6)*(M178/M$66)^$BW$1,-99)</f>
        <v>-92.759755164327558</v>
      </c>
      <c r="CG178" s="8">
        <f>MAX((CG$3*climate!$M288+CG$4*climate!$M288^2+CG$5*climate!$M288^6)*(K178/K$66)^$BW$1,-99)</f>
        <v>-99</v>
      </c>
      <c r="CH178" s="8">
        <f>MAX((CH$3*climate!$M288+CH$4*climate!$M288^2+CH$5*climate!$M288^6)*(L178/L$66)^$BW$1,-99)</f>
        <v>-81.847664496332186</v>
      </c>
      <c r="CI178" s="8">
        <f>MAX((CI$3*climate!$M288+CI$4*climate!$M288^2+CI$5*climate!$M288^6)*(M178/M$66)^$BW$1,-99)</f>
        <v>-92.7599166374183</v>
      </c>
      <c r="CJ178" s="8">
        <f t="shared" si="234"/>
        <v>6.1491749216167025E-3</v>
      </c>
      <c r="CK178" s="8">
        <f t="shared" si="235"/>
        <v>2.2441282886863378E-4</v>
      </c>
      <c r="CL178" s="8">
        <f t="shared" si="236"/>
        <v>4.4845959972779811E-5</v>
      </c>
    </row>
    <row r="179" spans="1:90">
      <c r="A179">
        <f t="shared" si="175"/>
        <v>2133</v>
      </c>
      <c r="B179" s="4">
        <f t="shared" si="193"/>
        <v>1286.1012064699937</v>
      </c>
      <c r="C179" s="4">
        <f t="shared" si="194"/>
        <v>3570.1958821334633</v>
      </c>
      <c r="D179" s="4">
        <f t="shared" si="195"/>
        <v>6799.4832688598553</v>
      </c>
      <c r="E179" s="11">
        <f t="shared" si="176"/>
        <v>1.7749134031380686E-5</v>
      </c>
      <c r="F179" s="11">
        <f t="shared" si="177"/>
        <v>3.5583100839168831E-5</v>
      </c>
      <c r="G179" s="11">
        <f t="shared" si="178"/>
        <v>7.8561411457086103E-5</v>
      </c>
      <c r="H179" s="4">
        <f t="shared" si="196"/>
        <v>150835.47885286662</v>
      </c>
      <c r="I179" s="4">
        <f t="shared" si="197"/>
        <v>134144.51903301515</v>
      </c>
      <c r="J179" s="4">
        <f t="shared" si="198"/>
        <v>28705.923723952099</v>
      </c>
      <c r="K179" s="4">
        <f t="shared" si="166"/>
        <v>117281.1891428591</v>
      </c>
      <c r="L179" s="4">
        <f t="shared" si="167"/>
        <v>37573.433912778368</v>
      </c>
      <c r="M179" s="4">
        <f t="shared" si="168"/>
        <v>4221.7801837117449</v>
      </c>
      <c r="N179" s="11">
        <f t="shared" si="179"/>
        <v>1.8440688742460409E-3</v>
      </c>
      <c r="O179" s="11">
        <f t="shared" si="180"/>
        <v>7.7737978668153129E-3</v>
      </c>
      <c r="P179" s="11">
        <f t="shared" si="181"/>
        <v>5.0458114205147453E-3</v>
      </c>
      <c r="Q179" s="4">
        <f t="shared" si="182"/>
        <v>4358.8168883728977</v>
      </c>
      <c r="R179" s="4">
        <f t="shared" si="183"/>
        <v>14992.700856273446</v>
      </c>
      <c r="S179" s="4">
        <f t="shared" si="184"/>
        <v>3780.9776300265748</v>
      </c>
      <c r="T179" s="4">
        <f t="shared" si="199"/>
        <v>28.897822458764708</v>
      </c>
      <c r="U179" s="4">
        <f t="shared" si="200"/>
        <v>111.76528839455229</v>
      </c>
      <c r="V179" s="4">
        <f t="shared" si="201"/>
        <v>131.71419482563954</v>
      </c>
      <c r="W179" s="11">
        <f t="shared" si="185"/>
        <v>-1.219247815263802E-2</v>
      </c>
      <c r="X179" s="11">
        <f t="shared" si="186"/>
        <v>-1.3228699347321071E-2</v>
      </c>
      <c r="Y179" s="11">
        <f t="shared" si="187"/>
        <v>-1.2203590333800474E-2</v>
      </c>
      <c r="Z179" s="4">
        <f t="shared" si="213"/>
        <v>6985.9015185209673</v>
      </c>
      <c r="AA179" s="4">
        <f t="shared" si="202"/>
        <v>47633.573218800339</v>
      </c>
      <c r="AB179" s="4">
        <f t="shared" si="203"/>
        <v>6805.3290765173479</v>
      </c>
      <c r="AC179" s="12">
        <f t="shared" si="204"/>
        <v>1.7145659774619437</v>
      </c>
      <c r="AD179" s="12">
        <f t="shared" si="205"/>
        <v>3.9649190851551208</v>
      </c>
      <c r="AE179" s="12">
        <f t="shared" si="206"/>
        <v>1.8349311451527213</v>
      </c>
      <c r="AF179" s="11">
        <f t="shared" si="188"/>
        <v>-2.9039671966837322E-3</v>
      </c>
      <c r="AG179" s="11">
        <f t="shared" si="189"/>
        <v>2.0567434751257441E-3</v>
      </c>
      <c r="AH179" s="11">
        <f t="shared" si="190"/>
        <v>8.257041531207765E-4</v>
      </c>
      <c r="AI179" s="1">
        <f t="shared" si="169"/>
        <v>293686.96248522279</v>
      </c>
      <c r="AJ179" s="1">
        <f t="shared" si="170"/>
        <v>246654.18926503419</v>
      </c>
      <c r="AK179" s="1">
        <f t="shared" si="171"/>
        <v>54210.345461929232</v>
      </c>
      <c r="AL179" s="17">
        <f t="shared" ref="AL179:AN194" si="243">AL178*(1+AO179)</f>
        <v>49.204532336515477</v>
      </c>
      <c r="AM179" s="17">
        <f t="shared" si="243"/>
        <v>18.813830388155584</v>
      </c>
      <c r="AN179" s="17">
        <f t="shared" si="243"/>
        <v>3.2501763652096041</v>
      </c>
      <c r="AO179" s="7">
        <f t="shared" si="242"/>
        <v>5.3091243297751873E-3</v>
      </c>
      <c r="AP179" s="7">
        <f t="shared" si="242"/>
        <v>8.1756525055924362E-3</v>
      </c>
      <c r="AQ179" s="7">
        <f t="shared" si="242"/>
        <v>5.9178650271900918E-3</v>
      </c>
      <c r="AR179" s="1">
        <f t="shared" si="208"/>
        <v>150835.47885286662</v>
      </c>
      <c r="AS179" s="1">
        <f t="shared" si="209"/>
        <v>134144.51903301515</v>
      </c>
      <c r="AT179" s="1">
        <f t="shared" si="210"/>
        <v>28705.923723952099</v>
      </c>
      <c r="AU179" s="1">
        <f t="shared" si="172"/>
        <v>30167.095770573327</v>
      </c>
      <c r="AV179" s="1">
        <f t="shared" si="173"/>
        <v>26828.903806603033</v>
      </c>
      <c r="AW179" s="1">
        <f t="shared" si="174"/>
        <v>5741.1847447904202</v>
      </c>
      <c r="AX179" s="1">
        <f t="shared" si="222"/>
        <v>93824.951314287275</v>
      </c>
      <c r="AY179" s="1">
        <f t="shared" si="223"/>
        <v>30058.747130222695</v>
      </c>
      <c r="AZ179" s="1">
        <f t="shared" si="224"/>
        <v>3377.4241469693966</v>
      </c>
      <c r="BA179" s="1">
        <f t="shared" si="225"/>
        <v>11.449186105103937</v>
      </c>
      <c r="BB179" s="1">
        <f t="shared" si="226"/>
        <v>10.3109089834704</v>
      </c>
      <c r="BC179" s="1">
        <f t="shared" si="227"/>
        <v>8.124868611245935</v>
      </c>
      <c r="BD179" s="1">
        <f t="shared" si="228"/>
        <v>3783.4707271324569</v>
      </c>
      <c r="BE179">
        <f t="shared" si="214"/>
        <v>7.4918915218220111E-2</v>
      </c>
      <c r="BF179">
        <f t="shared" si="215"/>
        <v>0.20311806369660462</v>
      </c>
      <c r="BG179">
        <f t="shared" si="216"/>
        <v>2.6103804494005161E-2</v>
      </c>
      <c r="BH179">
        <f t="shared" si="229"/>
        <v>0.16892622618576669</v>
      </c>
      <c r="BI179">
        <f t="shared" si="230"/>
        <v>5.6128438574748528E-4</v>
      </c>
      <c r="BJ179">
        <f t="shared" si="230"/>
        <v>4.125694779985793E-3</v>
      </c>
      <c r="BK179">
        <f t="shared" si="230"/>
        <v>6.8140860906124406E-5</v>
      </c>
      <c r="BL179">
        <f t="shared" si="219"/>
        <v>84.661599096859049</v>
      </c>
      <c r="BM179">
        <f t="shared" si="220"/>
        <v>553.43934193821542</v>
      </c>
      <c r="BN179">
        <f t="shared" si="221"/>
        <v>1.9560463556556367</v>
      </c>
      <c r="BO179">
        <f t="shared" si="192"/>
        <v>194.62506882884651</v>
      </c>
      <c r="BP179">
        <f t="shared" si="211"/>
        <v>114.40323754987277</v>
      </c>
      <c r="BQ179">
        <f t="shared" si="212"/>
        <v>22.021971672039836</v>
      </c>
      <c r="BR179" s="7">
        <f t="shared" si="237"/>
        <v>4.6959778441142408E-3</v>
      </c>
      <c r="BS179" s="7">
        <f t="shared" si="217"/>
        <v>3.5431832019650202E-2</v>
      </c>
      <c r="BT179" s="7">
        <f t="shared" si="218"/>
        <v>7.0478891475648561E-3</v>
      </c>
      <c r="BU179" s="8">
        <f>MAX((BU$3*climate!$I289+BU$4*climate!$I289^2+BU$5*climate!$I289^6)*(K179/K$66)^$BW$1,-99)</f>
        <v>-19.821212937721931</v>
      </c>
      <c r="BV179" s="8">
        <f>MAX((BV$3*climate!$I289+BV$4*climate!$I289^2+BV$5*climate!$I289^6)*(L179/L$66)^$BW$1,-99)</f>
        <v>-14.161715183884894</v>
      </c>
      <c r="BW179" s="8">
        <f>MAX((BW$3*climate!$I289+BW$4*climate!$I289^2+BW$5*climate!$I289^6)*(M179/M$66)^$BW$1,-99)</f>
        <v>-14.411591425420077</v>
      </c>
      <c r="BX179" s="8">
        <f>MAX((BX$3*climate!$M289+BX$4*climate!$M289^2+BX$5*climate!$M289^6)*(K179/K$66)^$BW$1,-99)</f>
        <v>-19.821230325147802</v>
      </c>
      <c r="BY179" s="8">
        <f>MAX((BY$3*climate!$M289+BY$4*climate!$M289^2+BY$5*climate!$M289^6)*(L179/L$66)^$BW$1,-99)</f>
        <v>-14.161726255821755</v>
      </c>
      <c r="BZ179" s="8">
        <f>MAX((BZ$3*climate!$M289+BZ$4*climate!$M289^2+BZ$5*climate!$M289^6)*(M179/M$66)^$BW$1,-99)</f>
        <v>-14.411601530405095</v>
      </c>
      <c r="CA179" s="8">
        <f t="shared" si="231"/>
        <v>2.912713636366375E-2</v>
      </c>
      <c r="CB179" s="8">
        <f t="shared" si="232"/>
        <v>1.0320278028507789E-3</v>
      </c>
      <c r="CC179" s="8">
        <f t="shared" si="233"/>
        <v>2.0528482827710743E-4</v>
      </c>
      <c r="CD179" s="8">
        <f>MAX((CD$3*climate!$I289+CD$4*climate!$I289^2+CD$5*climate!$I289^6)*(K179/K$66)^$BW$1,-99)</f>
        <v>-99</v>
      </c>
      <c r="CE179" s="8">
        <f>MAX((CE$3*climate!$I289+CE$4*climate!$I289^2+CE$5*climate!$I289^6)*(L179/L$66)^$BW$1,-99)</f>
        <v>-84.492197334877503</v>
      </c>
      <c r="CF179" s="8">
        <f>MAX((CF$3*climate!$I289+CF$4*climate!$I289^2+CF$5*climate!$I289^6)*(M179/M$66)^$BW$1,-99)</f>
        <v>-95.752949694768574</v>
      </c>
      <c r="CG179" s="8">
        <f>MAX((CG$3*climate!$M289+CG$4*climate!$M289^2+CG$5*climate!$M289^6)*(K179/K$66)^$BW$1,-99)</f>
        <v>-99</v>
      </c>
      <c r="CH179" s="8">
        <f>MAX((CH$3*climate!$M289+CH$4*climate!$M289^2+CH$5*climate!$M289^6)*(L179/L$66)^$BW$1,-99)</f>
        <v>-84.492345732658961</v>
      </c>
      <c r="CI179" s="8">
        <f>MAX((CI$3*climate!$M289+CI$4*climate!$M289^2+CI$5*climate!$M289^6)*(M179/M$66)^$BW$1,-99)</f>
        <v>-95.75311431986843</v>
      </c>
      <c r="CJ179" s="8">
        <f t="shared" si="234"/>
        <v>6.224438198970045E-3</v>
      </c>
      <c r="CK179" s="8">
        <f t="shared" si="235"/>
        <v>2.2054324868260068E-4</v>
      </c>
      <c r="CL179" s="8">
        <f t="shared" si="236"/>
        <v>4.3869150432209119E-5</v>
      </c>
    </row>
    <row r="180" spans="1:90">
      <c r="A180">
        <f t="shared" si="175"/>
        <v>2134</v>
      </c>
      <c r="B180" s="4">
        <f t="shared" si="193"/>
        <v>1286.1228922935506</v>
      </c>
      <c r="C180" s="4">
        <f t="shared" si="194"/>
        <v>3570.3165688415484</v>
      </c>
      <c r="D180" s="4">
        <f t="shared" si="195"/>
        <v>6799.9907370124974</v>
      </c>
      <c r="E180" s="11">
        <f t="shared" si="176"/>
        <v>1.686167732981165E-5</v>
      </c>
      <c r="F180" s="11">
        <f t="shared" si="177"/>
        <v>3.3803945797210388E-5</v>
      </c>
      <c r="G180" s="11">
        <f t="shared" si="178"/>
        <v>7.46333408842318E-5</v>
      </c>
      <c r="H180" s="4">
        <f t="shared" si="196"/>
        <v>151103.96673836088</v>
      </c>
      <c r="I180" s="4">
        <f t="shared" si="197"/>
        <v>135178.76027605604</v>
      </c>
      <c r="J180" s="4">
        <f t="shared" si="198"/>
        <v>28850.863644196823</v>
      </c>
      <c r="K180" s="4">
        <f t="shared" si="166"/>
        <v>117487.96918535231</v>
      </c>
      <c r="L180" s="4">
        <f t="shared" si="167"/>
        <v>37861.841567712065</v>
      </c>
      <c r="M180" s="4">
        <f t="shared" si="168"/>
        <v>4242.7798448549274</v>
      </c>
      <c r="N180" s="11">
        <f t="shared" si="179"/>
        <v>1.7631134541220561E-3</v>
      </c>
      <c r="O180" s="11">
        <f t="shared" si="180"/>
        <v>7.6758396797906858E-3</v>
      </c>
      <c r="P180" s="11">
        <f t="shared" si="181"/>
        <v>4.974124712651351E-3</v>
      </c>
      <c r="Q180" s="4">
        <f t="shared" si="182"/>
        <v>4313.3362259712585</v>
      </c>
      <c r="R180" s="4">
        <f t="shared" si="183"/>
        <v>14908.430059642227</v>
      </c>
      <c r="S180" s="4">
        <f t="shared" si="184"/>
        <v>3753.6937984521091</v>
      </c>
      <c r="T180" s="4">
        <f t="shared" si="199"/>
        <v>28.545486389777405</v>
      </c>
      <c r="U180" s="4">
        <f t="shared" si="200"/>
        <v>110.28677899691412</v>
      </c>
      <c r="V180" s="4">
        <f t="shared" si="201"/>
        <v>130.10680875084105</v>
      </c>
      <c r="W180" s="11">
        <f t="shared" si="185"/>
        <v>-1.219247815263802E-2</v>
      </c>
      <c r="X180" s="11">
        <f t="shared" si="186"/>
        <v>-1.3228699347321071E-2</v>
      </c>
      <c r="Y180" s="11">
        <f t="shared" si="187"/>
        <v>-1.2203590333800474E-2</v>
      </c>
      <c r="Z180" s="4">
        <f t="shared" si="213"/>
        <v>6893.4973961503747</v>
      </c>
      <c r="AA180" s="4">
        <f t="shared" si="202"/>
        <v>47467.952810652532</v>
      </c>
      <c r="AB180" s="4">
        <f t="shared" si="203"/>
        <v>6762.3088200543889</v>
      </c>
      <c r="AC180" s="12">
        <f t="shared" si="204"/>
        <v>1.7095869341068444</v>
      </c>
      <c r="AD180" s="12">
        <f t="shared" si="205"/>
        <v>3.9730739066129153</v>
      </c>
      <c r="AE180" s="12">
        <f t="shared" si="206"/>
        <v>1.8364462554199645</v>
      </c>
      <c r="AF180" s="11">
        <f t="shared" si="188"/>
        <v>-2.9039671966837322E-3</v>
      </c>
      <c r="AG180" s="11">
        <f t="shared" si="189"/>
        <v>2.0567434751257441E-3</v>
      </c>
      <c r="AH180" s="11">
        <f t="shared" si="190"/>
        <v>8.257041531207765E-4</v>
      </c>
      <c r="AI180" s="1">
        <f t="shared" si="169"/>
        <v>294485.36200727383</v>
      </c>
      <c r="AJ180" s="1">
        <f t="shared" si="170"/>
        <v>248817.67414513382</v>
      </c>
      <c r="AK180" s="1">
        <f t="shared" si="171"/>
        <v>54530.495660526729</v>
      </c>
      <c r="AL180" s="17">
        <f t="shared" si="243"/>
        <v>49.463152986480857</v>
      </c>
      <c r="AM180" s="17">
        <f t="shared" si="243"/>
        <v>18.966107574312772</v>
      </c>
      <c r="AN180" s="17">
        <f t="shared" si="243"/>
        <v>3.2692181292030389</v>
      </c>
      <c r="AO180" s="7">
        <f t="shared" si="242"/>
        <v>5.2560330864774357E-3</v>
      </c>
      <c r="AP180" s="7">
        <f t="shared" si="242"/>
        <v>8.0938959805365116E-3</v>
      </c>
      <c r="AQ180" s="7">
        <f t="shared" si="242"/>
        <v>5.8586863769181912E-3</v>
      </c>
      <c r="AR180" s="1">
        <f t="shared" si="208"/>
        <v>151103.96673836088</v>
      </c>
      <c r="AS180" s="1">
        <f t="shared" si="209"/>
        <v>135178.76027605604</v>
      </c>
      <c r="AT180" s="1">
        <f t="shared" si="210"/>
        <v>28850.863644196823</v>
      </c>
      <c r="AU180" s="1">
        <f t="shared" si="172"/>
        <v>30220.793347672177</v>
      </c>
      <c r="AV180" s="1">
        <f t="shared" si="173"/>
        <v>27035.752055211211</v>
      </c>
      <c r="AW180" s="1">
        <f t="shared" si="174"/>
        <v>5770.1727288393649</v>
      </c>
      <c r="AX180" s="1">
        <f t="shared" si="222"/>
        <v>93990.375348281843</v>
      </c>
      <c r="AY180" s="1">
        <f t="shared" si="223"/>
        <v>30289.47325416965</v>
      </c>
      <c r="AZ180" s="1">
        <f t="shared" si="224"/>
        <v>3394.2238758839417</v>
      </c>
      <c r="BA180" s="1">
        <f t="shared" si="225"/>
        <v>11.45094766609804</v>
      </c>
      <c r="BB180" s="1">
        <f t="shared" si="226"/>
        <v>10.318555513779934</v>
      </c>
      <c r="BC180" s="1">
        <f t="shared" si="227"/>
        <v>8.1298304058709512</v>
      </c>
      <c r="BD180" s="1">
        <f t="shared" si="228"/>
        <v>3675.6434583073528</v>
      </c>
      <c r="BE180">
        <f t="shared" si="214"/>
        <v>7.4918915218220111E-2</v>
      </c>
      <c r="BF180">
        <f t="shared" si="215"/>
        <v>0.20311806369660462</v>
      </c>
      <c r="BG180">
        <f t="shared" si="216"/>
        <v>2.6103804494005161E-2</v>
      </c>
      <c r="BH180">
        <f t="shared" si="229"/>
        <v>0.16907621784757398</v>
      </c>
      <c r="BI180">
        <f t="shared" si="230"/>
        <v>5.6128438574748528E-4</v>
      </c>
      <c r="BJ180">
        <f t="shared" si="230"/>
        <v>4.125694779985793E-3</v>
      </c>
      <c r="BK180">
        <f t="shared" si="230"/>
        <v>6.8140860906124406E-5</v>
      </c>
      <c r="BL180">
        <f t="shared" si="219"/>
        <v>84.812297154749331</v>
      </c>
      <c r="BM180">
        <f t="shared" si="220"/>
        <v>557.70630563587531</v>
      </c>
      <c r="BN180">
        <f t="shared" si="221"/>
        <v>1.9659226866007773</v>
      </c>
      <c r="BO180">
        <f t="shared" si="192"/>
        <v>195.53902383997598</v>
      </c>
      <c r="BP180">
        <f t="shared" si="211"/>
        <v>115.68751721695557</v>
      </c>
      <c r="BQ180">
        <f t="shared" si="212"/>
        <v>22.273969559564062</v>
      </c>
      <c r="BR180" s="7">
        <f t="shared" si="237"/>
        <v>4.615027162680585E-3</v>
      </c>
      <c r="BS180" s="7">
        <f t="shared" si="217"/>
        <v>3.4399836912281746E-2</v>
      </c>
      <c r="BT180" s="7">
        <f t="shared" si="218"/>
        <v>6.8115555665440889E-3</v>
      </c>
      <c r="BU180" s="8">
        <f>MAX((BU$3*climate!$I290+BU$4*climate!$I290^2+BU$5*climate!$I290^6)*(K180/K$66)^$BW$1,-99)</f>
        <v>-20.143315619699603</v>
      </c>
      <c r="BV180" s="8">
        <f>MAX((BV$3*climate!$I290+BV$4*climate!$I290^2+BV$5*climate!$I290^6)*(L180/L$66)^$BW$1,-99)</f>
        <v>-14.344979908237525</v>
      </c>
      <c r="BW180" s="8">
        <f>MAX((BW$3*climate!$I290+BW$4*climate!$I290^2+BW$5*climate!$I290^6)*(M180/M$66)^$BW$1,-99)</f>
        <v>-14.585755013194685</v>
      </c>
      <c r="BX180" s="8">
        <f>MAX((BX$3*climate!$M290+BX$4*climate!$M290^2+BX$5*climate!$M290^6)*(K180/K$66)^$BW$1,-99)</f>
        <v>-20.143333008322539</v>
      </c>
      <c r="BY180" s="8">
        <f>MAX((BY$3*climate!$M290+BY$4*climate!$M290^2+BY$5*climate!$M290^6)*(L180/L$66)^$BW$1,-99)</f>
        <v>-14.344990959974858</v>
      </c>
      <c r="BZ180" s="8">
        <f>MAX((BZ$3*climate!$M290+BZ$4*climate!$M290^2+BZ$5*climate!$M290^6)*(M180/M$66)^$BW$1,-99)</f>
        <v>-14.585765101992456</v>
      </c>
      <c r="CA180" s="8">
        <f t="shared" si="231"/>
        <v>2.9185604305905239E-2</v>
      </c>
      <c r="CB180" s="8">
        <f t="shared" si="232"/>
        <v>1.0039800283095281E-3</v>
      </c>
      <c r="CC180" s="8">
        <f t="shared" si="233"/>
        <v>1.9879936547284195E-4</v>
      </c>
      <c r="CD180" s="8">
        <f>MAX((CD$3*climate!$I290+CD$4*climate!$I290^2+CD$5*climate!$I290^6)*(K180/K$66)^$BW$1,-99)</f>
        <v>-99</v>
      </c>
      <c r="CE180" s="8">
        <f>MAX((CE$3*climate!$I290+CE$4*climate!$I290^2+CE$5*climate!$I290^6)*(L180/L$66)^$BW$1,-99)</f>
        <v>-87.178587430508003</v>
      </c>
      <c r="CF180" s="8">
        <f>MAX((CF$3*climate!$I290+CF$4*climate!$I290^2+CF$5*climate!$I290^6)*(M180/M$66)^$BW$1,-99)</f>
        <v>-98.795168385701743</v>
      </c>
      <c r="CG180" s="8">
        <f>MAX((CG$3*climate!$M290+CG$4*climate!$M290^2+CG$5*climate!$M290^6)*(K180/K$66)^$BW$1,-99)</f>
        <v>-99</v>
      </c>
      <c r="CH180" s="8">
        <f>MAX((CH$3*climate!$M290+CH$4*climate!$M290^2+CH$5*climate!$M290^6)*(L180/L$66)^$BW$1,-99)</f>
        <v>-87.178738604103259</v>
      </c>
      <c r="CI180" s="8">
        <f>MAX((CI$3*climate!$M290+CI$4*climate!$M290^2+CI$5*climate!$M290^6)*(M180/M$66)^$BW$1,-99)</f>
        <v>-98.795336165339393</v>
      </c>
      <c r="CJ180" s="8">
        <f t="shared" si="234"/>
        <v>6.297933853525995E-3</v>
      </c>
      <c r="CK180" s="8">
        <f t="shared" si="235"/>
        <v>2.1664789744563234E-4</v>
      </c>
      <c r="CL180" s="8">
        <f t="shared" si="236"/>
        <v>4.2898726397711453E-5</v>
      </c>
    </row>
    <row r="181" spans="1:90">
      <c r="A181">
        <f t="shared" si="175"/>
        <v>2135</v>
      </c>
      <c r="B181" s="4">
        <f t="shared" si="193"/>
        <v>1286.143494173306</v>
      </c>
      <c r="C181" s="4">
        <f t="shared" si="194"/>
        <v>3570.4312250899316</v>
      </c>
      <c r="D181" s="4">
        <f t="shared" si="195"/>
        <v>6800.4728677378489</v>
      </c>
      <c r="E181" s="11">
        <f t="shared" si="176"/>
        <v>1.6018593463321066E-5</v>
      </c>
      <c r="F181" s="11">
        <f t="shared" si="177"/>
        <v>3.2113748507349867E-5</v>
      </c>
      <c r="G181" s="11">
        <f t="shared" si="178"/>
        <v>7.0901673840020204E-5</v>
      </c>
      <c r="H181" s="4">
        <f t="shared" si="196"/>
        <v>151360.81473891978</v>
      </c>
      <c r="I181" s="4">
        <f t="shared" si="197"/>
        <v>136207.72039232295</v>
      </c>
      <c r="J181" s="4">
        <f t="shared" si="198"/>
        <v>28994.396688129982</v>
      </c>
      <c r="K181" s="4">
        <f t="shared" si="166"/>
        <v>117685.79122363786</v>
      </c>
      <c r="L181" s="4">
        <f t="shared" si="167"/>
        <v>38148.815032529346</v>
      </c>
      <c r="M181" s="4">
        <f t="shared" si="168"/>
        <v>4263.5853788465829</v>
      </c>
      <c r="N181" s="11">
        <f t="shared" si="179"/>
        <v>1.6837642156659616E-3</v>
      </c>
      <c r="O181" s="11">
        <f t="shared" si="180"/>
        <v>7.5794904033936739E-3</v>
      </c>
      <c r="P181" s="11">
        <f t="shared" si="181"/>
        <v>4.9037505485667321E-3</v>
      </c>
      <c r="Q181" s="4">
        <f t="shared" si="182"/>
        <v>4267.98842594091</v>
      </c>
      <c r="R181" s="4">
        <f t="shared" si="183"/>
        <v>14823.190415560488</v>
      </c>
      <c r="S181" s="4">
        <f t="shared" si="184"/>
        <v>3726.3319859047515</v>
      </c>
      <c r="T181" s="4">
        <f t="shared" si="199"/>
        <v>28.197446170613617</v>
      </c>
      <c r="U181" s="4">
        <f t="shared" si="200"/>
        <v>108.8278283555795</v>
      </c>
      <c r="V181" s="4">
        <f t="shared" si="201"/>
        <v>128.51903855720767</v>
      </c>
      <c r="W181" s="11">
        <f t="shared" si="185"/>
        <v>-1.219247815263802E-2</v>
      </c>
      <c r="X181" s="11">
        <f t="shared" si="186"/>
        <v>-1.3228699347321071E-2</v>
      </c>
      <c r="Y181" s="11">
        <f t="shared" si="187"/>
        <v>-1.2203590333800474E-2</v>
      </c>
      <c r="Z181" s="4">
        <f t="shared" si="213"/>
        <v>6801.759817463384</v>
      </c>
      <c r="AA181" s="4">
        <f t="shared" si="202"/>
        <v>47298.226147829992</v>
      </c>
      <c r="AB181" s="4">
        <f t="shared" si="203"/>
        <v>6719.0548427303065</v>
      </c>
      <c r="AC181" s="12">
        <f t="shared" si="204"/>
        <v>1.704622349730319</v>
      </c>
      <c r="AD181" s="12">
        <f t="shared" si="205"/>
        <v>3.9812455004465339</v>
      </c>
      <c r="AE181" s="12">
        <f t="shared" si="206"/>
        <v>1.8379626167200478</v>
      </c>
      <c r="AF181" s="11">
        <f t="shared" si="188"/>
        <v>-2.9039671966837322E-3</v>
      </c>
      <c r="AG181" s="11">
        <f t="shared" si="189"/>
        <v>2.0567434751257441E-3</v>
      </c>
      <c r="AH181" s="11">
        <f t="shared" si="190"/>
        <v>8.257041531207765E-4</v>
      </c>
      <c r="AI181" s="1">
        <f t="shared" si="169"/>
        <v>295257.61915421858</v>
      </c>
      <c r="AJ181" s="1">
        <f t="shared" si="170"/>
        <v>250971.65878583165</v>
      </c>
      <c r="AK181" s="1">
        <f t="shared" si="171"/>
        <v>54847.618823313423</v>
      </c>
      <c r="AL181" s="17">
        <f t="shared" si="243"/>
        <v>49.720533155452713</v>
      </c>
      <c r="AM181" s="17">
        <f t="shared" si="243"/>
        <v>19.118082179156307</v>
      </c>
      <c r="AN181" s="17">
        <f t="shared" si="243"/>
        <v>3.2881799196826078</v>
      </c>
      <c r="AO181" s="7">
        <f t="shared" si="242"/>
        <v>5.2034727556126616E-3</v>
      </c>
      <c r="AP181" s="7">
        <f t="shared" si="242"/>
        <v>8.0129570207311471E-3</v>
      </c>
      <c r="AQ181" s="7">
        <f t="shared" si="242"/>
        <v>5.8000995131490089E-3</v>
      </c>
      <c r="AR181" s="1">
        <f t="shared" si="208"/>
        <v>151360.81473891978</v>
      </c>
      <c r="AS181" s="1">
        <f t="shared" si="209"/>
        <v>136207.72039232295</v>
      </c>
      <c r="AT181" s="1">
        <f t="shared" si="210"/>
        <v>28994.396688129982</v>
      </c>
      <c r="AU181" s="1">
        <f t="shared" si="172"/>
        <v>30272.16294778396</v>
      </c>
      <c r="AV181" s="1">
        <f t="shared" si="173"/>
        <v>27241.544078464591</v>
      </c>
      <c r="AW181" s="1">
        <f t="shared" si="174"/>
        <v>5798.8793376259964</v>
      </c>
      <c r="AX181" s="1">
        <f t="shared" si="222"/>
        <v>94148.632978910289</v>
      </c>
      <c r="AY181" s="1">
        <f t="shared" si="223"/>
        <v>30519.052026023477</v>
      </c>
      <c r="AZ181" s="1">
        <f t="shared" si="224"/>
        <v>3410.8683030772663</v>
      </c>
      <c r="BA181" s="1">
        <f t="shared" si="225"/>
        <v>11.452630014371925</v>
      </c>
      <c r="BB181" s="1">
        <f t="shared" si="226"/>
        <v>10.326106424169716</v>
      </c>
      <c r="BC181" s="1">
        <f t="shared" si="227"/>
        <v>8.134722172197252</v>
      </c>
      <c r="BD181" s="1">
        <f t="shared" si="228"/>
        <v>3570.8478785511033</v>
      </c>
      <c r="BE181">
        <f t="shared" si="214"/>
        <v>7.4918915218220111E-2</v>
      </c>
      <c r="BF181">
        <f t="shared" si="215"/>
        <v>0.20311806369660462</v>
      </c>
      <c r="BG181">
        <f t="shared" si="216"/>
        <v>2.6103804494005161E-2</v>
      </c>
      <c r="BH181">
        <f t="shared" si="229"/>
        <v>0.16922492258661045</v>
      </c>
      <c r="BI181">
        <f t="shared" si="230"/>
        <v>5.6128438574748528E-4</v>
      </c>
      <c r="BJ181">
        <f t="shared" si="230"/>
        <v>4.125694779985793E-3</v>
      </c>
      <c r="BK181">
        <f t="shared" si="230"/>
        <v>6.8140860906124406E-5</v>
      </c>
      <c r="BL181">
        <f t="shared" si="219"/>
        <v>84.956461926973503</v>
      </c>
      <c r="BM181">
        <f t="shared" si="220"/>
        <v>561.9514810163713</v>
      </c>
      <c r="BN181">
        <f t="shared" si="221"/>
        <v>1.9757031517828592</v>
      </c>
      <c r="BO181">
        <f t="shared" si="192"/>
        <v>196.44144174636151</v>
      </c>
      <c r="BP181">
        <f t="shared" si="211"/>
        <v>116.98641018860482</v>
      </c>
      <c r="BQ181">
        <f t="shared" si="212"/>
        <v>22.528884799547846</v>
      </c>
      <c r="BR181" s="7">
        <f t="shared" si="237"/>
        <v>4.5356674220975446E-3</v>
      </c>
      <c r="BS181" s="7">
        <f t="shared" si="217"/>
        <v>3.3397899914836646E-2</v>
      </c>
      <c r="BT181" s="7">
        <f t="shared" si="218"/>
        <v>6.5836619300069909E-3</v>
      </c>
      <c r="BU181" s="8">
        <f>MAX((BU$3*climate!$I291+BU$4*climate!$I291^2+BU$5*climate!$I291^6)*(K181/K$66)^$BW$1,-99)</f>
        <v>-20.464694224726692</v>
      </c>
      <c r="BV181" s="8">
        <f>MAX((BV$3*climate!$I291+BV$4*climate!$I291^2+BV$5*climate!$I291^6)*(L181/L$66)^$BW$1,-99)</f>
        <v>-14.527218221952888</v>
      </c>
      <c r="BW181" s="8">
        <f>MAX((BW$3*climate!$I291+BW$4*climate!$I291^2+BW$5*climate!$I291^6)*(M181/M$66)^$BW$1,-99)</f>
        <v>-14.759069952511634</v>
      </c>
      <c r="BX181" s="8">
        <f>MAX((BX$3*climate!$M291+BX$4*climate!$M291^2+BX$5*climate!$M291^6)*(K181/K$66)^$BW$1,-99)</f>
        <v>-20.464711613510357</v>
      </c>
      <c r="BY181" s="8">
        <f>MAX((BY$3*climate!$M291+BY$4*climate!$M291^2+BY$5*climate!$M291^6)*(L181/L$66)^$BW$1,-99)</f>
        <v>-14.527229253024949</v>
      </c>
      <c r="BZ181" s="8">
        <f>MAX((BZ$3*climate!$M291+BZ$4*climate!$M291^2+BZ$5*climate!$M291^6)*(M181/M$66)^$BW$1,-99)</f>
        <v>-14.759080024726867</v>
      </c>
      <c r="CA181" s="8">
        <f t="shared" si="231"/>
        <v>2.9240182667620501E-2</v>
      </c>
      <c r="CB181" s="8">
        <f t="shared" si="232"/>
        <v>9.7656069422473067E-4</v>
      </c>
      <c r="CC181" s="8">
        <f t="shared" si="233"/>
        <v>1.9250747745526336E-4</v>
      </c>
      <c r="CD181" s="8">
        <f>MAX((CD$3*climate!$I291+CD$4*climate!$I291^2+CD$5*climate!$I291^6)*(K181/K$66)^$BW$1,-99)</f>
        <v>-99</v>
      </c>
      <c r="CE181" s="8">
        <f>MAX((CE$3*climate!$I291+CE$4*climate!$I291^2+CE$5*climate!$I291^6)*(L181/L$66)^$BW$1,-99)</f>
        <v>-89.905980609486733</v>
      </c>
      <c r="CF181" s="8">
        <f>MAX((CF$3*climate!$I291+CF$4*climate!$I291^2+CF$5*climate!$I291^6)*(M181/M$66)^$BW$1,-99)</f>
        <v>-99</v>
      </c>
      <c r="CG181" s="8">
        <f>MAX((CG$3*climate!$M291+CG$4*climate!$M291^2+CG$5*climate!$M291^6)*(K181/K$66)^$BW$1,-99)</f>
        <v>-99</v>
      </c>
      <c r="CH181" s="8">
        <f>MAX((CH$3*climate!$M291+CH$4*climate!$M291^2+CH$5*climate!$M291^6)*(L181/L$66)^$BW$1,-99)</f>
        <v>-89.906134557366954</v>
      </c>
      <c r="CI181" s="8">
        <f>MAX((CI$3*climate!$M291+CI$4*climate!$M291^2+CI$5*climate!$M291^6)*(M181/M$66)^$BW$1,-99)</f>
        <v>-99</v>
      </c>
      <c r="CJ181" s="8">
        <f t="shared" si="234"/>
        <v>0</v>
      </c>
      <c r="CK181" s="8">
        <f t="shared" si="235"/>
        <v>0</v>
      </c>
      <c r="CL181" s="8">
        <f t="shared" si="236"/>
        <v>0</v>
      </c>
    </row>
    <row r="182" spans="1:90">
      <c r="A182">
        <f t="shared" si="175"/>
        <v>2136</v>
      </c>
      <c r="B182" s="4">
        <f t="shared" si="193"/>
        <v>1286.1630662725863</v>
      </c>
      <c r="C182" s="4">
        <f t="shared" si="194"/>
        <v>3570.5401520238361</v>
      </c>
      <c r="D182" s="4">
        <f t="shared" si="195"/>
        <v>6800.9309244016149</v>
      </c>
      <c r="E182" s="11">
        <f t="shared" si="176"/>
        <v>1.5217663790155012E-5</v>
      </c>
      <c r="F182" s="11">
        <f t="shared" si="177"/>
        <v>3.0508061081982371E-5</v>
      </c>
      <c r="G182" s="11">
        <f t="shared" si="178"/>
        <v>6.7356590148019195E-5</v>
      </c>
      <c r="H182" s="4">
        <f t="shared" si="196"/>
        <v>151606.2088593503</v>
      </c>
      <c r="I182" s="4">
        <f t="shared" si="197"/>
        <v>137231.38480790117</v>
      </c>
      <c r="J182" s="4">
        <f t="shared" si="198"/>
        <v>29136.537470339466</v>
      </c>
      <c r="K182" s="4">
        <f t="shared" si="166"/>
        <v>117874.79584429244</v>
      </c>
      <c r="L182" s="4">
        <f t="shared" si="167"/>
        <v>38434.348576115677</v>
      </c>
      <c r="M182" s="4">
        <f t="shared" si="168"/>
        <v>4284.1984125729177</v>
      </c>
      <c r="N182" s="11">
        <f t="shared" si="179"/>
        <v>1.6060105361013211E-3</v>
      </c>
      <c r="O182" s="11">
        <f t="shared" si="180"/>
        <v>7.4847290366124586E-3</v>
      </c>
      <c r="P182" s="11">
        <f t="shared" si="181"/>
        <v>4.8346712671931691E-3</v>
      </c>
      <c r="Q182" s="4">
        <f t="shared" si="182"/>
        <v>4222.7861921031499</v>
      </c>
      <c r="R182" s="4">
        <f t="shared" si="183"/>
        <v>14737.028342384665</v>
      </c>
      <c r="S182" s="4">
        <f t="shared" si="184"/>
        <v>3698.9022208635115</v>
      </c>
      <c r="T182" s="4">
        <f t="shared" si="199"/>
        <v>27.853649424218222</v>
      </c>
      <c r="U182" s="4">
        <f t="shared" si="200"/>
        <v>107.38817773364167</v>
      </c>
      <c r="V182" s="4">
        <f t="shared" si="201"/>
        <v>126.9506448605616</v>
      </c>
      <c r="W182" s="11">
        <f t="shared" si="185"/>
        <v>-1.219247815263802E-2</v>
      </c>
      <c r="X182" s="11">
        <f t="shared" si="186"/>
        <v>-1.3228699347321071E-2</v>
      </c>
      <c r="Y182" s="11">
        <f t="shared" si="187"/>
        <v>-1.2203590333800474E-2</v>
      </c>
      <c r="Z182" s="4">
        <f t="shared" si="213"/>
        <v>6710.7058156772173</v>
      </c>
      <c r="AA182" s="4">
        <f t="shared" si="202"/>
        <v>47124.520447460316</v>
      </c>
      <c r="AB182" s="4">
        <f t="shared" si="203"/>
        <v>6675.5851249603229</v>
      </c>
      <c r="AC182" s="12">
        <f t="shared" si="204"/>
        <v>1.6996721823439682</v>
      </c>
      <c r="AD182" s="12">
        <f t="shared" si="205"/>
        <v>3.9894339011524509</v>
      </c>
      <c r="AE182" s="12">
        <f t="shared" si="206"/>
        <v>1.8394802300859543</v>
      </c>
      <c r="AF182" s="11">
        <f t="shared" si="188"/>
        <v>-2.9039671966837322E-3</v>
      </c>
      <c r="AG182" s="11">
        <f t="shared" si="189"/>
        <v>2.0567434751257441E-3</v>
      </c>
      <c r="AH182" s="11">
        <f t="shared" si="190"/>
        <v>8.257041531207765E-4</v>
      </c>
      <c r="AI182" s="1">
        <f t="shared" si="169"/>
        <v>296004.02018658066</v>
      </c>
      <c r="AJ182" s="1">
        <f t="shared" si="170"/>
        <v>253116.03698571309</v>
      </c>
      <c r="AK182" s="1">
        <f t="shared" si="171"/>
        <v>55161.736278608078</v>
      </c>
      <c r="AL182" s="17">
        <f t="shared" si="243"/>
        <v>49.976665400724961</v>
      </c>
      <c r="AM182" s="17">
        <f t="shared" si="243"/>
        <v>19.269742626268492</v>
      </c>
      <c r="AN182" s="17">
        <f t="shared" si="243"/>
        <v>3.3070609727263922</v>
      </c>
      <c r="AO182" s="7">
        <f t="shared" si="242"/>
        <v>5.1514380280565349E-3</v>
      </c>
      <c r="AP182" s="7">
        <f t="shared" si="242"/>
        <v>7.9328274505238352E-3</v>
      </c>
      <c r="AQ182" s="7">
        <f t="shared" si="242"/>
        <v>5.7420985180175188E-3</v>
      </c>
      <c r="AR182" s="1">
        <f t="shared" si="208"/>
        <v>151606.2088593503</v>
      </c>
      <c r="AS182" s="1">
        <f t="shared" si="209"/>
        <v>137231.38480790117</v>
      </c>
      <c r="AT182" s="1">
        <f t="shared" si="210"/>
        <v>29136.537470339466</v>
      </c>
      <c r="AU182" s="1">
        <f t="shared" si="172"/>
        <v>30321.24177187006</v>
      </c>
      <c r="AV182" s="1">
        <f t="shared" si="173"/>
        <v>27446.276961580235</v>
      </c>
      <c r="AW182" s="1">
        <f t="shared" si="174"/>
        <v>5827.3074940678935</v>
      </c>
      <c r="AX182" s="1">
        <f t="shared" si="222"/>
        <v>94299.836675433966</v>
      </c>
      <c r="AY182" s="1">
        <f t="shared" si="223"/>
        <v>30747.478860892537</v>
      </c>
      <c r="AZ182" s="1">
        <f t="shared" si="224"/>
        <v>3427.3587300583345</v>
      </c>
      <c r="BA182" s="1">
        <f t="shared" si="225"/>
        <v>11.454234736652223</v>
      </c>
      <c r="BB182" s="1">
        <f t="shared" si="226"/>
        <v>10.333563281609786</v>
      </c>
      <c r="BC182" s="1">
        <f t="shared" si="227"/>
        <v>8.1395451939738646</v>
      </c>
      <c r="BD182" s="1">
        <f t="shared" si="228"/>
        <v>3469.0009832083238</v>
      </c>
      <c r="BE182">
        <f t="shared" si="214"/>
        <v>7.4918915218220111E-2</v>
      </c>
      <c r="BF182">
        <f t="shared" si="215"/>
        <v>0.20311806369660462</v>
      </c>
      <c r="BG182">
        <f t="shared" si="216"/>
        <v>2.6103804494005161E-2</v>
      </c>
      <c r="BH182">
        <f t="shared" si="229"/>
        <v>0.16937234983068294</v>
      </c>
      <c r="BI182">
        <f t="shared" si="230"/>
        <v>5.6128438574748528E-4</v>
      </c>
      <c r="BJ182">
        <f t="shared" si="230"/>
        <v>4.125694779985793E-3</v>
      </c>
      <c r="BK182">
        <f t="shared" si="230"/>
        <v>6.8140860906124406E-5</v>
      </c>
      <c r="BL182">
        <f t="shared" si="219"/>
        <v>85.094197815125398</v>
      </c>
      <c r="BM182">
        <f t="shared" si="220"/>
        <v>566.17480795217955</v>
      </c>
      <c r="BN182">
        <f t="shared" si="221"/>
        <v>1.9853887470524834</v>
      </c>
      <c r="BO182">
        <f t="shared" si="192"/>
        <v>197.33243479404035</v>
      </c>
      <c r="BP182">
        <f t="shared" si="211"/>
        <v>118.30008197817854</v>
      </c>
      <c r="BQ182">
        <f t="shared" si="212"/>
        <v>22.786750929567919</v>
      </c>
      <c r="BR182" s="7">
        <f t="shared" si="237"/>
        <v>4.4578792283342938E-3</v>
      </c>
      <c r="BS182" s="7">
        <f t="shared" si="217"/>
        <v>3.242514554838509E-2</v>
      </c>
      <c r="BT182" s="7">
        <f t="shared" si="218"/>
        <v>6.3638810505320283E-3</v>
      </c>
      <c r="BU182" s="8">
        <f>MAX((BU$3*climate!$I292+BU$4*climate!$I292^2+BU$5*climate!$I292^6)*(K182/K$66)^$BW$1,-99)</f>
        <v>-20.785289143522256</v>
      </c>
      <c r="BV182" s="8">
        <f>MAX((BV$3*climate!$I292+BV$4*climate!$I292^2+BV$5*climate!$I292^6)*(L182/L$66)^$BW$1,-99)</f>
        <v>-14.708400219186752</v>
      </c>
      <c r="BW182" s="8">
        <f>MAX((BW$3*climate!$I292+BW$4*climate!$I292^2+BW$5*climate!$I292^6)*(M182/M$66)^$BW$1,-99)</f>
        <v>-14.931507054177297</v>
      </c>
      <c r="BX182" s="8">
        <f>MAX((BX$3*climate!$M292+BX$4*climate!$M292^2+BX$5*climate!$M292^6)*(K182/K$66)^$BW$1,-99)</f>
        <v>-20.785306531474649</v>
      </c>
      <c r="BY182" s="8">
        <f>MAX((BY$3*climate!$M292+BY$4*climate!$M292^2+BY$5*climate!$M292^6)*(L182/L$66)^$BW$1,-99)</f>
        <v>-14.70841122915556</v>
      </c>
      <c r="BZ182" s="8">
        <f>MAX((BZ$3*climate!$M292+BZ$4*climate!$M292^2+BZ$5*climate!$M292^6)*(M182/M$66)^$BW$1,-99)</f>
        <v>-14.931517109437507</v>
      </c>
      <c r="CA182" s="8">
        <f t="shared" si="231"/>
        <v>2.9290970080919427E-2</v>
      </c>
      <c r="CB182" s="8">
        <f t="shared" si="232"/>
        <v>9.4976396812720542E-4</v>
      </c>
      <c r="CC182" s="8">
        <f t="shared" si="233"/>
        <v>1.8640424944966374E-4</v>
      </c>
      <c r="CD182" s="8">
        <f>MAX((CD$3*climate!$I292+CD$4*climate!$I292^2+CD$5*climate!$I292^6)*(K182/K$66)^$BW$1,-99)</f>
        <v>-99</v>
      </c>
      <c r="CE182" s="8">
        <f>MAX((CE$3*climate!$I292+CE$4*climate!$I292^2+CE$5*climate!$I292^6)*(L182/L$66)^$BW$1,-99)</f>
        <v>-92.673634288586726</v>
      </c>
      <c r="CF182" s="8">
        <f>MAX((CF$3*climate!$I292+CF$4*climate!$I292^2+CF$5*climate!$I292^6)*(M182/M$66)^$BW$1,-99)</f>
        <v>-99</v>
      </c>
      <c r="CG182" s="8">
        <f>MAX((CG$3*climate!$M292+CG$4*climate!$M292^2+CG$5*climate!$M292^6)*(K182/K$66)^$BW$1,-99)</f>
        <v>-99</v>
      </c>
      <c r="CH182" s="8">
        <f>MAX((CH$3*climate!$M292+CH$4*climate!$M292^2+CH$5*climate!$M292^6)*(L182/L$66)^$BW$1,-99)</f>
        <v>-92.673791008236108</v>
      </c>
      <c r="CI182" s="8">
        <f>MAX((CI$3*climate!$M292+CI$4*climate!$M292^2+CI$5*climate!$M292^6)*(M182/M$66)^$BW$1,-99)</f>
        <v>-99</v>
      </c>
      <c r="CJ182" s="8">
        <f t="shared" si="234"/>
        <v>0</v>
      </c>
      <c r="CK182" s="8">
        <f t="shared" si="235"/>
        <v>0</v>
      </c>
      <c r="CL182" s="8">
        <f t="shared" si="236"/>
        <v>0</v>
      </c>
    </row>
    <row r="183" spans="1:90">
      <c r="A183">
        <f t="shared" si="175"/>
        <v>2137</v>
      </c>
      <c r="B183" s="4">
        <f t="shared" si="193"/>
        <v>1286.1816600498521</v>
      </c>
      <c r="C183" s="4">
        <f t="shared" si="194"/>
        <v>3570.6436357680373</v>
      </c>
      <c r="D183" s="4">
        <f t="shared" si="195"/>
        <v>6801.3661075426699</v>
      </c>
      <c r="E183" s="11">
        <f t="shared" si="176"/>
        <v>1.445678060064726E-5</v>
      </c>
      <c r="F183" s="11">
        <f t="shared" si="177"/>
        <v>2.8982658027883252E-5</v>
      </c>
      <c r="G183" s="11">
        <f t="shared" si="178"/>
        <v>6.3988760640618238E-5</v>
      </c>
      <c r="H183" s="4">
        <f t="shared" si="196"/>
        <v>151840.33744515406</v>
      </c>
      <c r="I183" s="4">
        <f t="shared" si="197"/>
        <v>138249.74206649169</v>
      </c>
      <c r="J183" s="4">
        <f t="shared" si="198"/>
        <v>29277.300832896082</v>
      </c>
      <c r="K183" s="4">
        <f t="shared" si="166"/>
        <v>118055.12561831178</v>
      </c>
      <c r="L183" s="4">
        <f t="shared" si="167"/>
        <v>38718.437393642191</v>
      </c>
      <c r="M183" s="4">
        <f t="shared" si="168"/>
        <v>4304.6206262044543</v>
      </c>
      <c r="N183" s="11">
        <f t="shared" si="179"/>
        <v>1.5298416657072433E-3</v>
      </c>
      <c r="O183" s="11">
        <f t="shared" si="180"/>
        <v>7.3915346051436348E-3</v>
      </c>
      <c r="P183" s="11">
        <f t="shared" si="181"/>
        <v>4.7668692401368062E-3</v>
      </c>
      <c r="Q183" s="4">
        <f t="shared" si="182"/>
        <v>4177.7417880206267</v>
      </c>
      <c r="R183" s="4">
        <f t="shared" si="183"/>
        <v>14649.989471105308</v>
      </c>
      <c r="S183" s="4">
        <f t="shared" si="184"/>
        <v>3671.4142549696262</v>
      </c>
      <c r="T183" s="4">
        <f t="shared" si="199"/>
        <v>27.514044412142201</v>
      </c>
      <c r="U183" s="4">
        <f t="shared" si="200"/>
        <v>105.96757181694664</v>
      </c>
      <c r="V183" s="4">
        <f t="shared" si="201"/>
        <v>125.40139119807151</v>
      </c>
      <c r="W183" s="11">
        <f t="shared" si="185"/>
        <v>-1.219247815263802E-2</v>
      </c>
      <c r="X183" s="11">
        <f t="shared" si="186"/>
        <v>-1.3228699347321071E-2</v>
      </c>
      <c r="Y183" s="11">
        <f t="shared" si="187"/>
        <v>-1.2203590333800474E-2</v>
      </c>
      <c r="Z183" s="4">
        <f t="shared" si="213"/>
        <v>6620.3515042486142</v>
      </c>
      <c r="AA183" s="4">
        <f t="shared" si="202"/>
        <v>46946.961597357324</v>
      </c>
      <c r="AB183" s="4">
        <f t="shared" si="203"/>
        <v>6631.9172050893794</v>
      </c>
      <c r="AC183" s="12">
        <f t="shared" si="204"/>
        <v>1.6947363900813255</v>
      </c>
      <c r="AD183" s="12">
        <f t="shared" si="205"/>
        <v>3.9976391432980916</v>
      </c>
      <c r="AE183" s="12">
        <f t="shared" si="206"/>
        <v>1.8409990965515197</v>
      </c>
      <c r="AF183" s="11">
        <f t="shared" si="188"/>
        <v>-2.9039671966837322E-3</v>
      </c>
      <c r="AG183" s="11">
        <f t="shared" si="189"/>
        <v>2.0567434751257441E-3</v>
      </c>
      <c r="AH183" s="11">
        <f t="shared" si="190"/>
        <v>8.257041531207765E-4</v>
      </c>
      <c r="AI183" s="1">
        <f t="shared" si="169"/>
        <v>296724.85993979266</v>
      </c>
      <c r="AJ183" s="1">
        <f t="shared" si="170"/>
        <v>255250.71024872203</v>
      </c>
      <c r="AK183" s="1">
        <f t="shared" si="171"/>
        <v>55472.870144815162</v>
      </c>
      <c r="AL183" s="17">
        <f t="shared" si="243"/>
        <v>50.231542578439111</v>
      </c>
      <c r="AM183" s="17">
        <f t="shared" si="243"/>
        <v>19.421077534105983</v>
      </c>
      <c r="AN183" s="17">
        <f t="shared" si="243"/>
        <v>3.3258605479377734</v>
      </c>
      <c r="AO183" s="7">
        <f t="shared" si="242"/>
        <v>5.0999236477759693E-3</v>
      </c>
      <c r="AP183" s="7">
        <f t="shared" si="242"/>
        <v>7.8534991760185972E-3</v>
      </c>
      <c r="AQ183" s="7">
        <f t="shared" si="242"/>
        <v>5.6846775328373437E-3</v>
      </c>
      <c r="AR183" s="1">
        <f t="shared" si="208"/>
        <v>151840.33744515406</v>
      </c>
      <c r="AS183" s="1">
        <f t="shared" si="209"/>
        <v>138249.74206649169</v>
      </c>
      <c r="AT183" s="1">
        <f t="shared" si="210"/>
        <v>29277.300832896082</v>
      </c>
      <c r="AU183" s="1">
        <f t="shared" si="172"/>
        <v>30368.067489030815</v>
      </c>
      <c r="AV183" s="1">
        <f t="shared" si="173"/>
        <v>27649.948413298338</v>
      </c>
      <c r="AW183" s="1">
        <f t="shared" si="174"/>
        <v>5855.460166579217</v>
      </c>
      <c r="AX183" s="1">
        <f t="shared" si="222"/>
        <v>94444.100494649421</v>
      </c>
      <c r="AY183" s="1">
        <f t="shared" si="223"/>
        <v>30974.749914913755</v>
      </c>
      <c r="AZ183" s="1">
        <f t="shared" si="224"/>
        <v>3443.6965009635637</v>
      </c>
      <c r="BA183" s="1">
        <f t="shared" si="225"/>
        <v>11.455763409302289</v>
      </c>
      <c r="BB183" s="1">
        <f t="shared" si="226"/>
        <v>10.340927632692797</v>
      </c>
      <c r="BC183" s="1">
        <f t="shared" si="227"/>
        <v>8.1443007376701555</v>
      </c>
      <c r="BD183" s="1">
        <f t="shared" si="228"/>
        <v>3370.0219142071501</v>
      </c>
      <c r="BE183">
        <f t="shared" si="214"/>
        <v>7.4918915218220111E-2</v>
      </c>
      <c r="BF183">
        <f t="shared" si="215"/>
        <v>0.20311806369660462</v>
      </c>
      <c r="BG183">
        <f t="shared" si="216"/>
        <v>2.6103804494005161E-2</v>
      </c>
      <c r="BH183">
        <f t="shared" si="229"/>
        <v>0.16951850891294196</v>
      </c>
      <c r="BI183">
        <f t="shared" si="230"/>
        <v>5.6128438574748528E-4</v>
      </c>
      <c r="BJ183">
        <f t="shared" si="230"/>
        <v>4.125694779985793E-3</v>
      </c>
      <c r="BK183">
        <f t="shared" si="230"/>
        <v>6.8140860906124406E-5</v>
      </c>
      <c r="BL183">
        <f t="shared" si="219"/>
        <v>85.225610534594182</v>
      </c>
      <c r="BM183">
        <f t="shared" si="220"/>
        <v>570.37623917810708</v>
      </c>
      <c r="BN183">
        <f t="shared" si="221"/>
        <v>1.9949804837611322</v>
      </c>
      <c r="BO183">
        <f t="shared" si="192"/>
        <v>198.21211895618535</v>
      </c>
      <c r="BP183">
        <f t="shared" si="211"/>
        <v>119.62869996119842</v>
      </c>
      <c r="BQ183">
        <f t="shared" si="212"/>
        <v>23.047601874993369</v>
      </c>
      <c r="BR183" s="7">
        <f t="shared" si="237"/>
        <v>4.3816432549603768E-3</v>
      </c>
      <c r="BS183" s="7">
        <f t="shared" si="217"/>
        <v>3.148072383338358E-2</v>
      </c>
      <c r="BT183" s="7">
        <f t="shared" si="218"/>
        <v>6.1518996358549058E-3</v>
      </c>
      <c r="BU183" s="8">
        <f>MAX((BU$3*climate!$I293+BU$4*climate!$I293^2+BU$5*climate!$I293^6)*(K183/K$66)^$BW$1,-99)</f>
        <v>-21.105042003714654</v>
      </c>
      <c r="BV183" s="8">
        <f>MAX((BV$3*climate!$I293+BV$4*climate!$I293^2+BV$5*climate!$I293^6)*(L183/L$66)^$BW$1,-99)</f>
        <v>-14.888496960664149</v>
      </c>
      <c r="BW183" s="8">
        <f>MAX((BW$3*climate!$I293+BW$4*climate!$I293^2+BW$5*climate!$I293^6)*(M183/M$66)^$BW$1,-99)</f>
        <v>-15.10303797373893</v>
      </c>
      <c r="BX183" s="8">
        <f>MAX((BX$3*climate!$M293+BX$4*climate!$M293^2+BX$5*climate!$M293^6)*(K183/K$66)^$BW$1,-99)</f>
        <v>-21.105059389886755</v>
      </c>
      <c r="BY183" s="8">
        <f>MAX((BY$3*climate!$M293+BY$4*climate!$M293^2+BY$5*climate!$M293^6)*(L183/L$66)^$BW$1,-99)</f>
        <v>-14.888507949118509</v>
      </c>
      <c r="BZ183" s="8">
        <f>MAX((BZ$3*climate!$M293+BZ$4*climate!$M293^2+BZ$5*climate!$M293^6)*(M183/M$66)^$BW$1,-99)</f>
        <v>-15.103048011693687</v>
      </c>
      <c r="CA183" s="8">
        <f t="shared" si="231"/>
        <v>2.9338064597515836E-2</v>
      </c>
      <c r="CB183" s="8">
        <f t="shared" si="232"/>
        <v>9.2358350940036386E-4</v>
      </c>
      <c r="CC183" s="8">
        <f t="shared" si="233"/>
        <v>1.8048482891414537E-4</v>
      </c>
      <c r="CD183" s="8">
        <f>MAX((CD$3*climate!$I293+CD$4*climate!$I293^2+CD$5*climate!$I293^6)*(K183/K$66)^$BW$1,-99)</f>
        <v>-99</v>
      </c>
      <c r="CE183" s="8">
        <f>MAX((CE$3*climate!$I293+CE$4*climate!$I293^2+CE$5*climate!$I293^6)*(L183/L$66)^$BW$1,-99)</f>
        <v>-95.480772947469347</v>
      </c>
      <c r="CF183" s="8">
        <f>MAX((CF$3*climate!$I293+CF$4*climate!$I293^2+CF$5*climate!$I293^6)*(M183/M$66)^$BW$1,-99)</f>
        <v>-99</v>
      </c>
      <c r="CG183" s="8">
        <f>MAX((CG$3*climate!$M293+CG$4*climate!$M293^2+CG$5*climate!$M293^6)*(K183/K$66)^$BW$1,-99)</f>
        <v>-99</v>
      </c>
      <c r="CH183" s="8">
        <f>MAX((CH$3*climate!$M293+CH$4*climate!$M293^2+CH$5*climate!$M293^6)*(L183/L$66)^$BW$1,-99)</f>
        <v>-95.480932435402693</v>
      </c>
      <c r="CI183" s="8">
        <f>MAX((CI$3*climate!$M293+CI$4*climate!$M293^2+CI$5*climate!$M293^6)*(M183/M$66)^$BW$1,-99)</f>
        <v>-99</v>
      </c>
      <c r="CJ183" s="8">
        <f t="shared" si="234"/>
        <v>0</v>
      </c>
      <c r="CK183" s="8">
        <f t="shared" si="235"/>
        <v>0</v>
      </c>
      <c r="CL183" s="8">
        <f t="shared" si="236"/>
        <v>0</v>
      </c>
    </row>
    <row r="184" spans="1:90">
      <c r="A184">
        <f t="shared" si="175"/>
        <v>2138</v>
      </c>
      <c r="B184" s="4">
        <f t="shared" si="193"/>
        <v>1286.1993243936206</v>
      </c>
      <c r="C184" s="4">
        <f t="shared" si="194"/>
        <v>3570.7419481743004</v>
      </c>
      <c r="D184" s="4">
        <f t="shared" si="195"/>
        <v>6801.77955798116</v>
      </c>
      <c r="E184" s="11">
        <f t="shared" si="176"/>
        <v>1.3733941570614897E-5</v>
      </c>
      <c r="F184" s="11">
        <f t="shared" si="177"/>
        <v>2.7533525126489088E-5</v>
      </c>
      <c r="G184" s="11">
        <f t="shared" si="178"/>
        <v>6.0789322608587322E-5</v>
      </c>
      <c r="H184" s="4">
        <f t="shared" si="196"/>
        <v>152063.39100141925</v>
      </c>
      <c r="I184" s="4">
        <f t="shared" si="197"/>
        <v>139262.78373619757</v>
      </c>
      <c r="J184" s="4">
        <f t="shared" si="198"/>
        <v>29416.701829549846</v>
      </c>
      <c r="K184" s="4">
        <f t="shared" si="166"/>
        <v>118226.92495434922</v>
      </c>
      <c r="L184" s="4">
        <f t="shared" si="167"/>
        <v>39001.077579241435</v>
      </c>
      <c r="M184" s="4">
        <f t="shared" si="168"/>
        <v>4324.853750226659</v>
      </c>
      <c r="N184" s="11">
        <f t="shared" si="179"/>
        <v>1.4552467344186581E-3</v>
      </c>
      <c r="O184" s="11">
        <f t="shared" si="180"/>
        <v>7.2998861685893424E-3</v>
      </c>
      <c r="P184" s="11">
        <f t="shared" si="181"/>
        <v>4.7003268764349571E-3</v>
      </c>
      <c r="Q184" s="4">
        <f t="shared" si="182"/>
        <v>4132.8670414720291</v>
      </c>
      <c r="R184" s="4">
        <f t="shared" si="183"/>
        <v>14562.118635706554</v>
      </c>
      <c r="S184" s="4">
        <f t="shared" si="184"/>
        <v>3643.8775664454124</v>
      </c>
      <c r="T184" s="4">
        <f t="shared" si="199"/>
        <v>27.178580026756446</v>
      </c>
      <c r="U184" s="4">
        <f t="shared" si="200"/>
        <v>104.56575866881461</v>
      </c>
      <c r="V184" s="4">
        <f t="shared" si="201"/>
        <v>123.87104399260159</v>
      </c>
      <c r="W184" s="11">
        <f t="shared" si="185"/>
        <v>-1.219247815263802E-2</v>
      </c>
      <c r="X184" s="11">
        <f t="shared" si="186"/>
        <v>-1.3228699347321071E-2</v>
      </c>
      <c r="Y184" s="11">
        <f t="shared" si="187"/>
        <v>-1.2203590333800474E-2</v>
      </c>
      <c r="Z184" s="4">
        <f t="shared" si="213"/>
        <v>6530.7120951515908</v>
      </c>
      <c r="AA184" s="4">
        <f t="shared" si="202"/>
        <v>46765.674101818775</v>
      </c>
      <c r="AB184" s="4">
        <f t="shared" si="203"/>
        <v>6588.0681834064344</v>
      </c>
      <c r="AC184" s="12">
        <f t="shared" si="204"/>
        <v>1.689814931197503</v>
      </c>
      <c r="AD184" s="12">
        <f t="shared" si="205"/>
        <v>4.0058612615219769</v>
      </c>
      <c r="AE184" s="12">
        <f t="shared" si="206"/>
        <v>1.842519217151434</v>
      </c>
      <c r="AF184" s="11">
        <f t="shared" si="188"/>
        <v>-2.9039671966837322E-3</v>
      </c>
      <c r="AG184" s="11">
        <f t="shared" si="189"/>
        <v>2.0567434751257441E-3</v>
      </c>
      <c r="AH184" s="11">
        <f t="shared" si="190"/>
        <v>8.257041531207765E-4</v>
      </c>
      <c r="AI184" s="1">
        <f t="shared" si="169"/>
        <v>297420.44143484422</v>
      </c>
      <c r="AJ184" s="1">
        <f t="shared" si="170"/>
        <v>257375.58763714819</v>
      </c>
      <c r="AK184" s="1">
        <f t="shared" si="171"/>
        <v>55781.04329691286</v>
      </c>
      <c r="AL184" s="17">
        <f t="shared" si="243"/>
        <v>50.485157839980552</v>
      </c>
      <c r="AM184" s="17">
        <f t="shared" si="243"/>
        <v>19.572075716353361</v>
      </c>
      <c r="AN184" s="17">
        <f t="shared" si="243"/>
        <v>3.3445779282246435</v>
      </c>
      <c r="AO184" s="7">
        <f t="shared" si="242"/>
        <v>5.0489244112982097E-3</v>
      </c>
      <c r="AP184" s="7">
        <f t="shared" si="242"/>
        <v>7.7749641842584111E-3</v>
      </c>
      <c r="AQ184" s="7">
        <f t="shared" si="242"/>
        <v>5.6278307575089699E-3</v>
      </c>
      <c r="AR184" s="1">
        <f t="shared" si="208"/>
        <v>152063.39100141925</v>
      </c>
      <c r="AS184" s="1">
        <f t="shared" si="209"/>
        <v>139262.78373619757</v>
      </c>
      <c r="AT184" s="1">
        <f t="shared" si="210"/>
        <v>29416.701829549846</v>
      </c>
      <c r="AU184" s="1">
        <f t="shared" si="172"/>
        <v>30412.678200283852</v>
      </c>
      <c r="AV184" s="1">
        <f t="shared" si="173"/>
        <v>27852.556747239516</v>
      </c>
      <c r="AW184" s="1">
        <f t="shared" si="174"/>
        <v>5883.3403659099695</v>
      </c>
      <c r="AX184" s="1">
        <f t="shared" si="222"/>
        <v>94581.539963479387</v>
      </c>
      <c r="AY184" s="1">
        <f t="shared" si="223"/>
        <v>31200.862063393142</v>
      </c>
      <c r="AZ184" s="1">
        <f t="shared" si="224"/>
        <v>3459.8830001813276</v>
      </c>
      <c r="BA184" s="1">
        <f t="shared" si="225"/>
        <v>11.457217598191338</v>
      </c>
      <c r="BB184" s="1">
        <f t="shared" si="226"/>
        <v>10.348201003652825</v>
      </c>
      <c r="BC184" s="1">
        <f t="shared" si="227"/>
        <v>8.1489900525035353</v>
      </c>
      <c r="BD184" s="1">
        <f t="shared" si="228"/>
        <v>3273.8319121579284</v>
      </c>
      <c r="BE184">
        <f t="shared" si="214"/>
        <v>7.4918915218220111E-2</v>
      </c>
      <c r="BF184">
        <f t="shared" si="215"/>
        <v>0.20311806369660462</v>
      </c>
      <c r="BG184">
        <f t="shared" si="216"/>
        <v>2.6103804494005161E-2</v>
      </c>
      <c r="BH184">
        <f t="shared" si="229"/>
        <v>0.16966340907301147</v>
      </c>
      <c r="BI184">
        <f t="shared" si="230"/>
        <v>5.6128438574748528E-4</v>
      </c>
      <c r="BJ184">
        <f t="shared" si="230"/>
        <v>4.125694779985793E-3</v>
      </c>
      <c r="BK184">
        <f t="shared" si="230"/>
        <v>6.8140860906124406E-5</v>
      </c>
      <c r="BL184">
        <f t="shared" si="219"/>
        <v>85.350807012911289</v>
      </c>
      <c r="BM184">
        <f t="shared" si="220"/>
        <v>574.55573990672076</v>
      </c>
      <c r="BN184">
        <f t="shared" si="221"/>
        <v>2.0044793876842912</v>
      </c>
      <c r="BO184">
        <f t="shared" si="192"/>
        <v>199.08061375026114</v>
      </c>
      <c r="BP184">
        <f t="shared" si="211"/>
        <v>120.97243339595245</v>
      </c>
      <c r="BQ184">
        <f t="shared" si="212"/>
        <v>23.311471953223418</v>
      </c>
      <c r="BR184" s="7">
        <f t="shared" si="237"/>
        <v>4.3069402427415859E-3</v>
      </c>
      <c r="BS184" s="7">
        <f t="shared" si="217"/>
        <v>3.0563809546974349E-2</v>
      </c>
      <c r="BT184" s="7">
        <f t="shared" si="218"/>
        <v>5.9474176441262983E-3</v>
      </c>
      <c r="BU184" s="8">
        <f>MAX((BU$3*climate!$I294+BU$4*climate!$I294^2+BU$5*climate!$I294^6)*(K184/K$66)^$BW$1,-99)</f>
        <v>-21.423895669973021</v>
      </c>
      <c r="BV184" s="8">
        <f>MAX((BV$3*climate!$I294+BV$4*climate!$I294^2+BV$5*climate!$I294^6)*(L184/L$66)^$BW$1,-99)</f>
        <v>-15.067480467326355</v>
      </c>
      <c r="BW184" s="8">
        <f>MAX((BW$3*climate!$I294+BW$4*climate!$I294^2+BW$5*climate!$I294^6)*(M184/M$66)^$BW$1,-99)</f>
        <v>-15.273635208453046</v>
      </c>
      <c r="BX184" s="8">
        <f>MAX((BX$3*climate!$M294+BX$4*climate!$M294^2+BX$5*climate!$M294^6)*(K184/K$66)^$BW$1,-99)</f>
        <v>-21.423913053457397</v>
      </c>
      <c r="BY184" s="8">
        <f>MAX((BY$3*climate!$M294+BY$4*climate!$M294^2+BY$5*climate!$M294^6)*(L184/L$66)^$BW$1,-99)</f>
        <v>-15.067491433880901</v>
      </c>
      <c r="BZ184" s="8">
        <f>MAX((BZ$3*climate!$M294+BZ$4*climate!$M294^2+BZ$5*climate!$M294^6)*(M184/M$66)^$BW$1,-99)</f>
        <v>-15.273645228773177</v>
      </c>
      <c r="CA184" s="8">
        <f t="shared" si="231"/>
        <v>2.9381563512266444E-2</v>
      </c>
      <c r="CB184" s="8">
        <f t="shared" si="232"/>
        <v>8.9801251138124226E-4</v>
      </c>
      <c r="CC184" s="8">
        <f t="shared" si="233"/>
        <v>1.7474442924487091E-4</v>
      </c>
      <c r="CD184" s="8">
        <f>MAX((CD$3*climate!$I294+CD$4*climate!$I294^2+CD$5*climate!$I294^6)*(K184/K$66)^$BW$1,-99)</f>
        <v>-99</v>
      </c>
      <c r="CE184" s="8">
        <f>MAX((CE$3*climate!$I294+CE$4*climate!$I294^2+CE$5*climate!$I294^6)*(L184/L$66)^$BW$1,-99)</f>
        <v>-98.326589260682795</v>
      </c>
      <c r="CF184" s="8">
        <f>MAX((CF$3*climate!$I294+CF$4*climate!$I294^2+CF$5*climate!$I294^6)*(M184/M$66)^$BW$1,-99)</f>
        <v>-99</v>
      </c>
      <c r="CG184" s="8">
        <f>MAX((CG$3*climate!$M294+CG$4*climate!$M294^2+CG$5*climate!$M294^6)*(K184/K$66)^$BW$1,-99)</f>
        <v>-99</v>
      </c>
      <c r="CH184" s="8">
        <f>MAX((CH$3*climate!$M294+CH$4*climate!$M294^2+CH$5*climate!$M294^6)*(L184/L$66)^$BW$1,-99)</f>
        <v>-98.326751512463261</v>
      </c>
      <c r="CI184" s="8">
        <f>MAX((CI$3*climate!$M294+CI$4*climate!$M294^2+CI$5*climate!$M294^6)*(M184/M$66)^$BW$1,-99)</f>
        <v>-99</v>
      </c>
      <c r="CJ184" s="8">
        <f t="shared" si="234"/>
        <v>0</v>
      </c>
      <c r="CK184" s="8">
        <f t="shared" si="235"/>
        <v>0</v>
      </c>
      <c r="CL184" s="8">
        <f t="shared" si="236"/>
        <v>0</v>
      </c>
    </row>
    <row r="185" spans="1:90">
      <c r="A185">
        <f t="shared" si="175"/>
        <v>2139</v>
      </c>
      <c r="B185" s="4">
        <f t="shared" si="193"/>
        <v>1286.2161057506717</v>
      </c>
      <c r="C185" s="4">
        <f t="shared" si="194"/>
        <v>3570.8353475317931</v>
      </c>
      <c r="D185" s="4">
        <f t="shared" si="195"/>
        <v>6802.1723597744303</v>
      </c>
      <c r="E185" s="11">
        <f t="shared" si="176"/>
        <v>1.3047244492084151E-5</v>
      </c>
      <c r="F185" s="11">
        <f t="shared" si="177"/>
        <v>2.6156848870164632E-5</v>
      </c>
      <c r="G185" s="11">
        <f t="shared" si="178"/>
        <v>5.7749856478157953E-5</v>
      </c>
      <c r="H185" s="4">
        <f t="shared" si="196"/>
        <v>152275.56201521089</v>
      </c>
      <c r="I185" s="4">
        <f t="shared" si="197"/>
        <v>140270.5043160466</v>
      </c>
      <c r="J185" s="4">
        <f t="shared" si="198"/>
        <v>29554.755710157071</v>
      </c>
      <c r="K185" s="4">
        <f t="shared" ref="K185:K248" si="244">H185/B185*1000</f>
        <v>118390.33995483878</v>
      </c>
      <c r="L185" s="4">
        <f t="shared" ref="L185:L248" si="245">I185/C185*1000</f>
        <v>39282.26609860445</v>
      </c>
      <c r="M185" s="4">
        <f t="shared" ref="M185:M248" si="246">J185/D185*1000</f>
        <v>4344.8995625181642</v>
      </c>
      <c r="N185" s="11">
        <f t="shared" si="179"/>
        <v>1.3822147582089883E-3</v>
      </c>
      <c r="O185" s="11">
        <f t="shared" si="180"/>
        <v>7.2097628274938597E-3</v>
      </c>
      <c r="P185" s="11">
        <f t="shared" si="181"/>
        <v>4.6350266273060825E-3</v>
      </c>
      <c r="Q185" s="4">
        <f t="shared" si="182"/>
        <v>4088.1733492296944</v>
      </c>
      <c r="R185" s="4">
        <f t="shared" si="183"/>
        <v>14473.459864750768</v>
      </c>
      <c r="S185" s="4">
        <f t="shared" si="184"/>
        <v>3616.3013636026922</v>
      </c>
      <c r="T185" s="4">
        <f t="shared" si="199"/>
        <v>26.847205783560494</v>
      </c>
      <c r="U185" s="4">
        <f t="shared" si="200"/>
        <v>103.18248968536032</v>
      </c>
      <c r="V185" s="4">
        <f t="shared" si="201"/>
        <v>122.3593725174957</v>
      </c>
      <c r="W185" s="11">
        <f t="shared" si="185"/>
        <v>-1.219247815263802E-2</v>
      </c>
      <c r="X185" s="11">
        <f t="shared" si="186"/>
        <v>-1.3228699347321071E-2</v>
      </c>
      <c r="Y185" s="11">
        <f t="shared" si="187"/>
        <v>-1.2203590333800474E-2</v>
      </c>
      <c r="Z185" s="4">
        <f t="shared" si="213"/>
        <v>6441.8019174463552</v>
      </c>
      <c r="AA185" s="4">
        <f t="shared" si="202"/>
        <v>46580.781030906415</v>
      </c>
      <c r="AB185" s="4">
        <f t="shared" si="203"/>
        <v>6544.0547263551762</v>
      </c>
      <c r="AC185" s="12">
        <f t="shared" si="204"/>
        <v>1.684907764068839</v>
      </c>
      <c r="AD185" s="12">
        <f t="shared" si="205"/>
        <v>4.0141002905338707</v>
      </c>
      <c r="AE185" s="12">
        <f t="shared" si="206"/>
        <v>1.8440405929212407</v>
      </c>
      <c r="AF185" s="11">
        <f t="shared" si="188"/>
        <v>-2.9039671966837322E-3</v>
      </c>
      <c r="AG185" s="11">
        <f t="shared" si="189"/>
        <v>2.0567434751257441E-3</v>
      </c>
      <c r="AH185" s="11">
        <f t="shared" si="190"/>
        <v>8.257041531207765E-4</v>
      </c>
      <c r="AI185" s="1">
        <f t="shared" ref="AI185:AI248" si="247">(1-$AI$5)*AI184+AU184</f>
        <v>298091.07549164363</v>
      </c>
      <c r="AJ185" s="1">
        <f t="shared" ref="AJ185:AJ248" si="248">(1-$AI$5)*AJ184+AV184</f>
        <v>259490.58562067288</v>
      </c>
      <c r="AK185" s="1">
        <f t="shared" ref="AK185:AK248" si="249">(1-$AI$5)*AK184+AW184</f>
        <v>56086.279333131548</v>
      </c>
      <c r="AL185" s="17">
        <f t="shared" si="243"/>
        <v>50.737504628348809</v>
      </c>
      <c r="AM185" s="17">
        <f t="shared" si="243"/>
        <v>19.722726182182541</v>
      </c>
      <c r="AN185" s="17">
        <f t="shared" si="243"/>
        <v>3.363212419574638</v>
      </c>
      <c r="AO185" s="7">
        <f t="shared" si="242"/>
        <v>4.9984351671852273E-3</v>
      </c>
      <c r="AP185" s="7">
        <f t="shared" si="242"/>
        <v>7.6972145424158266E-3</v>
      </c>
      <c r="AQ185" s="7">
        <f t="shared" si="242"/>
        <v>5.5715524499338805E-3</v>
      </c>
      <c r="AR185" s="1">
        <f t="shared" si="208"/>
        <v>152275.56201521089</v>
      </c>
      <c r="AS185" s="1">
        <f t="shared" si="209"/>
        <v>140270.5043160466</v>
      </c>
      <c r="AT185" s="1">
        <f t="shared" si="210"/>
        <v>29554.755710157071</v>
      </c>
      <c r="AU185" s="1">
        <f t="shared" ref="AU185:AU248" si="250">$AU$5*AR185</f>
        <v>30455.112403042178</v>
      </c>
      <c r="AV185" s="1">
        <f t="shared" ref="AV185:AV248" si="251">$AU$5*AS185</f>
        <v>28054.100863209322</v>
      </c>
      <c r="AW185" s="1">
        <f t="shared" ref="AW185:AW248" si="252">$AU$5*AT185</f>
        <v>5910.9511420314147</v>
      </c>
      <c r="AX185" s="1">
        <f t="shared" si="222"/>
        <v>94712.271963871026</v>
      </c>
      <c r="AY185" s="1">
        <f t="shared" si="223"/>
        <v>31425.81287888356</v>
      </c>
      <c r="AZ185" s="1">
        <f t="shared" si="224"/>
        <v>3475.9196500145313</v>
      </c>
      <c r="BA185" s="1">
        <f t="shared" si="225"/>
        <v>11.458598858570065</v>
      </c>
      <c r="BB185" s="1">
        <f t="shared" si="226"/>
        <v>10.355384900391472</v>
      </c>
      <c r="BC185" s="1">
        <f t="shared" si="227"/>
        <v>8.1536143704721198</v>
      </c>
      <c r="BD185" s="1">
        <f t="shared" si="228"/>
        <v>3180.3542690095828</v>
      </c>
      <c r="BE185">
        <f t="shared" si="214"/>
        <v>7.4918915218220111E-2</v>
      </c>
      <c r="BF185">
        <f t="shared" si="215"/>
        <v>0.20311806369660462</v>
      </c>
      <c r="BG185">
        <f t="shared" si="216"/>
        <v>2.6103804494005161E-2</v>
      </c>
      <c r="BH185">
        <f t="shared" si="229"/>
        <v>0.16980705945819377</v>
      </c>
      <c r="BI185">
        <f t="shared" si="230"/>
        <v>5.6128438574748528E-4</v>
      </c>
      <c r="BJ185">
        <f t="shared" si="230"/>
        <v>4.125694779985793E-3</v>
      </c>
      <c r="BK185">
        <f t="shared" si="230"/>
        <v>6.8140860906124406E-5</v>
      </c>
      <c r="BL185">
        <f t="shared" si="219"/>
        <v>85.469895290060748</v>
      </c>
      <c r="BM185">
        <f t="shared" si="220"/>
        <v>578.71328744268817</v>
      </c>
      <c r="BN185">
        <f t="shared" si="221"/>
        <v>2.0138864979602991</v>
      </c>
      <c r="BO185">
        <f t="shared" si="192"/>
        <v>199.93804205717183</v>
      </c>
      <c r="BP185">
        <f t="shared" si="211"/>
        <v>122.33145344436143</v>
      </c>
      <c r="BQ185">
        <f t="shared" si="212"/>
        <v>23.578395877985525</v>
      </c>
      <c r="BR185" s="7">
        <f t="shared" si="237"/>
        <v>4.2337509994974099E-3</v>
      </c>
      <c r="BS185" s="7">
        <f t="shared" si="217"/>
        <v>2.9673601501916842E-2</v>
      </c>
      <c r="BT185" s="7">
        <f t="shared" si="218"/>
        <v>5.7501476715707796E-3</v>
      </c>
      <c r="BU185" s="8">
        <f>MAX((BU$3*climate!$I295+BU$4*climate!$I295^2+BU$5*climate!$I295^6)*(K185/K$66)^$BW$1,-99)</f>
        <v>-21.741794243013373</v>
      </c>
      <c r="BV185" s="8">
        <f>MAX((BV$3*climate!$I295+BV$4*climate!$I295^2+BV$5*climate!$I295^6)*(L185/L$66)^$BW$1,-99)</f>
        <v>-15.245323713325371</v>
      </c>
      <c r="BW185" s="8">
        <f>MAX((BW$3*climate!$I295+BW$4*climate!$I295^2+BW$5*climate!$I295^6)*(M185/M$66)^$BW$1,-99)</f>
        <v>-15.443272093597857</v>
      </c>
      <c r="BX185" s="8">
        <f>MAX((BX$3*climate!$M295+BX$4*climate!$M295^2+BX$5*climate!$M295^6)*(K185/K$66)^$BW$1,-99)</f>
        <v>-21.741811622942876</v>
      </c>
      <c r="BY185" s="8">
        <f>MAX((BY$3*climate!$M295+BY$4*climate!$M295^2+BY$5*climate!$M295^6)*(L185/L$66)^$BW$1,-99)</f>
        <v>-15.24533465761966</v>
      </c>
      <c r="BZ185" s="8">
        <f>MAX((BZ$3*climate!$M295+BZ$4*climate!$M295^2+BZ$5*climate!$M295^6)*(M185/M$66)^$BW$1,-99)</f>
        <v>-15.443282095974737</v>
      </c>
      <c r="CA185" s="8">
        <f t="shared" si="231"/>
        <v>2.9421563380306628E-2</v>
      </c>
      <c r="CB185" s="8">
        <f t="shared" si="232"/>
        <v>8.7304374731060836E-4</v>
      </c>
      <c r="CC185" s="8">
        <f t="shared" si="233"/>
        <v>1.6917833416524227E-4</v>
      </c>
      <c r="CD185" s="8">
        <f>MAX((CD$3*climate!$I295+CD$4*climate!$I295^2+CD$5*climate!$I295^6)*(K185/K$66)^$BW$1,-99)</f>
        <v>-99</v>
      </c>
      <c r="CE185" s="8">
        <f>MAX((CE$3*climate!$I295+CE$4*climate!$I295^2+CE$5*climate!$I295^6)*(L185/L$66)^$BW$1,-99)</f>
        <v>-99</v>
      </c>
      <c r="CF185" s="8">
        <f>MAX((CF$3*climate!$I295+CF$4*climate!$I295^2+CF$5*climate!$I295^6)*(M185/M$66)^$BW$1,-99)</f>
        <v>-99</v>
      </c>
      <c r="CG185" s="8">
        <f>MAX((CG$3*climate!$M295+CG$4*climate!$M295^2+CG$5*climate!$M295^6)*(K185/K$66)^$BW$1,-99)</f>
        <v>-99</v>
      </c>
      <c r="CH185" s="8">
        <f>MAX((CH$3*climate!$M295+CH$4*climate!$M295^2+CH$5*climate!$M295^6)*(L185/L$66)^$BW$1,-99)</f>
        <v>-99</v>
      </c>
      <c r="CI185" s="8">
        <f>MAX((CI$3*climate!$M295+CI$4*climate!$M295^2+CI$5*climate!$M295^6)*(M185/M$66)^$BW$1,-99)</f>
        <v>-99</v>
      </c>
      <c r="CJ185" s="8">
        <f t="shared" si="234"/>
        <v>0</v>
      </c>
      <c r="CK185" s="8">
        <f t="shared" si="235"/>
        <v>0</v>
      </c>
      <c r="CL185" s="8">
        <f t="shared" si="236"/>
        <v>0</v>
      </c>
    </row>
    <row r="186" spans="1:90">
      <c r="A186">
        <f t="shared" ref="A186:A249" si="253">1+A185</f>
        <v>2140</v>
      </c>
      <c r="B186" s="4">
        <f t="shared" si="193"/>
        <v>1286.2320482478729</v>
      </c>
      <c r="C186" s="4">
        <f t="shared" si="194"/>
        <v>3570.9240792422929</v>
      </c>
      <c r="D186" s="4">
        <f t="shared" si="195"/>
        <v>6802.5455430280708</v>
      </c>
      <c r="E186" s="11">
        <f t="shared" ref="E186:E249" si="254">E185*$E$5</f>
        <v>1.2394882267479943E-5</v>
      </c>
      <c r="F186" s="11">
        <f t="shared" ref="F186:F249" si="255">F185*$E$5</f>
        <v>2.48490064266564E-5</v>
      </c>
      <c r="G186" s="11">
        <f t="shared" ref="G186:G249" si="256">G185*$E$5</f>
        <v>5.4862363654250055E-5</v>
      </c>
      <c r="H186" s="4">
        <f t="shared" si="196"/>
        <v>152477.04478155175</v>
      </c>
      <c r="I186" s="4">
        <f t="shared" si="197"/>
        <v>141272.9011423935</v>
      </c>
      <c r="J186" s="4">
        <f t="shared" si="198"/>
        <v>29691.477905348831</v>
      </c>
      <c r="K186" s="4">
        <f t="shared" si="244"/>
        <v>118545.5182750722</v>
      </c>
      <c r="L186" s="4">
        <f t="shared" si="245"/>
        <v>39562.000761542353</v>
      </c>
      <c r="M186" s="4">
        <f t="shared" si="246"/>
        <v>4364.7598854784037</v>
      </c>
      <c r="N186" s="11">
        <f t="shared" ref="N186:N249" si="257">K186/K185-1</f>
        <v>1.310734645179723E-3</v>
      </c>
      <c r="O186" s="11">
        <f t="shared" ref="O186:O249" si="258">L186/L185-1</f>
        <v>7.1211437302451941E-3</v>
      </c>
      <c r="P186" s="11">
        <f t="shared" ref="P186:P249" si="259">M186/M185-1</f>
        <v>4.5709509908047341E-3</v>
      </c>
      <c r="Q186" s="4">
        <f t="shared" ref="Q186:Q249" si="260">T186*H186/1000</f>
        <v>4043.6716821210207</v>
      </c>
      <c r="R186" s="4">
        <f t="shared" ref="R186:R249" si="261">U186*I186/1000</f>
        <v>14384.056374149304</v>
      </c>
      <c r="S186" s="4">
        <f t="shared" ref="S186:S249" si="262">V186*J186/1000</f>
        <v>3588.6945884344791</v>
      </c>
      <c r="T186" s="4">
        <f t="shared" si="199"/>
        <v>26.519871813585056</v>
      </c>
      <c r="U186" s="4">
        <f t="shared" si="200"/>
        <v>101.81751955140463</v>
      </c>
      <c r="V186" s="4">
        <f t="shared" si="201"/>
        <v>120.8661488617913</v>
      </c>
      <c r="W186" s="11">
        <f t="shared" ref="W186:W249" si="263">T$5-1</f>
        <v>-1.219247815263802E-2</v>
      </c>
      <c r="X186" s="11">
        <f t="shared" ref="X186:X249" si="264">U$5-1</f>
        <v>-1.3228699347321071E-2</v>
      </c>
      <c r="Y186" s="11">
        <f t="shared" ref="Y186:Y249" si="265">V$5-1</f>
        <v>-1.2203590333800474E-2</v>
      </c>
      <c r="Z186" s="4">
        <f t="shared" si="213"/>
        <v>6353.6344361009824</v>
      </c>
      <c r="AA186" s="4">
        <f t="shared" si="202"/>
        <v>46392.403973137822</v>
      </c>
      <c r="AB186" s="4">
        <f t="shared" si="203"/>
        <v>6499.8930709312926</v>
      </c>
      <c r="AC186" s="12">
        <f t="shared" si="204"/>
        <v>1.6800148471925453</v>
      </c>
      <c r="AD186" s="12">
        <f t="shared" si="205"/>
        <v>4.0223562651149267</v>
      </c>
      <c r="AE186" s="12">
        <f t="shared" si="206"/>
        <v>1.845563224897339</v>
      </c>
      <c r="AF186" s="11">
        <f t="shared" ref="AF186:AF249" si="266">AC$5-1</f>
        <v>-2.9039671966837322E-3</v>
      </c>
      <c r="AG186" s="11">
        <f t="shared" ref="AG186:AG249" si="267">AD$5-1</f>
        <v>2.0567434751257441E-3</v>
      </c>
      <c r="AH186" s="11">
        <f t="shared" ref="AH186:AH249" si="268">AE$5-1</f>
        <v>8.257041531207765E-4</v>
      </c>
      <c r="AI186" s="1">
        <f t="shared" si="247"/>
        <v>298737.08034552145</v>
      </c>
      <c r="AJ186" s="1">
        <f t="shared" si="248"/>
        <v>261595.62792181491</v>
      </c>
      <c r="AK186" s="1">
        <f t="shared" si="249"/>
        <v>56388.60254184981</v>
      </c>
      <c r="AL186" s="17">
        <f t="shared" si="243"/>
        <v>50.988576674504074</v>
      </c>
      <c r="AM186" s="17">
        <f t="shared" si="243"/>
        <v>19.873018136420267</v>
      </c>
      <c r="AN186" s="17">
        <f t="shared" si="243"/>
        <v>3.3817633508266076</v>
      </c>
      <c r="AO186" s="7">
        <f t="shared" ref="AO186:AQ201" si="269">AO$5*AO185</f>
        <v>4.9484508155133748E-3</v>
      </c>
      <c r="AP186" s="7">
        <f t="shared" si="269"/>
        <v>7.620242396991668E-3</v>
      </c>
      <c r="AQ186" s="7">
        <f t="shared" si="269"/>
        <v>5.515836925434542E-3</v>
      </c>
      <c r="AR186" s="1">
        <f t="shared" si="208"/>
        <v>152477.04478155175</v>
      </c>
      <c r="AS186" s="1">
        <f t="shared" si="209"/>
        <v>141272.9011423935</v>
      </c>
      <c r="AT186" s="1">
        <f t="shared" si="210"/>
        <v>29691.477905348831</v>
      </c>
      <c r="AU186" s="1">
        <f t="shared" si="250"/>
        <v>30495.408956310352</v>
      </c>
      <c r="AV186" s="1">
        <f t="shared" si="251"/>
        <v>28254.580228478702</v>
      </c>
      <c r="AW186" s="1">
        <f t="shared" si="252"/>
        <v>5938.2955810697667</v>
      </c>
      <c r="AX186" s="1">
        <f t="shared" si="222"/>
        <v>94836.414620057767</v>
      </c>
      <c r="AY186" s="1">
        <f t="shared" si="223"/>
        <v>31649.600609233876</v>
      </c>
      <c r="AZ186" s="1">
        <f t="shared" si="224"/>
        <v>3491.8079083827229</v>
      </c>
      <c r="BA186" s="1">
        <f t="shared" si="225"/>
        <v>11.459908734952478</v>
      </c>
      <c r="BB186" s="1">
        <f t="shared" si="226"/>
        <v>10.362480808511149</v>
      </c>
      <c r="BC186" s="1">
        <f t="shared" si="227"/>
        <v>8.1581749063922366</v>
      </c>
      <c r="BD186" s="1">
        <f t="shared" si="228"/>
        <v>3089.5142812985846</v>
      </c>
      <c r="BE186">
        <f t="shared" si="214"/>
        <v>7.4918915218220111E-2</v>
      </c>
      <c r="BF186">
        <f t="shared" si="215"/>
        <v>0.20311806369660462</v>
      </c>
      <c r="BG186">
        <f t="shared" si="216"/>
        <v>2.6103804494005161E-2</v>
      </c>
      <c r="BH186">
        <f t="shared" si="229"/>
        <v>0.16994946912474226</v>
      </c>
      <c r="BI186">
        <f t="shared" si="230"/>
        <v>5.6128438574748528E-4</v>
      </c>
      <c r="BJ186">
        <f t="shared" si="230"/>
        <v>4.125694779985793E-3</v>
      </c>
      <c r="BK186">
        <f t="shared" si="230"/>
        <v>6.8140860906124406E-5</v>
      </c>
      <c r="BL186">
        <f t="shared" si="219"/>
        <v>85.582984420805076</v>
      </c>
      <c r="BM186">
        <f t="shared" si="220"/>
        <v>582.8488707966219</v>
      </c>
      <c r="BN186">
        <f t="shared" si="221"/>
        <v>2.0232028660456409</v>
      </c>
      <c r="BO186">
        <f t="shared" si="192"/>
        <v>200.78452994256892</v>
      </c>
      <c r="BP186">
        <f t="shared" si="211"/>
        <v>123.70593319311442</v>
      </c>
      <c r="BQ186">
        <f t="shared" si="212"/>
        <v>23.848408763692188</v>
      </c>
      <c r="BR186" s="7">
        <f t="shared" si="237"/>
        <v>4.1620564001763061E-3</v>
      </c>
      <c r="BS186" s="7">
        <f t="shared" si="217"/>
        <v>2.8809321846521206E-2</v>
      </c>
      <c r="BT186" s="7">
        <f t="shared" si="218"/>
        <v>5.5598143707974714E-3</v>
      </c>
      <c r="BU186" s="8">
        <f>MAX((BU$3*climate!$I296+BU$4*climate!$I296^2+BU$5*climate!$I296^6)*(K186/K$66)^$BW$1,-99)</f>
        <v>-22.058683057534164</v>
      </c>
      <c r="BV186" s="8">
        <f>MAX((BV$3*climate!$I296+BV$4*climate!$I296^2+BV$5*climate!$I296^6)*(L186/L$66)^$BW$1,-99)</f>
        <v>-15.422000618401977</v>
      </c>
      <c r="BW186" s="8">
        <f>MAX((BW$3*climate!$I296+BW$4*climate!$I296^2+BW$5*climate!$I296^6)*(M186/M$66)^$BW$1,-99)</f>
        <v>-15.611922798161736</v>
      </c>
      <c r="BX186" s="8">
        <f>MAX((BX$3*climate!$M296+BX$4*climate!$M296^2+BX$5*climate!$M296^6)*(K186/K$66)^$BW$1,-99)</f>
        <v>-22.058700433080578</v>
      </c>
      <c r="BY186" s="8">
        <f>MAX((BY$3*climate!$M296+BY$4*climate!$M296^2+BY$5*climate!$M296^6)*(L186/L$66)^$BW$1,-99)</f>
        <v>-15.422011540099527</v>
      </c>
      <c r="BZ186" s="8">
        <f>MAX((BZ$3*climate!$M296+BZ$4*climate!$M296^2+BZ$5*climate!$M296^6)*(M186/M$66)^$BW$1,-99)</f>
        <v>-15.611932782306534</v>
      </c>
      <c r="CA186" s="8">
        <f t="shared" si="231"/>
        <v>2.9458159832290051E-2</v>
      </c>
      <c r="CB186" s="8">
        <f t="shared" si="232"/>
        <v>8.4866960761470728E-4</v>
      </c>
      <c r="CC186" s="8">
        <f t="shared" si="233"/>
        <v>1.6378190037281506E-4</v>
      </c>
      <c r="CD186" s="8">
        <f>MAX((CD$3*climate!$I296+CD$4*climate!$I296^2+CD$5*climate!$I296^6)*(K186/K$66)^$BW$1,-99)</f>
        <v>-99</v>
      </c>
      <c r="CE186" s="8">
        <f>MAX((CE$3*climate!$I296+CE$4*climate!$I296^2+CE$5*climate!$I296^6)*(L186/L$66)^$BW$1,-99)</f>
        <v>-99</v>
      </c>
      <c r="CF186" s="8">
        <f>MAX((CF$3*climate!$I296+CF$4*climate!$I296^2+CF$5*climate!$I296^6)*(M186/M$66)^$BW$1,-99)</f>
        <v>-99</v>
      </c>
      <c r="CG186" s="8">
        <f>MAX((CG$3*climate!$M296+CG$4*climate!$M296^2+CG$5*climate!$M296^6)*(K186/K$66)^$BW$1,-99)</f>
        <v>-99</v>
      </c>
      <c r="CH186" s="8">
        <f>MAX((CH$3*climate!$M296+CH$4*climate!$M296^2+CH$5*climate!$M296^6)*(L186/L$66)^$BW$1,-99)</f>
        <v>-99</v>
      </c>
      <c r="CI186" s="8">
        <f>MAX((CI$3*climate!$M296+CI$4*climate!$M296^2+CI$5*climate!$M296^6)*(M186/M$66)^$BW$1,-99)</f>
        <v>-99</v>
      </c>
      <c r="CJ186" s="8">
        <f t="shared" si="234"/>
        <v>0</v>
      </c>
      <c r="CK186" s="8">
        <f t="shared" si="235"/>
        <v>0</v>
      </c>
      <c r="CL186" s="8">
        <f t="shared" si="236"/>
        <v>0</v>
      </c>
    </row>
    <row r="187" spans="1:90">
      <c r="A187">
        <f t="shared" si="253"/>
        <v>2141</v>
      </c>
      <c r="B187" s="4">
        <f t="shared" si="193"/>
        <v>1286.2471938079391</v>
      </c>
      <c r="C187" s="4">
        <f t="shared" si="194"/>
        <v>3571.0083764619171</v>
      </c>
      <c r="D187" s="4">
        <f t="shared" si="195"/>
        <v>6802.9000865690587</v>
      </c>
      <c r="E187" s="11">
        <f t="shared" si="254"/>
        <v>1.1775138154105945E-5</v>
      </c>
      <c r="F187" s="11">
        <f t="shared" si="255"/>
        <v>2.3606556105323578E-5</v>
      </c>
      <c r="G187" s="11">
        <f t="shared" si="256"/>
        <v>5.2119245471537547E-5</v>
      </c>
      <c r="H187" s="4">
        <f t="shared" si="196"/>
        <v>152668.03523308513</v>
      </c>
      <c r="I187" s="4">
        <f t="shared" si="197"/>
        <v>142269.97429533431</v>
      </c>
      <c r="J187" s="4">
        <f t="shared" si="198"/>
        <v>29826.884011452959</v>
      </c>
      <c r="K187" s="4">
        <f t="shared" si="244"/>
        <v>118692.60898530003</v>
      </c>
      <c r="L187" s="4">
        <f t="shared" si="245"/>
        <v>39840.2801945518</v>
      </c>
      <c r="M187" s="4">
        <f t="shared" si="246"/>
        <v>4384.4365832066342</v>
      </c>
      <c r="N187" s="11">
        <f t="shared" si="257"/>
        <v>1.2407952014392709E-3</v>
      </c>
      <c r="O187" s="11">
        <f t="shared" si="258"/>
        <v>7.0340080797925975E-3</v>
      </c>
      <c r="P187" s="11">
        <f t="shared" si="259"/>
        <v>4.5080825164507399E-3</v>
      </c>
      <c r="Q187" s="4">
        <f t="shared" si="260"/>
        <v>3999.3725903551122</v>
      </c>
      <c r="R187" s="4">
        <f t="shared" si="261"/>
        <v>14293.950561079451</v>
      </c>
      <c r="S187" s="4">
        <f t="shared" si="262"/>
        <v>3561.0659202839784</v>
      </c>
      <c r="T187" s="4">
        <f t="shared" si="199"/>
        <v>26.196528855887159</v>
      </c>
      <c r="U187" s="4">
        <f t="shared" si="200"/>
        <v>100.47060619696911</v>
      </c>
      <c r="V187" s="4">
        <f t="shared" si="201"/>
        <v>119.39114789585786</v>
      </c>
      <c r="W187" s="11">
        <f t="shared" si="263"/>
        <v>-1.219247815263802E-2</v>
      </c>
      <c r="X187" s="11">
        <f t="shared" si="264"/>
        <v>-1.3228699347321071E-2</v>
      </c>
      <c r="Y187" s="11">
        <f t="shared" si="265"/>
        <v>-1.2203590333800474E-2</v>
      </c>
      <c r="Z187" s="4">
        <f t="shared" si="213"/>
        <v>6266.2222710285396</v>
      </c>
      <c r="AA187" s="4">
        <f t="shared" si="202"/>
        <v>46200.6629915179</v>
      </c>
      <c r="AB187" s="4">
        <f t="shared" si="203"/>
        <v>6455.5990292559118</v>
      </c>
      <c r="AC187" s="12">
        <f t="shared" si="204"/>
        <v>1.6751361391863566</v>
      </c>
      <c r="AD187" s="12">
        <f t="shared" si="205"/>
        <v>4.0306292201178326</v>
      </c>
      <c r="AE187" s="12">
        <f t="shared" si="206"/>
        <v>1.8470871141169838</v>
      </c>
      <c r="AF187" s="11">
        <f t="shared" si="266"/>
        <v>-2.9039671966837322E-3</v>
      </c>
      <c r="AG187" s="11">
        <f t="shared" si="267"/>
        <v>2.0567434751257441E-3</v>
      </c>
      <c r="AH187" s="11">
        <f t="shared" si="268"/>
        <v>8.257041531207765E-4</v>
      </c>
      <c r="AI187" s="1">
        <f t="shared" si="247"/>
        <v>299358.7812672797</v>
      </c>
      <c r="AJ187" s="1">
        <f t="shared" si="248"/>
        <v>263690.64535811212</v>
      </c>
      <c r="AK187" s="1">
        <f t="shared" si="249"/>
        <v>56688.037868734595</v>
      </c>
      <c r="AL187" s="17">
        <f t="shared" si="243"/>
        <v>51.23836799369262</v>
      </c>
      <c r="AM187" s="17">
        <f t="shared" si="243"/>
        <v>20.022940979626007</v>
      </c>
      <c r="AN187" s="17">
        <f t="shared" si="243"/>
        <v>3.4002300734385424</v>
      </c>
      <c r="AO187" s="7">
        <f t="shared" si="269"/>
        <v>4.8989663073582407E-3</v>
      </c>
      <c r="AP187" s="7">
        <f t="shared" si="269"/>
        <v>7.5440399730217515E-3</v>
      </c>
      <c r="AQ187" s="7">
        <f t="shared" si="269"/>
        <v>5.4606785561801966E-3</v>
      </c>
      <c r="AR187" s="1">
        <f t="shared" si="208"/>
        <v>152668.03523308513</v>
      </c>
      <c r="AS187" s="1">
        <f t="shared" si="209"/>
        <v>142269.97429533431</v>
      </c>
      <c r="AT187" s="1">
        <f t="shared" si="210"/>
        <v>29826.884011452959</v>
      </c>
      <c r="AU187" s="1">
        <f t="shared" si="250"/>
        <v>30533.607046617028</v>
      </c>
      <c r="AV187" s="1">
        <f t="shared" si="251"/>
        <v>28453.994859066865</v>
      </c>
      <c r="AW187" s="1">
        <f t="shared" si="252"/>
        <v>5965.3768022905924</v>
      </c>
      <c r="AX187" s="1">
        <f t="shared" si="222"/>
        <v>94954.087188240024</v>
      </c>
      <c r="AY187" s="1">
        <f t="shared" si="223"/>
        <v>31872.224155641445</v>
      </c>
      <c r="AZ187" s="1">
        <f t="shared" si="224"/>
        <v>3507.5492665653073</v>
      </c>
      <c r="BA187" s="1">
        <f t="shared" si="225"/>
        <v>11.461148761003724</v>
      </c>
      <c r="BB187" s="1">
        <f t="shared" si="226"/>
        <v>10.369490193355372</v>
      </c>
      <c r="BC187" s="1">
        <f t="shared" si="227"/>
        <v>8.1626728579407821</v>
      </c>
      <c r="BD187" s="1">
        <f t="shared" si="228"/>
        <v>3001.2392040210993</v>
      </c>
      <c r="BE187">
        <f t="shared" si="214"/>
        <v>7.4918915218220111E-2</v>
      </c>
      <c r="BF187">
        <f t="shared" si="215"/>
        <v>0.20311806369660462</v>
      </c>
      <c r="BG187">
        <f t="shared" si="216"/>
        <v>2.6103804494005161E-2</v>
      </c>
      <c r="BH187">
        <f t="shared" si="229"/>
        <v>0.17009064703919713</v>
      </c>
      <c r="BI187">
        <f t="shared" si="230"/>
        <v>5.6128438574748528E-4</v>
      </c>
      <c r="BJ187">
        <f t="shared" si="230"/>
        <v>4.125694779985793E-3</v>
      </c>
      <c r="BK187">
        <f t="shared" si="230"/>
        <v>6.8140860906124406E-5</v>
      </c>
      <c r="BL187">
        <f t="shared" si="219"/>
        <v>85.690184379077635</v>
      </c>
      <c r="BM187">
        <f t="shared" si="220"/>
        <v>586.96249029897376</v>
      </c>
      <c r="BN187">
        <f t="shared" si="221"/>
        <v>2.0324295546875222</v>
      </c>
      <c r="BO187">
        <f t="shared" si="192"/>
        <v>201.62020648047277</v>
      </c>
      <c r="BP187">
        <f t="shared" si="211"/>
        <v>125.09604767507082</v>
      </c>
      <c r="BQ187">
        <f t="shared" si="212"/>
        <v>24.121546129858665</v>
      </c>
      <c r="BR187" s="7">
        <f t="shared" si="237"/>
        <v>4.0918373871519087E-3</v>
      </c>
      <c r="BS187" s="7">
        <f t="shared" si="217"/>
        <v>2.7970215384972043E-2</v>
      </c>
      <c r="BT187" s="7">
        <f t="shared" si="218"/>
        <v>5.3761538981140708E-3</v>
      </c>
      <c r="BU187" s="8">
        <f>MAX((BU$3*climate!$I297+BU$4*climate!$I297^2+BU$5*climate!$I297^6)*(K187/K$66)^$BW$1,-99)</f>
        <v>-22.374508679134049</v>
      </c>
      <c r="BV187" s="8">
        <f>MAX((BV$3*climate!$I297+BV$4*climate!$I297^2+BV$5*climate!$I297^6)*(L187/L$66)^$BW$1,-99)</f>
        <v>-15.597486039682563</v>
      </c>
      <c r="BW187" s="8">
        <f>MAX((BW$3*climate!$I297+BW$4*climate!$I297^2+BW$5*climate!$I297^6)*(M187/M$66)^$BW$1,-99)</f>
        <v>-15.779562319938293</v>
      </c>
      <c r="BX187" s="8">
        <f>MAX((BX$3*climate!$M297+BX$4*climate!$M297^2+BX$5*climate!$M297^6)*(K187/K$66)^$BW$1,-99)</f>
        <v>-22.374526049506809</v>
      </c>
      <c r="BY187" s="8">
        <f>MAX((BY$3*climate!$M297+BY$4*climate!$M297^2+BY$5*climate!$M297^6)*(L187/L$66)^$BW$1,-99)</f>
        <v>-15.597496938469991</v>
      </c>
      <c r="BZ187" s="8">
        <f>MAX((BZ$3*climate!$M297+BZ$4*climate!$M297^2+BZ$5*climate!$M297^6)*(M187/M$66)^$BW$1,-99)</f>
        <v>-15.779572285581247</v>
      </c>
      <c r="CA187" s="8">
        <f t="shared" si="231"/>
        <v>2.9491447569948748E-2</v>
      </c>
      <c r="CB187" s="8">
        <f t="shared" si="232"/>
        <v>8.2488214054607682E-4</v>
      </c>
      <c r="CC187" s="8">
        <f t="shared" si="233"/>
        <v>1.5855056081420671E-4</v>
      </c>
      <c r="CD187" s="8">
        <f>MAX((CD$3*climate!$I297+CD$4*climate!$I297^2+CD$5*climate!$I297^6)*(K187/K$66)^$BW$1,-99)</f>
        <v>-99</v>
      </c>
      <c r="CE187" s="8">
        <f>MAX((CE$3*climate!$I297+CE$4*climate!$I297^2+CE$5*climate!$I297^6)*(L187/L$66)^$BW$1,-99)</f>
        <v>-99</v>
      </c>
      <c r="CF187" s="8">
        <f>MAX((CF$3*climate!$I297+CF$4*climate!$I297^2+CF$5*climate!$I297^6)*(M187/M$66)^$BW$1,-99)</f>
        <v>-99</v>
      </c>
      <c r="CG187" s="8">
        <f>MAX((CG$3*climate!$M297+CG$4*climate!$M297^2+CG$5*climate!$M297^6)*(K187/K$66)^$BW$1,-99)</f>
        <v>-99</v>
      </c>
      <c r="CH187" s="8">
        <f>MAX((CH$3*climate!$M297+CH$4*climate!$M297^2+CH$5*climate!$M297^6)*(L187/L$66)^$BW$1,-99)</f>
        <v>-99</v>
      </c>
      <c r="CI187" s="8">
        <f>MAX((CI$3*climate!$M297+CI$4*climate!$M297^2+CI$5*climate!$M297^6)*(M187/M$66)^$BW$1,-99)</f>
        <v>-99</v>
      </c>
      <c r="CJ187" s="8">
        <f t="shared" si="234"/>
        <v>0</v>
      </c>
      <c r="CK187" s="8">
        <f t="shared" si="235"/>
        <v>0</v>
      </c>
      <c r="CL187" s="8">
        <f t="shared" si="236"/>
        <v>0</v>
      </c>
    </row>
    <row r="188" spans="1:90">
      <c r="A188">
        <f t="shared" si="253"/>
        <v>2142</v>
      </c>
      <c r="B188" s="4">
        <f t="shared" si="193"/>
        <v>1286.2615822594262</v>
      </c>
      <c r="C188" s="4">
        <f t="shared" si="194"/>
        <v>3571.0884607110288</v>
      </c>
      <c r="D188" s="4">
        <f t="shared" si="195"/>
        <v>6803.2369204876122</v>
      </c>
      <c r="E188" s="11">
        <f t="shared" si="254"/>
        <v>1.1186381246400648E-5</v>
      </c>
      <c r="F188" s="11">
        <f t="shared" si="255"/>
        <v>2.2426228300057399E-5</v>
      </c>
      <c r="G188" s="11">
        <f t="shared" si="256"/>
        <v>4.9513283197960666E-5</v>
      </c>
      <c r="H188" s="4">
        <f t="shared" si="196"/>
        <v>152848.73077349114</v>
      </c>
      <c r="I188" s="4">
        <f t="shared" si="197"/>
        <v>143261.72650526787</v>
      </c>
      <c r="J188" s="4">
        <f t="shared" si="198"/>
        <v>29960.989775678885</v>
      </c>
      <c r="K188" s="4">
        <f t="shared" si="244"/>
        <v>118831.76243591102</v>
      </c>
      <c r="L188" s="4">
        <f t="shared" si="245"/>
        <v>40117.103813424845</v>
      </c>
      <c r="M188" s="4">
        <f t="shared" si="246"/>
        <v>4403.9315587338788</v>
      </c>
      <c r="N188" s="11">
        <f t="shared" si="257"/>
        <v>1.172385136704035E-3</v>
      </c>
      <c r="O188" s="11">
        <f t="shared" si="258"/>
        <v>6.9483351402457316E-3</v>
      </c>
      <c r="P188" s="11">
        <f t="shared" si="259"/>
        <v>4.4464038097653535E-3</v>
      </c>
      <c r="Q188" s="4">
        <f t="shared" si="260"/>
        <v>3955.2862090962622</v>
      </c>
      <c r="R188" s="4">
        <f t="shared" si="261"/>
        <v>14203.183999008235</v>
      </c>
      <c r="S188" s="4">
        <f t="shared" si="262"/>
        <v>3533.4237795847862</v>
      </c>
      <c r="T188" s="4">
        <f t="shared" si="199"/>
        <v>25.877128250136803</v>
      </c>
      <c r="U188" s="4">
        <f t="shared" si="200"/>
        <v>99.141510754346314</v>
      </c>
      <c r="V188" s="4">
        <f t="shared" si="201"/>
        <v>117.93414723745462</v>
      </c>
      <c r="W188" s="11">
        <f t="shared" si="263"/>
        <v>-1.219247815263802E-2</v>
      </c>
      <c r="X188" s="11">
        <f t="shared" si="264"/>
        <v>-1.3228699347321071E-2</v>
      </c>
      <c r="Y188" s="11">
        <f t="shared" si="265"/>
        <v>-1.2203590333800474E-2</v>
      </c>
      <c r="Z188" s="4">
        <f t="shared" si="213"/>
        <v>6179.5772163039546</v>
      </c>
      <c r="AA188" s="4">
        <f t="shared" si="202"/>
        <v>46005.676582833192</v>
      </c>
      <c r="AB188" s="4">
        <f t="shared" si="203"/>
        <v>6411.1879933154887</v>
      </c>
      <c r="AC188" s="12">
        <f t="shared" si="204"/>
        <v>1.67027159878818</v>
      </c>
      <c r="AD188" s="12">
        <f t="shared" si="205"/>
        <v>4.0389191904669612</v>
      </c>
      <c r="AE188" s="12">
        <f t="shared" si="206"/>
        <v>1.8486122616182861</v>
      </c>
      <c r="AF188" s="11">
        <f t="shared" si="266"/>
        <v>-2.9039671966837322E-3</v>
      </c>
      <c r="AG188" s="11">
        <f t="shared" si="267"/>
        <v>2.0567434751257441E-3</v>
      </c>
      <c r="AH188" s="11">
        <f t="shared" si="268"/>
        <v>8.257041531207765E-4</v>
      </c>
      <c r="AI188" s="1">
        <f t="shared" si="247"/>
        <v>299956.51018716878</v>
      </c>
      <c r="AJ188" s="1">
        <f t="shared" si="248"/>
        <v>265775.57568136777</v>
      </c>
      <c r="AK188" s="1">
        <f t="shared" si="249"/>
        <v>56984.610884151727</v>
      </c>
      <c r="AL188" s="17">
        <f t="shared" si="243"/>
        <v>51.486872881753293</v>
      </c>
      <c r="AM188" s="17">
        <f t="shared" si="243"/>
        <v>20.172484308082481</v>
      </c>
      <c r="AN188" s="17">
        <f t="shared" si="243"/>
        <v>3.4186119612521662</v>
      </c>
      <c r="AO188" s="7">
        <f t="shared" si="269"/>
        <v>4.8499766442846584E-3</v>
      </c>
      <c r="AP188" s="7">
        <f t="shared" si="269"/>
        <v>7.4685995732915343E-3</v>
      </c>
      <c r="AQ188" s="7">
        <f t="shared" si="269"/>
        <v>5.4060717706183948E-3</v>
      </c>
      <c r="AR188" s="1">
        <f t="shared" si="208"/>
        <v>152848.73077349114</v>
      </c>
      <c r="AS188" s="1">
        <f t="shared" si="209"/>
        <v>143261.72650526787</v>
      </c>
      <c r="AT188" s="1">
        <f t="shared" si="210"/>
        <v>29960.989775678885</v>
      </c>
      <c r="AU188" s="1">
        <f t="shared" si="250"/>
        <v>30569.74615469823</v>
      </c>
      <c r="AV188" s="1">
        <f t="shared" si="251"/>
        <v>28652.345301053574</v>
      </c>
      <c r="AW188" s="1">
        <f t="shared" si="252"/>
        <v>5992.1979551357772</v>
      </c>
      <c r="AX188" s="1">
        <f t="shared" si="222"/>
        <v>95065.409948728819</v>
      </c>
      <c r="AY188" s="1">
        <f t="shared" si="223"/>
        <v>32093.683050739877</v>
      </c>
      <c r="AZ188" s="1">
        <f t="shared" si="224"/>
        <v>3523.1452469871033</v>
      </c>
      <c r="BA188" s="1">
        <f t="shared" si="225"/>
        <v>11.462320459433645</v>
      </c>
      <c r="BB188" s="1">
        <f t="shared" si="226"/>
        <v>10.376414500055898</v>
      </c>
      <c r="BC188" s="1">
        <f t="shared" si="227"/>
        <v>8.1671094057023073</v>
      </c>
      <c r="BD188" s="1">
        <f t="shared" si="228"/>
        <v>2915.4582051549251</v>
      </c>
      <c r="BE188">
        <f t="shared" si="214"/>
        <v>7.4918915218220111E-2</v>
      </c>
      <c r="BF188">
        <f t="shared" si="215"/>
        <v>0.20311806369660462</v>
      </c>
      <c r="BG188">
        <f t="shared" si="216"/>
        <v>2.6103804494005161E-2</v>
      </c>
      <c r="BH188">
        <f t="shared" si="229"/>
        <v>0.17023060207977744</v>
      </c>
      <c r="BI188">
        <f t="shared" si="230"/>
        <v>5.6128438574748528E-4</v>
      </c>
      <c r="BJ188">
        <f t="shared" si="230"/>
        <v>4.125694779985793E-3</v>
      </c>
      <c r="BK188">
        <f t="shared" si="230"/>
        <v>6.8140860906124406E-5</v>
      </c>
      <c r="BL188">
        <f t="shared" si="219"/>
        <v>85.791605964481732</v>
      </c>
      <c r="BM188">
        <f t="shared" si="220"/>
        <v>591.05415721453596</v>
      </c>
      <c r="BN188">
        <f t="shared" si="221"/>
        <v>2.0415676369143503</v>
      </c>
      <c r="BO188">
        <f t="shared" si="192"/>
        <v>202.44520357935485</v>
      </c>
      <c r="BP188">
        <f t="shared" si="211"/>
        <v>126.50197389093817</v>
      </c>
      <c r="BQ188">
        <f t="shared" si="212"/>
        <v>24.397843905580295</v>
      </c>
      <c r="BR188" s="7">
        <f t="shared" si="237"/>
        <v>4.0230749707097502E-3</v>
      </c>
      <c r="BS188" s="7">
        <f t="shared" si="217"/>
        <v>2.7155548917448584E-2</v>
      </c>
      <c r="BT188" s="7">
        <f t="shared" si="218"/>
        <v>5.1989133882905814E-3</v>
      </c>
      <c r="BU188" s="8">
        <f>MAX((BU$3*climate!$I298+BU$4*climate!$I298^2+BU$5*climate!$I298^6)*(K188/K$66)^$BW$1,-99)</f>
        <v>-22.689218900264329</v>
      </c>
      <c r="BV188" s="8">
        <f>MAX((BV$3*climate!$I298+BV$4*climate!$I298^2+BV$5*climate!$I298^6)*(L188/L$66)^$BW$1,-99)</f>
        <v>-15.771755762928816</v>
      </c>
      <c r="BW188" s="8">
        <f>MAX((BW$3*climate!$I298+BW$4*climate!$I298^2+BW$5*climate!$I298^6)*(M188/M$66)^$BW$1,-99)</f>
        <v>-15.946166480058505</v>
      </c>
      <c r="BX188" s="8">
        <f>MAX((BX$3*climate!$M298+BX$4*climate!$M298^2+BX$5*climate!$M298^6)*(K188/K$66)^$BW$1,-99)</f>
        <v>-22.689236264709265</v>
      </c>
      <c r="BY188" s="8">
        <f>MAX((BY$3*climate!$M298+BY$4*climate!$M298^2+BY$5*climate!$M298^6)*(L188/L$66)^$BW$1,-99)</f>
        <v>-15.771766638514977</v>
      </c>
      <c r="BZ188" s="8">
        <f>MAX((BZ$3*climate!$M298+BZ$4*climate!$M298^2+BZ$5*climate!$M298^6)*(M188/M$66)^$BW$1,-99)</f>
        <v>-15.946176426948245</v>
      </c>
      <c r="CA188" s="8">
        <f t="shared" si="231"/>
        <v>2.9521520308882464E-2</v>
      </c>
      <c r="CB188" s="8">
        <f t="shared" si="232"/>
        <v>8.0167308886530957E-4</v>
      </c>
      <c r="CC188" s="8">
        <f t="shared" si="233"/>
        <v>1.5347982717654133E-4</v>
      </c>
      <c r="CD188" s="8">
        <f>MAX((CD$3*climate!$I298+CD$4*climate!$I298^2+CD$5*climate!$I298^6)*(K188/K$66)^$BW$1,-99)</f>
        <v>-99</v>
      </c>
      <c r="CE188" s="8">
        <f>MAX((CE$3*climate!$I298+CE$4*climate!$I298^2+CE$5*climate!$I298^6)*(L188/L$66)^$BW$1,-99)</f>
        <v>-99</v>
      </c>
      <c r="CF188" s="8">
        <f>MAX((CF$3*climate!$I298+CF$4*climate!$I298^2+CF$5*climate!$I298^6)*(M188/M$66)^$BW$1,-99)</f>
        <v>-99</v>
      </c>
      <c r="CG188" s="8">
        <f>MAX((CG$3*climate!$M298+CG$4*climate!$M298^2+CG$5*climate!$M298^6)*(K188/K$66)^$BW$1,-99)</f>
        <v>-99</v>
      </c>
      <c r="CH188" s="8">
        <f>MAX((CH$3*climate!$M298+CH$4*climate!$M298^2+CH$5*climate!$M298^6)*(L188/L$66)^$BW$1,-99)</f>
        <v>-99</v>
      </c>
      <c r="CI188" s="8">
        <f>MAX((CI$3*climate!$M298+CI$4*climate!$M298^2+CI$5*climate!$M298^6)*(M188/M$66)^$BW$1,-99)</f>
        <v>-99</v>
      </c>
      <c r="CJ188" s="8">
        <f t="shared" si="234"/>
        <v>0</v>
      </c>
      <c r="CK188" s="8">
        <f t="shared" si="235"/>
        <v>0</v>
      </c>
      <c r="CL188" s="8">
        <f t="shared" si="236"/>
        <v>0</v>
      </c>
    </row>
    <row r="189" spans="1:90">
      <c r="A189">
        <f t="shared" si="253"/>
        <v>2143</v>
      </c>
      <c r="B189" s="4">
        <f t="shared" si="193"/>
        <v>1286.2752514412457</v>
      </c>
      <c r="C189" s="4">
        <f t="shared" si="194"/>
        <v>3571.1645424538738</v>
      </c>
      <c r="D189" s="4">
        <f t="shared" si="195"/>
        <v>6803.5569285541033</v>
      </c>
      <c r="E189" s="11">
        <f t="shared" si="254"/>
        <v>1.0627062184080615E-5</v>
      </c>
      <c r="F189" s="11">
        <f t="shared" si="255"/>
        <v>2.1304916885054529E-5</v>
      </c>
      <c r="G189" s="11">
        <f t="shared" si="256"/>
        <v>4.7037619038062629E-5</v>
      </c>
      <c r="H189" s="4">
        <f t="shared" si="196"/>
        <v>153019.33011472598</v>
      </c>
      <c r="I189" s="4">
        <f t="shared" si="197"/>
        <v>144248.16305972455</v>
      </c>
      <c r="J189" s="4">
        <f t="shared" si="198"/>
        <v>30093.811081576081</v>
      </c>
      <c r="K189" s="4">
        <f t="shared" si="244"/>
        <v>118963.13012574166</v>
      </c>
      <c r="L189" s="4">
        <f t="shared" si="245"/>
        <v>40392.471795938734</v>
      </c>
      <c r="M189" s="4">
        <f t="shared" si="246"/>
        <v>4423.2467513094853</v>
      </c>
      <c r="N189" s="11">
        <f t="shared" si="257"/>
        <v>1.1054930696789977E-3</v>
      </c>
      <c r="O189" s="11">
        <f t="shared" si="258"/>
        <v>6.8641042432813215E-3</v>
      </c>
      <c r="P189" s="11">
        <f t="shared" si="259"/>
        <v>4.3858975367818687E-3</v>
      </c>
      <c r="Q189" s="4">
        <f t="shared" si="260"/>
        <v>3911.4222642664568</v>
      </c>
      <c r="R189" s="4">
        <f t="shared" si="261"/>
        <v>14111.797433782605</v>
      </c>
      <c r="S189" s="4">
        <f t="shared" si="262"/>
        <v>3505.776331666545</v>
      </c>
      <c r="T189" s="4">
        <f t="shared" si="199"/>
        <v>25.561621929293999</v>
      </c>
      <c r="U189" s="4">
        <f t="shared" si="200"/>
        <v>97.829997515737873</v>
      </c>
      <c r="V189" s="4">
        <f t="shared" si="201"/>
        <v>116.49492721820262</v>
      </c>
      <c r="W189" s="11">
        <f t="shared" si="263"/>
        <v>-1.219247815263802E-2</v>
      </c>
      <c r="X189" s="11">
        <f t="shared" si="264"/>
        <v>-1.3228699347321071E-2</v>
      </c>
      <c r="Y189" s="11">
        <f t="shared" si="265"/>
        <v>-1.2203590333800474E-2</v>
      </c>
      <c r="Z189" s="4">
        <f t="shared" si="213"/>
        <v>6093.7102595259867</v>
      </c>
      <c r="AA189" s="4">
        <f t="shared" si="202"/>
        <v>45807.56164013251</v>
      </c>
      <c r="AB189" s="4">
        <f t="shared" si="203"/>
        <v>6366.6749398579896</v>
      </c>
      <c r="AC189" s="12">
        <f t="shared" si="204"/>
        <v>1.6654211848557465</v>
      </c>
      <c r="AD189" s="12">
        <f t="shared" si="205"/>
        <v>4.047226211158514</v>
      </c>
      <c r="AE189" s="12">
        <f t="shared" si="206"/>
        <v>1.8501386684402144</v>
      </c>
      <c r="AF189" s="11">
        <f t="shared" si="266"/>
        <v>-2.9039671966837322E-3</v>
      </c>
      <c r="AG189" s="11">
        <f t="shared" si="267"/>
        <v>2.0567434751257441E-3</v>
      </c>
      <c r="AH189" s="11">
        <f t="shared" si="268"/>
        <v>8.257041531207765E-4</v>
      </c>
      <c r="AI189" s="1">
        <f t="shared" si="247"/>
        <v>300530.60532315017</v>
      </c>
      <c r="AJ189" s="1">
        <f t="shared" si="248"/>
        <v>267850.36341428454</v>
      </c>
      <c r="AK189" s="1">
        <f t="shared" si="249"/>
        <v>57278.347750872337</v>
      </c>
      <c r="AL189" s="17">
        <f t="shared" si="243"/>
        <v>51.734085911407405</v>
      </c>
      <c r="AM189" s="17">
        <f t="shared" si="243"/>
        <v>20.321637913701103</v>
      </c>
      <c r="AN189" s="17">
        <f t="shared" si="243"/>
        <v>3.4369084102544054</v>
      </c>
      <c r="AO189" s="7">
        <f t="shared" si="269"/>
        <v>4.8014768778418121E-3</v>
      </c>
      <c r="AP189" s="7">
        <f t="shared" si="269"/>
        <v>7.3939135775586192E-3</v>
      </c>
      <c r="AQ189" s="7">
        <f t="shared" si="269"/>
        <v>5.3520110529122105E-3</v>
      </c>
      <c r="AR189" s="1">
        <f t="shared" si="208"/>
        <v>153019.33011472598</v>
      </c>
      <c r="AS189" s="1">
        <f t="shared" si="209"/>
        <v>144248.16305972455</v>
      </c>
      <c r="AT189" s="1">
        <f t="shared" si="210"/>
        <v>30093.811081576081</v>
      </c>
      <c r="AU189" s="1">
        <f t="shared" si="250"/>
        <v>30603.866022945196</v>
      </c>
      <c r="AV189" s="1">
        <f t="shared" si="251"/>
        <v>28849.632611944911</v>
      </c>
      <c r="AW189" s="1">
        <f t="shared" si="252"/>
        <v>6018.7622163152164</v>
      </c>
      <c r="AX189" s="1">
        <f t="shared" si="222"/>
        <v>95170.504100593316</v>
      </c>
      <c r="AY189" s="1">
        <f t="shared" si="223"/>
        <v>32313.977436750989</v>
      </c>
      <c r="AZ189" s="1">
        <f t="shared" si="224"/>
        <v>3538.5974010475888</v>
      </c>
      <c r="BA189" s="1">
        <f t="shared" si="225"/>
        <v>11.463425341895833</v>
      </c>
      <c r="BB189" s="1">
        <f t="shared" si="226"/>
        <v>10.383255153586578</v>
      </c>
      <c r="BC189" s="1">
        <f t="shared" si="227"/>
        <v>8.1714857132208216</v>
      </c>
      <c r="BD189" s="1">
        <f t="shared" si="228"/>
        <v>2832.1023208541501</v>
      </c>
      <c r="BE189">
        <f t="shared" si="214"/>
        <v>7.4918915218220111E-2</v>
      </c>
      <c r="BF189">
        <f t="shared" si="215"/>
        <v>0.20311806369660462</v>
      </c>
      <c r="BG189">
        <f t="shared" si="216"/>
        <v>2.6103804494005161E-2</v>
      </c>
      <c r="BH189">
        <f t="shared" si="229"/>
        <v>0.17036934303782503</v>
      </c>
      <c r="BI189">
        <f t="shared" si="230"/>
        <v>5.6128438574748528E-4</v>
      </c>
      <c r="BJ189">
        <f t="shared" si="230"/>
        <v>4.125694779985793E-3</v>
      </c>
      <c r="BK189">
        <f t="shared" si="230"/>
        <v>6.8140860906124406E-5</v>
      </c>
      <c r="BL189">
        <f t="shared" si="219"/>
        <v>85.887360710935653</v>
      </c>
      <c r="BM189">
        <f t="shared" si="220"/>
        <v>595.12389335804505</v>
      </c>
      <c r="BN189">
        <f t="shared" si="221"/>
        <v>2.0506181950448612</v>
      </c>
      <c r="BO189">
        <f t="shared" si="192"/>
        <v>203.25965581081519</v>
      </c>
      <c r="BP189">
        <f t="shared" si="211"/>
        <v>127.9238908312195</v>
      </c>
      <c r="BQ189">
        <f t="shared" si="212"/>
        <v>24.67733843407153</v>
      </c>
      <c r="BR189" s="7">
        <f t="shared" si="237"/>
        <v>3.9557502297138392E-3</v>
      </c>
      <c r="BS189" s="7">
        <f t="shared" si="217"/>
        <v>2.6364610599464645E-2</v>
      </c>
      <c r="BT189" s="7">
        <f t="shared" si="218"/>
        <v>5.0278504553081162E-3</v>
      </c>
      <c r="BU189" s="8">
        <f>MAX((BU$3*climate!$I299+BU$4*climate!$I299^2+BU$5*climate!$I299^6)*(K189/K$66)^$BW$1,-99)</f>
        <v>-23.002762735266685</v>
      </c>
      <c r="BV189" s="8">
        <f>MAX((BV$3*climate!$I299+BV$4*climate!$I299^2+BV$5*climate!$I299^6)*(L189/L$66)^$BW$1,-99)</f>
        <v>-15.944786493273666</v>
      </c>
      <c r="BW189" s="8">
        <f>MAX((BW$3*climate!$I299+BW$4*climate!$I299^2+BW$5*climate!$I299^6)*(M189/M$66)^$BW$1,-99)</f>
        <v>-16.111711916989236</v>
      </c>
      <c r="BX189" s="8">
        <f>MAX((BX$3*climate!$M299+BX$4*climate!$M299^2+BX$5*climate!$M299^6)*(K189/K$66)^$BW$1,-99)</f>
        <v>-23.002780093064789</v>
      </c>
      <c r="BY189" s="8">
        <f>MAX((BY$3*climate!$M299+BY$4*climate!$M299^2+BY$5*climate!$M299^6)*(L189/L$66)^$BW$1,-99)</f>
        <v>-15.944797345388801</v>
      </c>
      <c r="BZ189" s="8">
        <f>MAX((BZ$3*climate!$M299+BZ$4*climate!$M299^2+BZ$5*climate!$M299^6)*(M189/M$66)^$BW$1,-99)</f>
        <v>-16.111721844892113</v>
      </c>
      <c r="CA189" s="8">
        <f t="shared" si="231"/>
        <v>2.9548470717089124E-2</v>
      </c>
      <c r="CB189" s="8">
        <f t="shared" si="232"/>
        <v>7.7903392426573864E-4</v>
      </c>
      <c r="CC189" s="8">
        <f t="shared" si="233"/>
        <v>1.485652919485751E-4</v>
      </c>
      <c r="CD189" s="8">
        <f>MAX((CD$3*climate!$I299+CD$4*climate!$I299^2+CD$5*climate!$I299^6)*(K189/K$66)^$BW$1,-99)</f>
        <v>-99</v>
      </c>
      <c r="CE189" s="8">
        <f>MAX((CE$3*climate!$I299+CE$4*climate!$I299^2+CE$5*climate!$I299^6)*(L189/L$66)^$BW$1,-99)</f>
        <v>-99</v>
      </c>
      <c r="CF189" s="8">
        <f>MAX((CF$3*climate!$I299+CF$4*climate!$I299^2+CF$5*climate!$I299^6)*(M189/M$66)^$BW$1,-99)</f>
        <v>-99</v>
      </c>
      <c r="CG189" s="8">
        <f>MAX((CG$3*climate!$M299+CG$4*climate!$M299^2+CG$5*climate!$M299^6)*(K189/K$66)^$BW$1,-99)</f>
        <v>-99</v>
      </c>
      <c r="CH189" s="8">
        <f>MAX((CH$3*climate!$M299+CH$4*climate!$M299^2+CH$5*climate!$M299^6)*(L189/L$66)^$BW$1,-99)</f>
        <v>-99</v>
      </c>
      <c r="CI189" s="8">
        <f>MAX((CI$3*climate!$M299+CI$4*climate!$M299^2+CI$5*climate!$M299^6)*(M189/M$66)^$BW$1,-99)</f>
        <v>-99</v>
      </c>
      <c r="CJ189" s="8">
        <f t="shared" si="234"/>
        <v>0</v>
      </c>
      <c r="CK189" s="8">
        <f t="shared" si="235"/>
        <v>0</v>
      </c>
      <c r="CL189" s="8">
        <f t="shared" si="236"/>
        <v>0</v>
      </c>
    </row>
    <row r="190" spans="1:90">
      <c r="A190">
        <f t="shared" si="253"/>
        <v>2144</v>
      </c>
      <c r="B190" s="4">
        <f t="shared" si="193"/>
        <v>1286.2882373019745</v>
      </c>
      <c r="C190" s="4">
        <f t="shared" si="194"/>
        <v>3571.2368216494451</v>
      </c>
      <c r="D190" s="4">
        <f t="shared" si="195"/>
        <v>6803.8609505170671</v>
      </c>
      <c r="E190" s="11">
        <f t="shared" si="254"/>
        <v>1.0095709074876584E-5</v>
      </c>
      <c r="F190" s="11">
        <f t="shared" si="255"/>
        <v>2.02396710408018E-5</v>
      </c>
      <c r="G190" s="11">
        <f t="shared" si="256"/>
        <v>4.4685738086159496E-5</v>
      </c>
      <c r="H190" s="4">
        <f t="shared" si="196"/>
        <v>153180.03311813952</v>
      </c>
      <c r="I190" s="4">
        <f t="shared" si="197"/>
        <v>145229.2917105848</v>
      </c>
      <c r="J190" s="4">
        <f t="shared" si="198"/>
        <v>30225.363934773894</v>
      </c>
      <c r="K190" s="4">
        <f t="shared" si="244"/>
        <v>119086.86457355694</v>
      </c>
      <c r="L190" s="4">
        <f t="shared" si="245"/>
        <v>40666.385054662336</v>
      </c>
      <c r="M190" s="4">
        <f t="shared" si="246"/>
        <v>4442.384133743486</v>
      </c>
      <c r="N190" s="11">
        <f t="shared" si="257"/>
        <v>1.0401075331869514E-3</v>
      </c>
      <c r="O190" s="11">
        <f t="shared" si="258"/>
        <v>6.7812947944210222E-3</v>
      </c>
      <c r="P190" s="11">
        <f t="shared" si="259"/>
        <v>4.326546428443212E-3</v>
      </c>
      <c r="Q190" s="4">
        <f t="shared" si="260"/>
        <v>3867.7900785593943</v>
      </c>
      <c r="R190" s="4">
        <f t="shared" si="261"/>
        <v>14019.830780746388</v>
      </c>
      <c r="S190" s="4">
        <f t="shared" si="262"/>
        <v>3478.1314906201364</v>
      </c>
      <c r="T190" s="4">
        <f t="shared" si="199"/>
        <v>25.249962412375091</v>
      </c>
      <c r="U190" s="4">
        <f t="shared" si="200"/>
        <v>96.535833891453009</v>
      </c>
      <c r="V190" s="4">
        <f t="shared" si="201"/>
        <v>115.07327085046578</v>
      </c>
      <c r="W190" s="11">
        <f t="shared" si="263"/>
        <v>-1.219247815263802E-2</v>
      </c>
      <c r="X190" s="11">
        <f t="shared" si="264"/>
        <v>-1.3228699347321071E-2</v>
      </c>
      <c r="Y190" s="11">
        <f t="shared" si="265"/>
        <v>-1.2203590333800474E-2</v>
      </c>
      <c r="Z190" s="4">
        <f t="shared" si="213"/>
        <v>6008.6316012912403</v>
      </c>
      <c r="AA190" s="4">
        <f t="shared" si="202"/>
        <v>45606.433418312139</v>
      </c>
      <c r="AB190" s="4">
        <f t="shared" si="203"/>
        <v>6322.0744354358403</v>
      </c>
      <c r="AC190" s="12">
        <f t="shared" si="204"/>
        <v>1.6605848563662633</v>
      </c>
      <c r="AD190" s="12">
        <f t="shared" si="205"/>
        <v>4.0555503172606722</v>
      </c>
      <c r="AE190" s="12">
        <f t="shared" si="206"/>
        <v>1.8516663356225949</v>
      </c>
      <c r="AF190" s="11">
        <f t="shared" si="266"/>
        <v>-2.9039671966837322E-3</v>
      </c>
      <c r="AG190" s="11">
        <f t="shared" si="267"/>
        <v>2.0567434751257441E-3</v>
      </c>
      <c r="AH190" s="11">
        <f t="shared" si="268"/>
        <v>8.257041531207765E-4</v>
      </c>
      <c r="AI190" s="1">
        <f t="shared" si="247"/>
        <v>301081.41081378039</v>
      </c>
      <c r="AJ190" s="1">
        <f t="shared" si="248"/>
        <v>269914.959684801</v>
      </c>
      <c r="AK190" s="1">
        <f t="shared" si="249"/>
        <v>57569.275192100322</v>
      </c>
      <c r="AL190" s="17">
        <f t="shared" si="243"/>
        <v>51.980001928534314</v>
      </c>
      <c r="AM190" s="17">
        <f t="shared" si="243"/>
        <v>20.470391783844565</v>
      </c>
      <c r="AN190" s="17">
        <f t="shared" si="243"/>
        <v>3.4551188383359381</v>
      </c>
      <c r="AO190" s="7">
        <f t="shared" si="269"/>
        <v>4.7534621090633937E-3</v>
      </c>
      <c r="AP190" s="7">
        <f t="shared" si="269"/>
        <v>7.3199744417830328E-3</v>
      </c>
      <c r="AQ190" s="7">
        <f t="shared" si="269"/>
        <v>5.2984909423830885E-3</v>
      </c>
      <c r="AR190" s="1">
        <f t="shared" si="208"/>
        <v>153180.03311813952</v>
      </c>
      <c r="AS190" s="1">
        <f t="shared" si="209"/>
        <v>145229.2917105848</v>
      </c>
      <c r="AT190" s="1">
        <f t="shared" si="210"/>
        <v>30225.363934773894</v>
      </c>
      <c r="AU190" s="1">
        <f t="shared" si="250"/>
        <v>30636.006623627905</v>
      </c>
      <c r="AV190" s="1">
        <f t="shared" si="251"/>
        <v>29045.858342116961</v>
      </c>
      <c r="AW190" s="1">
        <f t="shared" si="252"/>
        <v>6045.0727869547791</v>
      </c>
      <c r="AX190" s="1">
        <f t="shared" si="222"/>
        <v>95269.491658845553</v>
      </c>
      <c r="AY190" s="1">
        <f t="shared" si="223"/>
        <v>32533.10804372987</v>
      </c>
      <c r="AZ190" s="1">
        <f t="shared" si="224"/>
        <v>3553.9073069947895</v>
      </c>
      <c r="BA190" s="1">
        <f t="shared" si="225"/>
        <v>11.464464908891959</v>
      </c>
      <c r="BB190" s="1">
        <f t="shared" si="226"/>
        <v>10.390013558823744</v>
      </c>
      <c r="BC190" s="1">
        <f t="shared" si="227"/>
        <v>8.1758029270561803</v>
      </c>
      <c r="BD190" s="1">
        <f t="shared" si="228"/>
        <v>2751.1044113361481</v>
      </c>
      <c r="BE190">
        <f t="shared" si="214"/>
        <v>7.4918915218220111E-2</v>
      </c>
      <c r="BF190">
        <f t="shared" si="215"/>
        <v>0.20311806369660462</v>
      </c>
      <c r="BG190">
        <f t="shared" si="216"/>
        <v>2.6103804494005161E-2</v>
      </c>
      <c r="BH190">
        <f t="shared" si="229"/>
        <v>0.17050687861929442</v>
      </c>
      <c r="BI190">
        <f t="shared" si="230"/>
        <v>5.6128438574748528E-4</v>
      </c>
      <c r="BJ190">
        <f t="shared" si="230"/>
        <v>4.125694779985793E-3</v>
      </c>
      <c r="BK190">
        <f t="shared" si="230"/>
        <v>6.8140860906124406E-5</v>
      </c>
      <c r="BL190">
        <f t="shared" si="219"/>
        <v>85.977560797494391</v>
      </c>
      <c r="BM190">
        <f t="shared" si="220"/>
        <v>599.17173071139371</v>
      </c>
      <c r="BN190">
        <f t="shared" si="221"/>
        <v>2.0595823197164171</v>
      </c>
      <c r="BO190">
        <f t="shared" si="192"/>
        <v>204.06370024098038</v>
      </c>
      <c r="BP190">
        <f t="shared" si="211"/>
        <v>129.36197949844009</v>
      </c>
      <c r="BQ190">
        <f t="shared" si="212"/>
        <v>24.960066477265361</v>
      </c>
      <c r="BR190" s="7">
        <f t="shared" si="237"/>
        <v>3.8898443124348869E-3</v>
      </c>
      <c r="BS190" s="7">
        <f t="shared" si="217"/>
        <v>2.5596709319868585E-2</v>
      </c>
      <c r="BT190" s="7">
        <f t="shared" si="218"/>
        <v>4.8627327177116417E-3</v>
      </c>
      <c r="BU190" s="8">
        <f>MAX((BU$3*climate!$I300+BU$4*climate!$I300^2+BU$5*climate!$I300^6)*(K190/K$66)^$BW$1,-99)</f>
        <v>-23.315090414545853</v>
      </c>
      <c r="BV190" s="8">
        <f>MAX((BV$3*climate!$I300+BV$4*climate!$I300^2+BV$5*climate!$I300^6)*(L190/L$66)^$BW$1,-99)</f>
        <v>-16.116555845475485</v>
      </c>
      <c r="BW190" s="8">
        <f>MAX((BW$3*climate!$I300+BW$4*climate!$I300^2+BW$5*climate!$I300^6)*(M190/M$66)^$BW$1,-99)</f>
        <v>-16.27617608002711</v>
      </c>
      <c r="BX190" s="8">
        <f>MAX((BX$3*climate!$M300+BX$4*climate!$M300^2+BX$5*climate!$M300^6)*(K190/K$66)^$BW$1,-99)</f>
        <v>-23.315107765012041</v>
      </c>
      <c r="BY190" s="8">
        <f>MAX((BY$3*climate!$M300+BY$4*climate!$M300^2+BY$5*climate!$M300^6)*(L190/L$66)^$BW$1,-99)</f>
        <v>-16.116566673870384</v>
      </c>
      <c r="BZ190" s="8">
        <f>MAX((BZ$3*climate!$M300+BZ$4*climate!$M300^2+BZ$5*climate!$M300^6)*(M190/M$66)^$BW$1,-99)</f>
        <v>-16.27618598872651</v>
      </c>
      <c r="CA190" s="8">
        <f t="shared" si="231"/>
        <v>2.9572390306932105E-2</v>
      </c>
      <c r="CB190" s="8">
        <f t="shared" si="232"/>
        <v>7.5695587858024048E-4</v>
      </c>
      <c r="CC190" s="8">
        <f t="shared" si="233"/>
        <v>1.4380262988645737E-4</v>
      </c>
      <c r="CD190" s="8">
        <f>MAX((CD$3*climate!$I300+CD$4*climate!$I300^2+CD$5*climate!$I300^6)*(K190/K$66)^$BW$1,-99)</f>
        <v>-99</v>
      </c>
      <c r="CE190" s="8">
        <f>MAX((CE$3*climate!$I300+CE$4*climate!$I300^2+CE$5*climate!$I300^6)*(L190/L$66)^$BW$1,-99)</f>
        <v>-99</v>
      </c>
      <c r="CF190" s="8">
        <f>MAX((CF$3*climate!$I300+CF$4*climate!$I300^2+CF$5*climate!$I300^6)*(M190/M$66)^$BW$1,-99)</f>
        <v>-99</v>
      </c>
      <c r="CG190" s="8">
        <f>MAX((CG$3*climate!$M300+CG$4*climate!$M300^2+CG$5*climate!$M300^6)*(K190/K$66)^$BW$1,-99)</f>
        <v>-99</v>
      </c>
      <c r="CH190" s="8">
        <f>MAX((CH$3*climate!$M300+CH$4*climate!$M300^2+CH$5*climate!$M300^6)*(L190/L$66)^$BW$1,-99)</f>
        <v>-99</v>
      </c>
      <c r="CI190" s="8">
        <f>MAX((CI$3*climate!$M300+CI$4*climate!$M300^2+CI$5*climate!$M300^6)*(M190/M$66)^$BW$1,-99)</f>
        <v>-99</v>
      </c>
      <c r="CJ190" s="8">
        <f t="shared" si="234"/>
        <v>0</v>
      </c>
      <c r="CK190" s="8">
        <f t="shared" si="235"/>
        <v>0</v>
      </c>
      <c r="CL190" s="8">
        <f t="shared" si="236"/>
        <v>0</v>
      </c>
    </row>
    <row r="191" spans="1:90">
      <c r="A191">
        <f t="shared" si="253"/>
        <v>2145</v>
      </c>
      <c r="B191" s="4">
        <f t="shared" si="193"/>
        <v>1286.3005739942132</v>
      </c>
      <c r="C191" s="4">
        <f t="shared" si="194"/>
        <v>3571.3054882750007</v>
      </c>
      <c r="D191" s="4">
        <f t="shared" si="195"/>
        <v>6804.1497842880563</v>
      </c>
      <c r="E191" s="11">
        <f t="shared" si="254"/>
        <v>9.5909236211327546E-6</v>
      </c>
      <c r="F191" s="11">
        <f t="shared" si="255"/>
        <v>1.9227687488761711E-5</v>
      </c>
      <c r="G191" s="11">
        <f t="shared" si="256"/>
        <v>4.245145118185152E-5</v>
      </c>
      <c r="H191" s="4">
        <f t="shared" si="196"/>
        <v>153331.04063951911</v>
      </c>
      <c r="I191" s="4">
        <f t="shared" si="197"/>
        <v>146205.1225818001</v>
      </c>
      <c r="J191" s="4">
        <f t="shared" si="198"/>
        <v>30355.664449012129</v>
      </c>
      <c r="K191" s="4">
        <f t="shared" si="244"/>
        <v>119203.11919273769</v>
      </c>
      <c r="L191" s="4">
        <f t="shared" si="245"/>
        <v>40938.845209912179</v>
      </c>
      <c r="M191" s="4">
        <f t="shared" si="246"/>
        <v>4461.3457098061745</v>
      </c>
      <c r="N191" s="11">
        <f t="shared" si="257"/>
        <v>9.7621697906857818E-4</v>
      </c>
      <c r="O191" s="11">
        <f t="shared" si="258"/>
        <v>6.6998862791372016E-3</v>
      </c>
      <c r="P191" s="11">
        <f t="shared" si="259"/>
        <v>4.2683332849720035E-3</v>
      </c>
      <c r="Q191" s="4">
        <f t="shared" si="260"/>
        <v>3824.3985776489853</v>
      </c>
      <c r="R191" s="4">
        <f t="shared" si="261"/>
        <v>13927.32312284394</v>
      </c>
      <c r="S191" s="4">
        <f t="shared" si="262"/>
        <v>3450.496923216886</v>
      </c>
      <c r="T191" s="4">
        <f t="shared" si="199"/>
        <v>24.942102797307275</v>
      </c>
      <c r="U191" s="4">
        <f t="shared" si="200"/>
        <v>95.258790368660044</v>
      </c>
      <c r="V191" s="4">
        <f t="shared" si="201"/>
        <v>113.66896379463623</v>
      </c>
      <c r="W191" s="11">
        <f t="shared" si="263"/>
        <v>-1.219247815263802E-2</v>
      </c>
      <c r="X191" s="11">
        <f t="shared" si="264"/>
        <v>-1.3228699347321071E-2</v>
      </c>
      <c r="Y191" s="11">
        <f t="shared" si="265"/>
        <v>-1.2203590333800474E-2</v>
      </c>
      <c r="Z191" s="4">
        <f t="shared" si="213"/>
        <v>5924.3506747483925</v>
      </c>
      <c r="AA191" s="4">
        <f t="shared" si="202"/>
        <v>45402.405502724607</v>
      </c>
      <c r="AB191" s="4">
        <f t="shared" si="203"/>
        <v>6277.4006415857439</v>
      </c>
      <c r="AC191" s="12">
        <f t="shared" si="204"/>
        <v>1.6557625724160658</v>
      </c>
      <c r="AD191" s="12">
        <f t="shared" si="205"/>
        <v>4.0638915439137424</v>
      </c>
      <c r="AE191" s="12">
        <f t="shared" si="206"/>
        <v>1.8531952642061125</v>
      </c>
      <c r="AF191" s="11">
        <f t="shared" si="266"/>
        <v>-2.9039671966837322E-3</v>
      </c>
      <c r="AG191" s="11">
        <f t="shared" si="267"/>
        <v>2.0567434751257441E-3</v>
      </c>
      <c r="AH191" s="11">
        <f t="shared" si="268"/>
        <v>8.257041531207765E-4</v>
      </c>
      <c r="AI191" s="1">
        <f t="shared" si="247"/>
        <v>301609.27635603026</v>
      </c>
      <c r="AJ191" s="1">
        <f t="shared" si="248"/>
        <v>271969.32205843786</v>
      </c>
      <c r="AK191" s="1">
        <f t="shared" si="249"/>
        <v>57857.420459845067</v>
      </c>
      <c r="AL191" s="17">
        <f t="shared" si="243"/>
        <v>52.224616048434683</v>
      </c>
      <c r="AM191" s="17">
        <f t="shared" si="243"/>
        <v>20.618736101068883</v>
      </c>
      <c r="AN191" s="17">
        <f t="shared" si="243"/>
        <v>3.4732426850470204</v>
      </c>
      <c r="AO191" s="7">
        <f t="shared" si="269"/>
        <v>4.7059274879727598E-3</v>
      </c>
      <c r="AP191" s="7">
        <f t="shared" si="269"/>
        <v>7.2467746973652021E-3</v>
      </c>
      <c r="AQ191" s="7">
        <f t="shared" si="269"/>
        <v>5.2455060329592573E-3</v>
      </c>
      <c r="AR191" s="1">
        <f t="shared" si="208"/>
        <v>153331.04063951911</v>
      </c>
      <c r="AS191" s="1">
        <f t="shared" si="209"/>
        <v>146205.1225818001</v>
      </c>
      <c r="AT191" s="1">
        <f t="shared" si="210"/>
        <v>30355.664449012129</v>
      </c>
      <c r="AU191" s="1">
        <f t="shared" si="250"/>
        <v>30666.208127903825</v>
      </c>
      <c r="AV191" s="1">
        <f t="shared" si="251"/>
        <v>29241.024516360019</v>
      </c>
      <c r="AW191" s="1">
        <f t="shared" si="252"/>
        <v>6071.1328898024258</v>
      </c>
      <c r="AX191" s="1">
        <f t="shared" si="222"/>
        <v>95362.495354190163</v>
      </c>
      <c r="AY191" s="1">
        <f t="shared" si="223"/>
        <v>32751.076167929747</v>
      </c>
      <c r="AZ191" s="1">
        <f t="shared" si="224"/>
        <v>3569.0765678449397</v>
      </c>
      <c r="BA191" s="1">
        <f t="shared" si="225"/>
        <v>11.465440649681117</v>
      </c>
      <c r="BB191" s="1">
        <f t="shared" si="226"/>
        <v>10.396691100612975</v>
      </c>
      <c r="BC191" s="1">
        <f t="shared" si="227"/>
        <v>8.1800621768450572</v>
      </c>
      <c r="BD191" s="1">
        <f t="shared" si="228"/>
        <v>2672.3991174774146</v>
      </c>
      <c r="BE191">
        <f t="shared" si="214"/>
        <v>7.4918915218220111E-2</v>
      </c>
      <c r="BF191">
        <f t="shared" si="215"/>
        <v>0.20311806369660462</v>
      </c>
      <c r="BG191">
        <f t="shared" si="216"/>
        <v>2.6103804494005161E-2</v>
      </c>
      <c r="BH191">
        <f t="shared" si="229"/>
        <v>0.17064321744628363</v>
      </c>
      <c r="BI191">
        <f t="shared" si="230"/>
        <v>5.6128438574748528E-4</v>
      </c>
      <c r="BJ191">
        <f t="shared" si="230"/>
        <v>4.125694779985793E-3</v>
      </c>
      <c r="BK191">
        <f t="shared" si="230"/>
        <v>6.8140860906124406E-5</v>
      </c>
      <c r="BL191">
        <f t="shared" si="219"/>
        <v>86.062318961375183</v>
      </c>
      <c r="BM191">
        <f t="shared" si="220"/>
        <v>603.19771104291567</v>
      </c>
      <c r="BN191">
        <f t="shared" si="221"/>
        <v>2.0684611089331209</v>
      </c>
      <c r="BO191">
        <f t="shared" si="192"/>
        <v>204.85747626473719</v>
      </c>
      <c r="BP191">
        <f t="shared" si="211"/>
        <v>130.81642292965222</v>
      </c>
      <c r="BQ191">
        <f t="shared" si="212"/>
        <v>25.246065220475288</v>
      </c>
      <c r="BR191" s="7">
        <f t="shared" si="237"/>
        <v>3.8253384375313004E-3</v>
      </c>
      <c r="BS191" s="7">
        <f t="shared" si="217"/>
        <v>2.4851174096959791E-2</v>
      </c>
      <c r="BT191" s="7">
        <f t="shared" si="218"/>
        <v>4.7033373472640042E-3</v>
      </c>
      <c r="BU191" s="8">
        <f>MAX((BU$3*climate!$I301+BU$4*climate!$I301^2+BU$5*climate!$I301^6)*(K191/K$66)^$BW$1,-99)</f>
        <v>-23.626153377925604</v>
      </c>
      <c r="BV191" s="8">
        <f>MAX((BV$3*climate!$I301+BV$4*climate!$I301^2+BV$5*climate!$I301^6)*(L191/L$66)^$BW$1,-99)</f>
        <v>-16.287042333721882</v>
      </c>
      <c r="BW191" s="8">
        <f>MAX((BW$3*climate!$I301+BW$4*climate!$I301^2+BW$5*climate!$I301^6)*(M191/M$66)^$BW$1,-99)</f>
        <v>-16.439537222315625</v>
      </c>
      <c r="BX191" s="8">
        <f>MAX((BX$3*climate!$M301+BX$4*climate!$M301^2+BX$5*climate!$M301^6)*(K191/K$66)^$BW$1,-99)</f>
        <v>-23.62617072040759</v>
      </c>
      <c r="BY191" s="8">
        <f>MAX((BY$3*climate!$M301+BY$4*climate!$M301^2+BY$5*climate!$M301^6)*(L191/L$66)^$BW$1,-99)</f>
        <v>-16.287053138167142</v>
      </c>
      <c r="BZ191" s="8">
        <f>MAX((BZ$3*climate!$M301+BZ$4*climate!$M301^2+BZ$5*climate!$M301^6)*(M191/M$66)^$BW$1,-99)</f>
        <v>-16.439547111611343</v>
      </c>
      <c r="CA191" s="8">
        <f t="shared" si="231"/>
        <v>2.9593369525857102E-2</v>
      </c>
      <c r="CB191" s="8">
        <f t="shared" si="232"/>
        <v>7.3542997820273931E-4</v>
      </c>
      <c r="CC191" s="8">
        <f t="shared" si="233"/>
        <v>1.3918760012234817E-4</v>
      </c>
      <c r="CD191" s="8">
        <f>MAX((CD$3*climate!$I301+CD$4*climate!$I301^2+CD$5*climate!$I301^6)*(K191/K$66)^$BW$1,-99)</f>
        <v>-99</v>
      </c>
      <c r="CE191" s="8">
        <f>MAX((CE$3*climate!$I301+CE$4*climate!$I301^2+CE$5*climate!$I301^6)*(L191/L$66)^$BW$1,-99)</f>
        <v>-99</v>
      </c>
      <c r="CF191" s="8">
        <f>MAX((CF$3*climate!$I301+CF$4*climate!$I301^2+CF$5*climate!$I301^6)*(M191/M$66)^$BW$1,-99)</f>
        <v>-99</v>
      </c>
      <c r="CG191" s="8">
        <f>MAX((CG$3*climate!$M301+CG$4*climate!$M301^2+CG$5*climate!$M301^6)*(K191/K$66)^$BW$1,-99)</f>
        <v>-99</v>
      </c>
      <c r="CH191" s="8">
        <f>MAX((CH$3*climate!$M301+CH$4*climate!$M301^2+CH$5*climate!$M301^6)*(L191/L$66)^$BW$1,-99)</f>
        <v>-99</v>
      </c>
      <c r="CI191" s="8">
        <f>MAX((CI$3*climate!$M301+CI$4*climate!$M301^2+CI$5*climate!$M301^6)*(M191/M$66)^$BW$1,-99)</f>
        <v>-99</v>
      </c>
      <c r="CJ191" s="8">
        <f t="shared" si="234"/>
        <v>0</v>
      </c>
      <c r="CK191" s="8">
        <f t="shared" si="235"/>
        <v>0</v>
      </c>
      <c r="CL191" s="8">
        <f t="shared" si="236"/>
        <v>0</v>
      </c>
    </row>
    <row r="192" spans="1:90">
      <c r="A192">
        <f t="shared" si="253"/>
        <v>2146</v>
      </c>
      <c r="B192" s="4">
        <f t="shared" si="193"/>
        <v>1286.3122939642442</v>
      </c>
      <c r="C192" s="4">
        <f t="shared" si="194"/>
        <v>3571.3707228235635</v>
      </c>
      <c r="D192" s="4">
        <f t="shared" si="195"/>
        <v>6804.4241880188383</v>
      </c>
      <c r="E192" s="11">
        <f t="shared" si="254"/>
        <v>9.1113774400761161E-6</v>
      </c>
      <c r="F192" s="11">
        <f t="shared" si="255"/>
        <v>1.8266303114323623E-5</v>
      </c>
      <c r="G192" s="11">
        <f t="shared" si="256"/>
        <v>4.0328878622758944E-5</v>
      </c>
      <c r="H192" s="4">
        <f t="shared" si="196"/>
        <v>153472.55437810125</v>
      </c>
      <c r="I192" s="4">
        <f t="shared" si="197"/>
        <v>147175.66807772589</v>
      </c>
      <c r="J192" s="4">
        <f t="shared" si="198"/>
        <v>30484.728832469216</v>
      </c>
      <c r="K192" s="4">
        <f t="shared" si="244"/>
        <v>119312.04816920405</v>
      </c>
      <c r="L192" s="4">
        <f t="shared" si="245"/>
        <v>41209.854562890985</v>
      </c>
      <c r="M192" s="4">
        <f t="shared" si="246"/>
        <v>4480.1335116858854</v>
      </c>
      <c r="N192" s="11">
        <f t="shared" si="257"/>
        <v>9.1380978286514924E-4</v>
      </c>
      <c r="O192" s="11">
        <f t="shared" si="258"/>
        <v>6.6198582688206109E-3</v>
      </c>
      <c r="P192" s="11">
        <f t="shared" si="259"/>
        <v>4.2112409801406958E-3</v>
      </c>
      <c r="Q192" s="4">
        <f t="shared" si="260"/>
        <v>3781.2562965758348</v>
      </c>
      <c r="R192" s="4">
        <f t="shared" si="261"/>
        <v>13834.312709670814</v>
      </c>
      <c r="S192" s="4">
        <f t="shared" si="262"/>
        <v>3422.880052876154</v>
      </c>
      <c r="T192" s="4">
        <f t="shared" si="199"/>
        <v>24.637996753870254</v>
      </c>
      <c r="U192" s="4">
        <f t="shared" si="200"/>
        <v>93.998640470683554</v>
      </c>
      <c r="V192" s="4">
        <f t="shared" si="201"/>
        <v>112.28179432681888</v>
      </c>
      <c r="W192" s="11">
        <f t="shared" si="263"/>
        <v>-1.219247815263802E-2</v>
      </c>
      <c r="X192" s="11">
        <f t="shared" si="264"/>
        <v>-1.3228699347321071E-2</v>
      </c>
      <c r="Y192" s="11">
        <f t="shared" si="265"/>
        <v>-1.2203590333800474E-2</v>
      </c>
      <c r="Z192" s="4">
        <f t="shared" si="213"/>
        <v>5840.8761652021922</v>
      </c>
      <c r="AA192" s="4">
        <f t="shared" si="202"/>
        <v>45195.589780727183</v>
      </c>
      <c r="AB192" s="4">
        <f t="shared" si="203"/>
        <v>6232.6673201360836</v>
      </c>
      <c r="AC192" s="12">
        <f t="shared" si="204"/>
        <v>1.6509542922202729</v>
      </c>
      <c r="AD192" s="12">
        <f t="shared" si="205"/>
        <v>4.072249926330306</v>
      </c>
      <c r="AE192" s="12">
        <f t="shared" si="206"/>
        <v>1.8547254552323111</v>
      </c>
      <c r="AF192" s="11">
        <f t="shared" si="266"/>
        <v>-2.9039671966837322E-3</v>
      </c>
      <c r="AG192" s="11">
        <f t="shared" si="267"/>
        <v>2.0567434751257441E-3</v>
      </c>
      <c r="AH192" s="11">
        <f t="shared" si="268"/>
        <v>8.257041531207765E-4</v>
      </c>
      <c r="AI192" s="1">
        <f t="shared" si="247"/>
        <v>302114.55684833106</v>
      </c>
      <c r="AJ192" s="1">
        <f t="shared" si="248"/>
        <v>274013.41436895414</v>
      </c>
      <c r="AK192" s="1">
        <f t="shared" si="249"/>
        <v>58142.81130366298</v>
      </c>
      <c r="AL192" s="17">
        <f t="shared" si="243"/>
        <v>52.467923652083726</v>
      </c>
      <c r="AM192" s="17">
        <f t="shared" si="243"/>
        <v>20.76666124278707</v>
      </c>
      <c r="AN192" s="17">
        <f t="shared" si="243"/>
        <v>3.4912794113507828</v>
      </c>
      <c r="AO192" s="7">
        <f t="shared" si="269"/>
        <v>4.658868213093032E-3</v>
      </c>
      <c r="AP192" s="7">
        <f t="shared" si="269"/>
        <v>7.1743069503915503E-3</v>
      </c>
      <c r="AQ192" s="7">
        <f t="shared" si="269"/>
        <v>5.1930509726296646E-3</v>
      </c>
      <c r="AR192" s="1">
        <f t="shared" si="208"/>
        <v>153472.55437810125</v>
      </c>
      <c r="AS192" s="1">
        <f t="shared" si="209"/>
        <v>147175.66807772589</v>
      </c>
      <c r="AT192" s="1">
        <f t="shared" si="210"/>
        <v>30484.728832469216</v>
      </c>
      <c r="AU192" s="1">
        <f t="shared" si="250"/>
        <v>30694.510875620254</v>
      </c>
      <c r="AV192" s="1">
        <f t="shared" si="251"/>
        <v>29435.133615545179</v>
      </c>
      <c r="AW192" s="1">
        <f t="shared" si="252"/>
        <v>6096.9457664938436</v>
      </c>
      <c r="AX192" s="1">
        <f t="shared" si="222"/>
        <v>95449.638535363236</v>
      </c>
      <c r="AY192" s="1">
        <f t="shared" si="223"/>
        <v>32967.883650312782</v>
      </c>
      <c r="AZ192" s="1">
        <f t="shared" si="224"/>
        <v>3584.1068093487083</v>
      </c>
      <c r="BA192" s="1">
        <f t="shared" si="225"/>
        <v>11.466354042194007</v>
      </c>
      <c r="BB192" s="1">
        <f t="shared" si="226"/>
        <v>10.403289143842102</v>
      </c>
      <c r="BC192" s="1">
        <f t="shared" si="227"/>
        <v>8.1842645753663579</v>
      </c>
      <c r="BD192" s="1">
        <f t="shared" si="228"/>
        <v>2595.9228181319395</v>
      </c>
      <c r="BE192">
        <f t="shared" si="214"/>
        <v>7.4918915218220111E-2</v>
      </c>
      <c r="BF192">
        <f t="shared" si="215"/>
        <v>0.20311806369660462</v>
      </c>
      <c r="BG192">
        <f t="shared" si="216"/>
        <v>2.6103804494005161E-2</v>
      </c>
      <c r="BH192">
        <f t="shared" si="229"/>
        <v>0.17077836805860228</v>
      </c>
      <c r="BI192">
        <f t="shared" si="230"/>
        <v>5.6128438574748528E-4</v>
      </c>
      <c r="BJ192">
        <f t="shared" si="230"/>
        <v>4.125694779985793E-3</v>
      </c>
      <c r="BK192">
        <f t="shared" si="230"/>
        <v>6.8140860906124406E-5</v>
      </c>
      <c r="BL192">
        <f t="shared" si="219"/>
        <v>86.141748413210095</v>
      </c>
      <c r="BM192">
        <f t="shared" si="220"/>
        <v>607.20188552919547</v>
      </c>
      <c r="BN192">
        <f t="shared" si="221"/>
        <v>2.0772556671342053</v>
      </c>
      <c r="BO192">
        <f t="shared" si="192"/>
        <v>205.64112544290833</v>
      </c>
      <c r="BP192">
        <f t="shared" si="211"/>
        <v>132.28740621922196</v>
      </c>
      <c r="BQ192">
        <f t="shared" si="212"/>
        <v>25.535372277118874</v>
      </c>
      <c r="BR192" s="7">
        <f t="shared" si="237"/>
        <v>3.7622138951720618E-3</v>
      </c>
      <c r="BS192" s="7">
        <f t="shared" si="217"/>
        <v>2.412735349219397E-2</v>
      </c>
      <c r="BT192" s="7">
        <f t="shared" si="218"/>
        <v>4.5494506396722466E-3</v>
      </c>
      <c r="BU192" s="8">
        <f>MAX((BU$3*climate!$I302+BU$4*climate!$I302^2+BU$5*climate!$I302^6)*(K192/K$66)^$BW$1,-99)</f>
        <v>-23.935904267235127</v>
      </c>
      <c r="BV192" s="8">
        <f>MAX((BV$3*climate!$I302+BV$4*climate!$I302^2+BV$5*climate!$I302^6)*(L192/L$66)^$BW$1,-99)</f>
        <v>-16.456225361013498</v>
      </c>
      <c r="BW192" s="8">
        <f>MAX((BW$3*climate!$I302+BW$4*climate!$I302^2+BW$5*climate!$I302^6)*(M192/M$66)^$BW$1,-99)</f>
        <v>-16.601774393412903</v>
      </c>
      <c r="BX192" s="8">
        <f>MAX((BX$3*climate!$M302+BX$4*climate!$M302^2+BX$5*climate!$M302^6)*(K192/K$66)^$BW$1,-99)</f>
        <v>-23.935921601112192</v>
      </c>
      <c r="BY192" s="8">
        <f>MAX((BY$3*climate!$M302+BY$4*climate!$M302^2+BY$5*climate!$M302^6)*(L192/L$66)^$BW$1,-99)</f>
        <v>-16.456236141298668</v>
      </c>
      <c r="BZ192" s="8">
        <f>MAX((BZ$3*climate!$M302+BZ$4*climate!$M302^2+BZ$5*climate!$M302^6)*(M192/M$66)^$BW$1,-99)</f>
        <v>-16.601784263120507</v>
      </c>
      <c r="CA192" s="8">
        <f t="shared" si="231"/>
        <v>2.9611497503116389E-2</v>
      </c>
      <c r="CB192" s="8">
        <f t="shared" si="232"/>
        <v>7.1444706769090822E-4</v>
      </c>
      <c r="CC192" s="8">
        <f t="shared" si="233"/>
        <v>1.3471604625720599E-4</v>
      </c>
      <c r="CD192" s="8">
        <f>MAX((CD$3*climate!$I302+CD$4*climate!$I302^2+CD$5*climate!$I302^6)*(K192/K$66)^$BW$1,-99)</f>
        <v>-99</v>
      </c>
      <c r="CE192" s="8">
        <f>MAX((CE$3*climate!$I302+CE$4*climate!$I302^2+CE$5*climate!$I302^6)*(L192/L$66)^$BW$1,-99)</f>
        <v>-99</v>
      </c>
      <c r="CF192" s="8">
        <f>MAX((CF$3*climate!$I302+CF$4*climate!$I302^2+CF$5*climate!$I302^6)*(M192/M$66)^$BW$1,-99)</f>
        <v>-99</v>
      </c>
      <c r="CG192" s="8">
        <f>MAX((CG$3*climate!$M302+CG$4*climate!$M302^2+CG$5*climate!$M302^6)*(K192/K$66)^$BW$1,-99)</f>
        <v>-99</v>
      </c>
      <c r="CH192" s="8">
        <f>MAX((CH$3*climate!$M302+CH$4*climate!$M302^2+CH$5*climate!$M302^6)*(L192/L$66)^$BW$1,-99)</f>
        <v>-99</v>
      </c>
      <c r="CI192" s="8">
        <f>MAX((CI$3*climate!$M302+CI$4*climate!$M302^2+CI$5*climate!$M302^6)*(M192/M$66)^$BW$1,-99)</f>
        <v>-99</v>
      </c>
      <c r="CJ192" s="8">
        <f t="shared" si="234"/>
        <v>0</v>
      </c>
      <c r="CK192" s="8">
        <f t="shared" si="235"/>
        <v>0</v>
      </c>
      <c r="CL192" s="8">
        <f t="shared" si="236"/>
        <v>0</v>
      </c>
    </row>
    <row r="193" spans="1:90">
      <c r="A193">
        <f t="shared" si="253"/>
        <v>2147</v>
      </c>
      <c r="B193" s="4">
        <f t="shared" si="193"/>
        <v>1286.3234280372196</v>
      </c>
      <c r="C193" s="4">
        <f t="shared" si="194"/>
        <v>3571.4326967767124</v>
      </c>
      <c r="D193" s="4">
        <f t="shared" si="195"/>
        <v>6804.6848820761561</v>
      </c>
      <c r="E193" s="11">
        <f t="shared" si="254"/>
        <v>8.6558085680723103E-6</v>
      </c>
      <c r="F193" s="11">
        <f t="shared" si="255"/>
        <v>1.735298795860744E-5</v>
      </c>
      <c r="G193" s="11">
        <f t="shared" si="256"/>
        <v>3.8312434691620998E-5</v>
      </c>
      <c r="H193" s="4">
        <f t="shared" si="196"/>
        <v>153604.77672957606</v>
      </c>
      <c r="I193" s="4">
        <f t="shared" si="197"/>
        <v>148140.94279216829</v>
      </c>
      <c r="J193" s="4">
        <f t="shared" si="198"/>
        <v>30612.573374395066</v>
      </c>
      <c r="K193" s="4">
        <f t="shared" si="244"/>
        <v>119413.80634259233</v>
      </c>
      <c r="L193" s="4">
        <f t="shared" si="245"/>
        <v>41479.416069038176</v>
      </c>
      <c r="M193" s="4">
        <f t="shared" si="246"/>
        <v>4498.7495975059701</v>
      </c>
      <c r="N193" s="11">
        <f t="shared" si="257"/>
        <v>8.5287424824009861E-4</v>
      </c>
      <c r="O193" s="11">
        <f t="shared" si="258"/>
        <v>6.5411904265715304E-3</v>
      </c>
      <c r="P193" s="11">
        <f t="shared" si="259"/>
        <v>4.1552524654737688E-3</v>
      </c>
      <c r="Q193" s="4">
        <f t="shared" si="260"/>
        <v>3738.3713862954401</v>
      </c>
      <c r="R193" s="4">
        <f t="shared" si="261"/>
        <v>13740.836957431764</v>
      </c>
      <c r="S193" s="4">
        <f t="shared" si="262"/>
        <v>3395.2880636759228</v>
      </c>
      <c r="T193" s="4">
        <f t="shared" si="199"/>
        <v>24.337598516723926</v>
      </c>
      <c r="U193" s="4">
        <f t="shared" si="200"/>
        <v>92.755160716839953</v>
      </c>
      <c r="V193" s="4">
        <f t="shared" si="201"/>
        <v>110.91155330691035</v>
      </c>
      <c r="W193" s="11">
        <f t="shared" si="263"/>
        <v>-1.219247815263802E-2</v>
      </c>
      <c r="X193" s="11">
        <f t="shared" si="264"/>
        <v>-1.3228699347321071E-2</v>
      </c>
      <c r="Y193" s="11">
        <f t="shared" si="265"/>
        <v>-1.2203590333800474E-2</v>
      </c>
      <c r="Z193" s="4">
        <f t="shared" si="213"/>
        <v>5758.2160297382779</v>
      </c>
      <c r="AA193" s="4">
        <f t="shared" si="202"/>
        <v>44986.096416085544</v>
      </c>
      <c r="AB193" s="4">
        <f t="shared" si="203"/>
        <v>6187.8878386323895</v>
      </c>
      <c r="AC193" s="12">
        <f t="shared" si="204"/>
        <v>1.6461599751124409</v>
      </c>
      <c r="AD193" s="12">
        <f t="shared" si="205"/>
        <v>4.0806254997953673</v>
      </c>
      <c r="AE193" s="12">
        <f t="shared" si="206"/>
        <v>1.8562569097435953</v>
      </c>
      <c r="AF193" s="11">
        <f t="shared" si="266"/>
        <v>-2.9039671966837322E-3</v>
      </c>
      <c r="AG193" s="11">
        <f t="shared" si="267"/>
        <v>2.0567434751257441E-3</v>
      </c>
      <c r="AH193" s="11">
        <f t="shared" si="268"/>
        <v>8.257041531207765E-4</v>
      </c>
      <c r="AI193" s="1">
        <f t="shared" si="247"/>
        <v>302597.61203911819</v>
      </c>
      <c r="AJ193" s="1">
        <f t="shared" si="248"/>
        <v>276047.20654760394</v>
      </c>
      <c r="AK193" s="1">
        <f t="shared" si="249"/>
        <v>58425.475939790529</v>
      </c>
      <c r="AL193" s="17">
        <f t="shared" si="243"/>
        <v>52.70992038237631</v>
      </c>
      <c r="AM193" s="17">
        <f t="shared" si="243"/>
        <v>20.914157780856719</v>
      </c>
      <c r="AN193" s="17">
        <f t="shared" si="243"/>
        <v>3.5092284993741911</v>
      </c>
      <c r="AO193" s="7">
        <f t="shared" si="269"/>
        <v>4.6122795309621019E-3</v>
      </c>
      <c r="AP193" s="7">
        <f t="shared" si="269"/>
        <v>7.1025638808876346E-3</v>
      </c>
      <c r="AQ193" s="7">
        <f t="shared" si="269"/>
        <v>5.1411204629033683E-3</v>
      </c>
      <c r="AR193" s="1">
        <f t="shared" si="208"/>
        <v>153604.77672957606</v>
      </c>
      <c r="AS193" s="1">
        <f t="shared" si="209"/>
        <v>148140.94279216829</v>
      </c>
      <c r="AT193" s="1">
        <f t="shared" si="210"/>
        <v>30612.573374395066</v>
      </c>
      <c r="AU193" s="1">
        <f t="shared" si="250"/>
        <v>30720.955345915212</v>
      </c>
      <c r="AV193" s="1">
        <f t="shared" si="251"/>
        <v>29628.18855843366</v>
      </c>
      <c r="AW193" s="1">
        <f t="shared" si="252"/>
        <v>6122.5146748790139</v>
      </c>
      <c r="AX193" s="1">
        <f t="shared" si="222"/>
        <v>95531.045074073874</v>
      </c>
      <c r="AY193" s="1">
        <f t="shared" si="223"/>
        <v>33183.532855230536</v>
      </c>
      <c r="AZ193" s="1">
        <f t="shared" si="224"/>
        <v>3598.9996780047759</v>
      </c>
      <c r="BA193" s="1">
        <f t="shared" si="225"/>
        <v>11.467206552951666</v>
      </c>
      <c r="BB193" s="1">
        <f t="shared" si="226"/>
        <v>10.409809033520286</v>
      </c>
      <c r="BC193" s="1">
        <f t="shared" si="227"/>
        <v>8.1884112186110567</v>
      </c>
      <c r="BD193" s="1">
        <f t="shared" si="228"/>
        <v>2521.6135881832492</v>
      </c>
      <c r="BE193">
        <f t="shared" si="214"/>
        <v>7.4918915218220111E-2</v>
      </c>
      <c r="BF193">
        <f t="shared" si="215"/>
        <v>0.20311806369660462</v>
      </c>
      <c r="BG193">
        <f t="shared" si="216"/>
        <v>2.6103804494005161E-2</v>
      </c>
      <c r="BH193">
        <f t="shared" si="229"/>
        <v>0.17091233891537011</v>
      </c>
      <c r="BI193">
        <f t="shared" si="230"/>
        <v>5.6128438574748528E-4</v>
      </c>
      <c r="BJ193">
        <f t="shared" si="230"/>
        <v>4.125694779985793E-3</v>
      </c>
      <c r="BK193">
        <f t="shared" si="230"/>
        <v>6.8140860906124406E-5</v>
      </c>
      <c r="BL193">
        <f t="shared" si="219"/>
        <v>86.215962754539717</v>
      </c>
      <c r="BM193">
        <f t="shared" si="220"/>
        <v>611.18431437982269</v>
      </c>
      <c r="BN193">
        <f t="shared" si="221"/>
        <v>2.0859671042831818</v>
      </c>
      <c r="BO193">
        <f t="shared" si="192"/>
        <v>206.41479134246848</v>
      </c>
      <c r="BP193">
        <f t="shared" si="211"/>
        <v>133.7751165418988</v>
      </c>
      <c r="BQ193">
        <f t="shared" si="212"/>
        <v>25.82802569350417</v>
      </c>
      <c r="BR193" s="7">
        <f t="shared" si="237"/>
        <v>3.7004520482657455E-3</v>
      </c>
      <c r="BS193" s="7">
        <f t="shared" si="217"/>
        <v>2.3424615040965019E-2</v>
      </c>
      <c r="BT193" s="7">
        <f t="shared" si="218"/>
        <v>4.4008676062264936E-3</v>
      </c>
      <c r="BU193" s="8">
        <f>MAX((BU$3*climate!$I303+BU$4*climate!$I303^2+BU$5*climate!$I303^6)*(K193/K$66)^$BW$1,-99)</f>
        <v>-24.244296918171685</v>
      </c>
      <c r="BV193" s="8">
        <f>MAX((BV$3*climate!$I303+BV$4*climate!$I303^2+BV$5*climate!$I303^6)*(L193/L$66)^$BW$1,-99)</f>
        <v>-16.624085208156835</v>
      </c>
      <c r="BW193" s="8">
        <f>MAX((BW$3*climate!$I303+BW$4*climate!$I303^2+BW$5*climate!$I303^6)*(M193/M$66)^$BW$1,-99)</f>
        <v>-16.762867431436757</v>
      </c>
      <c r="BX193" s="8">
        <f>MAX((BX$3*climate!$M303+BX$4*climate!$M303^2+BX$5*climate!$M303^6)*(K193/K$66)^$BW$1,-99)</f>
        <v>-24.244314242853591</v>
      </c>
      <c r="BY193" s="8">
        <f>MAX((BY$3*climate!$M303+BY$4*climate!$M303^2+BY$5*climate!$M303^6)*(L193/L$66)^$BW$1,-99)</f>
        <v>-16.624095964089726</v>
      </c>
      <c r="BZ193" s="8">
        <f>MAX((BZ$3*climate!$M303+BZ$4*climate!$M303^2+BZ$5*climate!$M303^6)*(M193/M$66)^$BW$1,-99)</f>
        <v>-16.762877281386974</v>
      </c>
      <c r="CA193" s="8">
        <f t="shared" si="231"/>
        <v>2.9626862198356564E-2</v>
      </c>
      <c r="CB193" s="8">
        <f t="shared" si="232"/>
        <v>6.9399784186822109E-4</v>
      </c>
      <c r="CC193" s="8">
        <f t="shared" si="233"/>
        <v>1.3038389812288366E-4</v>
      </c>
      <c r="CD193" s="8">
        <f>MAX((CD$3*climate!$I303+CD$4*climate!$I303^2+CD$5*climate!$I303^6)*(K193/K$66)^$BW$1,-99)</f>
        <v>-99</v>
      </c>
      <c r="CE193" s="8">
        <f>MAX((CE$3*climate!$I303+CE$4*climate!$I303^2+CE$5*climate!$I303^6)*(L193/L$66)^$BW$1,-99)</f>
        <v>-99</v>
      </c>
      <c r="CF193" s="8">
        <f>MAX((CF$3*climate!$I303+CF$4*climate!$I303^2+CF$5*climate!$I303^6)*(M193/M$66)^$BW$1,-99)</f>
        <v>-99</v>
      </c>
      <c r="CG193" s="8">
        <f>MAX((CG$3*climate!$M303+CG$4*climate!$M303^2+CG$5*climate!$M303^6)*(K193/K$66)^$BW$1,-99)</f>
        <v>-99</v>
      </c>
      <c r="CH193" s="8">
        <f>MAX((CH$3*climate!$M303+CH$4*climate!$M303^2+CH$5*climate!$M303^6)*(L193/L$66)^$BW$1,-99)</f>
        <v>-99</v>
      </c>
      <c r="CI193" s="8">
        <f>MAX((CI$3*climate!$M303+CI$4*climate!$M303^2+CI$5*climate!$M303^6)*(M193/M$66)^$BW$1,-99)</f>
        <v>-99</v>
      </c>
      <c r="CJ193" s="8">
        <f t="shared" si="234"/>
        <v>0</v>
      </c>
      <c r="CK193" s="8">
        <f t="shared" si="235"/>
        <v>0</v>
      </c>
      <c r="CL193" s="8">
        <f t="shared" si="236"/>
        <v>0</v>
      </c>
    </row>
    <row r="194" spans="1:90">
      <c r="A194">
        <f t="shared" si="253"/>
        <v>2148</v>
      </c>
      <c r="B194" s="4">
        <f t="shared" si="193"/>
        <v>1286.334005498102</v>
      </c>
      <c r="C194" s="4">
        <f t="shared" si="194"/>
        <v>3571.4915730538655</v>
      </c>
      <c r="D194" s="4">
        <f t="shared" si="195"/>
        <v>6804.9325509190412</v>
      </c>
      <c r="E194" s="11">
        <f t="shared" si="254"/>
        <v>8.2230181396686941E-6</v>
      </c>
      <c r="F194" s="11">
        <f t="shared" si="255"/>
        <v>1.6485338560677068E-5</v>
      </c>
      <c r="G194" s="11">
        <f t="shared" si="256"/>
        <v>3.6396812957039945E-5</v>
      </c>
      <c r="H194" s="4">
        <f t="shared" si="196"/>
        <v>153727.91064311535</v>
      </c>
      <c r="I194" s="4">
        <f t="shared" si="197"/>
        <v>149100.96341824363</v>
      </c>
      <c r="J194" s="4">
        <f t="shared" si="198"/>
        <v>30739.214432055185</v>
      </c>
      <c r="K194" s="4">
        <f t="shared" si="244"/>
        <v>119508.54909070674</v>
      </c>
      <c r="L194" s="4">
        <f t="shared" si="245"/>
        <v>41747.533311622035</v>
      </c>
      <c r="M194" s="4">
        <f t="shared" si="246"/>
        <v>4517.1960489018657</v>
      </c>
      <c r="N194" s="11">
        <f t="shared" si="257"/>
        <v>7.9339861123428612E-4</v>
      </c>
      <c r="O194" s="11">
        <f t="shared" si="258"/>
        <v>6.4638625128570215E-3</v>
      </c>
      <c r="P194" s="11">
        <f t="shared" si="259"/>
        <v>4.1003507743844203E-3</v>
      </c>
      <c r="Q194" s="4">
        <f t="shared" si="260"/>
        <v>3695.7516203726796</v>
      </c>
      <c r="R194" s="4">
        <f t="shared" si="261"/>
        <v>13646.932449766951</v>
      </c>
      <c r="S194" s="4">
        <f t="shared" si="262"/>
        <v>3367.727904401127</v>
      </c>
      <c r="T194" s="4">
        <f t="shared" si="199"/>
        <v>24.040862878521093</v>
      </c>
      <c r="U194" s="4">
        <f t="shared" si="200"/>
        <v>91.528130582804437</v>
      </c>
      <c r="V194" s="4">
        <f t="shared" si="201"/>
        <v>109.55803414706735</v>
      </c>
      <c r="W194" s="11">
        <f t="shared" si="263"/>
        <v>-1.219247815263802E-2</v>
      </c>
      <c r="X194" s="11">
        <f t="shared" si="264"/>
        <v>-1.3228699347321071E-2</v>
      </c>
      <c r="Y194" s="11">
        <f t="shared" si="265"/>
        <v>-1.2203590333800474E-2</v>
      </c>
      <c r="Z194" s="4">
        <f t="shared" si="213"/>
        <v>5676.377516840842</v>
      </c>
      <c r="AA194" s="4">
        <f t="shared" si="202"/>
        <v>44774.033826146326</v>
      </c>
      <c r="AB194" s="4">
        <f t="shared" si="203"/>
        <v>6143.0751758717452</v>
      </c>
      <c r="AC194" s="12">
        <f t="shared" si="204"/>
        <v>1.6413795805442206</v>
      </c>
      <c r="AD194" s="12">
        <f t="shared" si="205"/>
        <v>4.0890182996665034</v>
      </c>
      <c r="AE194" s="12">
        <f t="shared" si="206"/>
        <v>1.8577896287832296</v>
      </c>
      <c r="AF194" s="11">
        <f t="shared" si="266"/>
        <v>-2.9039671966837322E-3</v>
      </c>
      <c r="AG194" s="11">
        <f t="shared" si="267"/>
        <v>2.0567434751257441E-3</v>
      </c>
      <c r="AH194" s="11">
        <f t="shared" si="268"/>
        <v>8.257041531207765E-4</v>
      </c>
      <c r="AI194" s="1">
        <f t="shared" si="247"/>
        <v>303058.80618112162</v>
      </c>
      <c r="AJ194" s="1">
        <f t="shared" si="248"/>
        <v>278070.67445127718</v>
      </c>
      <c r="AK194" s="1">
        <f t="shared" si="249"/>
        <v>58705.443020690494</v>
      </c>
      <c r="AL194" s="17">
        <f t="shared" si="243"/>
        <v>52.950602140366009</v>
      </c>
      <c r="AM194" s="17">
        <f t="shared" si="243"/>
        <v>21.06121648109368</v>
      </c>
      <c r="AN194" s="17">
        <f t="shared" si="243"/>
        <v>3.5270894521568557</v>
      </c>
      <c r="AO194" s="7">
        <f t="shared" si="269"/>
        <v>4.5661567356524808E-3</v>
      </c>
      <c r="AP194" s="7">
        <f t="shared" si="269"/>
        <v>7.0315382420787585E-3</v>
      </c>
      <c r="AQ194" s="7">
        <f t="shared" si="269"/>
        <v>5.0897092582743346E-3</v>
      </c>
      <c r="AR194" s="1">
        <f t="shared" si="208"/>
        <v>153727.91064311535</v>
      </c>
      <c r="AS194" s="1">
        <f t="shared" si="209"/>
        <v>149100.96341824363</v>
      </c>
      <c r="AT194" s="1">
        <f t="shared" si="210"/>
        <v>30739.214432055185</v>
      </c>
      <c r="AU194" s="1">
        <f t="shared" si="250"/>
        <v>30745.582128623071</v>
      </c>
      <c r="AV194" s="1">
        <f t="shared" si="251"/>
        <v>29820.192683648726</v>
      </c>
      <c r="AW194" s="1">
        <f t="shared" si="252"/>
        <v>6147.8428864110374</v>
      </c>
      <c r="AX194" s="1">
        <f t="shared" si="222"/>
        <v>95606.839272565398</v>
      </c>
      <c r="AY194" s="1">
        <f t="shared" si="223"/>
        <v>33398.02664929763</v>
      </c>
      <c r="AZ194" s="1">
        <f t="shared" si="224"/>
        <v>3613.7568391214927</v>
      </c>
      <c r="BA194" s="1">
        <f t="shared" si="225"/>
        <v>11.467999636988599</v>
      </c>
      <c r="BB194" s="1">
        <f t="shared" si="226"/>
        <v>10.416252094863003</v>
      </c>
      <c r="BC194" s="1">
        <f t="shared" si="227"/>
        <v>8.1925031858563315</v>
      </c>
      <c r="BD194" s="1">
        <f t="shared" si="228"/>
        <v>2449.4111573388582</v>
      </c>
      <c r="BE194">
        <f t="shared" si="214"/>
        <v>7.4918915218220111E-2</v>
      </c>
      <c r="BF194">
        <f t="shared" si="215"/>
        <v>0.20311806369660462</v>
      </c>
      <c r="BG194">
        <f t="shared" si="216"/>
        <v>2.6103804494005161E-2</v>
      </c>
      <c r="BH194">
        <f t="shared" si="229"/>
        <v>0.17104513839664462</v>
      </c>
      <c r="BI194">
        <f t="shared" si="230"/>
        <v>5.6128438574748528E-4</v>
      </c>
      <c r="BJ194">
        <f t="shared" si="230"/>
        <v>4.125694779985793E-3</v>
      </c>
      <c r="BK194">
        <f t="shared" si="230"/>
        <v>6.8140860906124406E-5</v>
      </c>
      <c r="BL194">
        <f t="shared" si="219"/>
        <v>86.285075897565306</v>
      </c>
      <c r="BM194">
        <f t="shared" si="220"/>
        <v>615.14506646550046</v>
      </c>
      <c r="BN194">
        <f t="shared" si="221"/>
        <v>2.0945965349782041</v>
      </c>
      <c r="BO194">
        <f t="shared" ref="BO194:BO257" si="270">IF(BE193=0.99,2*BI$5*BE194*AR194/Z194*1000,BO193*(1+BR193))</f>
        <v>207.17861937988405</v>
      </c>
      <c r="BP194">
        <f t="shared" si="211"/>
        <v>135.27974317617361</v>
      </c>
      <c r="BQ194">
        <f t="shared" si="212"/>
        <v>26.12406395367945</v>
      </c>
      <c r="BR194" s="7">
        <f t="shared" si="237"/>
        <v>3.6400343338289787E-3</v>
      </c>
      <c r="BS194" s="7">
        <f t="shared" si="217"/>
        <v>2.2742344699966038E-2</v>
      </c>
      <c r="BT194" s="7">
        <f t="shared" si="218"/>
        <v>4.2573915852568544E-3</v>
      </c>
      <c r="BU194" s="8">
        <f>MAX((BU$3*climate!$I304+BU$4*climate!$I304^2+BU$5*climate!$I304^6)*(K194/K$66)^$BW$1,-99)</f>
        <v>-24.55128635148391</v>
      </c>
      <c r="BV194" s="8">
        <f>MAX((BV$3*climate!$I304+BV$4*climate!$I304^2+BV$5*climate!$I304^6)*(L194/L$66)^$BW$1,-99)</f>
        <v>-16.790603022394773</v>
      </c>
      <c r="BW194" s="8">
        <f>MAX((BW$3*climate!$I304+BW$4*climate!$I304^2+BW$5*climate!$I304^6)*(M194/M$66)^$BW$1,-99)</f>
        <v>-16.9227969548127</v>
      </c>
      <c r="BX194" s="8">
        <f>MAX((BX$3*climate!$M304+BX$4*climate!$M304^2+BX$5*climate!$M304^6)*(K194/K$66)^$BW$1,-99)</f>
        <v>-24.551303666409808</v>
      </c>
      <c r="BY194" s="8">
        <f>MAX((BY$3*climate!$M304+BY$4*climate!$M304^2+BY$5*climate!$M304^6)*(L194/L$66)^$BW$1,-99)</f>
        <v>-16.790613753800692</v>
      </c>
      <c r="BZ194" s="8">
        <f>MAX((BZ$3*climate!$M304+BZ$4*climate!$M304^2+BZ$5*climate!$M304^6)*(M194/M$66)^$BW$1,-99)</f>
        <v>-16.922806784850849</v>
      </c>
      <c r="CA194" s="8">
        <f t="shared" si="231"/>
        <v>2.9639550318334412E-2</v>
      </c>
      <c r="CB194" s="8">
        <f t="shared" si="232"/>
        <v>6.7407287009154933E-4</v>
      </c>
      <c r="CC194" s="8">
        <f t="shared" si="233"/>
        <v>1.2618717211607404E-4</v>
      </c>
      <c r="CD194" s="8">
        <f>MAX((CD$3*climate!$I304+CD$4*climate!$I304^2+CD$5*climate!$I304^6)*(K194/K$66)^$BW$1,-99)</f>
        <v>-99</v>
      </c>
      <c r="CE194" s="8">
        <f>MAX((CE$3*climate!$I304+CE$4*climate!$I304^2+CE$5*climate!$I304^6)*(L194/L$66)^$BW$1,-99)</f>
        <v>-99</v>
      </c>
      <c r="CF194" s="8">
        <f>MAX((CF$3*climate!$I304+CF$4*climate!$I304^2+CF$5*climate!$I304^6)*(M194/M$66)^$BW$1,-99)</f>
        <v>-99</v>
      </c>
      <c r="CG194" s="8">
        <f>MAX((CG$3*climate!$M304+CG$4*climate!$M304^2+CG$5*climate!$M304^6)*(K194/K$66)^$BW$1,-99)</f>
        <v>-99</v>
      </c>
      <c r="CH194" s="8">
        <f>MAX((CH$3*climate!$M304+CH$4*climate!$M304^2+CH$5*climate!$M304^6)*(L194/L$66)^$BW$1,-99)</f>
        <v>-99</v>
      </c>
      <c r="CI194" s="8">
        <f>MAX((CI$3*climate!$M304+CI$4*climate!$M304^2+CI$5*climate!$M304^6)*(M194/M$66)^$BW$1,-99)</f>
        <v>-99</v>
      </c>
      <c r="CJ194" s="8">
        <f t="shared" si="234"/>
        <v>0</v>
      </c>
      <c r="CK194" s="8">
        <f t="shared" si="235"/>
        <v>0</v>
      </c>
      <c r="CL194" s="8">
        <f t="shared" si="236"/>
        <v>0</v>
      </c>
    </row>
    <row r="195" spans="1:90">
      <c r="A195">
        <f t="shared" si="253"/>
        <v>2149</v>
      </c>
      <c r="B195" s="4">
        <f t="shared" ref="B195:B258" si="271">B194*(1+E195)</f>
        <v>1286.3440541685698</v>
      </c>
      <c r="C195" s="4">
        <f t="shared" ref="C195:C258" si="272">C194*(1+F195)</f>
        <v>3571.5475064392267</v>
      </c>
      <c r="D195" s="4">
        <f t="shared" ref="D195:D258" si="273">D194*(1+G195)</f>
        <v>6805.16784488342</v>
      </c>
      <c r="E195" s="11">
        <f t="shared" si="254"/>
        <v>7.8118672326852584E-6</v>
      </c>
      <c r="F195" s="11">
        <f t="shared" si="255"/>
        <v>1.5661071632643215E-5</v>
      </c>
      <c r="G195" s="11">
        <f t="shared" si="256"/>
        <v>3.4576972309187945E-5</v>
      </c>
      <c r="H195" s="4">
        <f t="shared" ref="H195:H258" si="274">AR195</f>
        <v>153842.15948243163</v>
      </c>
      <c r="I195" s="4">
        <f t="shared" ref="I195:I258" si="275">AS195</f>
        <v>150055.74865914285</v>
      </c>
      <c r="J195" s="4">
        <f t="shared" ref="J195:J258" si="276">AT195</f>
        <v>30864.668417990782</v>
      </c>
      <c r="K195" s="4">
        <f t="shared" si="244"/>
        <v>119596.43221724822</v>
      </c>
      <c r="L195" s="4">
        <f t="shared" si="245"/>
        <v>42014.21047560023</v>
      </c>
      <c r="M195" s="4">
        <f t="shared" si="246"/>
        <v>4535.4749686588411</v>
      </c>
      <c r="N195" s="11">
        <f t="shared" si="257"/>
        <v>7.3537104424858946E-4</v>
      </c>
      <c r="O195" s="11">
        <f t="shared" si="258"/>
        <v>6.3878543910032004E-3</v>
      </c>
      <c r="P195" s="11">
        <f t="shared" si="259"/>
        <v>4.0465190262042317E-3</v>
      </c>
      <c r="Q195" s="4">
        <f t="shared" si="260"/>
        <v>3653.4044018072573</v>
      </c>
      <c r="R195" s="4">
        <f t="shared" si="261"/>
        <v>13552.634939407413</v>
      </c>
      <c r="S195" s="4">
        <f t="shared" si="262"/>
        <v>3340.2062926244957</v>
      </c>
      <c r="T195" s="4">
        <f t="shared" ref="T195:T258" si="277">T194*(1+W195)</f>
        <v>23.747745183104158</v>
      </c>
      <c r="U195" s="4">
        <f t="shared" ref="U195:U258" si="278">U194*(1+X195)</f>
        <v>90.317332461502176</v>
      </c>
      <c r="V195" s="4">
        <f t="shared" ref="V195:V258" si="279">V194*(1+Y195)</f>
        <v>108.22103278056001</v>
      </c>
      <c r="W195" s="11">
        <f t="shared" si="263"/>
        <v>-1.219247815263802E-2</v>
      </c>
      <c r="X195" s="11">
        <f t="shared" si="264"/>
        <v>-1.3228699347321071E-2</v>
      </c>
      <c r="Y195" s="11">
        <f t="shared" si="265"/>
        <v>-1.2203590333800474E-2</v>
      </c>
      <c r="Z195" s="4">
        <f t="shared" si="213"/>
        <v>5595.367185977083</v>
      </c>
      <c r="AA195" s="4">
        <f t="shared" ref="AA195:AA258" si="280">R194*AD195*(1-BF194)</f>
        <v>44559.508661692402</v>
      </c>
      <c r="AB195" s="4">
        <f t="shared" ref="AB195:AB258" si="281">S194*AE195*(1-BG194)</f>
        <v>6098.241927537123</v>
      </c>
      <c r="AC195" s="12">
        <f t="shared" ref="AC195:AC258" si="282">AC194*(1+AF195)</f>
        <v>1.6366130680850137</v>
      </c>
      <c r="AD195" s="12">
        <f t="shared" ref="AD195:AD258" si="283">AD194*(1+AG195)</f>
        <v>4.0974283613740123</v>
      </c>
      <c r="AE195" s="12">
        <f t="shared" ref="AE195:AE258" si="284">AE194*(1+AH195)</f>
        <v>1.8593236133953406</v>
      </c>
      <c r="AF195" s="11">
        <f t="shared" si="266"/>
        <v>-2.9039671966837322E-3</v>
      </c>
      <c r="AG195" s="11">
        <f t="shared" si="267"/>
        <v>2.0567434751257441E-3</v>
      </c>
      <c r="AH195" s="11">
        <f t="shared" si="268"/>
        <v>8.257041531207765E-4</v>
      </c>
      <c r="AI195" s="1">
        <f t="shared" si="247"/>
        <v>303498.50769163255</v>
      </c>
      <c r="AJ195" s="1">
        <f t="shared" si="248"/>
        <v>280083.79968979821</v>
      </c>
      <c r="AK195" s="1">
        <f t="shared" si="249"/>
        <v>58982.741605032483</v>
      </c>
      <c r="AL195" s="17">
        <f t="shared" ref="AL195:AN210" si="285">AL194*(1+AO195)</f>
        <v>53.189965081499899</v>
      </c>
      <c r="AM195" s="17">
        <f t="shared" si="285"/>
        <v>21.207828302714077</v>
      </c>
      <c r="AN195" s="17">
        <f t="shared" si="285"/>
        <v>3.5448617933978666</v>
      </c>
      <c r="AO195" s="7">
        <f t="shared" si="269"/>
        <v>4.5204951682959555E-3</v>
      </c>
      <c r="AP195" s="7">
        <f t="shared" si="269"/>
        <v>6.9612228596579711E-3</v>
      </c>
      <c r="AQ195" s="7">
        <f t="shared" si="269"/>
        <v>5.0388121656915908E-3</v>
      </c>
      <c r="AR195" s="1">
        <f t="shared" ref="AR195:AR258" si="286">AL195*AI195^$AR$5*B195^(1-$AR$5)*(1-BI194+0.01*BU194)</f>
        <v>153842.15948243163</v>
      </c>
      <c r="AS195" s="1">
        <f t="shared" ref="AS195:AS258" si="287">AM195*AJ195^$AR$5*C195^(1-$AR$5)*(1-BJ194+0.01*BV194)</f>
        <v>150055.74865914285</v>
      </c>
      <c r="AT195" s="1">
        <f t="shared" ref="AT195:AT258" si="288">AN195*AK195^$AR$5*D195^(1-$AR$5)*(1-BK194+0.01*BW194)</f>
        <v>30864.668417990782</v>
      </c>
      <c r="AU195" s="1">
        <f t="shared" si="250"/>
        <v>30768.431896486327</v>
      </c>
      <c r="AV195" s="1">
        <f t="shared" si="251"/>
        <v>30011.149731828569</v>
      </c>
      <c r="AW195" s="1">
        <f t="shared" si="252"/>
        <v>6172.9336835981567</v>
      </c>
      <c r="AX195" s="1">
        <f t="shared" si="222"/>
        <v>95677.145773798591</v>
      </c>
      <c r="AY195" s="1">
        <f t="shared" si="223"/>
        <v>33611.368380480184</v>
      </c>
      <c r="AZ195" s="1">
        <f t="shared" si="224"/>
        <v>3628.3799749270729</v>
      </c>
      <c r="BA195" s="1">
        <f t="shared" si="225"/>
        <v>11.468734737780045</v>
      </c>
      <c r="BB195" s="1">
        <f t="shared" si="226"/>
        <v>10.422619633382798</v>
      </c>
      <c r="BC195" s="1">
        <f t="shared" si="227"/>
        <v>8.1965415397439347</v>
      </c>
      <c r="BD195" s="1">
        <f t="shared" si="228"/>
        <v>2379.2568696737421</v>
      </c>
      <c r="BE195">
        <f t="shared" si="214"/>
        <v>7.4918915218220111E-2</v>
      </c>
      <c r="BF195">
        <f t="shared" si="215"/>
        <v>0.20311806369660462</v>
      </c>
      <c r="BG195">
        <f t="shared" si="216"/>
        <v>2.6103804494005161E-2</v>
      </c>
      <c r="BH195">
        <f t="shared" si="229"/>
        <v>0.1711767748050704</v>
      </c>
      <c r="BI195">
        <f t="shared" si="230"/>
        <v>5.6128438574748528E-4</v>
      </c>
      <c r="BJ195">
        <f t="shared" si="230"/>
        <v>4.125694779985793E-3</v>
      </c>
      <c r="BK195">
        <f t="shared" si="230"/>
        <v>6.8140860906124406E-5</v>
      </c>
      <c r="BL195">
        <f t="shared" si="219"/>
        <v>86.349201987163298</v>
      </c>
      <c r="BM195">
        <f t="shared" si="220"/>
        <v>619.08421894988578</v>
      </c>
      <c r="BN195">
        <f t="shared" si="221"/>
        <v>2.1031450775839606</v>
      </c>
      <c r="BO195">
        <f t="shared" si="270"/>
        <v>207.93275666766212</v>
      </c>
      <c r="BP195">
        <f t="shared" ref="BP195:BP258" si="289">2*BJ$5*BF195*AS195/AA195*1000</f>
        <v>136.80147752792504</v>
      </c>
      <c r="BQ195">
        <f t="shared" ref="BQ195:BQ258" si="290">2*BK$5*BG195*AT195/AB195*1000</f>
        <v>26.423525984346</v>
      </c>
      <c r="BR195" s="7">
        <f t="shared" si="237"/>
        <v>3.5809422644297317E-3</v>
      </c>
      <c r="BS195" s="7">
        <f t="shared" si="217"/>
        <v>2.2079946310646636E-2</v>
      </c>
      <c r="BT195" s="7">
        <f t="shared" si="218"/>
        <v>4.1188338723748275E-3</v>
      </c>
      <c r="BU195" s="8">
        <f>MAX((BU$3*climate!$I305+BU$4*climate!$I305^2+BU$5*climate!$I305^6)*(K195/K$66)^$BW$1,-99)</f>
        <v>-24.85682876351931</v>
      </c>
      <c r="BV195" s="8">
        <f>MAX((BV$3*climate!$I305+BV$4*climate!$I305^2+BV$5*climate!$I305^6)*(L195/L$66)^$BW$1,-99)</f>
        <v>-16.955760805702031</v>
      </c>
      <c r="BW195" s="8">
        <f>MAX((BW$3*climate!$I305+BW$4*climate!$I305^2+BW$5*climate!$I305^6)*(M195/M$66)^$BW$1,-99)</f>
        <v>-17.081544353650369</v>
      </c>
      <c r="BX195" s="8">
        <f>MAX((BX$3*climate!$M305+BX$4*climate!$M305^2+BX$5*climate!$M305^6)*(K195/K$66)^$BW$1,-99)</f>
        <v>-24.856846068156628</v>
      </c>
      <c r="BY195" s="8">
        <f>MAX((BY$3*climate!$M305+BY$4*climate!$M305^2+BY$5*climate!$M305^6)*(L195/L$66)^$BW$1,-99)</f>
        <v>-16.955771512423084</v>
      </c>
      <c r="BZ195" s="8">
        <f>MAX((BZ$3*climate!$M305+BZ$4*climate!$M305^2+BZ$5*climate!$M305^6)*(M195/M$66)^$BW$1,-99)</f>
        <v>-17.081554163635733</v>
      </c>
      <c r="CA195" s="8">
        <f t="shared" si="231"/>
        <v>2.964964719483057E-2</v>
      </c>
      <c r="CB195" s="8">
        <f t="shared" si="232"/>
        <v>6.5466261819147368E-4</v>
      </c>
      <c r="CC195" s="8">
        <f t="shared" si="233"/>
        <v>1.2212197117003143E-4</v>
      </c>
      <c r="CD195" s="8">
        <f>MAX((CD$3*climate!$I305+CD$4*climate!$I305^2+CD$5*climate!$I305^6)*(K195/K$66)^$BW$1,-99)</f>
        <v>-99</v>
      </c>
      <c r="CE195" s="8">
        <f>MAX((CE$3*climate!$I305+CE$4*climate!$I305^2+CE$5*climate!$I305^6)*(L195/L$66)^$BW$1,-99)</f>
        <v>-99</v>
      </c>
      <c r="CF195" s="8">
        <f>MAX((CF$3*climate!$I305+CF$4*climate!$I305^2+CF$5*climate!$I305^6)*(M195/M$66)^$BW$1,-99)</f>
        <v>-99</v>
      </c>
      <c r="CG195" s="8">
        <f>MAX((CG$3*climate!$M305+CG$4*climate!$M305^2+CG$5*climate!$M305^6)*(K195/K$66)^$BW$1,-99)</f>
        <v>-99</v>
      </c>
      <c r="CH195" s="8">
        <f>MAX((CH$3*climate!$M305+CH$4*climate!$M305^2+CH$5*climate!$M305^6)*(L195/L$66)^$BW$1,-99)</f>
        <v>-99</v>
      </c>
      <c r="CI195" s="8">
        <f>MAX((CI$3*climate!$M305+CI$4*climate!$M305^2+CI$5*climate!$M305^6)*(M195/M$66)^$BW$1,-99)</f>
        <v>-99</v>
      </c>
      <c r="CJ195" s="8">
        <f t="shared" si="234"/>
        <v>0</v>
      </c>
      <c r="CK195" s="8">
        <f t="shared" si="235"/>
        <v>0</v>
      </c>
      <c r="CL195" s="8">
        <f t="shared" si="236"/>
        <v>0</v>
      </c>
    </row>
    <row r="196" spans="1:90">
      <c r="A196">
        <f t="shared" si="253"/>
        <v>2150</v>
      </c>
      <c r="B196" s="4">
        <f t="shared" si="271"/>
        <v>1286.3536004800881</v>
      </c>
      <c r="C196" s="4">
        <f t="shared" si="272"/>
        <v>3571.6006439874977</v>
      </c>
      <c r="D196" s="4">
        <f t="shared" si="273"/>
        <v>6805.3913818785459</v>
      </c>
      <c r="E196" s="11">
        <f t="shared" si="254"/>
        <v>7.421273871050995E-6</v>
      </c>
      <c r="F196" s="11">
        <f t="shared" si="255"/>
        <v>1.4878018051011053E-5</v>
      </c>
      <c r="G196" s="11">
        <f t="shared" si="256"/>
        <v>3.2848123693728547E-5</v>
      </c>
      <c r="H196" s="4">
        <f t="shared" si="274"/>
        <v>153947.72689088227</v>
      </c>
      <c r="I196" s="4">
        <f t="shared" si="275"/>
        <v>151005.31913988647</v>
      </c>
      <c r="J196" s="4">
        <f t="shared" si="276"/>
        <v>30988.951787600785</v>
      </c>
      <c r="K196" s="4">
        <f t="shared" si="244"/>
        <v>119677.61184282959</v>
      </c>
      <c r="L196" s="4">
        <f t="shared" si="245"/>
        <v>42279.452321773933</v>
      </c>
      <c r="M196" s="4">
        <f t="shared" si="246"/>
        <v>4553.5884784111649</v>
      </c>
      <c r="N196" s="11">
        <f t="shared" si="257"/>
        <v>6.7877965986395949E-4</v>
      </c>
      <c r="O196" s="11">
        <f t="shared" si="258"/>
        <v>6.3131460325249744E-3</v>
      </c>
      <c r="P196" s="11">
        <f t="shared" si="259"/>
        <v>3.9937404301626511E-3</v>
      </c>
      <c r="Q196" s="4">
        <f t="shared" si="260"/>
        <v>3611.3367699756081</v>
      </c>
      <c r="R196" s="4">
        <f t="shared" si="261"/>
        <v>13457.979350621184</v>
      </c>
      <c r="S196" s="4">
        <f t="shared" si="262"/>
        <v>3312.729718814986</v>
      </c>
      <c r="T196" s="4">
        <f t="shared" si="277"/>
        <v>23.458201318784745</v>
      </c>
      <c r="U196" s="4">
        <f t="shared" si="278"/>
        <v>89.122551624516916</v>
      </c>
      <c r="V196" s="4">
        <f t="shared" si="279"/>
        <v>106.90034763100526</v>
      </c>
      <c r="W196" s="11">
        <f t="shared" si="263"/>
        <v>-1.219247815263802E-2</v>
      </c>
      <c r="X196" s="11">
        <f t="shared" si="264"/>
        <v>-1.3228699347321071E-2</v>
      </c>
      <c r="Y196" s="11">
        <f t="shared" si="265"/>
        <v>-1.2203590333800474E-2</v>
      </c>
      <c r="Z196" s="4">
        <f t="shared" ref="Z196:Z259" si="291">Q195*AC196*(1-BE195)</f>
        <v>5515.1909271230898</v>
      </c>
      <c r="AA196" s="4">
        <f t="shared" si="280"/>
        <v>44342.625789393474</v>
      </c>
      <c r="AB196" s="4">
        <f t="shared" si="281"/>
        <v>6053.4003119226954</v>
      </c>
      <c r="AC196" s="12">
        <f t="shared" si="282"/>
        <v>1.631860397421631</v>
      </c>
      <c r="AD196" s="12">
        <f t="shared" si="283"/>
        <v>4.1058557204210633</v>
      </c>
      <c r="AE196" s="12">
        <f t="shared" si="284"/>
        <v>1.8608588646249167</v>
      </c>
      <c r="AF196" s="11">
        <f t="shared" si="266"/>
        <v>-2.9039671966837322E-3</v>
      </c>
      <c r="AG196" s="11">
        <f t="shared" si="267"/>
        <v>2.0567434751257441E-3</v>
      </c>
      <c r="AH196" s="11">
        <f t="shared" si="268"/>
        <v>8.257041531207765E-4</v>
      </c>
      <c r="AI196" s="1">
        <f t="shared" si="247"/>
        <v>303917.08881895564</v>
      </c>
      <c r="AJ196" s="1">
        <f t="shared" si="248"/>
        <v>282086.569452647</v>
      </c>
      <c r="AK196" s="1">
        <f t="shared" si="249"/>
        <v>59257.401128127392</v>
      </c>
      <c r="AL196" s="17">
        <f t="shared" si="285"/>
        <v>53.42800561185112</v>
      </c>
      <c r="AM196" s="17">
        <f t="shared" si="285"/>
        <v>21.353984397706789</v>
      </c>
      <c r="AN196" s="17">
        <f t="shared" si="285"/>
        <v>3.5625450672008325</v>
      </c>
      <c r="AO196" s="7">
        <f t="shared" si="269"/>
        <v>4.4752902166129956E-3</v>
      </c>
      <c r="AP196" s="7">
        <f t="shared" si="269"/>
        <v>6.8916106310613909E-3</v>
      </c>
      <c r="AQ196" s="7">
        <f t="shared" si="269"/>
        <v>4.9884240440346752E-3</v>
      </c>
      <c r="AR196" s="1">
        <f t="shared" si="286"/>
        <v>153947.72689088227</v>
      </c>
      <c r="AS196" s="1">
        <f t="shared" si="287"/>
        <v>151005.31913988647</v>
      </c>
      <c r="AT196" s="1">
        <f t="shared" si="288"/>
        <v>30988.951787600785</v>
      </c>
      <c r="AU196" s="1">
        <f t="shared" si="250"/>
        <v>30789.545378176455</v>
      </c>
      <c r="AV196" s="1">
        <f t="shared" si="251"/>
        <v>30201.063827977297</v>
      </c>
      <c r="AW196" s="1">
        <f t="shared" si="252"/>
        <v>6197.7903575201572</v>
      </c>
      <c r="AX196" s="1">
        <f t="shared" si="222"/>
        <v>95742.089474263674</v>
      </c>
      <c r="AY196" s="1">
        <f t="shared" si="223"/>
        <v>33823.561857419147</v>
      </c>
      <c r="AZ196" s="1">
        <f t="shared" si="224"/>
        <v>3642.8707827289322</v>
      </c>
      <c r="BA196" s="1">
        <f t="shared" si="225"/>
        <v>11.46941328717319</v>
      </c>
      <c r="BB196" s="1">
        <f t="shared" si="226"/>
        <v>10.428912934985638</v>
      </c>
      <c r="BC196" s="1">
        <f t="shared" si="227"/>
        <v>8.2005273263627245</v>
      </c>
      <c r="BD196" s="1">
        <f t="shared" si="228"/>
        <v>2311.0936439274697</v>
      </c>
      <c r="BE196">
        <f t="shared" ref="BE196:BE259" si="292">BE195</f>
        <v>7.4918915218220111E-2</v>
      </c>
      <c r="BF196">
        <f t="shared" ref="BF196:BF259" si="293">BF195</f>
        <v>0.20311806369660462</v>
      </c>
      <c r="BG196">
        <f t="shared" ref="BG196:BG259" si="294">BG195</f>
        <v>2.6103804494005161E-2</v>
      </c>
      <c r="BH196">
        <f t="shared" si="229"/>
        <v>0.1713072563675494</v>
      </c>
      <c r="BI196">
        <f t="shared" si="230"/>
        <v>5.6128438574748528E-4</v>
      </c>
      <c r="BJ196">
        <f t="shared" si="230"/>
        <v>4.125694779985793E-3</v>
      </c>
      <c r="BK196">
        <f t="shared" si="230"/>
        <v>6.8140860906124406E-5</v>
      </c>
      <c r="BL196">
        <f t="shared" si="219"/>
        <v>86.408455325170479</v>
      </c>
      <c r="BM196">
        <f t="shared" si="220"/>
        <v>623.00185692551838</v>
      </c>
      <c r="BN196">
        <f t="shared" si="221"/>
        <v>2.1116138533855002</v>
      </c>
      <c r="BO196">
        <f t="shared" si="270"/>
        <v>208.67735186417272</v>
      </c>
      <c r="BP196">
        <f t="shared" si="289"/>
        <v>138.34051315435693</v>
      </c>
      <c r="BQ196">
        <f t="shared" si="290"/>
        <v>26.726451159835769</v>
      </c>
      <c r="BR196" s="7">
        <f t="shared" si="237"/>
        <v>3.5231574297385215E-3</v>
      </c>
      <c r="BS196" s="7">
        <f t="shared" ref="BS196:BS259" si="295">BS195/(1+BS$5)</f>
        <v>2.1436841078297703E-2</v>
      </c>
      <c r="BT196" s="7">
        <f t="shared" ref="BT196:BT259" si="296">BT195/(1+BT$5+BR195)</f>
        <v>3.9850133685234608E-3</v>
      </c>
      <c r="BU196" s="8">
        <f>MAX((BU$3*climate!$I306+BU$4*climate!$I306^2+BU$5*climate!$I306^6)*(K196/K$66)^$BW$1,-99)</f>
        <v>-25.160881516177675</v>
      </c>
      <c r="BV196" s="8">
        <f>MAX((BV$3*climate!$I306+BV$4*climate!$I306^2+BV$5*climate!$I306^6)*(L196/L$66)^$BW$1,-99)</f>
        <v>-17.119541402772153</v>
      </c>
      <c r="BW196" s="8">
        <f>MAX((BW$3*climate!$I306+BW$4*climate!$I306^2+BW$5*climate!$I306^6)*(M196/M$66)^$BW$1,-99)</f>
        <v>-17.239091780772384</v>
      </c>
      <c r="BX196" s="8">
        <f>MAX((BX$3*climate!$M306+BX$4*climate!$M306^2+BX$5*climate!$M306^6)*(K196/K$66)^$BW$1,-99)</f>
        <v>-25.160898810021074</v>
      </c>
      <c r="BY196" s="8">
        <f>MAX((BY$3*climate!$M306+BY$4*climate!$M306^2+BY$5*climate!$M306^6)*(L196/L$66)^$BW$1,-99)</f>
        <v>-17.119552084666537</v>
      </c>
      <c r="BZ196" s="8">
        <f>MAX((BZ$3*climate!$M306+BZ$4*climate!$M306^2+BZ$5*climate!$M306^6)*(M196/M$66)^$BW$1,-99)</f>
        <v>-17.239101570577692</v>
      </c>
      <c r="CA196" s="8">
        <f t="shared" si="231"/>
        <v>2.965723685190436E-2</v>
      </c>
      <c r="CB196" s="8">
        <f t="shared" si="232"/>
        <v>6.3575747321570786E-4</v>
      </c>
      <c r="CC196" s="8">
        <f t="shared" si="233"/>
        <v>1.181844853283055E-4</v>
      </c>
      <c r="CD196" s="8">
        <f>MAX((CD$3*climate!$I306+CD$4*climate!$I306^2+CD$5*climate!$I306^6)*(K196/K$66)^$BW$1,-99)</f>
        <v>-99</v>
      </c>
      <c r="CE196" s="8">
        <f>MAX((CE$3*climate!$I306+CE$4*climate!$I306^2+CE$5*climate!$I306^6)*(L196/L$66)^$BW$1,-99)</f>
        <v>-99</v>
      </c>
      <c r="CF196" s="8">
        <f>MAX((CF$3*climate!$I306+CF$4*climate!$I306^2+CF$5*climate!$I306^6)*(M196/M$66)^$BW$1,-99)</f>
        <v>-99</v>
      </c>
      <c r="CG196" s="8">
        <f>MAX((CG$3*climate!$M306+CG$4*climate!$M306^2+CG$5*climate!$M306^6)*(K196/K$66)^$BW$1,-99)</f>
        <v>-99</v>
      </c>
      <c r="CH196" s="8">
        <f>MAX((CH$3*climate!$M306+CH$4*climate!$M306^2+CH$5*climate!$M306^6)*(L196/L$66)^$BW$1,-99)</f>
        <v>-99</v>
      </c>
      <c r="CI196" s="8">
        <f>MAX((CI$3*climate!$M306+CI$4*climate!$M306^2+CI$5*climate!$M306^6)*(M196/M$66)^$BW$1,-99)</f>
        <v>-99</v>
      </c>
      <c r="CJ196" s="8">
        <f t="shared" si="234"/>
        <v>0</v>
      </c>
      <c r="CK196" s="8">
        <f t="shared" si="235"/>
        <v>0</v>
      </c>
      <c r="CL196" s="8">
        <f t="shared" si="236"/>
        <v>0</v>
      </c>
    </row>
    <row r="197" spans="1:90">
      <c r="A197">
        <f t="shared" si="253"/>
        <v>2151</v>
      </c>
      <c r="B197" s="4">
        <f t="shared" si="271"/>
        <v>1286.3626695433341</v>
      </c>
      <c r="C197" s="4">
        <f t="shared" si="272"/>
        <v>3571.6511254094075</v>
      </c>
      <c r="D197" s="4">
        <f t="shared" si="273"/>
        <v>6805.6037489995479</v>
      </c>
      <c r="E197" s="11">
        <f t="shared" si="254"/>
        <v>7.0502101774984448E-6</v>
      </c>
      <c r="F197" s="11">
        <f t="shared" si="255"/>
        <v>1.41341171484605E-5</v>
      </c>
      <c r="G197" s="11">
        <f t="shared" si="256"/>
        <v>3.120571750904212E-5</v>
      </c>
      <c r="H197" s="4">
        <f t="shared" si="274"/>
        <v>154044.81666061477</v>
      </c>
      <c r="I197" s="4">
        <f t="shared" si="275"/>
        <v>151949.69732015542</v>
      </c>
      <c r="J197" s="4">
        <f t="shared" si="276"/>
        <v>31112.081027049186</v>
      </c>
      <c r="K197" s="4">
        <f t="shared" si="244"/>
        <v>119752.24429927024</v>
      </c>
      <c r="L197" s="4">
        <f t="shared" si="245"/>
        <v>42543.264161260406</v>
      </c>
      <c r="M197" s="4">
        <f t="shared" si="246"/>
        <v>4571.5387164030508</v>
      </c>
      <c r="N197" s="11">
        <f t="shared" si="257"/>
        <v>6.2361251441633847E-4</v>
      </c>
      <c r="O197" s="11">
        <f t="shared" si="258"/>
        <v>6.2397175223249945E-3</v>
      </c>
      <c r="P197" s="11">
        <f t="shared" si="259"/>
        <v>3.9419982892590077E-3</v>
      </c>
      <c r="Q197" s="4">
        <f t="shared" si="260"/>
        <v>3569.55540767499</v>
      </c>
      <c r="R197" s="4">
        <f t="shared" si="261"/>
        <v>13362.999782412362</v>
      </c>
      <c r="S197" s="4">
        <f t="shared" si="262"/>
        <v>3285.3044504688514</v>
      </c>
      <c r="T197" s="4">
        <f t="shared" si="277"/>
        <v>23.172187711705277</v>
      </c>
      <c r="U197" s="4">
        <f t="shared" si="278"/>
        <v>87.943576184010084</v>
      </c>
      <c r="V197" s="4">
        <f t="shared" si="279"/>
        <v>105.59577958197562</v>
      </c>
      <c r="W197" s="11">
        <f t="shared" si="263"/>
        <v>-1.219247815263802E-2</v>
      </c>
      <c r="X197" s="11">
        <f t="shared" si="264"/>
        <v>-1.3228699347321071E-2</v>
      </c>
      <c r="Y197" s="11">
        <f t="shared" si="265"/>
        <v>-1.2203590333800474E-2</v>
      </c>
      <c r="Z197" s="4">
        <f t="shared" si="291"/>
        <v>5435.8539802076448</v>
      </c>
      <c r="AA197" s="4">
        <f t="shared" si="280"/>
        <v>44123.488276763994</v>
      </c>
      <c r="AB197" s="4">
        <f t="shared" si="281"/>
        <v>6008.5621757416138</v>
      </c>
      <c r="AC197" s="12">
        <f t="shared" si="282"/>
        <v>1.6271215283579514</v>
      </c>
      <c r="AD197" s="12">
        <f t="shared" si="283"/>
        <v>4.1143004123838471</v>
      </c>
      <c r="AE197" s="12">
        <f t="shared" si="284"/>
        <v>1.8623953835178091</v>
      </c>
      <c r="AF197" s="11">
        <f t="shared" si="266"/>
        <v>-2.9039671966837322E-3</v>
      </c>
      <c r="AG197" s="11">
        <f t="shared" si="267"/>
        <v>2.0567434751257441E-3</v>
      </c>
      <c r="AH197" s="11">
        <f t="shared" si="268"/>
        <v>8.257041531207765E-4</v>
      </c>
      <c r="AI197" s="1">
        <f t="shared" si="247"/>
        <v>304314.9253152365</v>
      </c>
      <c r="AJ197" s="1">
        <f t="shared" si="248"/>
        <v>284078.97633535962</v>
      </c>
      <c r="AK197" s="1">
        <f t="shared" si="249"/>
        <v>59529.45137283481</v>
      </c>
      <c r="AL197" s="17">
        <f t="shared" si="285"/>
        <v>53.6647203843509</v>
      </c>
      <c r="AM197" s="17">
        <f t="shared" si="285"/>
        <v>21.499676110138633</v>
      </c>
      <c r="AN197" s="17">
        <f t="shared" si="285"/>
        <v>3.5801388378173025</v>
      </c>
      <c r="AO197" s="7">
        <f t="shared" si="269"/>
        <v>4.4305373144468653E-3</v>
      </c>
      <c r="AP197" s="7">
        <f t="shared" si="269"/>
        <v>6.8226945247507774E-3</v>
      </c>
      <c r="AQ197" s="7">
        <f t="shared" si="269"/>
        <v>4.9385398035943287E-3</v>
      </c>
      <c r="AR197" s="1">
        <f t="shared" si="286"/>
        <v>154044.81666061477</v>
      </c>
      <c r="AS197" s="1">
        <f t="shared" si="287"/>
        <v>151949.69732015542</v>
      </c>
      <c r="AT197" s="1">
        <f t="shared" si="288"/>
        <v>31112.081027049186</v>
      </c>
      <c r="AU197" s="1">
        <f t="shared" si="250"/>
        <v>30808.963332122956</v>
      </c>
      <c r="AV197" s="1">
        <f t="shared" si="251"/>
        <v>30389.939464031086</v>
      </c>
      <c r="AW197" s="1">
        <f t="shared" si="252"/>
        <v>6222.4162054098379</v>
      </c>
      <c r="AX197" s="1">
        <f t="shared" si="222"/>
        <v>95801.795439416193</v>
      </c>
      <c r="AY197" s="1">
        <f t="shared" si="223"/>
        <v>34034.611329008323</v>
      </c>
      <c r="AZ197" s="1">
        <f t="shared" si="224"/>
        <v>3657.2309731224404</v>
      </c>
      <c r="BA197" s="1">
        <f t="shared" si="225"/>
        <v>11.470036705322123</v>
      </c>
      <c r="BB197" s="1">
        <f t="shared" si="226"/>
        <v>10.435133266072709</v>
      </c>
      <c r="BC197" s="1">
        <f t="shared" si="227"/>
        <v>8.2044615753352463</v>
      </c>
      <c r="BD197" s="1">
        <f t="shared" si="228"/>
        <v>2244.8659345578317</v>
      </c>
      <c r="BE197">
        <f t="shared" si="292"/>
        <v>7.4918915218220111E-2</v>
      </c>
      <c r="BF197">
        <f t="shared" si="293"/>
        <v>0.20311806369660462</v>
      </c>
      <c r="BG197">
        <f t="shared" si="294"/>
        <v>2.6103804494005161E-2</v>
      </c>
      <c r="BH197">
        <f t="shared" si="229"/>
        <v>0.1714365912369249</v>
      </c>
      <c r="BI197">
        <f t="shared" si="230"/>
        <v>5.6128438574748528E-4</v>
      </c>
      <c r="BJ197">
        <f t="shared" si="230"/>
        <v>4.125694779985793E-3</v>
      </c>
      <c r="BK197">
        <f t="shared" si="230"/>
        <v>6.8140860906124406E-5</v>
      </c>
      <c r="BL197">
        <f t="shared" si="219"/>
        <v>86.462950296937152</v>
      </c>
      <c r="BM197">
        <f t="shared" si="220"/>
        <v>626.89807305418651</v>
      </c>
      <c r="BN197">
        <f t="shared" si="221"/>
        <v>2.1200039857642308</v>
      </c>
      <c r="BO197">
        <f t="shared" si="270"/>
        <v>209.41255502681113</v>
      </c>
      <c r="BP197">
        <f t="shared" si="289"/>
        <v>139.89704578823321</v>
      </c>
      <c r="BQ197">
        <f t="shared" si="290"/>
        <v>27.032879307153028</v>
      </c>
      <c r="BR197" s="7">
        <f t="shared" si="237"/>
        <v>3.466661498153778E-3</v>
      </c>
      <c r="BS197" s="7">
        <f t="shared" si="295"/>
        <v>2.0812467066308449E-2</v>
      </c>
      <c r="BT197" s="7">
        <f t="shared" si="296"/>
        <v>3.8557562449144946E-3</v>
      </c>
      <c r="BU197" s="8">
        <f>MAX((BU$3*climate!$I307+BU$4*climate!$I307^2+BU$5*climate!$I307^6)*(K197/K$66)^$BW$1,-99)</f>
        <v>-25.463403126311242</v>
      </c>
      <c r="BV197" s="8">
        <f>MAX((BV$3*climate!$I307+BV$4*climate!$I307^2+BV$5*climate!$I307^6)*(L197/L$66)^$BW$1,-99)</f>
        <v>-17.281928488721526</v>
      </c>
      <c r="BW197" s="8">
        <f>MAX((BW$3*climate!$I307+BW$4*climate!$I307^2+BW$5*climate!$I307^6)*(M197/M$66)^$BW$1,-99)</f>
        <v>-17.395422142419591</v>
      </c>
      <c r="BX197" s="8">
        <f>MAX((BX$3*climate!$M307+BX$4*climate!$M307^2+BX$5*climate!$M307^6)*(K197/K$66)^$BW$1,-99)</f>
        <v>-25.463420408881582</v>
      </c>
      <c r="BY197" s="8">
        <f>MAX((BY$3*climate!$M307+BY$4*climate!$M307^2+BY$5*climate!$M307^6)*(L197/L$66)^$BW$1,-99)</f>
        <v>-17.281939145662868</v>
      </c>
      <c r="BZ197" s="8">
        <f>MAX((BZ$3*climate!$M307+BZ$4*climate!$M307^2+BZ$5*climate!$M307^6)*(M197/M$66)^$BW$1,-99)</f>
        <v>-17.395431911930437</v>
      </c>
      <c r="CA197" s="8">
        <f t="shared" si="231"/>
        <v>2.9662401925275795E-2</v>
      </c>
      <c r="CB197" s="8">
        <f t="shared" si="232"/>
        <v>6.1734776317740687E-4</v>
      </c>
      <c r="CC197" s="8">
        <f t="shared" si="233"/>
        <v>1.1437099146254587E-4</v>
      </c>
      <c r="CD197" s="8">
        <f>MAX((CD$3*climate!$I307+CD$4*climate!$I307^2+CD$5*climate!$I307^6)*(K197/K$66)^$BW$1,-99)</f>
        <v>-99</v>
      </c>
      <c r="CE197" s="8">
        <f>MAX((CE$3*climate!$I307+CE$4*climate!$I307^2+CE$5*climate!$I307^6)*(L197/L$66)^$BW$1,-99)</f>
        <v>-99</v>
      </c>
      <c r="CF197" s="8">
        <f>MAX((CF$3*climate!$I307+CF$4*climate!$I307^2+CF$5*climate!$I307^6)*(M197/M$66)^$BW$1,-99)</f>
        <v>-99</v>
      </c>
      <c r="CG197" s="8">
        <f>MAX((CG$3*climate!$M307+CG$4*climate!$M307^2+CG$5*climate!$M307^6)*(K197/K$66)^$BW$1,-99)</f>
        <v>-99</v>
      </c>
      <c r="CH197" s="8">
        <f>MAX((CH$3*climate!$M307+CH$4*climate!$M307^2+CH$5*climate!$M307^6)*(L197/L$66)^$BW$1,-99)</f>
        <v>-99</v>
      </c>
      <c r="CI197" s="8">
        <f>MAX((CI$3*climate!$M307+CI$4*climate!$M307^2+CI$5*climate!$M307^6)*(M197/M$66)^$BW$1,-99)</f>
        <v>-99</v>
      </c>
      <c r="CJ197" s="8">
        <f t="shared" si="234"/>
        <v>0</v>
      </c>
      <c r="CK197" s="8">
        <f t="shared" si="235"/>
        <v>0</v>
      </c>
      <c r="CL197" s="8">
        <f t="shared" si="236"/>
        <v>0</v>
      </c>
    </row>
    <row r="198" spans="1:90">
      <c r="A198">
        <f t="shared" si="253"/>
        <v>2152</v>
      </c>
      <c r="B198" s="4">
        <f t="shared" si="271"/>
        <v>1286.3712852141596</v>
      </c>
      <c r="C198" s="4">
        <f t="shared" si="272"/>
        <v>3571.6990834380567</v>
      </c>
      <c r="D198" s="4">
        <f t="shared" si="273"/>
        <v>6805.8055040602139</v>
      </c>
      <c r="E198" s="11">
        <f t="shared" si="254"/>
        <v>6.6976996686235225E-6</v>
      </c>
      <c r="F198" s="11">
        <f t="shared" si="255"/>
        <v>1.3427411291037474E-5</v>
      </c>
      <c r="G198" s="11">
        <f t="shared" si="256"/>
        <v>2.9645431633590013E-5</v>
      </c>
      <c r="H198" s="4">
        <f t="shared" si="274"/>
        <v>154133.63260575134</v>
      </c>
      <c r="I198" s="4">
        <f t="shared" si="275"/>
        <v>152888.90740827052</v>
      </c>
      <c r="J198" s="4">
        <f t="shared" si="276"/>
        <v>31234.072641501876</v>
      </c>
      <c r="K198" s="4">
        <f t="shared" si="244"/>
        <v>119820.48602716644</v>
      </c>
      <c r="L198" s="4">
        <f t="shared" si="245"/>
        <v>42805.65183030544</v>
      </c>
      <c r="M198" s="4">
        <f t="shared" si="246"/>
        <v>4589.3278353118112</v>
      </c>
      <c r="N198" s="11">
        <f t="shared" si="257"/>
        <v>5.6985761140015967E-4</v>
      </c>
      <c r="O198" s="11">
        <f t="shared" si="258"/>
        <v>6.1675490637120856E-3</v>
      </c>
      <c r="P198" s="11">
        <f t="shared" si="259"/>
        <v>3.8912760040579197E-3</v>
      </c>
      <c r="Q198" s="4">
        <f t="shared" si="260"/>
        <v>3528.0666482562096</v>
      </c>
      <c r="R198" s="4">
        <f t="shared" si="261"/>
        <v>13267.729512435319</v>
      </c>
      <c r="S198" s="4">
        <f t="shared" si="262"/>
        <v>3257.93653625866</v>
      </c>
      <c r="T198" s="4">
        <f t="shared" si="277"/>
        <v>22.889661319281483</v>
      </c>
      <c r="U198" s="4">
        <f t="shared" si="278"/>
        <v>86.780197055143589</v>
      </c>
      <c r="V198" s="4">
        <f t="shared" si="279"/>
        <v>104.3071319469789</v>
      </c>
      <c r="W198" s="11">
        <f t="shared" si="263"/>
        <v>-1.219247815263802E-2</v>
      </c>
      <c r="X198" s="11">
        <f t="shared" si="264"/>
        <v>-1.3228699347321071E-2</v>
      </c>
      <c r="Y198" s="11">
        <f t="shared" si="265"/>
        <v>-1.2203590333800474E-2</v>
      </c>
      <c r="Z198" s="4">
        <f t="shared" si="291"/>
        <v>5357.3609544513183</v>
      </c>
      <c r="AA198" s="4">
        <f t="shared" si="280"/>
        <v>43902.197379541518</v>
      </c>
      <c r="AB198" s="4">
        <f t="shared" si="281"/>
        <v>5963.739000007653</v>
      </c>
      <c r="AC198" s="12">
        <f t="shared" si="282"/>
        <v>1.622396420814582</v>
      </c>
      <c r="AD198" s="12">
        <f t="shared" si="283"/>
        <v>4.1227624729117247</v>
      </c>
      <c r="AE198" s="12">
        <f t="shared" si="284"/>
        <v>1.8639331711207328</v>
      </c>
      <c r="AF198" s="11">
        <f t="shared" si="266"/>
        <v>-2.9039671966837322E-3</v>
      </c>
      <c r="AG198" s="11">
        <f t="shared" si="267"/>
        <v>2.0567434751257441E-3</v>
      </c>
      <c r="AH198" s="11">
        <f t="shared" si="268"/>
        <v>8.257041531207765E-4</v>
      </c>
      <c r="AI198" s="1">
        <f t="shared" si="247"/>
        <v>304692.39611583581</v>
      </c>
      <c r="AJ198" s="1">
        <f t="shared" si="248"/>
        <v>286061.01816585474</v>
      </c>
      <c r="AK198" s="1">
        <f t="shared" si="249"/>
        <v>59798.922440961163</v>
      </c>
      <c r="AL198" s="17">
        <f t="shared" si="285"/>
        <v>53.9001062950218</v>
      </c>
      <c r="AM198" s="17">
        <f t="shared" si="285"/>
        <v>21.644894975394386</v>
      </c>
      <c r="AN198" s="17">
        <f t="shared" si="285"/>
        <v>3.5976426893887279</v>
      </c>
      <c r="AO198" s="7">
        <f t="shared" si="269"/>
        <v>4.3862319413023963E-3</v>
      </c>
      <c r="AP198" s="7">
        <f t="shared" si="269"/>
        <v>6.7544675795032693E-3</v>
      </c>
      <c r="AQ198" s="7">
        <f t="shared" si="269"/>
        <v>4.8891544055583852E-3</v>
      </c>
      <c r="AR198" s="1">
        <f t="shared" si="286"/>
        <v>154133.63260575134</v>
      </c>
      <c r="AS198" s="1">
        <f t="shared" si="287"/>
        <v>152888.90740827052</v>
      </c>
      <c r="AT198" s="1">
        <f t="shared" si="288"/>
        <v>31234.072641501876</v>
      </c>
      <c r="AU198" s="1">
        <f t="shared" si="250"/>
        <v>30826.726521150267</v>
      </c>
      <c r="AV198" s="1">
        <f t="shared" si="251"/>
        <v>30577.781481654107</v>
      </c>
      <c r="AW198" s="1">
        <f t="shared" si="252"/>
        <v>6246.814528300376</v>
      </c>
      <c r="AX198" s="1">
        <f t="shared" si="222"/>
        <v>95856.388821733155</v>
      </c>
      <c r="AY198" s="1">
        <f t="shared" si="223"/>
        <v>34244.521464244353</v>
      </c>
      <c r="AZ198" s="1">
        <f t="shared" si="224"/>
        <v>3671.4622682494492</v>
      </c>
      <c r="BA198" s="1">
        <f t="shared" si="225"/>
        <v>11.470606400626332</v>
      </c>
      <c r="BB198" s="1">
        <f t="shared" si="226"/>
        <v>10.441281873647506</v>
      </c>
      <c r="BC198" s="1">
        <f t="shared" si="227"/>
        <v>8.2083452999082969</v>
      </c>
      <c r="BD198" s="1">
        <f t="shared" si="228"/>
        <v>2180.5196935521908</v>
      </c>
      <c r="BE198">
        <f t="shared" si="292"/>
        <v>7.4918915218220111E-2</v>
      </c>
      <c r="BF198">
        <f t="shared" si="293"/>
        <v>0.20311806369660462</v>
      </c>
      <c r="BG198">
        <f t="shared" si="294"/>
        <v>2.6103804494005161E-2</v>
      </c>
      <c r="BH198">
        <f t="shared" si="229"/>
        <v>0.17156478749367884</v>
      </c>
      <c r="BI198">
        <f t="shared" si="230"/>
        <v>5.6128438574748528E-4</v>
      </c>
      <c r="BJ198">
        <f t="shared" si="230"/>
        <v>4.125694779985793E-3</v>
      </c>
      <c r="BK198">
        <f t="shared" si="230"/>
        <v>6.8140860906124406E-5</v>
      </c>
      <c r="BL198">
        <f t="shared" ref="BL198:BL261" si="297">BI198*AR198</f>
        <v>86.512801300147714</v>
      </c>
      <c r="BM198">
        <f t="shared" ref="BM198:BM261" si="298">BJ198*AS198</f>
        <v>630.77296721203288</v>
      </c>
      <c r="BN198">
        <f t="shared" ref="BN198:BN261" si="299">BK198*AT198</f>
        <v>2.1283165993963649</v>
      </c>
      <c r="BO198">
        <f t="shared" si="270"/>
        <v>210.13851746855258</v>
      </c>
      <c r="BP198">
        <f t="shared" si="289"/>
        <v>141.47127336240723</v>
      </c>
      <c r="BQ198">
        <f t="shared" si="290"/>
        <v>27.342850711081557</v>
      </c>
      <c r="BR198" s="7">
        <f t="shared" si="237"/>
        <v>3.411436218498487E-3</v>
      </c>
      <c r="BS198" s="7">
        <f t="shared" si="295"/>
        <v>2.0206278705153832E-2</v>
      </c>
      <c r="BT198" s="7">
        <f t="shared" si="296"/>
        <v>3.730895623981754E-3</v>
      </c>
      <c r="BU198" s="8">
        <f>MAX((BU$3*climate!$I308+BU$4*climate!$I308^2+BU$5*climate!$I308^6)*(K198/K$66)^$BW$1,-99)</f>
        <v>-25.764353254611002</v>
      </c>
      <c r="BV198" s="8">
        <f>MAX((BV$3*climate!$I308+BV$4*climate!$I308^2+BV$5*climate!$I308^6)*(L198/L$66)^$BW$1,-99)</f>
        <v>-17.442906556535199</v>
      </c>
      <c r="BW198" s="8">
        <f>MAX((BW$3*climate!$I308+BW$4*climate!$I308^2+BW$5*climate!$I308^6)*(M198/M$66)^$BW$1,-99)</f>
        <v>-17.55051908865547</v>
      </c>
      <c r="BX198" s="8">
        <f>MAX((BX$3*climate!$M308+BX$4*climate!$M308^2+BX$5*climate!$M308^6)*(K198/K$66)^$BW$1,-99)</f>
        <v>-25.764370525454368</v>
      </c>
      <c r="BY198" s="8">
        <f>MAX((BY$3*climate!$M308+BY$4*climate!$M308^2+BY$5*climate!$M308^6)*(L198/L$66)^$BW$1,-99)</f>
        <v>-17.442917188411922</v>
      </c>
      <c r="BZ198" s="8">
        <f>MAX((BZ$3*climate!$M308+BZ$4*climate!$M308^2+BZ$5*climate!$M308^6)*(M198/M$66)^$BW$1,-99)</f>
        <v>-17.550528837769829</v>
      </c>
      <c r="CA198" s="8">
        <f t="shared" si="231"/>
        <v>2.9665223721097922E-2</v>
      </c>
      <c r="CB198" s="8">
        <f t="shared" si="232"/>
        <v>5.994237783592453E-4</v>
      </c>
      <c r="CC198" s="8">
        <f t="shared" si="233"/>
        <v>1.1067785336548396E-4</v>
      </c>
      <c r="CD198" s="8">
        <f>MAX((CD$3*climate!$I308+CD$4*climate!$I308^2+CD$5*climate!$I308^6)*(K198/K$66)^$BW$1,-99)</f>
        <v>-99</v>
      </c>
      <c r="CE198" s="8">
        <f>MAX((CE$3*climate!$I308+CE$4*climate!$I308^2+CE$5*climate!$I308^6)*(L198/L$66)^$BW$1,-99)</f>
        <v>-99</v>
      </c>
      <c r="CF198" s="8">
        <f>MAX((CF$3*climate!$I308+CF$4*climate!$I308^2+CF$5*climate!$I308^6)*(M198/M$66)^$BW$1,-99)</f>
        <v>-99</v>
      </c>
      <c r="CG198" s="8">
        <f>MAX((CG$3*climate!$M308+CG$4*climate!$M308^2+CG$5*climate!$M308^6)*(K198/K$66)^$BW$1,-99)</f>
        <v>-99</v>
      </c>
      <c r="CH198" s="8">
        <f>MAX((CH$3*climate!$M308+CH$4*climate!$M308^2+CH$5*climate!$M308^6)*(L198/L$66)^$BW$1,-99)</f>
        <v>-99</v>
      </c>
      <c r="CI198" s="8">
        <f>MAX((CI$3*climate!$M308+CI$4*climate!$M308^2+CI$5*climate!$M308^6)*(M198/M$66)^$BW$1,-99)</f>
        <v>-99</v>
      </c>
      <c r="CJ198" s="8">
        <f t="shared" si="234"/>
        <v>0</v>
      </c>
      <c r="CK198" s="8">
        <f t="shared" si="235"/>
        <v>0</v>
      </c>
      <c r="CL198" s="8">
        <f t="shared" si="236"/>
        <v>0</v>
      </c>
    </row>
    <row r="199" spans="1:90">
      <c r="A199">
        <f t="shared" si="253"/>
        <v>2153</v>
      </c>
      <c r="B199" s="4">
        <f t="shared" si="271"/>
        <v>1286.3794701562638</v>
      </c>
      <c r="C199" s="4">
        <f t="shared" si="272"/>
        <v>3571.744644177028</v>
      </c>
      <c r="D199" s="4">
        <f t="shared" si="273"/>
        <v>6805.997177049906</v>
      </c>
      <c r="E199" s="11">
        <f t="shared" si="254"/>
        <v>6.362814685192346E-6</v>
      </c>
      <c r="F199" s="11">
        <f t="shared" si="255"/>
        <v>1.2756040726485601E-5</v>
      </c>
      <c r="G199" s="11">
        <f t="shared" si="256"/>
        <v>2.8163160051910511E-5</v>
      </c>
      <c r="H199" s="4">
        <f t="shared" si="274"/>
        <v>154214.37843959799</v>
      </c>
      <c r="I199" s="4">
        <f t="shared" si="275"/>
        <v>153822.97527639533</v>
      </c>
      <c r="J199" s="4">
        <f t="shared" si="276"/>
        <v>31354.943143695637</v>
      </c>
      <c r="K199" s="4">
        <f t="shared" si="244"/>
        <v>119882.49347672246</v>
      </c>
      <c r="L199" s="4">
        <f t="shared" si="245"/>
        <v>43066.621665457264</v>
      </c>
      <c r="M199" s="4">
        <f t="shared" si="246"/>
        <v>4606.9580001334343</v>
      </c>
      <c r="N199" s="11">
        <f t="shared" si="257"/>
        <v>5.1750290465335524E-4</v>
      </c>
      <c r="O199" s="11">
        <f t="shared" si="258"/>
        <v>6.096620983284895E-3</v>
      </c>
      <c r="P199" s="11">
        <f t="shared" si="259"/>
        <v>3.8415570763916662E-3</v>
      </c>
      <c r="Q199" s="4">
        <f t="shared" si="260"/>
        <v>3486.8764828317685</v>
      </c>
      <c r="R199" s="4">
        <f t="shared" si="261"/>
        <v>13172.201001587453</v>
      </c>
      <c r="S199" s="4">
        <f t="shared" si="262"/>
        <v>3230.6318101956349</v>
      </c>
      <c r="T199" s="4">
        <f t="shared" si="277"/>
        <v>22.61057962372486</v>
      </c>
      <c r="U199" s="4">
        <f t="shared" si="278"/>
        <v>85.632207918999811</v>
      </c>
      <c r="V199" s="4">
        <f t="shared" si="279"/>
        <v>103.0342104398043</v>
      </c>
      <c r="W199" s="11">
        <f t="shared" si="263"/>
        <v>-1.219247815263802E-2</v>
      </c>
      <c r="X199" s="11">
        <f t="shared" si="264"/>
        <v>-1.3228699347321071E-2</v>
      </c>
      <c r="Y199" s="11">
        <f t="shared" si="265"/>
        <v>-1.2203590333800474E-2</v>
      </c>
      <c r="Z199" s="4">
        <f t="shared" si="291"/>
        <v>5279.7158475797823</v>
      </c>
      <c r="AA199" s="4">
        <f t="shared" si="280"/>
        <v>43678.852531396704</v>
      </c>
      <c r="AB199" s="4">
        <f t="shared" si="281"/>
        <v>5918.9419059825395</v>
      </c>
      <c r="AC199" s="12">
        <f t="shared" si="282"/>
        <v>1.6176850348285194</v>
      </c>
      <c r="AD199" s="12">
        <f t="shared" si="283"/>
        <v>4.1312419377273795</v>
      </c>
      <c r="AE199" s="12">
        <f t="shared" si="284"/>
        <v>1.8654722284812668</v>
      </c>
      <c r="AF199" s="11">
        <f t="shared" si="266"/>
        <v>-2.9039671966837322E-3</v>
      </c>
      <c r="AG199" s="11">
        <f t="shared" si="267"/>
        <v>2.0567434751257441E-3</v>
      </c>
      <c r="AH199" s="11">
        <f t="shared" si="268"/>
        <v>8.257041531207765E-4</v>
      </c>
      <c r="AI199" s="1">
        <f t="shared" si="247"/>
        <v>305049.88302540249</v>
      </c>
      <c r="AJ199" s="1">
        <f t="shared" si="248"/>
        <v>288032.69783092337</v>
      </c>
      <c r="AK199" s="1">
        <f t="shared" si="249"/>
        <v>60065.844725165422</v>
      </c>
      <c r="AL199" s="17">
        <f t="shared" si="285"/>
        <v>54.134160479213911</v>
      </c>
      <c r="AM199" s="17">
        <f t="shared" si="285"/>
        <v>21.789632719353712</v>
      </c>
      <c r="AN199" s="17">
        <f t="shared" si="285"/>
        <v>3.615056225687133</v>
      </c>
      <c r="AO199" s="7">
        <f t="shared" si="269"/>
        <v>4.342369621889372E-3</v>
      </c>
      <c r="AP199" s="7">
        <f t="shared" si="269"/>
        <v>6.6869229037082364E-3</v>
      </c>
      <c r="AQ199" s="7">
        <f t="shared" si="269"/>
        <v>4.8402628615028011E-3</v>
      </c>
      <c r="AR199" s="1">
        <f t="shared" si="286"/>
        <v>154214.37843959799</v>
      </c>
      <c r="AS199" s="1">
        <f t="shared" si="287"/>
        <v>153822.97527639533</v>
      </c>
      <c r="AT199" s="1">
        <f t="shared" si="288"/>
        <v>31354.943143695637</v>
      </c>
      <c r="AU199" s="1">
        <f t="shared" si="250"/>
        <v>30842.875687919601</v>
      </c>
      <c r="AV199" s="1">
        <f t="shared" si="251"/>
        <v>30764.595055279067</v>
      </c>
      <c r="AW199" s="1">
        <f t="shared" si="252"/>
        <v>6270.9886287391273</v>
      </c>
      <c r="AX199" s="1">
        <f t="shared" ref="AX199:AX262" si="300">(AR199-AU199)/B199*1000</f>
        <v>95905.994781377973</v>
      </c>
      <c r="AY199" s="1">
        <f t="shared" ref="AY199:AY262" si="301">(AS199-AV199)/C199*1000</f>
        <v>34453.297332365808</v>
      </c>
      <c r="AZ199" s="1">
        <f t="shared" ref="AZ199:AZ262" si="302">(AT199-AW199)/D199*1000</f>
        <v>3685.566400106748</v>
      </c>
      <c r="BA199" s="1">
        <f t="shared" ref="BA199:BA262" si="303">LN(AX199)</f>
        <v>11.471123769672538</v>
      </c>
      <c r="BB199" s="1">
        <f t="shared" ref="BB199:BB262" si="304">LN(AY199)</f>
        <v>10.447359985428051</v>
      </c>
      <c r="BC199" s="1">
        <f t="shared" ref="BC199:BC262" si="305">LN(AZ199)</f>
        <v>8.2121794970473605</v>
      </c>
      <c r="BD199" s="1">
        <f t="shared" ref="BD199:BD262" si="306">SUMPRODUCT(BA199:BC199,B199:D199)*BS199</f>
        <v>2118.0023329962819</v>
      </c>
      <c r="BE199">
        <f t="shared" si="292"/>
        <v>7.4918915218220111E-2</v>
      </c>
      <c r="BF199">
        <f t="shared" si="293"/>
        <v>0.20311806369660462</v>
      </c>
      <c r="BG199">
        <f t="shared" si="294"/>
        <v>2.6103804494005161E-2</v>
      </c>
      <c r="BH199">
        <f t="shared" ref="BH199:BH262" si="307">(BE199*Z199+BF199*AA199+BG199*AB199)/(Z199+AA199+AB199)</f>
        <v>0.17169185314763658</v>
      </c>
      <c r="BI199">
        <f t="shared" ref="BI199:BK262" si="308">BI$5*BE199^2</f>
        <v>5.6128438574748528E-4</v>
      </c>
      <c r="BJ199">
        <f t="shared" si="308"/>
        <v>4.125694779985793E-3</v>
      </c>
      <c r="BK199">
        <f t="shared" si="308"/>
        <v>6.8140860906124406E-5</v>
      </c>
      <c r="BL199">
        <f t="shared" si="297"/>
        <v>86.558122675899995</v>
      </c>
      <c r="BM199">
        <f t="shared" si="298"/>
        <v>634.62664613970787</v>
      </c>
      <c r="BN199">
        <f t="shared" si="299"/>
        <v>2.1365528194740033</v>
      </c>
      <c r="BO199">
        <f t="shared" si="270"/>
        <v>210.85539161794637</v>
      </c>
      <c r="BP199">
        <f t="shared" si="289"/>
        <v>143.06339603465321</v>
      </c>
      <c r="BQ199">
        <f t="shared" si="290"/>
        <v>27.656406119357271</v>
      </c>
      <c r="BR199" s="7">
        <f t="shared" si="237"/>
        <v>3.3574634217774513E-3</v>
      </c>
      <c r="BS199" s="7">
        <f t="shared" si="295"/>
        <v>1.9617746315683332E-2</v>
      </c>
      <c r="BT199" s="7">
        <f t="shared" si="296"/>
        <v>3.6102712755279737E-3</v>
      </c>
      <c r="BU199" s="8">
        <f>MAX((BU$3*climate!$I309+BU$4*climate!$I309^2+BU$5*climate!$I309^6)*(K199/K$66)^$BW$1,-99)</f>
        <v>-26.063692694017444</v>
      </c>
      <c r="BV199" s="8">
        <f>MAX((BV$3*climate!$I309+BV$4*climate!$I309^2+BV$5*climate!$I309^6)*(L199/L$66)^$BW$1,-99)</f>
        <v>-17.602460904278253</v>
      </c>
      <c r="BW199" s="8">
        <f>MAX((BW$3*climate!$I309+BW$4*climate!$I309^2+BW$5*climate!$I309^6)*(M199/M$66)^$BW$1,-99)</f>
        <v>-17.704367003492024</v>
      </c>
      <c r="BX199" s="8">
        <f>MAX((BX$3*climate!$M309+BX$4*climate!$M309^2+BX$5*climate!$M309^6)*(K199/K$66)^$BW$1,-99)</f>
        <v>-26.063709952704158</v>
      </c>
      <c r="BY199" s="8">
        <f>MAX((BY$3*climate!$M309+BY$4*climate!$M309^2+BY$5*climate!$M309^6)*(L199/L$66)^$BW$1,-99)</f>
        <v>-17.602471510992903</v>
      </c>
      <c r="BZ199" s="8">
        <f>MAX((BZ$3*climate!$M309+BZ$4*climate!$M309^2+BZ$5*climate!$M309^6)*(M199/M$66)^$BW$1,-99)</f>
        <v>-17.70437673211967</v>
      </c>
      <c r="CA199" s="8">
        <f t="shared" ref="CA199:CA262" si="309">((BU199-BX199)*H199+(BY199-BY199)*I199+(BW199-BZ199)*J199)/100</f>
        <v>2.9665782110462943E-2</v>
      </c>
      <c r="CB199" s="8">
        <f t="shared" ref="CB199:CB262" si="310">CA199*BS199</f>
        <v>5.8197578769939886E-4</v>
      </c>
      <c r="CC199" s="8">
        <f t="shared" ref="CC199:CC262" si="311">CA199*BT199</f>
        <v>1.0710152101947599E-4</v>
      </c>
      <c r="CD199" s="8">
        <f>MAX((CD$3*climate!$I309+CD$4*climate!$I309^2+CD$5*climate!$I309^6)*(K199/K$66)^$BW$1,-99)</f>
        <v>-99</v>
      </c>
      <c r="CE199" s="8">
        <f>MAX((CE$3*climate!$I309+CE$4*climate!$I309^2+CE$5*climate!$I309^6)*(L199/L$66)^$BW$1,-99)</f>
        <v>-99</v>
      </c>
      <c r="CF199" s="8">
        <f>MAX((CF$3*climate!$I309+CF$4*climate!$I309^2+CF$5*climate!$I309^6)*(M199/M$66)^$BW$1,-99)</f>
        <v>-99</v>
      </c>
      <c r="CG199" s="8">
        <f>MAX((CG$3*climate!$M309+CG$4*climate!$M309^2+CG$5*climate!$M309^6)*(K199/K$66)^$BW$1,-99)</f>
        <v>-99</v>
      </c>
      <c r="CH199" s="8">
        <f>MAX((CH$3*climate!$M309+CH$4*climate!$M309^2+CH$5*climate!$M309^6)*(L199/L$66)^$BW$1,-99)</f>
        <v>-99</v>
      </c>
      <c r="CI199" s="8">
        <f>MAX((CI$3*climate!$M309+CI$4*climate!$M309^2+CI$5*climate!$M309^6)*(M199/M$66)^$BW$1,-99)</f>
        <v>-99</v>
      </c>
      <c r="CJ199" s="8">
        <f t="shared" ref="CJ199:CJ262" si="312">((CD199-CG199)*Q199+(CH199-CH199)*R199+(CF199-CI199)*S199)/100</f>
        <v>0</v>
      </c>
      <c r="CK199" s="8">
        <f t="shared" ref="CK199:CK262" si="313">CJ199*BS199</f>
        <v>0</v>
      </c>
      <c r="CL199" s="8">
        <f t="shared" ref="CL199:CL262" si="314">CJ199*BT199</f>
        <v>0</v>
      </c>
    </row>
    <row r="200" spans="1:90">
      <c r="A200">
        <f t="shared" si="253"/>
        <v>2154</v>
      </c>
      <c r="B200" s="4">
        <f t="shared" si="271"/>
        <v>1286.387245900738</v>
      </c>
      <c r="C200" s="4">
        <f t="shared" si="272"/>
        <v>3571.7879274311663</v>
      </c>
      <c r="D200" s="4">
        <f t="shared" si="273"/>
        <v>6806.1792715183265</v>
      </c>
      <c r="E200" s="11">
        <f t="shared" si="254"/>
        <v>6.0446739509327286E-6</v>
      </c>
      <c r="F200" s="11">
        <f t="shared" si="255"/>
        <v>1.211823869016132E-5</v>
      </c>
      <c r="G200" s="11">
        <f t="shared" si="256"/>
        <v>2.6755002049314986E-5</v>
      </c>
      <c r="H200" s="4">
        <f t="shared" si="274"/>
        <v>154287.25765586281</v>
      </c>
      <c r="I200" s="4">
        <f t="shared" si="275"/>
        <v>154751.92837702922</v>
      </c>
      <c r="J200" s="4">
        <f t="shared" si="276"/>
        <v>31474.709042842376</v>
      </c>
      <c r="K200" s="4">
        <f t="shared" si="244"/>
        <v>119938.42301182776</v>
      </c>
      <c r="L200" s="4">
        <f t="shared" si="245"/>
        <v>43326.180479121271</v>
      </c>
      <c r="M200" s="4">
        <f t="shared" si="246"/>
        <v>4624.4313861308237</v>
      </c>
      <c r="N200" s="11">
        <f t="shared" si="257"/>
        <v>4.6653630136717084E-4</v>
      </c>
      <c r="O200" s="11">
        <f t="shared" si="258"/>
        <v>6.0269137356596669E-3</v>
      </c>
      <c r="P200" s="11">
        <f t="shared" si="259"/>
        <v>3.7928251129886181E-3</v>
      </c>
      <c r="Q200" s="4">
        <f t="shared" si="260"/>
        <v>3445.9905675468449</v>
      </c>
      <c r="R200" s="4">
        <f t="shared" si="261"/>
        <v>13076.445899244218</v>
      </c>
      <c r="S200" s="4">
        <f t="shared" si="262"/>
        <v>3203.3958958009503</v>
      </c>
      <c r="T200" s="4">
        <f t="shared" si="277"/>
        <v>22.334900625644114</v>
      </c>
      <c r="U200" s="4">
        <f t="shared" si="278"/>
        <v>84.499405185992075</v>
      </c>
      <c r="V200" s="4">
        <f t="shared" si="279"/>
        <v>101.77682314523034</v>
      </c>
      <c r="W200" s="11">
        <f t="shared" si="263"/>
        <v>-1.219247815263802E-2</v>
      </c>
      <c r="X200" s="11">
        <f t="shared" si="264"/>
        <v>-1.3228699347321071E-2</v>
      </c>
      <c r="Y200" s="11">
        <f t="shared" si="265"/>
        <v>-1.2203590333800474E-2</v>
      </c>
      <c r="Z200" s="4">
        <f t="shared" si="291"/>
        <v>5202.9220648913288</v>
      </c>
      <c r="AA200" s="4">
        <f t="shared" si="280"/>
        <v>43453.551335888173</v>
      </c>
      <c r="AB200" s="4">
        <f t="shared" si="281"/>
        <v>5874.1816611808463</v>
      </c>
      <c r="AC200" s="12">
        <f t="shared" si="282"/>
        <v>1.6129873305528113</v>
      </c>
      <c r="AD200" s="12">
        <f t="shared" si="283"/>
        <v>4.1397388426269659</v>
      </c>
      <c r="AE200" s="12">
        <f t="shared" si="284"/>
        <v>1.8670125566478553</v>
      </c>
      <c r="AF200" s="11">
        <f t="shared" si="266"/>
        <v>-2.9039671966837322E-3</v>
      </c>
      <c r="AG200" s="11">
        <f t="shared" si="267"/>
        <v>2.0567434751257441E-3</v>
      </c>
      <c r="AH200" s="11">
        <f t="shared" si="268"/>
        <v>8.257041531207765E-4</v>
      </c>
      <c r="AI200" s="1">
        <f t="shared" si="247"/>
        <v>305387.77041078184</v>
      </c>
      <c r="AJ200" s="1">
        <f t="shared" si="248"/>
        <v>289994.02310311008</v>
      </c>
      <c r="AK200" s="1">
        <f t="shared" si="249"/>
        <v>60330.248881388005</v>
      </c>
      <c r="AL200" s="17">
        <f t="shared" si="285"/>
        <v>54.366880307845612</v>
      </c>
      <c r="AM200" s="17">
        <f t="shared" si="285"/>
        <v>21.933881257507206</v>
      </c>
      <c r="AN200" s="17">
        <f t="shared" si="285"/>
        <v>3.6323790698546565</v>
      </c>
      <c r="AO200" s="7">
        <f t="shared" si="269"/>
        <v>4.298945925670478E-3</v>
      </c>
      <c r="AP200" s="7">
        <f t="shared" si="269"/>
        <v>6.6200536746711539E-3</v>
      </c>
      <c r="AQ200" s="7">
        <f t="shared" si="269"/>
        <v>4.7918602328877727E-3</v>
      </c>
      <c r="AR200" s="1">
        <f t="shared" si="286"/>
        <v>154287.25765586281</v>
      </c>
      <c r="AS200" s="1">
        <f t="shared" si="287"/>
        <v>154751.92837702922</v>
      </c>
      <c r="AT200" s="1">
        <f t="shared" si="288"/>
        <v>31474.709042842376</v>
      </c>
      <c r="AU200" s="1">
        <f t="shared" si="250"/>
        <v>30857.451531172563</v>
      </c>
      <c r="AV200" s="1">
        <f t="shared" si="251"/>
        <v>30950.385675405847</v>
      </c>
      <c r="AW200" s="1">
        <f t="shared" si="252"/>
        <v>6294.9418085684756</v>
      </c>
      <c r="AX200" s="1">
        <f t="shared" si="300"/>
        <v>95950.738409462225</v>
      </c>
      <c r="AY200" s="1">
        <f t="shared" si="301"/>
        <v>34660.944383297014</v>
      </c>
      <c r="AZ200" s="1">
        <f t="shared" si="302"/>
        <v>3699.5451089046596</v>
      </c>
      <c r="BA200" s="1">
        <f t="shared" si="303"/>
        <v>11.47159019717968</v>
      </c>
      <c r="BB200" s="1">
        <f t="shared" si="304"/>
        <v>10.453368809964099</v>
      </c>
      <c r="BC200" s="1">
        <f t="shared" si="305"/>
        <v>8.2159651475348578</v>
      </c>
      <c r="BD200" s="1">
        <f t="shared" si="306"/>
        <v>2057.2626883988642</v>
      </c>
      <c r="BE200">
        <f t="shared" si="292"/>
        <v>7.4918915218220111E-2</v>
      </c>
      <c r="BF200">
        <f t="shared" si="293"/>
        <v>0.20311806369660462</v>
      </c>
      <c r="BG200">
        <f t="shared" si="294"/>
        <v>2.6103804494005161E-2</v>
      </c>
      <c r="BH200">
        <f t="shared" si="307"/>
        <v>0.17181779613967699</v>
      </c>
      <c r="BI200">
        <f t="shared" si="308"/>
        <v>5.6128438574748528E-4</v>
      </c>
      <c r="BJ200">
        <f t="shared" si="308"/>
        <v>4.125694779985793E-3</v>
      </c>
      <c r="BK200">
        <f t="shared" si="308"/>
        <v>6.8140860906124406E-5</v>
      </c>
      <c r="BL200">
        <f t="shared" si="297"/>
        <v>86.599028642034952</v>
      </c>
      <c r="BM200">
        <f t="shared" si="298"/>
        <v>638.45922309784476</v>
      </c>
      <c r="BN200">
        <f t="shared" si="299"/>
        <v>2.1447137709490582</v>
      </c>
      <c r="BO200">
        <f t="shared" si="270"/>
        <v>211.56333088258819</v>
      </c>
      <c r="BP200">
        <f t="shared" si="289"/>
        <v>144.67361621280176</v>
      </c>
      <c r="BQ200">
        <f t="shared" si="290"/>
        <v>27.973586747907664</v>
      </c>
      <c r="BR200" s="7">
        <f t="shared" ref="BR200:BR263" si="315">SUM(H200:J200)/SUM(H199:J199)-1+BR$5</f>
        <v>3.3047250229993885E-3</v>
      </c>
      <c r="BS200" s="7">
        <f t="shared" si="295"/>
        <v>1.9046355646294498E-2</v>
      </c>
      <c r="BT200" s="7">
        <f t="shared" si="296"/>
        <v>3.493729327287393E-3</v>
      </c>
      <c r="BU200" s="8">
        <f>MAX((BU$3*climate!$I310+BU$4*climate!$I310^2+BU$5*climate!$I310^6)*(K200/K$66)^$BW$1,-99)</f>
        <v>-26.361383357692365</v>
      </c>
      <c r="BV200" s="8">
        <f>MAX((BV$3*climate!$I310+BV$4*climate!$I310^2+BV$5*climate!$I310^6)*(L200/L$66)^$BW$1,-99)</f>
        <v>-17.760577622095557</v>
      </c>
      <c r="BW200" s="8">
        <f>MAX((BW$3*climate!$I310+BW$4*climate!$I310^2+BW$5*climate!$I310^6)*(M200/M$66)^$BW$1,-99)</f>
        <v>-17.856950994758506</v>
      </c>
      <c r="BX200" s="8">
        <f>MAX((BX$3*climate!$M310+BX$4*climate!$M310^2+BX$5*climate!$M310^6)*(K200/K$66)^$BW$1,-99)</f>
        <v>-26.361400603816008</v>
      </c>
      <c r="BY200" s="8">
        <f>MAX((BY$3*climate!$M310+BY$4*climate!$M310^2+BY$5*climate!$M310^6)*(L200/L$66)^$BW$1,-99)</f>
        <v>-17.760588203564225</v>
      </c>
      <c r="BZ200" s="8">
        <f>MAX((BZ$3*climate!$M310+BZ$4*climate!$M310^2+BZ$5*climate!$M310^6)*(M200/M$66)^$BW$1,-99)</f>
        <v>-17.856960702820565</v>
      </c>
      <c r="CA200" s="8">
        <f t="shared" si="309"/>
        <v>2.9664155508836422E-2</v>
      </c>
      <c r="CB200" s="8">
        <f t="shared" si="310"/>
        <v>5.6499405576828461E-4</v>
      </c>
      <c r="CC200" s="8">
        <f t="shared" si="311"/>
        <v>1.0363853007043569E-4</v>
      </c>
      <c r="CD200" s="8">
        <f>MAX((CD$3*climate!$I310+CD$4*climate!$I310^2+CD$5*climate!$I310^6)*(K200/K$66)^$BW$1,-99)</f>
        <v>-99</v>
      </c>
      <c r="CE200" s="8">
        <f>MAX((CE$3*climate!$I310+CE$4*climate!$I310^2+CE$5*climate!$I310^6)*(L200/L$66)^$BW$1,-99)</f>
        <v>-99</v>
      </c>
      <c r="CF200" s="8">
        <f>MAX((CF$3*climate!$I310+CF$4*climate!$I310^2+CF$5*climate!$I310^6)*(M200/M$66)^$BW$1,-99)</f>
        <v>-99</v>
      </c>
      <c r="CG200" s="8">
        <f>MAX((CG$3*climate!$M310+CG$4*climate!$M310^2+CG$5*climate!$M310^6)*(K200/K$66)^$BW$1,-99)</f>
        <v>-99</v>
      </c>
      <c r="CH200" s="8">
        <f>MAX((CH$3*climate!$M310+CH$4*climate!$M310^2+CH$5*climate!$M310^6)*(L200/L$66)^$BW$1,-99)</f>
        <v>-99</v>
      </c>
      <c r="CI200" s="8">
        <f>MAX((CI$3*climate!$M310+CI$4*climate!$M310^2+CI$5*climate!$M310^6)*(M200/M$66)^$BW$1,-99)</f>
        <v>-99</v>
      </c>
      <c r="CJ200" s="8">
        <f t="shared" si="312"/>
        <v>0</v>
      </c>
      <c r="CK200" s="8">
        <f t="shared" si="313"/>
        <v>0</v>
      </c>
      <c r="CL200" s="8">
        <f t="shared" si="314"/>
        <v>0</v>
      </c>
    </row>
    <row r="201" spans="1:90">
      <c r="A201">
        <f t="shared" si="253"/>
        <v>2155</v>
      </c>
      <c r="B201" s="4">
        <f t="shared" si="271"/>
        <v>1286.3946329026403</v>
      </c>
      <c r="C201" s="4">
        <f t="shared" si="272"/>
        <v>3571.829047020889</v>
      </c>
      <c r="D201" s="4">
        <f t="shared" si="273"/>
        <v>6806.3522658916663</v>
      </c>
      <c r="E201" s="11">
        <f t="shared" si="254"/>
        <v>5.7424402533860917E-6</v>
      </c>
      <c r="F201" s="11">
        <f t="shared" si="255"/>
        <v>1.1512326755653253E-5</v>
      </c>
      <c r="G201" s="11">
        <f t="shared" si="256"/>
        <v>2.5417251946849235E-5</v>
      </c>
      <c r="H201" s="4">
        <f t="shared" si="274"/>
        <v>154352.47341385754</v>
      </c>
      <c r="I201" s="4">
        <f t="shared" si="275"/>
        <v>155675.79566084896</v>
      </c>
      <c r="J201" s="4">
        <f t="shared" si="276"/>
        <v>31593.386833869499</v>
      </c>
      <c r="K201" s="4">
        <f t="shared" si="244"/>
        <v>119988.4308173568</v>
      </c>
      <c r="L201" s="4">
        <f t="shared" si="245"/>
        <v>43584.335535512691</v>
      </c>
      <c r="M201" s="4">
        <f t="shared" si="246"/>
        <v>4641.7501768446318</v>
      </c>
      <c r="N201" s="11">
        <f t="shared" si="257"/>
        <v>4.1694566489436369E-4</v>
      </c>
      <c r="O201" s="11">
        <f t="shared" si="258"/>
        <v>5.9584079080274854E-3</v>
      </c>
      <c r="P201" s="11">
        <f t="shared" si="259"/>
        <v>3.7450638289819871E-3</v>
      </c>
      <c r="Q201" s="4">
        <f t="shared" si="260"/>
        <v>3405.4142309009167</v>
      </c>
      <c r="R201" s="4">
        <f t="shared" si="261"/>
        <v>12980.495049100566</v>
      </c>
      <c r="S201" s="4">
        <f t="shared" si="262"/>
        <v>3176.2342102815787</v>
      </c>
      <c r="T201" s="4">
        <f t="shared" si="277"/>
        <v>22.062582837724605</v>
      </c>
      <c r="U201" s="4">
        <f t="shared" si="278"/>
        <v>83.381587959759116</v>
      </c>
      <c r="V201" s="4">
        <f t="shared" si="279"/>
        <v>100.53478049009028</v>
      </c>
      <c r="W201" s="11">
        <f t="shared" si="263"/>
        <v>-1.219247815263802E-2</v>
      </c>
      <c r="X201" s="11">
        <f t="shared" si="264"/>
        <v>-1.3228699347321071E-2</v>
      </c>
      <c r="Y201" s="11">
        <f t="shared" si="265"/>
        <v>-1.2203590333800474E-2</v>
      </c>
      <c r="Z201" s="4">
        <f t="shared" si="291"/>
        <v>5126.9824381599356</v>
      </c>
      <c r="AA201" s="4">
        <f t="shared" si="280"/>
        <v>43226.389560575124</v>
      </c>
      <c r="AB201" s="4">
        <f t="shared" si="281"/>
        <v>5829.4686854247348</v>
      </c>
      <c r="AC201" s="12">
        <f t="shared" si="282"/>
        <v>1.6083032682562195</v>
      </c>
      <c r="AD201" s="12">
        <f t="shared" si="283"/>
        <v>4.1482532234802632</v>
      </c>
      <c r="AE201" s="12">
        <f t="shared" si="284"/>
        <v>1.8685541566698081</v>
      </c>
      <c r="AF201" s="11">
        <f t="shared" si="266"/>
        <v>-2.9039671966837322E-3</v>
      </c>
      <c r="AG201" s="11">
        <f t="shared" si="267"/>
        <v>2.0567434751257441E-3</v>
      </c>
      <c r="AH201" s="11">
        <f t="shared" si="268"/>
        <v>8.257041531207765E-4</v>
      </c>
      <c r="AI201" s="1">
        <f t="shared" si="247"/>
        <v>305706.4449008762</v>
      </c>
      <c r="AJ201" s="1">
        <f t="shared" si="248"/>
        <v>291945.0064682049</v>
      </c>
      <c r="AK201" s="1">
        <f t="shared" si="249"/>
        <v>60592.165801817682</v>
      </c>
      <c r="AL201" s="17">
        <f t="shared" si="285"/>
        <v>54.598263383650533</v>
      </c>
      <c r="AM201" s="17">
        <f t="shared" si="285"/>
        <v>22.07763269401358</v>
      </c>
      <c r="AN201" s="17">
        <f t="shared" si="285"/>
        <v>3.6496108641421103</v>
      </c>
      <c r="AO201" s="7">
        <f t="shared" si="269"/>
        <v>4.255956466413773E-3</v>
      </c>
      <c r="AP201" s="7">
        <f t="shared" si="269"/>
        <v>6.5538531379244419E-3</v>
      </c>
      <c r="AQ201" s="7">
        <f t="shared" si="269"/>
        <v>4.7439416305588948E-3</v>
      </c>
      <c r="AR201" s="1">
        <f t="shared" si="286"/>
        <v>154352.47341385754</v>
      </c>
      <c r="AS201" s="1">
        <f t="shared" si="287"/>
        <v>155675.79566084896</v>
      </c>
      <c r="AT201" s="1">
        <f t="shared" si="288"/>
        <v>31593.386833869499</v>
      </c>
      <c r="AU201" s="1">
        <f t="shared" si="250"/>
        <v>30870.49468277151</v>
      </c>
      <c r="AV201" s="1">
        <f t="shared" si="251"/>
        <v>31135.159132169792</v>
      </c>
      <c r="AW201" s="1">
        <f t="shared" si="252"/>
        <v>6318.6773667738998</v>
      </c>
      <c r="AX201" s="1">
        <f t="shared" si="300"/>
        <v>95990.744653885442</v>
      </c>
      <c r="AY201" s="1">
        <f t="shared" si="301"/>
        <v>34867.468428410153</v>
      </c>
      <c r="AZ201" s="1">
        <f t="shared" si="302"/>
        <v>3713.4001414757049</v>
      </c>
      <c r="BA201" s="1">
        <f t="shared" si="303"/>
        <v>11.472007055946884</v>
      </c>
      <c r="BB201" s="1">
        <f t="shared" si="304"/>
        <v>10.459309536759152</v>
      </c>
      <c r="BC201" s="1">
        <f t="shared" si="305"/>
        <v>8.2197032160720678</v>
      </c>
      <c r="BD201" s="1">
        <f t="shared" si="306"/>
        <v>1998.2509827693975</v>
      </c>
      <c r="BE201">
        <f t="shared" si="292"/>
        <v>7.4918915218220111E-2</v>
      </c>
      <c r="BF201">
        <f t="shared" si="293"/>
        <v>0.20311806369660462</v>
      </c>
      <c r="BG201">
        <f t="shared" si="294"/>
        <v>2.6103804494005161E-2</v>
      </c>
      <c r="BH201">
        <f t="shared" si="307"/>
        <v>0.17194262434344473</v>
      </c>
      <c r="BI201">
        <f t="shared" si="308"/>
        <v>5.6128438574748528E-4</v>
      </c>
      <c r="BJ201">
        <f t="shared" si="308"/>
        <v>4.125694779985793E-3</v>
      </c>
      <c r="BK201">
        <f t="shared" si="308"/>
        <v>6.8140860906124406E-5</v>
      </c>
      <c r="BL201">
        <f t="shared" si="297"/>
        <v>86.63563322870209</v>
      </c>
      <c r="BM201">
        <f t="shared" si="298"/>
        <v>642.27081752809954</v>
      </c>
      <c r="BN201">
        <f t="shared" si="299"/>
        <v>2.1528005778000838</v>
      </c>
      <c r="BO201">
        <f t="shared" si="270"/>
        <v>212.26248951610498</v>
      </c>
      <c r="BP201">
        <f t="shared" si="289"/>
        <v>146.30213858017717</v>
      </c>
      <c r="BQ201">
        <f t="shared" si="290"/>
        <v>28.294434286157177</v>
      </c>
      <c r="BR201" s="7">
        <f t="shared" si="315"/>
        <v>3.2532030230225661E-3</v>
      </c>
      <c r="BS201" s="7">
        <f t="shared" si="295"/>
        <v>1.8491607423586891E-2</v>
      </c>
      <c r="BT201" s="7">
        <f t="shared" si="296"/>
        <v>3.381121989168906E-3</v>
      </c>
      <c r="BU201" s="8">
        <f>MAX((BU$3*climate!$I311+BU$4*climate!$I311^2+BU$5*climate!$I311^6)*(K201/K$66)^$BW$1,-99)</f>
        <v>-26.657388266587695</v>
      </c>
      <c r="BV201" s="8">
        <f>MAX((BV$3*climate!$I311+BV$4*climate!$I311^2+BV$5*climate!$I311^6)*(L201/L$66)^$BW$1,-99)</f>
        <v>-17.917243579022177</v>
      </c>
      <c r="BW201" s="8">
        <f>MAX((BW$3*climate!$I311+BW$4*climate!$I311^2+BW$5*climate!$I311^6)*(M201/M$66)^$BW$1,-99)</f>
        <v>-18.008256883734006</v>
      </c>
      <c r="BX201" s="8">
        <f>MAX((BX$3*climate!$M311+BX$4*climate!$M311^2+BX$5*climate!$M311^6)*(K201/K$66)^$BW$1,-99)</f>
        <v>-26.657405499764277</v>
      </c>
      <c r="BY201" s="8">
        <f>MAX((BY$3*climate!$M311+BY$4*climate!$M311^2+BY$5*climate!$M311^6)*(L201/L$66)^$BW$1,-99)</f>
        <v>-17.917254135173923</v>
      </c>
      <c r="BZ201" s="8">
        <f>MAX((BZ$3*climate!$M311+BZ$4*climate!$M311^2+BZ$5*climate!$M311^6)*(M201/M$66)^$BW$1,-99)</f>
        <v>-18.008266571162462</v>
      </c>
      <c r="CA201" s="8">
        <f t="shared" si="309"/>
        <v>2.9660421048030843E-2</v>
      </c>
      <c r="CB201" s="8">
        <f t="shared" si="310"/>
        <v>5.4846886203847997E-4</v>
      </c>
      <c r="CC201" s="8">
        <f t="shared" si="311"/>
        <v>1.0028550181350533E-4</v>
      </c>
      <c r="CD201" s="8">
        <f>MAX((CD$3*climate!$I311+CD$4*climate!$I311^2+CD$5*climate!$I311^6)*(K201/K$66)^$BW$1,-99)</f>
        <v>-99</v>
      </c>
      <c r="CE201" s="8">
        <f>MAX((CE$3*climate!$I311+CE$4*climate!$I311^2+CE$5*climate!$I311^6)*(L201/L$66)^$BW$1,-99)</f>
        <v>-99</v>
      </c>
      <c r="CF201" s="8">
        <f>MAX((CF$3*climate!$I311+CF$4*climate!$I311^2+CF$5*climate!$I311^6)*(M201/M$66)^$BW$1,-99)</f>
        <v>-99</v>
      </c>
      <c r="CG201" s="8">
        <f>MAX((CG$3*climate!$M311+CG$4*climate!$M311^2+CG$5*climate!$M311^6)*(K201/K$66)^$BW$1,-99)</f>
        <v>-99</v>
      </c>
      <c r="CH201" s="8">
        <f>MAX((CH$3*climate!$M311+CH$4*climate!$M311^2+CH$5*climate!$M311^6)*(L201/L$66)^$BW$1,-99)</f>
        <v>-99</v>
      </c>
      <c r="CI201" s="8">
        <f>MAX((CI$3*climate!$M311+CI$4*climate!$M311^2+CI$5*climate!$M311^6)*(M201/M$66)^$BW$1,-99)</f>
        <v>-99</v>
      </c>
      <c r="CJ201" s="8">
        <f t="shared" si="312"/>
        <v>0</v>
      </c>
      <c r="CK201" s="8">
        <f t="shared" si="313"/>
        <v>0</v>
      </c>
      <c r="CL201" s="8">
        <f t="shared" si="314"/>
        <v>0</v>
      </c>
    </row>
    <row r="202" spans="1:90">
      <c r="A202">
        <f t="shared" si="253"/>
        <v>2156</v>
      </c>
      <c r="B202" s="4">
        <f t="shared" si="271"/>
        <v>1286.4016505947459</v>
      </c>
      <c r="C202" s="4">
        <f t="shared" si="272"/>
        <v>3571.8681110808388</v>
      </c>
      <c r="D202" s="4">
        <f t="shared" si="273"/>
        <v>6806.5166147235286</v>
      </c>
      <c r="E202" s="11">
        <f t="shared" si="254"/>
        <v>5.4553182407167866E-6</v>
      </c>
      <c r="F202" s="11">
        <f t="shared" si="255"/>
        <v>1.093671041787059E-5</v>
      </c>
      <c r="G202" s="11">
        <f t="shared" si="256"/>
        <v>2.4146389349506773E-5</v>
      </c>
      <c r="H202" s="4">
        <f t="shared" si="274"/>
        <v>154410.22842765696</v>
      </c>
      <c r="I202" s="4">
        <f t="shared" si="275"/>
        <v>156594.60749596334</v>
      </c>
      <c r="J202" s="4">
        <f t="shared" si="276"/>
        <v>31710.992986998532</v>
      </c>
      <c r="K202" s="4">
        <f t="shared" si="244"/>
        <v>120032.67280966876</v>
      </c>
      <c r="L202" s="4">
        <f t="shared" si="245"/>
        <v>43841.094527025576</v>
      </c>
      <c r="M202" s="4">
        <f t="shared" si="246"/>
        <v>4658.9165621667389</v>
      </c>
      <c r="N202" s="11">
        <f t="shared" si="257"/>
        <v>3.6871881739419798E-4</v>
      </c>
      <c r="O202" s="11">
        <f t="shared" si="258"/>
        <v>5.8910842245989414E-3</v>
      </c>
      <c r="P202" s="11">
        <f t="shared" si="259"/>
        <v>3.6982570513470758E-3</v>
      </c>
      <c r="Q202" s="4">
        <f t="shared" si="260"/>
        <v>3365.1524811084723</v>
      </c>
      <c r="R202" s="4">
        <f t="shared" si="261"/>
        <v>12884.37849558458</v>
      </c>
      <c r="S202" s="4">
        <f t="shared" si="262"/>
        <v>3149.1519687066402</v>
      </c>
      <c r="T202" s="4">
        <f t="shared" si="277"/>
        <v>21.79358527848488</v>
      </c>
      <c r="U202" s="4">
        <f t="shared" si="278"/>
        <v>82.278558001537263</v>
      </c>
      <c r="V202" s="4">
        <f t="shared" si="279"/>
        <v>99.30789521469066</v>
      </c>
      <c r="W202" s="11">
        <f t="shared" si="263"/>
        <v>-1.219247815263802E-2</v>
      </c>
      <c r="X202" s="11">
        <f t="shared" si="264"/>
        <v>-1.3228699347321071E-2</v>
      </c>
      <c r="Y202" s="11">
        <f t="shared" si="265"/>
        <v>-1.2203590333800474E-2</v>
      </c>
      <c r="Z202" s="4">
        <f t="shared" si="291"/>
        <v>5051.8992443562711</v>
      </c>
      <c r="AA202" s="4">
        <f t="shared" si="280"/>
        <v>42997.461133199875</v>
      </c>
      <c r="AB202" s="4">
        <f t="shared" si="281"/>
        <v>5784.8130569407358</v>
      </c>
      <c r="AC202" s="12">
        <f t="shared" si="282"/>
        <v>1.6036328083228841</v>
      </c>
      <c r="AD202" s="12">
        <f t="shared" si="283"/>
        <v>4.1567851162308251</v>
      </c>
      <c r="AE202" s="12">
        <f t="shared" si="284"/>
        <v>1.8700970295973014</v>
      </c>
      <c r="AF202" s="11">
        <f t="shared" si="266"/>
        <v>-2.9039671966837322E-3</v>
      </c>
      <c r="AG202" s="11">
        <f t="shared" si="267"/>
        <v>2.0567434751257441E-3</v>
      </c>
      <c r="AH202" s="11">
        <f t="shared" si="268"/>
        <v>8.257041531207765E-4</v>
      </c>
      <c r="AI202" s="1">
        <f t="shared" si="247"/>
        <v>306006.29509356007</v>
      </c>
      <c r="AJ202" s="1">
        <f t="shared" si="248"/>
        <v>293885.66495355422</v>
      </c>
      <c r="AK202" s="1">
        <f t="shared" si="249"/>
        <v>60851.62658840981</v>
      </c>
      <c r="AL202" s="17">
        <f t="shared" si="285"/>
        <v>54.828307537432124</v>
      </c>
      <c r="AM202" s="17">
        <f t="shared" si="285"/>
        <v>22.220879320700085</v>
      </c>
      <c r="AN202" s="17">
        <f t="shared" si="285"/>
        <v>3.6667512696467166</v>
      </c>
      <c r="AO202" s="7">
        <f t="shared" ref="AO202:AQ217" si="316">AO$5*AO201</f>
        <v>4.2133969017496354E-3</v>
      </c>
      <c r="AP202" s="7">
        <f t="shared" si="316"/>
        <v>6.4883146065451971E-3</v>
      </c>
      <c r="AQ202" s="7">
        <f t="shared" si="316"/>
        <v>4.696502214253306E-3</v>
      </c>
      <c r="AR202" s="1">
        <f t="shared" si="286"/>
        <v>154410.22842765696</v>
      </c>
      <c r="AS202" s="1">
        <f t="shared" si="287"/>
        <v>156594.60749596334</v>
      </c>
      <c r="AT202" s="1">
        <f t="shared" si="288"/>
        <v>31710.992986998532</v>
      </c>
      <c r="AU202" s="1">
        <f t="shared" si="250"/>
        <v>30882.045685531393</v>
      </c>
      <c r="AV202" s="1">
        <f t="shared" si="251"/>
        <v>31318.921499192671</v>
      </c>
      <c r="AW202" s="1">
        <f t="shared" si="252"/>
        <v>6342.1985973997071</v>
      </c>
      <c r="AX202" s="1">
        <f t="shared" si="300"/>
        <v>96026.138247734998</v>
      </c>
      <c r="AY202" s="1">
        <f t="shared" si="301"/>
        <v>35072.875621620464</v>
      </c>
      <c r="AZ202" s="1">
        <f t="shared" si="302"/>
        <v>3727.133249733391</v>
      </c>
      <c r="BA202" s="1">
        <f t="shared" si="303"/>
        <v>11.4723757068042</v>
      </c>
      <c r="BB202" s="1">
        <f t="shared" si="304"/>
        <v>10.465183336397162</v>
      </c>
      <c r="BC202" s="1">
        <f t="shared" si="305"/>
        <v>8.2233946513846625</v>
      </c>
      <c r="BD202" s="1">
        <f t="shared" si="306"/>
        <v>1940.9187914448348</v>
      </c>
      <c r="BE202">
        <f t="shared" si="292"/>
        <v>7.4918915218220111E-2</v>
      </c>
      <c r="BF202">
        <f t="shared" si="293"/>
        <v>0.20311806369660462</v>
      </c>
      <c r="BG202">
        <f t="shared" si="294"/>
        <v>2.6103804494005161E-2</v>
      </c>
      <c r="BH202">
        <f t="shared" si="307"/>
        <v>0.1720663455670611</v>
      </c>
      <c r="BI202">
        <f t="shared" si="308"/>
        <v>5.6128438574748528E-4</v>
      </c>
      <c r="BJ202">
        <f t="shared" si="308"/>
        <v>4.125694779985793E-3</v>
      </c>
      <c r="BK202">
        <f t="shared" si="308"/>
        <v>6.8140860906124406E-5</v>
      </c>
      <c r="BL202">
        <f t="shared" si="297"/>
        <v>86.668050216146327</v>
      </c>
      <c r="BM202">
        <f t="shared" si="298"/>
        <v>646.06155472002013</v>
      </c>
      <c r="BN202">
        <f t="shared" si="299"/>
        <v>2.1608143623221534</v>
      </c>
      <c r="BO202">
        <f t="shared" si="270"/>
        <v>212.95302248867307</v>
      </c>
      <c r="BP202">
        <f t="shared" si="289"/>
        <v>147.94917012135124</v>
      </c>
      <c r="BQ202">
        <f t="shared" si="290"/>
        <v>28.618990902400697</v>
      </c>
      <c r="BR202" s="7">
        <f t="shared" si="315"/>
        <v>3.2028795104712682E-3</v>
      </c>
      <c r="BS202" s="7">
        <f t="shared" si="295"/>
        <v>1.7953016916103778E-2</v>
      </c>
      <c r="BT202" s="7">
        <f t="shared" si="296"/>
        <v>3.2723072904847013E-3</v>
      </c>
      <c r="BU202" s="8">
        <f>MAX((BU$3*climate!$I312+BU$4*climate!$I312^2+BU$5*climate!$I312^6)*(K202/K$66)^$BW$1,-99)</f>
        <v>-26.95167153664563</v>
      </c>
      <c r="BV202" s="8">
        <f>MAX((BV$3*climate!$I312+BV$4*climate!$I312^2+BV$5*climate!$I312^6)*(L202/L$66)^$BW$1,-99)</f>
        <v>-18.072446409625414</v>
      </c>
      <c r="BW202" s="8">
        <f>MAX((BW$3*climate!$I312+BW$4*climate!$I312^2+BW$5*climate!$I312^6)*(M202/M$66)^$BW$1,-99)</f>
        <v>-18.158271194563842</v>
      </c>
      <c r="BX202" s="8">
        <f>MAX((BX$3*climate!$M312+BX$4*climate!$M312^2+BX$5*climate!$M312^6)*(K202/K$66)^$BW$1,-99)</f>
        <v>-26.951688756512592</v>
      </c>
      <c r="BY202" s="8">
        <f>MAX((BY$3*climate!$M312+BY$4*climate!$M312^2+BY$5*climate!$M312^6)*(L202/L$66)^$BW$1,-99)</f>
        <v>-18.072456940401658</v>
      </c>
      <c r="BZ202" s="8">
        <f>MAX((BZ$3*climate!$M312+BZ$4*climate!$M312^2+BZ$5*climate!$M312^6)*(M202/M$66)^$BW$1,-99)</f>
        <v>-18.158280861301069</v>
      </c>
      <c r="CA202" s="8">
        <f t="shared" si="309"/>
        <v>2.9654654274779826E-2</v>
      </c>
      <c r="CB202" s="8">
        <f t="shared" si="310"/>
        <v>5.3239050983633145E-4</v>
      </c>
      <c r="CC202" s="8">
        <f t="shared" si="311"/>
        <v>9.7039141380165337E-5</v>
      </c>
      <c r="CD202" s="8">
        <f>MAX((CD$3*climate!$I312+CD$4*climate!$I312^2+CD$5*climate!$I312^6)*(K202/K$66)^$BW$1,-99)</f>
        <v>-99</v>
      </c>
      <c r="CE202" s="8">
        <f>MAX((CE$3*climate!$I312+CE$4*climate!$I312^2+CE$5*climate!$I312^6)*(L202/L$66)^$BW$1,-99)</f>
        <v>-99</v>
      </c>
      <c r="CF202" s="8">
        <f>MAX((CF$3*climate!$I312+CF$4*climate!$I312^2+CF$5*climate!$I312^6)*(M202/M$66)^$BW$1,-99)</f>
        <v>-99</v>
      </c>
      <c r="CG202" s="8">
        <f>MAX((CG$3*climate!$M312+CG$4*climate!$M312^2+CG$5*climate!$M312^6)*(K202/K$66)^$BW$1,-99)</f>
        <v>-99</v>
      </c>
      <c r="CH202" s="8">
        <f>MAX((CH$3*climate!$M312+CH$4*climate!$M312^2+CH$5*climate!$M312^6)*(L202/L$66)^$BW$1,-99)</f>
        <v>-99</v>
      </c>
      <c r="CI202" s="8">
        <f>MAX((CI$3*climate!$M312+CI$4*climate!$M312^2+CI$5*climate!$M312^6)*(M202/M$66)^$BW$1,-99)</f>
        <v>-99</v>
      </c>
      <c r="CJ202" s="8">
        <f t="shared" si="312"/>
        <v>0</v>
      </c>
      <c r="CK202" s="8">
        <f t="shared" si="313"/>
        <v>0</v>
      </c>
      <c r="CL202" s="8">
        <f t="shared" si="314"/>
        <v>0</v>
      </c>
    </row>
    <row r="203" spans="1:90">
      <c r="A203">
        <f t="shared" si="253"/>
        <v>2157</v>
      </c>
      <c r="B203" s="4">
        <f t="shared" si="271"/>
        <v>1286.4083174386158</v>
      </c>
      <c r="C203" s="4">
        <f t="shared" si="272"/>
        <v>3571.9052223436611</v>
      </c>
      <c r="D203" s="4">
        <f t="shared" si="273"/>
        <v>6806.6727498838072</v>
      </c>
      <c r="E203" s="11">
        <f t="shared" si="254"/>
        <v>5.1825523286809467E-6</v>
      </c>
      <c r="F203" s="11">
        <f t="shared" si="255"/>
        <v>1.038987489697706E-5</v>
      </c>
      <c r="G203" s="11">
        <f t="shared" si="256"/>
        <v>2.2939069882031434E-5</v>
      </c>
      <c r="H203" s="4">
        <f t="shared" si="274"/>
        <v>154460.72485917911</v>
      </c>
      <c r="I203" s="4">
        <f t="shared" si="275"/>
        <v>157508.39558862383</v>
      </c>
      <c r="J203" s="4">
        <f t="shared" si="276"/>
        <v>31827.543937662718</v>
      </c>
      <c r="K203" s="4">
        <f t="shared" si="244"/>
        <v>120071.30455027519</v>
      </c>
      <c r="L203" s="4">
        <f t="shared" si="245"/>
        <v>44096.465551030677</v>
      </c>
      <c r="M203" s="4">
        <f t="shared" si="246"/>
        <v>4675.9327364762803</v>
      </c>
      <c r="N203" s="11">
        <f t="shared" si="257"/>
        <v>3.2184354228026457E-4</v>
      </c>
      <c r="O203" s="11">
        <f t="shared" si="258"/>
        <v>5.8249235508405217E-3</v>
      </c>
      <c r="P203" s="11">
        <f t="shared" si="259"/>
        <v>3.6523887222457141E-3</v>
      </c>
      <c r="Q203" s="4">
        <f t="shared" si="260"/>
        <v>3325.2100134875823</v>
      </c>
      <c r="R203" s="4">
        <f t="shared" si="261"/>
        <v>12788.125490808377</v>
      </c>
      <c r="S203" s="4">
        <f t="shared" si="262"/>
        <v>3122.1541881802614</v>
      </c>
      <c r="T203" s="4">
        <f t="shared" si="277"/>
        <v>21.527867466109299</v>
      </c>
      <c r="U203" s="4">
        <f t="shared" si="278"/>
        <v>81.190119695003801</v>
      </c>
      <c r="V203" s="4">
        <f t="shared" si="279"/>
        <v>98.095982344578587</v>
      </c>
      <c r="W203" s="11">
        <f t="shared" si="263"/>
        <v>-1.219247815263802E-2</v>
      </c>
      <c r="X203" s="11">
        <f t="shared" si="264"/>
        <v>-1.3228699347321071E-2</v>
      </c>
      <c r="Y203" s="11">
        <f t="shared" si="265"/>
        <v>-1.2203590333800474E-2</v>
      </c>
      <c r="Z203" s="4">
        <f t="shared" si="291"/>
        <v>4977.6742241704014</v>
      </c>
      <c r="AA203" s="4">
        <f t="shared" si="280"/>
        <v>42766.858139856631</v>
      </c>
      <c r="AB203" s="4">
        <f t="shared" si="281"/>
        <v>5740.2245184913154</v>
      </c>
      <c r="AC203" s="12">
        <f t="shared" si="282"/>
        <v>1.5989759112519886</v>
      </c>
      <c r="AD203" s="12">
        <f t="shared" si="283"/>
        <v>4.1653345568961324</v>
      </c>
      <c r="AE203" s="12">
        <f t="shared" si="284"/>
        <v>1.8716411764813787</v>
      </c>
      <c r="AF203" s="11">
        <f t="shared" si="266"/>
        <v>-2.9039671966837322E-3</v>
      </c>
      <c r="AG203" s="11">
        <f t="shared" si="267"/>
        <v>2.0567434751257441E-3</v>
      </c>
      <c r="AH203" s="11">
        <f t="shared" si="268"/>
        <v>8.257041531207765E-4</v>
      </c>
      <c r="AI203" s="1">
        <f t="shared" si="247"/>
        <v>306287.71126973548</v>
      </c>
      <c r="AJ203" s="1">
        <f t="shared" si="248"/>
        <v>295816.01995739149</v>
      </c>
      <c r="AK203" s="1">
        <f t="shared" si="249"/>
        <v>61108.662526968539</v>
      </c>
      <c r="AL203" s="17">
        <f t="shared" si="285"/>
        <v>55.057010824327456</v>
      </c>
      <c r="AM203" s="17">
        <f t="shared" si="285"/>
        <v>22.363613616008191</v>
      </c>
      <c r="AN203" s="17">
        <f t="shared" si="285"/>
        <v>3.683799966049158</v>
      </c>
      <c r="AO203" s="7">
        <f t="shared" si="316"/>
        <v>4.1712629327321392E-3</v>
      </c>
      <c r="AP203" s="7">
        <f t="shared" si="316"/>
        <v>6.4234314604797449E-3</v>
      </c>
      <c r="AQ203" s="7">
        <f t="shared" si="316"/>
        <v>4.6495371921107731E-3</v>
      </c>
      <c r="AR203" s="1">
        <f t="shared" si="286"/>
        <v>154460.72485917911</v>
      </c>
      <c r="AS203" s="1">
        <f t="shared" si="287"/>
        <v>157508.39558862383</v>
      </c>
      <c r="AT203" s="1">
        <f t="shared" si="288"/>
        <v>31827.543937662718</v>
      </c>
      <c r="AU203" s="1">
        <f t="shared" si="250"/>
        <v>30892.144971835824</v>
      </c>
      <c r="AV203" s="1">
        <f t="shared" si="251"/>
        <v>31501.679117724765</v>
      </c>
      <c r="AW203" s="1">
        <f t="shared" si="252"/>
        <v>6365.5087875325444</v>
      </c>
      <c r="AX203" s="1">
        <f t="shared" si="300"/>
        <v>96057.043640220159</v>
      </c>
      <c r="AY203" s="1">
        <f t="shared" si="301"/>
        <v>35277.172440824543</v>
      </c>
      <c r="AZ203" s="1">
        <f t="shared" si="302"/>
        <v>3740.7461891810244</v>
      </c>
      <c r="BA203" s="1">
        <f t="shared" si="303"/>
        <v>11.472697498565958</v>
      </c>
      <c r="BB203" s="1">
        <f t="shared" si="304"/>
        <v>10.470991360673715</v>
      </c>
      <c r="BC203" s="1">
        <f t="shared" si="305"/>
        <v>8.2270403863317458</v>
      </c>
      <c r="BD203" s="1">
        <f t="shared" si="306"/>
        <v>1885.219007660628</v>
      </c>
      <c r="BE203">
        <f t="shared" si="292"/>
        <v>7.4918915218220111E-2</v>
      </c>
      <c r="BF203">
        <f t="shared" si="293"/>
        <v>0.20311806369660462</v>
      </c>
      <c r="BG203">
        <f t="shared" si="294"/>
        <v>2.6103804494005161E-2</v>
      </c>
      <c r="BH203">
        <f t="shared" si="307"/>
        <v>0.17218896755483115</v>
      </c>
      <c r="BI203">
        <f t="shared" si="308"/>
        <v>5.6128438574748528E-4</v>
      </c>
      <c r="BJ203">
        <f t="shared" si="308"/>
        <v>4.125694779985793E-3</v>
      </c>
      <c r="BK203">
        <f t="shared" si="308"/>
        <v>6.8140860906124406E-5</v>
      </c>
      <c r="BL203">
        <f t="shared" si="297"/>
        <v>86.696393074695678</v>
      </c>
      <c r="BM203">
        <f t="shared" si="298"/>
        <v>649.83156548392265</v>
      </c>
      <c r="BN203">
        <f t="shared" si="299"/>
        <v>2.1687562444398383</v>
      </c>
      <c r="BO203">
        <f t="shared" si="270"/>
        <v>213.63508536109498</v>
      </c>
      <c r="BP203">
        <f t="shared" si="289"/>
        <v>149.61492014819936</v>
      </c>
      <c r="BQ203">
        <f t="shared" si="290"/>
        <v>28.947299249244995</v>
      </c>
      <c r="BR203" s="7">
        <f t="shared" si="315"/>
        <v>3.1537366636449349E-3</v>
      </c>
      <c r="BS203" s="7">
        <f t="shared" si="295"/>
        <v>1.7430113510780366E-2</v>
      </c>
      <c r="BT203" s="7">
        <f t="shared" si="296"/>
        <v>3.167148829506855E-3</v>
      </c>
      <c r="BU203" s="8">
        <f>MAX((BU$3*climate!$I313+BU$4*climate!$I313^2+BU$5*climate!$I313^6)*(K203/K$66)^$BW$1,-99)</f>
        <v>-27.244198365663213</v>
      </c>
      <c r="BV203" s="8">
        <f>MAX((BV$3*climate!$I313+BV$4*climate!$I313^2+BV$5*climate!$I313^6)*(L203/L$66)^$BW$1,-99)</f>
        <v>-18.226174500499074</v>
      </c>
      <c r="BW203" s="8">
        <f>MAX((BW$3*climate!$I313+BW$4*climate!$I313^2+BW$5*climate!$I313^6)*(M203/M$66)^$BW$1,-99)</f>
        <v>-18.306981143479156</v>
      </c>
      <c r="BX203" s="8">
        <f>MAX((BX$3*climate!$M313+BX$4*climate!$M313^2+BX$5*climate!$M313^6)*(K203/K$66)^$BW$1,-99)</f>
        <v>-27.244215571878591</v>
      </c>
      <c r="BY203" s="8">
        <f>MAX((BY$3*climate!$M313+BY$4*climate!$M313^2+BY$5*climate!$M313^6)*(L203/L$66)^$BW$1,-99)</f>
        <v>-18.226185005853061</v>
      </c>
      <c r="BZ203" s="8">
        <f>MAX((BZ$3*climate!$M313+BZ$4*climate!$M313^2+BZ$5*climate!$M313^6)*(M203/M$66)^$BW$1,-99)</f>
        <v>-18.306990789477446</v>
      </c>
      <c r="CA203" s="8">
        <f t="shared" si="309"/>
        <v>2.9646929338725325E-2</v>
      </c>
      <c r="CB203" s="8">
        <f t="shared" si="310"/>
        <v>5.1674934362006713E-4</v>
      </c>
      <c r="CC203" s="8">
        <f t="shared" si="311"/>
        <v>9.3896237553616355E-5</v>
      </c>
      <c r="CD203" s="8">
        <f>MAX((CD$3*climate!$I313+CD$4*climate!$I313^2+CD$5*climate!$I313^6)*(K203/K$66)^$BW$1,-99)</f>
        <v>-99</v>
      </c>
      <c r="CE203" s="8">
        <f>MAX((CE$3*climate!$I313+CE$4*climate!$I313^2+CE$5*climate!$I313^6)*(L203/L$66)^$BW$1,-99)</f>
        <v>-99</v>
      </c>
      <c r="CF203" s="8">
        <f>MAX((CF$3*climate!$I313+CF$4*climate!$I313^2+CF$5*climate!$I313^6)*(M203/M$66)^$BW$1,-99)</f>
        <v>-99</v>
      </c>
      <c r="CG203" s="8">
        <f>MAX((CG$3*climate!$M313+CG$4*climate!$M313^2+CG$5*climate!$M313^6)*(K203/K$66)^$BW$1,-99)</f>
        <v>-99</v>
      </c>
      <c r="CH203" s="8">
        <f>MAX((CH$3*climate!$M313+CH$4*climate!$M313^2+CH$5*climate!$M313^6)*(L203/L$66)^$BW$1,-99)</f>
        <v>-99</v>
      </c>
      <c r="CI203" s="8">
        <f>MAX((CI$3*climate!$M313+CI$4*climate!$M313^2+CI$5*climate!$M313^6)*(M203/M$66)^$BW$1,-99)</f>
        <v>-99</v>
      </c>
      <c r="CJ203" s="8">
        <f t="shared" si="312"/>
        <v>0</v>
      </c>
      <c r="CK203" s="8">
        <f t="shared" si="313"/>
        <v>0</v>
      </c>
      <c r="CL203" s="8">
        <f t="shared" si="314"/>
        <v>0</v>
      </c>
    </row>
    <row r="204" spans="1:90">
      <c r="A204">
        <f t="shared" si="253"/>
        <v>2158</v>
      </c>
      <c r="B204" s="4">
        <f t="shared" si="271"/>
        <v>1286.4146509731158</v>
      </c>
      <c r="C204" s="4">
        <f t="shared" si="272"/>
        <v>3571.940478409645</v>
      </c>
      <c r="D204" s="4">
        <f t="shared" si="273"/>
        <v>6806.8210816885867</v>
      </c>
      <c r="E204" s="11">
        <f t="shared" si="254"/>
        <v>4.9234247122468991E-6</v>
      </c>
      <c r="F204" s="11">
        <f t="shared" si="255"/>
        <v>9.8703811521282059E-6</v>
      </c>
      <c r="G204" s="11">
        <f t="shared" si="256"/>
        <v>2.1792116387929863E-5</v>
      </c>
      <c r="H204" s="4">
        <f t="shared" si="274"/>
        <v>154504.1642151507</v>
      </c>
      <c r="I204" s="4">
        <f t="shared" si="275"/>
        <v>158417.19290544942</v>
      </c>
      <c r="J204" s="4">
        <f t="shared" si="276"/>
        <v>31943.056076763412</v>
      </c>
      <c r="K204" s="4">
        <f t="shared" si="244"/>
        <v>120104.48116264466</v>
      </c>
      <c r="L204" s="4">
        <f t="shared" si="245"/>
        <v>44350.457087118761</v>
      </c>
      <c r="M204" s="4">
        <f t="shared" si="246"/>
        <v>4692.8008968379136</v>
      </c>
      <c r="N204" s="11">
        <f t="shared" si="257"/>
        <v>2.7630758651064902E-4</v>
      </c>
      <c r="O204" s="11">
        <f t="shared" si="258"/>
        <v>5.7599068976208478E-3</v>
      </c>
      <c r="P204" s="11">
        <f t="shared" si="259"/>
        <v>3.6074429022572296E-3</v>
      </c>
      <c r="Q204" s="4">
        <f t="shared" si="260"/>
        <v>3285.5912178657595</v>
      </c>
      <c r="R204" s="4">
        <f t="shared" si="261"/>
        <v>12691.764502023772</v>
      </c>
      <c r="S204" s="4">
        <f t="shared" si="262"/>
        <v>3095.2456920070449</v>
      </c>
      <c r="T204" s="4">
        <f t="shared" si="277"/>
        <v>21.265389412355876</v>
      </c>
      <c r="U204" s="4">
        <f t="shared" si="278"/>
        <v>80.116080011585581</v>
      </c>
      <c r="V204" s="4">
        <f t="shared" si="279"/>
        <v>96.898859162653622</v>
      </c>
      <c r="W204" s="11">
        <f t="shared" si="263"/>
        <v>-1.219247815263802E-2</v>
      </c>
      <c r="X204" s="11">
        <f t="shared" si="264"/>
        <v>-1.3228699347321071E-2</v>
      </c>
      <c r="Y204" s="11">
        <f t="shared" si="265"/>
        <v>-1.2203590333800474E-2</v>
      </c>
      <c r="Z204" s="4">
        <f t="shared" si="291"/>
        <v>4904.3086003208182</v>
      </c>
      <c r="AA204" s="4">
        <f t="shared" si="280"/>
        <v>42534.670825058449</v>
      </c>
      <c r="AB204" s="4">
        <f t="shared" si="281"/>
        <v>5695.7124835340728</v>
      </c>
      <c r="AC204" s="12">
        <f t="shared" si="282"/>
        <v>1.5943325376574253</v>
      </c>
      <c r="AD204" s="12">
        <f t="shared" si="283"/>
        <v>4.173901581567744</v>
      </c>
      <c r="AE204" s="12">
        <f t="shared" si="284"/>
        <v>1.8731865983739513</v>
      </c>
      <c r="AF204" s="11">
        <f t="shared" si="266"/>
        <v>-2.9039671966837322E-3</v>
      </c>
      <c r="AG204" s="11">
        <f t="shared" si="267"/>
        <v>2.0567434751257441E-3</v>
      </c>
      <c r="AH204" s="11">
        <f t="shared" si="268"/>
        <v>8.257041531207765E-4</v>
      </c>
      <c r="AI204" s="1">
        <f t="shared" si="247"/>
        <v>306551.08511459775</v>
      </c>
      <c r="AJ204" s="1">
        <f t="shared" si="248"/>
        <v>297736.0970793771</v>
      </c>
      <c r="AK204" s="1">
        <f t="shared" si="249"/>
        <v>61363.305061804233</v>
      </c>
      <c r="AL204" s="17">
        <f t="shared" si="285"/>
        <v>55.284371520081621</v>
      </c>
      <c r="AM204" s="17">
        <f t="shared" si="285"/>
        <v>22.505828243886562</v>
      </c>
      <c r="AN204" s="17">
        <f t="shared" si="285"/>
        <v>3.7007566513500958</v>
      </c>
      <c r="AO204" s="7">
        <f t="shared" si="316"/>
        <v>4.1295503034048178E-3</v>
      </c>
      <c r="AP204" s="7">
        <f t="shared" si="316"/>
        <v>6.3591971458749471E-3</v>
      </c>
      <c r="AQ204" s="7">
        <f t="shared" si="316"/>
        <v>4.6030418201896649E-3</v>
      </c>
      <c r="AR204" s="1">
        <f t="shared" si="286"/>
        <v>154504.1642151507</v>
      </c>
      <c r="AS204" s="1">
        <f t="shared" si="287"/>
        <v>158417.19290544942</v>
      </c>
      <c r="AT204" s="1">
        <f t="shared" si="288"/>
        <v>31943.056076763412</v>
      </c>
      <c r="AU204" s="1">
        <f t="shared" si="250"/>
        <v>30900.832843030141</v>
      </c>
      <c r="AV204" s="1">
        <f t="shared" si="251"/>
        <v>31683.438581089886</v>
      </c>
      <c r="AW204" s="1">
        <f t="shared" si="252"/>
        <v>6388.6112153526828</v>
      </c>
      <c r="AX204" s="1">
        <f t="shared" si="300"/>
        <v>96083.584930115729</v>
      </c>
      <c r="AY204" s="1">
        <f t="shared" si="301"/>
        <v>35480.365669695013</v>
      </c>
      <c r="AZ204" s="1">
        <f t="shared" si="302"/>
        <v>3754.2407174703303</v>
      </c>
      <c r="BA204" s="1">
        <f t="shared" si="303"/>
        <v>11.472973767986558</v>
      </c>
      <c r="BB204" s="1">
        <f t="shared" si="304"/>
        <v>10.476734742731596</v>
      </c>
      <c r="BC204" s="1">
        <f t="shared" si="305"/>
        <v>8.2306413380182999</v>
      </c>
      <c r="BD204" s="1">
        <f t="shared" si="306"/>
        <v>1831.1058088601517</v>
      </c>
      <c r="BE204">
        <f t="shared" si="292"/>
        <v>7.4918915218220111E-2</v>
      </c>
      <c r="BF204">
        <f t="shared" si="293"/>
        <v>0.20311806369660462</v>
      </c>
      <c r="BG204">
        <f t="shared" si="294"/>
        <v>2.6103804494005161E-2</v>
      </c>
      <c r="BH204">
        <f t="shared" si="307"/>
        <v>0.17231049798894441</v>
      </c>
      <c r="BI204">
        <f t="shared" si="308"/>
        <v>5.6128438574748528E-4</v>
      </c>
      <c r="BJ204">
        <f t="shared" si="308"/>
        <v>4.125694779985793E-3</v>
      </c>
      <c r="BK204">
        <f t="shared" si="308"/>
        <v>6.8140860906124406E-5</v>
      </c>
      <c r="BL204">
        <f t="shared" si="297"/>
        <v>86.720774906929449</v>
      </c>
      <c r="BM204">
        <f t="shared" si="298"/>
        <v>653.58098583001515</v>
      </c>
      <c r="BN204">
        <f t="shared" si="299"/>
        <v>2.1766273410432677</v>
      </c>
      <c r="BO204">
        <f t="shared" si="270"/>
        <v>214.30883416243918</v>
      </c>
      <c r="BP204">
        <f t="shared" si="289"/>
        <v>151.29960032628117</v>
      </c>
      <c r="BQ204">
        <f t="shared" si="290"/>
        <v>29.279402469118242</v>
      </c>
      <c r="BR204" s="7">
        <f t="shared" si="315"/>
        <v>3.1057567524876983E-3</v>
      </c>
      <c r="BS204" s="7">
        <f t="shared" si="295"/>
        <v>1.6922440301728511E-2</v>
      </c>
      <c r="BT204" s="7">
        <f t="shared" si="296"/>
        <v>3.0655155347301005E-3</v>
      </c>
      <c r="BU204" s="8">
        <f>MAX((BU$3*climate!$I314+BU$4*climate!$I314^2+BU$5*climate!$I314^6)*(K204/K$66)^$BW$1,-99)</f>
        <v>-27.534935019853435</v>
      </c>
      <c r="BV204" s="8">
        <f>MAX((BV$3*climate!$I314+BV$4*climate!$I314^2+BV$5*climate!$I314^6)*(L204/L$66)^$BW$1,-99)</f>
        <v>-18.378416976629378</v>
      </c>
      <c r="BW204" s="8">
        <f>MAX((BW$3*climate!$I314+BW$4*climate!$I314^2+BW$5*climate!$I314^6)*(M204/M$66)^$BW$1,-99)</f>
        <v>-18.454374627838572</v>
      </c>
      <c r="BX204" s="8">
        <f>MAX((BX$3*climate!$M314+BX$4*climate!$M314^2+BX$5*climate!$M314^6)*(K204/K$66)^$BW$1,-99)</f>
        <v>-27.534952212095057</v>
      </c>
      <c r="BY204" s="8">
        <f>MAX((BY$3*climate!$M314+BY$4*climate!$M314^2+BY$5*climate!$M314^6)*(L204/L$66)^$BW$1,-99)</f>
        <v>-18.378427456525635</v>
      </c>
      <c r="BZ204" s="8">
        <f>MAX((BZ$3*climate!$M314+BZ$4*climate!$M314^2+BZ$5*climate!$M314^6)*(M204/M$66)^$BW$1,-99)</f>
        <v>-18.454384253059704</v>
      </c>
      <c r="CA204" s="8">
        <f t="shared" si="309"/>
        <v>2.9637319010809158E-2</v>
      </c>
      <c r="CB204" s="8">
        <f t="shared" si="310"/>
        <v>5.015357616637014E-4</v>
      </c>
      <c r="CC204" s="8">
        <f t="shared" si="311"/>
        <v>9.0853661835387214E-5</v>
      </c>
      <c r="CD204" s="8">
        <f>MAX((CD$3*climate!$I314+CD$4*climate!$I314^2+CD$5*climate!$I314^6)*(K204/K$66)^$BW$1,-99)</f>
        <v>-99</v>
      </c>
      <c r="CE204" s="8">
        <f>MAX((CE$3*climate!$I314+CE$4*climate!$I314^2+CE$5*climate!$I314^6)*(L204/L$66)^$BW$1,-99)</f>
        <v>-99</v>
      </c>
      <c r="CF204" s="8">
        <f>MAX((CF$3*climate!$I314+CF$4*climate!$I314^2+CF$5*climate!$I314^6)*(M204/M$66)^$BW$1,-99)</f>
        <v>-99</v>
      </c>
      <c r="CG204" s="8">
        <f>MAX((CG$3*climate!$M314+CG$4*climate!$M314^2+CG$5*climate!$M314^6)*(K204/K$66)^$BW$1,-99)</f>
        <v>-99</v>
      </c>
      <c r="CH204" s="8">
        <f>MAX((CH$3*climate!$M314+CH$4*climate!$M314^2+CH$5*climate!$M314^6)*(L204/L$66)^$BW$1,-99)</f>
        <v>-99</v>
      </c>
      <c r="CI204" s="8">
        <f>MAX((CI$3*climate!$M314+CI$4*climate!$M314^2+CI$5*climate!$M314^6)*(M204/M$66)^$BW$1,-99)</f>
        <v>-99</v>
      </c>
      <c r="CJ204" s="8">
        <f t="shared" si="312"/>
        <v>0</v>
      </c>
      <c r="CK204" s="8">
        <f t="shared" si="313"/>
        <v>0</v>
      </c>
      <c r="CL204" s="8">
        <f t="shared" si="314"/>
        <v>0</v>
      </c>
    </row>
    <row r="205" spans="1:90">
      <c r="A205">
        <f t="shared" si="253"/>
        <v>2159</v>
      </c>
      <c r="B205" s="4">
        <f t="shared" si="271"/>
        <v>1286.4206678605144</v>
      </c>
      <c r="C205" s="4">
        <f t="shared" si="272"/>
        <v>3571.9739720029211</v>
      </c>
      <c r="D205" s="4">
        <f t="shared" si="273"/>
        <v>6806.961999973968</v>
      </c>
      <c r="E205" s="11">
        <f t="shared" si="254"/>
        <v>4.6772534766345542E-6</v>
      </c>
      <c r="F205" s="11">
        <f t="shared" si="255"/>
        <v>9.376862094521795E-6</v>
      </c>
      <c r="G205" s="11">
        <f t="shared" si="256"/>
        <v>2.0702510568533371E-5</v>
      </c>
      <c r="H205" s="4">
        <f t="shared" si="274"/>
        <v>154540.74724791519</v>
      </c>
      <c r="I205" s="4">
        <f t="shared" si="275"/>
        <v>159321.03359720076</v>
      </c>
      <c r="J205" s="4">
        <f t="shared" si="276"/>
        <v>32057.545741265505</v>
      </c>
      <c r="K205" s="4">
        <f t="shared" si="244"/>
        <v>120132.3572521084</v>
      </c>
      <c r="L205" s="4">
        <f t="shared" si="245"/>
        <v>44603.077974799555</v>
      </c>
      <c r="M205" s="4">
        <f t="shared" si="246"/>
        <v>4709.5232412621235</v>
      </c>
      <c r="N205" s="11">
        <f t="shared" si="257"/>
        <v>2.3209866271334256E-4</v>
      </c>
      <c r="O205" s="11">
        <f t="shared" si="258"/>
        <v>5.696015425152634E-3</v>
      </c>
      <c r="P205" s="11">
        <f t="shared" si="259"/>
        <v>3.563403773528373E-3</v>
      </c>
      <c r="Q205" s="4">
        <f t="shared" si="260"/>
        <v>3246.3001859929541</v>
      </c>
      <c r="R205" s="4">
        <f t="shared" si="261"/>
        <v>12595.323219549518</v>
      </c>
      <c r="S205" s="4">
        <f t="shared" si="262"/>
        <v>3068.4311138465405</v>
      </c>
      <c r="T205" s="4">
        <f t="shared" si="277"/>
        <v>21.006111616538387</v>
      </c>
      <c r="U205" s="4">
        <f t="shared" si="278"/>
        <v>79.056248476226401</v>
      </c>
      <c r="V205" s="4">
        <f t="shared" si="279"/>
        <v>95.716345181619971</v>
      </c>
      <c r="W205" s="11">
        <f t="shared" si="263"/>
        <v>-1.219247815263802E-2</v>
      </c>
      <c r="X205" s="11">
        <f t="shared" si="264"/>
        <v>-1.3228699347321071E-2</v>
      </c>
      <c r="Y205" s="11">
        <f t="shared" si="265"/>
        <v>-1.2203590333800474E-2</v>
      </c>
      <c r="Z205" s="4">
        <f t="shared" si="291"/>
        <v>4831.8030956357961</v>
      </c>
      <c r="AA205" s="4">
        <f t="shared" si="280"/>
        <v>42300.987593621103</v>
      </c>
      <c r="AB205" s="4">
        <f t="shared" si="281"/>
        <v>5651.2860424014953</v>
      </c>
      <c r="AC205" s="12">
        <f t="shared" si="282"/>
        <v>1.5897026482674625</v>
      </c>
      <c r="AD205" s="12">
        <f t="shared" si="283"/>
        <v>4.1824862264114504</v>
      </c>
      <c r="AE205" s="12">
        <f t="shared" si="284"/>
        <v>1.8747332963277989</v>
      </c>
      <c r="AF205" s="11">
        <f t="shared" si="266"/>
        <v>-2.9039671966837322E-3</v>
      </c>
      <c r="AG205" s="11">
        <f t="shared" si="267"/>
        <v>2.0567434751257441E-3</v>
      </c>
      <c r="AH205" s="11">
        <f t="shared" si="268"/>
        <v>8.257041531207765E-4</v>
      </c>
      <c r="AI205" s="1">
        <f t="shared" si="247"/>
        <v>306796.80944616813</v>
      </c>
      <c r="AJ205" s="1">
        <f t="shared" si="248"/>
        <v>299645.9259525293</v>
      </c>
      <c r="AK205" s="1">
        <f t="shared" si="249"/>
        <v>61615.585770976497</v>
      </c>
      <c r="AL205" s="17">
        <f t="shared" si="285"/>
        <v>55.510388117334067</v>
      </c>
      <c r="AM205" s="17">
        <f t="shared" si="285"/>
        <v>22.6475160526333</v>
      </c>
      <c r="AN205" s="17">
        <f t="shared" si="285"/>
        <v>3.71762104160628</v>
      </c>
      <c r="AO205" s="7">
        <f t="shared" si="316"/>
        <v>4.08825480037077E-3</v>
      </c>
      <c r="AP205" s="7">
        <f t="shared" si="316"/>
        <v>6.2956051744161978E-3</v>
      </c>
      <c r="AQ205" s="7">
        <f t="shared" si="316"/>
        <v>4.5570114019877683E-3</v>
      </c>
      <c r="AR205" s="1">
        <f t="shared" si="286"/>
        <v>154540.74724791519</v>
      </c>
      <c r="AS205" s="1">
        <f t="shared" si="287"/>
        <v>159321.03359720076</v>
      </c>
      <c r="AT205" s="1">
        <f t="shared" si="288"/>
        <v>32057.545741265505</v>
      </c>
      <c r="AU205" s="1">
        <f t="shared" si="250"/>
        <v>30908.149449583041</v>
      </c>
      <c r="AV205" s="1">
        <f t="shared" si="251"/>
        <v>31864.206719440153</v>
      </c>
      <c r="AW205" s="1">
        <f t="shared" si="252"/>
        <v>6411.5091482531016</v>
      </c>
      <c r="AX205" s="1">
        <f t="shared" si="300"/>
        <v>96105.885801686716</v>
      </c>
      <c r="AY205" s="1">
        <f t="shared" si="301"/>
        <v>35682.462379839642</v>
      </c>
      <c r="AZ205" s="1">
        <f t="shared" si="302"/>
        <v>3767.6185930096985</v>
      </c>
      <c r="BA205" s="1">
        <f t="shared" si="303"/>
        <v>11.473205839718544</v>
      </c>
      <c r="BB205" s="1">
        <f t="shared" si="304"/>
        <v>10.482414597200549</v>
      </c>
      <c r="BC205" s="1">
        <f t="shared" si="305"/>
        <v>8.2341984079109238</v>
      </c>
      <c r="BD205" s="1">
        <f t="shared" si="306"/>
        <v>1778.5346237359688</v>
      </c>
      <c r="BE205">
        <f t="shared" si="292"/>
        <v>7.4918915218220111E-2</v>
      </c>
      <c r="BF205">
        <f t="shared" si="293"/>
        <v>0.20311806369660462</v>
      </c>
      <c r="BG205">
        <f t="shared" si="294"/>
        <v>2.6103804494005161E-2</v>
      </c>
      <c r="BH205">
        <f t="shared" si="307"/>
        <v>0.17243094449116597</v>
      </c>
      <c r="BI205">
        <f t="shared" si="308"/>
        <v>5.6128438574748528E-4</v>
      </c>
      <c r="BJ205">
        <f t="shared" si="308"/>
        <v>4.125694779985793E-3</v>
      </c>
      <c r="BK205">
        <f t="shared" si="308"/>
        <v>6.8140860906124406E-5</v>
      </c>
      <c r="BL205">
        <f t="shared" si="297"/>
        <v>86.741308392003461</v>
      </c>
      <c r="BM205">
        <f t="shared" si="298"/>
        <v>657.30995665391231</v>
      </c>
      <c r="BN205">
        <f t="shared" si="299"/>
        <v>2.1844287653472936</v>
      </c>
      <c r="BO205">
        <f t="shared" si="270"/>
        <v>214.97442527125693</v>
      </c>
      <c r="BP205">
        <f t="shared" si="289"/>
        <v>153.00342470153143</v>
      </c>
      <c r="BQ205">
        <f t="shared" si="290"/>
        <v>29.615344199849314</v>
      </c>
      <c r="BR205" s="7">
        <f t="shared" si="315"/>
        <v>3.058922140552145E-3</v>
      </c>
      <c r="BS205" s="7">
        <f t="shared" si="295"/>
        <v>1.6429553690998553E-2</v>
      </c>
      <c r="BT205" s="7">
        <f t="shared" si="296"/>
        <v>2.9672814372522552E-3</v>
      </c>
      <c r="BU205" s="8">
        <f>MAX((BU$3*climate!$I315+BU$4*climate!$I315^2+BU$5*climate!$I315^6)*(K205/K$66)^$BW$1,-99)</f>
        <v>-27.82384882013368</v>
      </c>
      <c r="BV205" s="8">
        <f>MAX((BV$3*climate!$I315+BV$4*climate!$I315^2+BV$5*climate!$I315^6)*(L205/L$66)^$BW$1,-99)</f>
        <v>-18.529163687651451</v>
      </c>
      <c r="BW205" s="8">
        <f>MAX((BW$3*climate!$I315+BW$4*climate!$I315^2+BW$5*climate!$I315^6)*(M205/M$66)^$BW$1,-99)</f>
        <v>-18.600440215009854</v>
      </c>
      <c r="BX205" s="8">
        <f>MAX((BX$3*climate!$M315+BX$4*climate!$M315^2+BX$5*climate!$M315^6)*(K205/K$66)^$BW$1,-99)</f>
        <v>-27.823865998098245</v>
      </c>
      <c r="BY205" s="8">
        <f>MAX((BY$3*climate!$M315+BY$4*climate!$M315^2+BY$5*climate!$M315^6)*(L205/L$66)^$BW$1,-99)</f>
        <v>-18.529174142065262</v>
      </c>
      <c r="BZ205" s="8">
        <f>MAX((BZ$3*climate!$M315+BZ$4*climate!$M315^2+BZ$5*climate!$M315^6)*(M205/M$66)^$BW$1,-99)</f>
        <v>-18.600449819424661</v>
      </c>
      <c r="CA205" s="8">
        <f t="shared" si="309"/>
        <v>2.9625894471246118E-2</v>
      </c>
      <c r="CB205" s="8">
        <f t="shared" si="310"/>
        <v>4.8674022385919528E-4</v>
      </c>
      <c r="CC205" s="8">
        <f t="shared" si="311"/>
        <v>8.7908366726522819E-5</v>
      </c>
      <c r="CD205" s="8">
        <f>MAX((CD$3*climate!$I315+CD$4*climate!$I315^2+CD$5*climate!$I315^6)*(K205/K$66)^$BW$1,-99)</f>
        <v>-99</v>
      </c>
      <c r="CE205" s="8">
        <f>MAX((CE$3*climate!$I315+CE$4*climate!$I315^2+CE$5*climate!$I315^6)*(L205/L$66)^$BW$1,-99)</f>
        <v>-99</v>
      </c>
      <c r="CF205" s="8">
        <f>MAX((CF$3*climate!$I315+CF$4*climate!$I315^2+CF$5*climate!$I315^6)*(M205/M$66)^$BW$1,-99)</f>
        <v>-99</v>
      </c>
      <c r="CG205" s="8">
        <f>MAX((CG$3*climate!$M315+CG$4*climate!$M315^2+CG$5*climate!$M315^6)*(K205/K$66)^$BW$1,-99)</f>
        <v>-99</v>
      </c>
      <c r="CH205" s="8">
        <f>MAX((CH$3*climate!$M315+CH$4*climate!$M315^2+CH$5*climate!$M315^6)*(L205/L$66)^$BW$1,-99)</f>
        <v>-99</v>
      </c>
      <c r="CI205" s="8">
        <f>MAX((CI$3*climate!$M315+CI$4*climate!$M315^2+CI$5*climate!$M315^6)*(M205/M$66)^$BW$1,-99)</f>
        <v>-99</v>
      </c>
      <c r="CJ205" s="8">
        <f t="shared" si="312"/>
        <v>0</v>
      </c>
      <c r="CK205" s="8">
        <f t="shared" si="313"/>
        <v>0</v>
      </c>
      <c r="CL205" s="8">
        <f t="shared" si="314"/>
        <v>0</v>
      </c>
    </row>
    <row r="206" spans="1:90">
      <c r="A206">
        <f t="shared" si="253"/>
        <v>2160</v>
      </c>
      <c r="B206" s="4">
        <f t="shared" si="271"/>
        <v>1286.4263839302787</v>
      </c>
      <c r="C206" s="4">
        <f t="shared" si="272"/>
        <v>3572.0057912148945</v>
      </c>
      <c r="D206" s="4">
        <f t="shared" si="273"/>
        <v>6807.0958751165745</v>
      </c>
      <c r="E206" s="11">
        <f t="shared" si="254"/>
        <v>4.4433908028028263E-6</v>
      </c>
      <c r="F206" s="11">
        <f t="shared" si="255"/>
        <v>8.9080189897957047E-6</v>
      </c>
      <c r="G206" s="11">
        <f t="shared" si="256"/>
        <v>1.9667385040106701E-5</v>
      </c>
      <c r="H206" s="4">
        <f t="shared" si="274"/>
        <v>154570.67386003496</v>
      </c>
      <c r="I206" s="4">
        <f t="shared" si="275"/>
        <v>160219.95292414859</v>
      </c>
      <c r="J206" s="4">
        <f t="shared" si="276"/>
        <v>32171.029205130722</v>
      </c>
      <c r="K206" s="4">
        <f t="shared" si="244"/>
        <v>120155.08682882575</v>
      </c>
      <c r="L206" s="4">
        <f t="shared" si="245"/>
        <v>44854.337391669033</v>
      </c>
      <c r="M206" s="4">
        <f t="shared" si="246"/>
        <v>4726.1019670271326</v>
      </c>
      <c r="N206" s="11">
        <f t="shared" si="257"/>
        <v>1.8920445113423945E-4</v>
      </c>
      <c r="O206" s="11">
        <f t="shared" si="258"/>
        <v>5.6332304468189598E-3</v>
      </c>
      <c r="P206" s="11">
        <f t="shared" si="259"/>
        <v>3.5202556428124421E-3</v>
      </c>
      <c r="Q206" s="4">
        <f t="shared" si="260"/>
        <v>3207.3407189519658</v>
      </c>
      <c r="R206" s="4">
        <f t="shared" si="261"/>
        <v>12498.828565138812</v>
      </c>
      <c r="S206" s="4">
        <f t="shared" si="262"/>
        <v>3041.7149018531186</v>
      </c>
      <c r="T206" s="4">
        <f t="shared" si="277"/>
        <v>20.749995059581867</v>
      </c>
      <c r="U206" s="4">
        <f t="shared" si="278"/>
        <v>78.010437133607297</v>
      </c>
      <c r="V206" s="4">
        <f t="shared" si="279"/>
        <v>94.54826211677485</v>
      </c>
      <c r="W206" s="11">
        <f t="shared" si="263"/>
        <v>-1.219247815263802E-2</v>
      </c>
      <c r="X206" s="11">
        <f t="shared" si="264"/>
        <v>-1.3228699347321071E-2</v>
      </c>
      <c r="Y206" s="11">
        <f t="shared" si="265"/>
        <v>-1.2203590333800474E-2</v>
      </c>
      <c r="Z206" s="4">
        <f t="shared" si="291"/>
        <v>4760.157950894004</v>
      </c>
      <c r="AA206" s="4">
        <f t="shared" si="280"/>
        <v>42065.895014278452</v>
      </c>
      <c r="AB206" s="4">
        <f t="shared" si="281"/>
        <v>5606.9539684947085</v>
      </c>
      <c r="AC206" s="12">
        <f t="shared" si="282"/>
        <v>1.5850862039244127</v>
      </c>
      <c r="AD206" s="12">
        <f t="shared" si="283"/>
        <v>4.191088527667425</v>
      </c>
      <c r="AE206" s="12">
        <f t="shared" si="284"/>
        <v>1.8762812713965706</v>
      </c>
      <c r="AF206" s="11">
        <f t="shared" si="266"/>
        <v>-2.9039671966837322E-3</v>
      </c>
      <c r="AG206" s="11">
        <f t="shared" si="267"/>
        <v>2.0567434751257441E-3</v>
      </c>
      <c r="AH206" s="11">
        <f t="shared" si="268"/>
        <v>8.257041531207765E-4</v>
      </c>
      <c r="AI206" s="1">
        <f t="shared" si="247"/>
        <v>307025.27795113437</v>
      </c>
      <c r="AJ206" s="1">
        <f t="shared" si="248"/>
        <v>301545.54007671657</v>
      </c>
      <c r="AK206" s="1">
        <f t="shared" si="249"/>
        <v>61865.536342131949</v>
      </c>
      <c r="AL206" s="17">
        <f t="shared" si="285"/>
        <v>55.735059321918293</v>
      </c>
      <c r="AM206" s="17">
        <f t="shared" si="285"/>
        <v>22.788670073689445</v>
      </c>
      <c r="AN206" s="17">
        <f t="shared" si="285"/>
        <v>3.7343928706664009</v>
      </c>
      <c r="AO206" s="7">
        <f t="shared" si="316"/>
        <v>4.0473722523670626E-3</v>
      </c>
      <c r="AP206" s="7">
        <f t="shared" si="316"/>
        <v>6.2326491226720356E-3</v>
      </c>
      <c r="AQ206" s="7">
        <f t="shared" si="316"/>
        <v>4.5114412879678906E-3</v>
      </c>
      <c r="AR206" s="1">
        <f t="shared" si="286"/>
        <v>154570.67386003496</v>
      </c>
      <c r="AS206" s="1">
        <f t="shared" si="287"/>
        <v>160219.95292414859</v>
      </c>
      <c r="AT206" s="1">
        <f t="shared" si="288"/>
        <v>32171.029205130722</v>
      </c>
      <c r="AU206" s="1">
        <f t="shared" si="250"/>
        <v>30914.134772006993</v>
      </c>
      <c r="AV206" s="1">
        <f t="shared" si="251"/>
        <v>32043.99058482972</v>
      </c>
      <c r="AW206" s="1">
        <f t="shared" si="252"/>
        <v>6434.2058410261452</v>
      </c>
      <c r="AX206" s="1">
        <f t="shared" si="300"/>
        <v>96124.069463060601</v>
      </c>
      <c r="AY206" s="1">
        <f t="shared" si="301"/>
        <v>35883.469913335226</v>
      </c>
      <c r="AZ206" s="1">
        <f t="shared" si="302"/>
        <v>3780.8815736217061</v>
      </c>
      <c r="BA206" s="1">
        <f t="shared" si="303"/>
        <v>11.473395026272772</v>
      </c>
      <c r="BB206" s="1">
        <f t="shared" si="304"/>
        <v>10.488032020341082</v>
      </c>
      <c r="BC206" s="1">
        <f t="shared" si="305"/>
        <v>8.2377124819567946</v>
      </c>
      <c r="BD206" s="1">
        <f t="shared" si="306"/>
        <v>1727.4620999956421</v>
      </c>
      <c r="BE206">
        <f t="shared" si="292"/>
        <v>7.4918915218220111E-2</v>
      </c>
      <c r="BF206">
        <f t="shared" si="293"/>
        <v>0.20311806369660462</v>
      </c>
      <c r="BG206">
        <f t="shared" si="294"/>
        <v>2.6103804494005161E-2</v>
      </c>
      <c r="BH206">
        <f t="shared" si="307"/>
        <v>0.17255031462451662</v>
      </c>
      <c r="BI206">
        <f t="shared" si="308"/>
        <v>5.6128438574748528E-4</v>
      </c>
      <c r="BJ206">
        <f t="shared" si="308"/>
        <v>4.125694779985793E-3</v>
      </c>
      <c r="BK206">
        <f t="shared" si="308"/>
        <v>6.8140860906124406E-5</v>
      </c>
      <c r="BL206">
        <f t="shared" si="297"/>
        <v>86.75810573210461</v>
      </c>
      <c r="BM206">
        <f t="shared" si="298"/>
        <v>661.01862342872937</v>
      </c>
      <c r="BN206">
        <f t="shared" si="299"/>
        <v>2.1921616262736787</v>
      </c>
      <c r="BO206">
        <f t="shared" si="270"/>
        <v>215.63201530037165</v>
      </c>
      <c r="BP206">
        <f t="shared" si="289"/>
        <v>154.72660972727633</v>
      </c>
      <c r="BQ206">
        <f t="shared" si="290"/>
        <v>29.955168580316311</v>
      </c>
      <c r="BR206" s="7">
        <f t="shared" si="315"/>
        <v>3.0132152869826179E-3</v>
      </c>
      <c r="BS206" s="7">
        <f t="shared" si="295"/>
        <v>1.5951023000969469E-2</v>
      </c>
      <c r="BT206" s="7">
        <f t="shared" si="296"/>
        <v>2.8723254537155467E-3</v>
      </c>
      <c r="BU206" s="8">
        <f>MAX((BU$3*climate!$I316+BU$4*climate!$I316^2+BU$5*climate!$I316^6)*(K206/K$66)^$BW$1,-99)</f>
        <v>-28.110908128171026</v>
      </c>
      <c r="BV206" s="8">
        <f>MAX((BV$3*climate!$I316+BV$4*climate!$I316^2+BV$5*climate!$I316^6)*(L206/L$66)^$BW$1,-99)</f>
        <v>-18.678405194014378</v>
      </c>
      <c r="BW206" s="8">
        <f>MAX((BW$3*climate!$I316+BW$4*climate!$I316^2+BW$5*climate!$I316^6)*(M206/M$66)^$BW$1,-99)</f>
        <v>-18.745167131109117</v>
      </c>
      <c r="BX206" s="8">
        <f>MAX((BX$3*climate!$M316+BX$4*climate!$M316^2+BX$5*climate!$M316^6)*(K206/K$66)^$BW$1,-99)</f>
        <v>-28.110925291573412</v>
      </c>
      <c r="BY206" s="8">
        <f>MAX((BY$3*climate!$M316+BY$4*climate!$M316^2+BY$5*climate!$M316^6)*(L206/L$66)^$BW$1,-99)</f>
        <v>-18.678415622931301</v>
      </c>
      <c r="BZ206" s="8">
        <f>MAX((BZ$3*climate!$M316+BZ$4*climate!$M316^2+BZ$5*climate!$M316^6)*(M206/M$66)^$BW$1,-99)</f>
        <v>-18.745176714697081</v>
      </c>
      <c r="CA206" s="8">
        <f t="shared" si="309"/>
        <v>2.961272560886662E-2</v>
      </c>
      <c r="CB206" s="8">
        <f t="shared" si="310"/>
        <v>4.7235326730842909E-4</v>
      </c>
      <c r="CC206" s="8">
        <f t="shared" si="311"/>
        <v>8.5057385520241797E-5</v>
      </c>
      <c r="CD206" s="8">
        <f>MAX((CD$3*climate!$I316+CD$4*climate!$I316^2+CD$5*climate!$I316^6)*(K206/K$66)^$BW$1,-99)</f>
        <v>-99</v>
      </c>
      <c r="CE206" s="8">
        <f>MAX((CE$3*climate!$I316+CE$4*climate!$I316^2+CE$5*climate!$I316^6)*(L206/L$66)^$BW$1,-99)</f>
        <v>-99</v>
      </c>
      <c r="CF206" s="8">
        <f>MAX((CF$3*climate!$I316+CF$4*climate!$I316^2+CF$5*climate!$I316^6)*(M206/M$66)^$BW$1,-99)</f>
        <v>-99</v>
      </c>
      <c r="CG206" s="8">
        <f>MAX((CG$3*climate!$M316+CG$4*climate!$M316^2+CG$5*climate!$M316^6)*(K206/K$66)^$BW$1,-99)</f>
        <v>-99</v>
      </c>
      <c r="CH206" s="8">
        <f>MAX((CH$3*climate!$M316+CH$4*climate!$M316^2+CH$5*climate!$M316^6)*(L206/L$66)^$BW$1,-99)</f>
        <v>-99</v>
      </c>
      <c r="CI206" s="8">
        <f>MAX((CI$3*climate!$M316+CI$4*climate!$M316^2+CI$5*climate!$M316^6)*(M206/M$66)^$BW$1,-99)</f>
        <v>-99</v>
      </c>
      <c r="CJ206" s="8">
        <f t="shared" si="312"/>
        <v>0</v>
      </c>
      <c r="CK206" s="8">
        <f t="shared" si="313"/>
        <v>0</v>
      </c>
      <c r="CL206" s="8">
        <f t="shared" si="314"/>
        <v>0</v>
      </c>
    </row>
    <row r="207" spans="1:90">
      <c r="A207">
        <f t="shared" si="253"/>
        <v>2161</v>
      </c>
      <c r="B207" s="4">
        <f t="shared" si="271"/>
        <v>1286.4318142206835</v>
      </c>
      <c r="C207" s="4">
        <f t="shared" si="272"/>
        <v>3572.0360197355435</v>
      </c>
      <c r="D207" s="4">
        <f t="shared" si="273"/>
        <v>6807.223059003376</v>
      </c>
      <c r="E207" s="11">
        <f t="shared" si="254"/>
        <v>4.2212212626626845E-6</v>
      </c>
      <c r="F207" s="11">
        <f t="shared" si="255"/>
        <v>8.462618040305919E-6</v>
      </c>
      <c r="G207" s="11">
        <f t="shared" si="256"/>
        <v>1.8684015788101366E-5</v>
      </c>
      <c r="H207" s="4">
        <f t="shared" si="274"/>
        <v>154594.14301264094</v>
      </c>
      <c r="I207" s="4">
        <f t="shared" si="275"/>
        <v>161113.98718307138</v>
      </c>
      <c r="J207" s="4">
        <f t="shared" si="276"/>
        <v>32283.522670588485</v>
      </c>
      <c r="K207" s="4">
        <f t="shared" si="244"/>
        <v>120172.82323377054</v>
      </c>
      <c r="L207" s="4">
        <f t="shared" si="245"/>
        <v>45104.244832055054</v>
      </c>
      <c r="M207" s="4">
        <f t="shared" si="246"/>
        <v>4742.539269062092</v>
      </c>
      <c r="N207" s="11">
        <f t="shared" si="257"/>
        <v>1.47612601454572E-4</v>
      </c>
      <c r="O207" s="11">
        <f t="shared" si="258"/>
        <v>5.5715334328501065E-3</v>
      </c>
      <c r="P207" s="11">
        <f t="shared" si="259"/>
        <v>3.4779829444304688E-3</v>
      </c>
      <c r="Q207" s="4">
        <f t="shared" si="260"/>
        <v>3168.7163345571616</v>
      </c>
      <c r="R207" s="4">
        <f t="shared" si="261"/>
        <v>12402.306700756264</v>
      </c>
      <c r="S207" s="4">
        <f t="shared" si="262"/>
        <v>3015.1013227979656</v>
      </c>
      <c r="T207" s="4">
        <f t="shared" si="277"/>
        <v>20.497001198150567</v>
      </c>
      <c r="U207" s="4">
        <f t="shared" si="278"/>
        <v>76.978460514813719</v>
      </c>
      <c r="V207" s="4">
        <f t="shared" si="279"/>
        <v>93.394433859128938</v>
      </c>
      <c r="W207" s="11">
        <f t="shared" si="263"/>
        <v>-1.219247815263802E-2</v>
      </c>
      <c r="X207" s="11">
        <f t="shared" si="264"/>
        <v>-1.3228699347321071E-2</v>
      </c>
      <c r="Y207" s="11">
        <f t="shared" si="265"/>
        <v>-1.2203590333800474E-2</v>
      </c>
      <c r="Z207" s="4">
        <f t="shared" si="291"/>
        <v>4689.372942412293</v>
      </c>
      <c r="AA207" s="4">
        <f t="shared" si="280"/>
        <v>41829.477824948633</v>
      </c>
      <c r="AB207" s="4">
        <f t="shared" si="281"/>
        <v>5562.7247244846358</v>
      </c>
      <c r="AC207" s="12">
        <f t="shared" si="282"/>
        <v>1.5804831655843004</v>
      </c>
      <c r="AD207" s="12">
        <f t="shared" si="283"/>
        <v>4.1997085216503791</v>
      </c>
      <c r="AE207" s="12">
        <f t="shared" si="284"/>
        <v>1.8778305246347855</v>
      </c>
      <c r="AF207" s="11">
        <f t="shared" si="266"/>
        <v>-2.9039671966837322E-3</v>
      </c>
      <c r="AG207" s="11">
        <f t="shared" si="267"/>
        <v>2.0567434751257441E-3</v>
      </c>
      <c r="AH207" s="11">
        <f t="shared" si="268"/>
        <v>8.257041531207765E-4</v>
      </c>
      <c r="AI207" s="1">
        <f t="shared" si="247"/>
        <v>307236.88492802792</v>
      </c>
      <c r="AJ207" s="1">
        <f t="shared" si="248"/>
        <v>303434.97665387462</v>
      </c>
      <c r="AK207" s="1">
        <f t="shared" si="249"/>
        <v>62113.188548944898</v>
      </c>
      <c r="AL207" s="17">
        <f t="shared" si="285"/>
        <v>55.958384049176018</v>
      </c>
      <c r="AM207" s="17">
        <f t="shared" si="285"/>
        <v>22.929283520385674</v>
      </c>
      <c r="AN207" s="17">
        <f t="shared" si="285"/>
        <v>3.7510718899067959</v>
      </c>
      <c r="AO207" s="7">
        <f t="shared" si="316"/>
        <v>4.0068985298433923E-3</v>
      </c>
      <c r="AP207" s="7">
        <f t="shared" si="316"/>
        <v>6.1703226314453151E-3</v>
      </c>
      <c r="AQ207" s="7">
        <f t="shared" si="316"/>
        <v>4.4663268750882116E-3</v>
      </c>
      <c r="AR207" s="1">
        <f t="shared" si="286"/>
        <v>154594.14301264094</v>
      </c>
      <c r="AS207" s="1">
        <f t="shared" si="287"/>
        <v>161113.98718307138</v>
      </c>
      <c r="AT207" s="1">
        <f t="shared" si="288"/>
        <v>32283.522670588485</v>
      </c>
      <c r="AU207" s="1">
        <f t="shared" si="250"/>
        <v>30918.828602528189</v>
      </c>
      <c r="AV207" s="1">
        <f t="shared" si="251"/>
        <v>32222.797436614277</v>
      </c>
      <c r="AW207" s="1">
        <f t="shared" si="252"/>
        <v>6456.7045341176972</v>
      </c>
      <c r="AX207" s="1">
        <f t="shared" si="300"/>
        <v>96138.258587016433</v>
      </c>
      <c r="AY207" s="1">
        <f t="shared" si="301"/>
        <v>36083.395865644045</v>
      </c>
      <c r="AZ207" s="1">
        <f t="shared" si="302"/>
        <v>3794.031415249673</v>
      </c>
      <c r="BA207" s="1">
        <f t="shared" si="303"/>
        <v>11.473542627980558</v>
      </c>
      <c r="BB207" s="1">
        <f t="shared" si="304"/>
        <v>10.493588090192189</v>
      </c>
      <c r="BC207" s="1">
        <f t="shared" si="305"/>
        <v>8.2411844307057169</v>
      </c>
      <c r="BD207" s="1">
        <f t="shared" si="306"/>
        <v>1677.846072844173</v>
      </c>
      <c r="BE207">
        <f t="shared" si="292"/>
        <v>7.4918915218220111E-2</v>
      </c>
      <c r="BF207">
        <f t="shared" si="293"/>
        <v>0.20311806369660462</v>
      </c>
      <c r="BG207">
        <f t="shared" si="294"/>
        <v>2.6103804494005161E-2</v>
      </c>
      <c r="BH207">
        <f t="shared" si="307"/>
        <v>0.1726686158949389</v>
      </c>
      <c r="BI207">
        <f t="shared" si="308"/>
        <v>5.6128438574748528E-4</v>
      </c>
      <c r="BJ207">
        <f t="shared" si="308"/>
        <v>4.125694779985793E-3</v>
      </c>
      <c r="BK207">
        <f t="shared" si="308"/>
        <v>6.8140860906124406E-5</v>
      </c>
      <c r="BL207">
        <f t="shared" si="297"/>
        <v>86.771278601009058</v>
      </c>
      <c r="BM207">
        <f t="shared" si="298"/>
        <v>664.70713590389562</v>
      </c>
      <c r="BN207">
        <f t="shared" si="299"/>
        <v>2.1998270278562839</v>
      </c>
      <c r="BO207">
        <f t="shared" si="270"/>
        <v>216.28176098523761</v>
      </c>
      <c r="BP207">
        <f t="shared" si="289"/>
        <v>156.46937429157458</v>
      </c>
      <c r="BQ207">
        <f t="shared" si="290"/>
        <v>30.298920256166372</v>
      </c>
      <c r="BR207" s="7">
        <f t="shared" si="315"/>
        <v>2.9686187485173932E-3</v>
      </c>
      <c r="BS207" s="7">
        <f t="shared" si="295"/>
        <v>1.548643009802861E-2</v>
      </c>
      <c r="BT207" s="7">
        <f t="shared" si="296"/>
        <v>2.7805311792817506E-3</v>
      </c>
      <c r="BU207" s="8">
        <f>MAX((BU$3*climate!$I317+BU$4*climate!$I317^2+BU$5*climate!$I317^6)*(K207/K$66)^$BW$1,-99)</f>
        <v>-28.396082332212892</v>
      </c>
      <c r="BV207" s="8">
        <f>MAX((BV$3*climate!$I317+BV$4*climate!$I317^2+BV$5*climate!$I317^6)*(L207/L$66)^$BW$1,-99)</f>
        <v>-18.826132753071949</v>
      </c>
      <c r="BW207" s="8">
        <f>MAX((BW$3*climate!$I317+BW$4*climate!$I317^2+BW$5*climate!$I317^6)*(M207/M$66)^$BW$1,-99)</f>
        <v>-18.888545249614129</v>
      </c>
      <c r="BX207" s="8">
        <f>MAX((BX$3*climate!$M317+BX$4*climate!$M317^2+BX$5*climate!$M317^6)*(K207/K$66)^$BW$1,-99)</f>
        <v>-28.396099480785292</v>
      </c>
      <c r="BY207" s="8">
        <f>MAX((BY$3*climate!$M317+BY$4*climate!$M317^2+BY$5*climate!$M317^6)*(L207/L$66)^$BW$1,-99)</f>
        <v>-18.826143156487323</v>
      </c>
      <c r="BZ207" s="8">
        <f>MAX((BZ$3*climate!$M317+BZ$4*climate!$M317^2+BZ$5*climate!$M317^6)*(M207/M$66)^$BW$1,-99)</f>
        <v>-18.888554812362987</v>
      </c>
      <c r="CA207" s="8">
        <f t="shared" si="309"/>
        <v>2.9597880736565548E-2</v>
      </c>
      <c r="CB207" s="8">
        <f t="shared" si="310"/>
        <v>4.5836551107660993E-4</v>
      </c>
      <c r="CC207" s="8">
        <f t="shared" si="311"/>
        <v>8.2297830228683207E-5</v>
      </c>
      <c r="CD207" s="8">
        <f>MAX((CD$3*climate!$I317+CD$4*climate!$I317^2+CD$5*climate!$I317^6)*(K207/K$66)^$BW$1,-99)</f>
        <v>-99</v>
      </c>
      <c r="CE207" s="8">
        <f>MAX((CE$3*climate!$I317+CE$4*climate!$I317^2+CE$5*climate!$I317^6)*(L207/L$66)^$BW$1,-99)</f>
        <v>-99</v>
      </c>
      <c r="CF207" s="8">
        <f>MAX((CF$3*climate!$I317+CF$4*climate!$I317^2+CF$5*climate!$I317^6)*(M207/M$66)^$BW$1,-99)</f>
        <v>-99</v>
      </c>
      <c r="CG207" s="8">
        <f>MAX((CG$3*climate!$M317+CG$4*climate!$M317^2+CG$5*climate!$M317^6)*(K207/K$66)^$BW$1,-99)</f>
        <v>-99</v>
      </c>
      <c r="CH207" s="8">
        <f>MAX((CH$3*climate!$M317+CH$4*climate!$M317^2+CH$5*climate!$M317^6)*(L207/L$66)^$BW$1,-99)</f>
        <v>-99</v>
      </c>
      <c r="CI207" s="8">
        <f>MAX((CI$3*climate!$M317+CI$4*climate!$M317^2+CI$5*climate!$M317^6)*(M207/M$66)^$BW$1,-99)</f>
        <v>-99</v>
      </c>
      <c r="CJ207" s="8">
        <f t="shared" si="312"/>
        <v>0</v>
      </c>
      <c r="CK207" s="8">
        <f t="shared" si="313"/>
        <v>0</v>
      </c>
      <c r="CL207" s="8">
        <f t="shared" si="314"/>
        <v>0</v>
      </c>
    </row>
    <row r="208" spans="1:90">
      <c r="A208">
        <f t="shared" si="253"/>
        <v>2162</v>
      </c>
      <c r="B208" s="4">
        <f t="shared" si="271"/>
        <v>1286.4369730183441</v>
      </c>
      <c r="C208" s="4">
        <f t="shared" si="272"/>
        <v>3572.0647370731813</v>
      </c>
      <c r="D208" s="4">
        <f t="shared" si="273"/>
        <v>6807.343885953328</v>
      </c>
      <c r="E208" s="11">
        <f t="shared" si="254"/>
        <v>4.0101601995295501E-6</v>
      </c>
      <c r="F208" s="11">
        <f t="shared" si="255"/>
        <v>8.0394871382906234E-6</v>
      </c>
      <c r="G208" s="11">
        <f t="shared" si="256"/>
        <v>1.7749814998696296E-5</v>
      </c>
      <c r="H208" s="4">
        <f t="shared" si="274"/>
        <v>154611.35263747294</v>
      </c>
      <c r="I208" s="4">
        <f t="shared" si="275"/>
        <v>162003.17363590727</v>
      </c>
      <c r="J208" s="4">
        <f t="shared" si="276"/>
        <v>32395.042259741564</v>
      </c>
      <c r="K208" s="4">
        <f t="shared" si="244"/>
        <v>120185.71906769057</v>
      </c>
      <c r="L208" s="4">
        <f t="shared" si="245"/>
        <v>45352.810086148304</v>
      </c>
      <c r="M208" s="4">
        <f t="shared" si="246"/>
        <v>4758.8373383908793</v>
      </c>
      <c r="N208" s="11">
        <f t="shared" si="257"/>
        <v>1.073107344324864E-4</v>
      </c>
      <c r="O208" s="11">
        <f t="shared" si="258"/>
        <v>5.5109060138081034E-3</v>
      </c>
      <c r="P208" s="11">
        <f t="shared" si="259"/>
        <v>3.4365702430989575E-3</v>
      </c>
      <c r="Q208" s="4">
        <f t="shared" si="260"/>
        <v>3130.430274732717</v>
      </c>
      <c r="R208" s="4">
        <f t="shared" si="261"/>
        <v>12305.783037733741</v>
      </c>
      <c r="S208" s="4">
        <f t="shared" si="262"/>
        <v>2988.5944661698618</v>
      </c>
      <c r="T208" s="4">
        <f t="shared" si="277"/>
        <v>20.24709195884752</v>
      </c>
      <c r="U208" s="4">
        <f t="shared" si="278"/>
        <v>75.960135604443622</v>
      </c>
      <c r="V208" s="4">
        <f t="shared" si="279"/>
        <v>92.254686448854898</v>
      </c>
      <c r="W208" s="11">
        <f t="shared" si="263"/>
        <v>-1.219247815263802E-2</v>
      </c>
      <c r="X208" s="11">
        <f t="shared" si="264"/>
        <v>-1.3228699347321071E-2</v>
      </c>
      <c r="Y208" s="11">
        <f t="shared" si="265"/>
        <v>-1.2203590333800474E-2</v>
      </c>
      <c r="Z208" s="4">
        <f t="shared" si="291"/>
        <v>4619.4473993697957</v>
      </c>
      <c r="AA208" s="4">
        <f t="shared" si="280"/>
        <v>41591.818939570723</v>
      </c>
      <c r="AB208" s="4">
        <f t="shared" si="281"/>
        <v>5518.6064685144893</v>
      </c>
      <c r="AC208" s="12">
        <f t="shared" si="282"/>
        <v>1.5758934943165326</v>
      </c>
      <c r="AD208" s="12">
        <f t="shared" si="283"/>
        <v>4.2083462447497135</v>
      </c>
      <c r="AE208" s="12">
        <f t="shared" si="284"/>
        <v>1.8793810570978333</v>
      </c>
      <c r="AF208" s="11">
        <f t="shared" si="266"/>
        <v>-2.9039671966837322E-3</v>
      </c>
      <c r="AG208" s="11">
        <f t="shared" si="267"/>
        <v>2.0567434751257441E-3</v>
      </c>
      <c r="AH208" s="11">
        <f t="shared" si="268"/>
        <v>8.257041531207765E-4</v>
      </c>
      <c r="AI208" s="1">
        <f t="shared" si="247"/>
        <v>307432.02503775334</v>
      </c>
      <c r="AJ208" s="1">
        <f t="shared" si="248"/>
        <v>305314.27642510145</v>
      </c>
      <c r="AK208" s="1">
        <f t="shared" si="249"/>
        <v>62358.574228168109</v>
      </c>
      <c r="AL208" s="17">
        <f t="shared" si="285"/>
        <v>56.180361420287284</v>
      </c>
      <c r="AM208" s="17">
        <f t="shared" si="285"/>
        <v>23.06934978664405</v>
      </c>
      <c r="AN208" s="17">
        <f t="shared" si="285"/>
        <v>3.7676578679671513</v>
      </c>
      <c r="AO208" s="7">
        <f t="shared" si="316"/>
        <v>3.9668295445449584E-3</v>
      </c>
      <c r="AP208" s="7">
        <f t="shared" si="316"/>
        <v>6.108619405130862E-3</v>
      </c>
      <c r="AQ208" s="7">
        <f t="shared" si="316"/>
        <v>4.4216636063373295E-3</v>
      </c>
      <c r="AR208" s="1">
        <f t="shared" si="286"/>
        <v>154611.35263747294</v>
      </c>
      <c r="AS208" s="1">
        <f t="shared" si="287"/>
        <v>162003.17363590727</v>
      </c>
      <c r="AT208" s="1">
        <f t="shared" si="288"/>
        <v>32395.042259741564</v>
      </c>
      <c r="AU208" s="1">
        <f t="shared" si="250"/>
        <v>30922.270527494591</v>
      </c>
      <c r="AV208" s="1">
        <f t="shared" si="251"/>
        <v>32400.634727181456</v>
      </c>
      <c r="AW208" s="1">
        <f t="shared" si="252"/>
        <v>6479.0084519483134</v>
      </c>
      <c r="AX208" s="1">
        <f t="shared" si="300"/>
        <v>96148.575254152442</v>
      </c>
      <c r="AY208" s="1">
        <f t="shared" si="301"/>
        <v>36282.248068918641</v>
      </c>
      <c r="AZ208" s="1">
        <f t="shared" si="302"/>
        <v>3807.0698707127035</v>
      </c>
      <c r="BA208" s="1">
        <f t="shared" si="303"/>
        <v>11.473649932957606</v>
      </c>
      <c r="BB208" s="1">
        <f t="shared" si="304"/>
        <v>10.499083866722771</v>
      </c>
      <c r="BC208" s="1">
        <f t="shared" si="305"/>
        <v>8.2446151094351734</v>
      </c>
      <c r="BD208" s="1">
        <f t="shared" si="306"/>
        <v>1629.6455341745798</v>
      </c>
      <c r="BE208">
        <f t="shared" si="292"/>
        <v>7.4918915218220111E-2</v>
      </c>
      <c r="BF208">
        <f t="shared" si="293"/>
        <v>0.20311806369660462</v>
      </c>
      <c r="BG208">
        <f t="shared" si="294"/>
        <v>2.6103804494005161E-2</v>
      </c>
      <c r="BH208">
        <f t="shared" si="307"/>
        <v>0.17278585575294744</v>
      </c>
      <c r="BI208">
        <f t="shared" si="308"/>
        <v>5.6128438574748528E-4</v>
      </c>
      <c r="BJ208">
        <f t="shared" si="308"/>
        <v>4.125694779985793E-3</v>
      </c>
      <c r="BK208">
        <f t="shared" si="308"/>
        <v>6.8140860906124406E-5</v>
      </c>
      <c r="BL208">
        <f t="shared" si="297"/>
        <v>86.780938094711843</v>
      </c>
      <c r="BM208">
        <f t="shared" si="298"/>
        <v>668.3756478107947</v>
      </c>
      <c r="BN208">
        <f t="shared" si="299"/>
        <v>2.2074260686690721</v>
      </c>
      <c r="BO208">
        <f t="shared" si="270"/>
        <v>216.92381907586073</v>
      </c>
      <c r="BP208">
        <f t="shared" si="289"/>
        <v>158.23193974487879</v>
      </c>
      <c r="BQ208">
        <f t="shared" si="290"/>
        <v>30.646644385605505</v>
      </c>
      <c r="BR208" s="7">
        <f t="shared" si="315"/>
        <v>2.9251151814613241E-3</v>
      </c>
      <c r="BS208" s="7">
        <f t="shared" si="295"/>
        <v>1.5035369027212243E-2</v>
      </c>
      <c r="BT208" s="7">
        <f t="shared" si="296"/>
        <v>2.6917866901421212E-3</v>
      </c>
      <c r="BU208" s="8">
        <f>MAX((BU$3*climate!$I318+BU$4*climate!$I318^2+BU$5*climate!$I318^6)*(K208/K$66)^$BW$1,-99)</f>
        <v>-28.679341832730479</v>
      </c>
      <c r="BV208" s="8">
        <f>MAX((BV$3*climate!$I318+BV$4*climate!$I318^2+BV$5*climate!$I318^6)*(L208/L$66)^$BW$1,-99)</f>
        <v>-18.972338305116022</v>
      </c>
      <c r="BW208" s="8">
        <f>MAX((BW$3*climate!$I318+BW$4*climate!$I318^2+BW$5*climate!$I318^6)*(M208/M$66)^$BW$1,-99)</f>
        <v>-19.03056507986814</v>
      </c>
      <c r="BX208" s="8">
        <f>MAX((BX$3*climate!$M318+BX$4*climate!$M318^2+BX$5*climate!$M318^6)*(K208/K$66)^$BW$1,-99)</f>
        <v>-28.679358966221685</v>
      </c>
      <c r="BY208" s="8">
        <f>MAX((BY$3*climate!$M318+BY$4*climate!$M318^2+BY$5*climate!$M318^6)*(L208/L$66)^$BW$1,-99)</f>
        <v>-18.972348683034468</v>
      </c>
      <c r="BZ208" s="8">
        <f>MAX((BZ$3*climate!$M318+BZ$4*climate!$M318^2+BZ$5*climate!$M318^6)*(M208/M$66)^$BW$1,-99)</f>
        <v>-19.030574621773461</v>
      </c>
      <c r="CA208" s="8">
        <f t="shared" si="309"/>
        <v>2.9581426767742575E-2</v>
      </c>
      <c r="CB208" s="8">
        <f t="shared" si="310"/>
        <v>4.447676678044639E-4</v>
      </c>
      <c r="CC208" s="8">
        <f t="shared" si="311"/>
        <v>7.9626890848823339E-5</v>
      </c>
      <c r="CD208" s="8">
        <f>MAX((CD$3*climate!$I318+CD$4*climate!$I318^2+CD$5*climate!$I318^6)*(K208/K$66)^$BW$1,-99)</f>
        <v>-99</v>
      </c>
      <c r="CE208" s="8">
        <f>MAX((CE$3*climate!$I318+CE$4*climate!$I318^2+CE$5*climate!$I318^6)*(L208/L$66)^$BW$1,-99)</f>
        <v>-99</v>
      </c>
      <c r="CF208" s="8">
        <f>MAX((CF$3*climate!$I318+CF$4*climate!$I318^2+CF$5*climate!$I318^6)*(M208/M$66)^$BW$1,-99)</f>
        <v>-99</v>
      </c>
      <c r="CG208" s="8">
        <f>MAX((CG$3*climate!$M318+CG$4*climate!$M318^2+CG$5*climate!$M318^6)*(K208/K$66)^$BW$1,-99)</f>
        <v>-99</v>
      </c>
      <c r="CH208" s="8">
        <f>MAX((CH$3*climate!$M318+CH$4*climate!$M318^2+CH$5*climate!$M318^6)*(L208/L$66)^$BW$1,-99)</f>
        <v>-99</v>
      </c>
      <c r="CI208" s="8">
        <f>MAX((CI$3*climate!$M318+CI$4*climate!$M318^2+CI$5*climate!$M318^6)*(M208/M$66)^$BW$1,-99)</f>
        <v>-99</v>
      </c>
      <c r="CJ208" s="8">
        <f t="shared" si="312"/>
        <v>0</v>
      </c>
      <c r="CK208" s="8">
        <f t="shared" si="313"/>
        <v>0</v>
      </c>
      <c r="CL208" s="8">
        <f t="shared" si="314"/>
        <v>0</v>
      </c>
    </row>
    <row r="209" spans="1:90">
      <c r="A209">
        <f t="shared" si="253"/>
        <v>2163</v>
      </c>
      <c r="B209" s="4">
        <f t="shared" si="271"/>
        <v>1286.441873895775</v>
      </c>
      <c r="C209" s="4">
        <f t="shared" si="272"/>
        <v>3572.0920187632664</v>
      </c>
      <c r="D209" s="4">
        <f t="shared" si="273"/>
        <v>6807.4586735932053</v>
      </c>
      <c r="E209" s="11">
        <f t="shared" si="254"/>
        <v>3.8096521895530725E-6</v>
      </c>
      <c r="F209" s="11">
        <f t="shared" si="255"/>
        <v>7.6375127813760918E-6</v>
      </c>
      <c r="G209" s="11">
        <f t="shared" si="256"/>
        <v>1.6862324248761479E-5</v>
      </c>
      <c r="H209" s="4">
        <f t="shared" si="274"/>
        <v>154622.49955255582</v>
      </c>
      <c r="I209" s="4">
        <f t="shared" si="275"/>
        <v>162887.55044009848</v>
      </c>
      <c r="J209" s="4">
        <f t="shared" si="276"/>
        <v>32505.604006505539</v>
      </c>
      <c r="K209" s="4">
        <f t="shared" si="244"/>
        <v>120193.92612299483</v>
      </c>
      <c r="L209" s="4">
        <f t="shared" si="245"/>
        <v>45600.043219629486</v>
      </c>
      <c r="M209" s="4">
        <f t="shared" si="246"/>
        <v>4774.9983606360984</v>
      </c>
      <c r="N209" s="11">
        <f t="shared" si="257"/>
        <v>6.8286443413834164E-5</v>
      </c>
      <c r="O209" s="11">
        <f t="shared" si="258"/>
        <v>5.451329983997999E-3</v>
      </c>
      <c r="P209" s="11">
        <f t="shared" si="259"/>
        <v>3.396002236689899E-3</v>
      </c>
      <c r="Q209" s="4">
        <f t="shared" si="260"/>
        <v>3092.4855128621475</v>
      </c>
      <c r="R209" s="4">
        <f t="shared" si="261"/>
        <v>12209.282246276944</v>
      </c>
      <c r="S209" s="4">
        <f t="shared" si="262"/>
        <v>2962.1982482517542</v>
      </c>
      <c r="T209" s="4">
        <f t="shared" si="277"/>
        <v>20.000229732484819</v>
      </c>
      <c r="U209" s="4">
        <f t="shared" si="278"/>
        <v>74.955281808150701</v>
      </c>
      <c r="V209" s="4">
        <f t="shared" si="279"/>
        <v>91.128848049059854</v>
      </c>
      <c r="W209" s="11">
        <f t="shared" si="263"/>
        <v>-1.219247815263802E-2</v>
      </c>
      <c r="X209" s="11">
        <f t="shared" si="264"/>
        <v>-1.3228699347321071E-2</v>
      </c>
      <c r="Y209" s="11">
        <f t="shared" si="265"/>
        <v>-1.2203590333800474E-2</v>
      </c>
      <c r="Z209" s="4">
        <f t="shared" si="291"/>
        <v>4550.3802208582119</v>
      </c>
      <c r="AA209" s="4">
        <f t="shared" si="280"/>
        <v>41352.99945643048</v>
      </c>
      <c r="AB209" s="4">
        <f t="shared" si="281"/>
        <v>5474.6070603973985</v>
      </c>
      <c r="AC209" s="12">
        <f t="shared" si="282"/>
        <v>1.57131715130357</v>
      </c>
      <c r="AD209" s="12">
        <f t="shared" si="283"/>
        <v>4.2170017334296723</v>
      </c>
      <c r="AE209" s="12">
        <f t="shared" si="284"/>
        <v>1.8809328698419756</v>
      </c>
      <c r="AF209" s="11">
        <f t="shared" si="266"/>
        <v>-2.9039671966837322E-3</v>
      </c>
      <c r="AG209" s="11">
        <f t="shared" si="267"/>
        <v>2.0567434751257441E-3</v>
      </c>
      <c r="AH209" s="11">
        <f t="shared" si="268"/>
        <v>8.257041531207765E-4</v>
      </c>
      <c r="AI209" s="1">
        <f t="shared" si="247"/>
        <v>307611.09306147264</v>
      </c>
      <c r="AJ209" s="1">
        <f t="shared" si="248"/>
        <v>307183.48350977275</v>
      </c>
      <c r="AK209" s="1">
        <f t="shared" si="249"/>
        <v>62601.725257299615</v>
      </c>
      <c r="AL209" s="17">
        <f t="shared" si="285"/>
        <v>56.400990758617439</v>
      </c>
      <c r="AM209" s="17">
        <f t="shared" si="285"/>
        <v>23.208862445636793</v>
      </c>
      <c r="AN209" s="17">
        <f t="shared" si="285"/>
        <v>3.7841505904863131</v>
      </c>
      <c r="AO209" s="7">
        <f t="shared" si="316"/>
        <v>3.9271612490995086E-3</v>
      </c>
      <c r="AP209" s="7">
        <f t="shared" si="316"/>
        <v>6.047533211079553E-3</v>
      </c>
      <c r="AQ209" s="7">
        <f t="shared" si="316"/>
        <v>4.3774469702739559E-3</v>
      </c>
      <c r="AR209" s="1">
        <f t="shared" si="286"/>
        <v>154622.49955255582</v>
      </c>
      <c r="AS209" s="1">
        <f t="shared" si="287"/>
        <v>162887.55044009848</v>
      </c>
      <c r="AT209" s="1">
        <f t="shared" si="288"/>
        <v>32505.604006505539</v>
      </c>
      <c r="AU209" s="1">
        <f t="shared" si="250"/>
        <v>30924.499910511164</v>
      </c>
      <c r="AV209" s="1">
        <f t="shared" si="251"/>
        <v>32577.510088019699</v>
      </c>
      <c r="AW209" s="1">
        <f t="shared" si="252"/>
        <v>6501.1208013011083</v>
      </c>
      <c r="AX209" s="1">
        <f t="shared" si="300"/>
        <v>96155.140898395868</v>
      </c>
      <c r="AY209" s="1">
        <f t="shared" si="301"/>
        <v>36480.034575703583</v>
      </c>
      <c r="AZ209" s="1">
        <f t="shared" si="302"/>
        <v>3819.9986885088779</v>
      </c>
      <c r="BA209" s="1">
        <f t="shared" si="303"/>
        <v>11.473718217069607</v>
      </c>
      <c r="BB209" s="1">
        <f t="shared" si="304"/>
        <v>10.504520391986711</v>
      </c>
      <c r="BC209" s="1">
        <f t="shared" si="305"/>
        <v>8.2480053582782791</v>
      </c>
      <c r="BD209" s="1">
        <f t="shared" si="306"/>
        <v>1582.8206024576589</v>
      </c>
      <c r="BE209">
        <f t="shared" si="292"/>
        <v>7.4918915218220111E-2</v>
      </c>
      <c r="BF209">
        <f t="shared" si="293"/>
        <v>0.20311806369660462</v>
      </c>
      <c r="BG209">
        <f t="shared" si="294"/>
        <v>2.6103804494005161E-2</v>
      </c>
      <c r="BH209">
        <f t="shared" si="307"/>
        <v>0.17290204159526079</v>
      </c>
      <c r="BI209">
        <f t="shared" si="308"/>
        <v>5.6128438574748528E-4</v>
      </c>
      <c r="BJ209">
        <f t="shared" si="308"/>
        <v>4.125694779985793E-3</v>
      </c>
      <c r="BK209">
        <f t="shared" si="308"/>
        <v>6.8140860906124406E-5</v>
      </c>
      <c r="BL209">
        <f t="shared" si="297"/>
        <v>86.787194684097116</v>
      </c>
      <c r="BM209">
        <f t="shared" si="298"/>
        <v>672.02431657538682</v>
      </c>
      <c r="BN209">
        <f t="shared" si="299"/>
        <v>2.2149598412768543</v>
      </c>
      <c r="BO209">
        <f t="shared" si="270"/>
        <v>217.55834623226011</v>
      </c>
      <c r="BP209">
        <f t="shared" si="289"/>
        <v>160.01452992803874</v>
      </c>
      <c r="BQ209">
        <f t="shared" si="290"/>
        <v>30.998386645260997</v>
      </c>
      <c r="BR209" s="7">
        <f t="shared" si="315"/>
        <v>2.8826873436924583E-3</v>
      </c>
      <c r="BS209" s="7">
        <f t="shared" si="295"/>
        <v>1.4597445657487614E-2</v>
      </c>
      <c r="BT209" s="7">
        <f t="shared" si="296"/>
        <v>2.6059843550897063E-3</v>
      </c>
      <c r="BU209" s="8">
        <f>MAX((BU$3*climate!$I319+BU$4*climate!$I319^2+BU$5*climate!$I319^6)*(K209/K$66)^$BW$1,-99)</f>
        <v>-28.960658027900859</v>
      </c>
      <c r="BV209" s="8">
        <f>MAX((BV$3*climate!$I319+BV$4*climate!$I319^2+BV$5*climate!$I319^6)*(L209/L$66)^$BW$1,-99)</f>
        <v>-19.117014459367649</v>
      </c>
      <c r="BW209" s="8">
        <f>MAX((BW$3*climate!$I319+BW$4*climate!$I319^2+BW$5*climate!$I319^6)*(M209/M$66)^$BW$1,-99)</f>
        <v>-19.17121775548938</v>
      </c>
      <c r="BX209" s="8">
        <f>MAX((BX$3*climate!$M319+BX$4*climate!$M319^2+BX$5*climate!$M319^6)*(K209/K$66)^$BW$1,-99)</f>
        <v>-28.960675146075523</v>
      </c>
      <c r="BY209" s="8">
        <f>MAX((BY$3*climate!$M319+BY$4*climate!$M319^2+BY$5*climate!$M319^6)*(L209/L$66)^$BW$1,-99)</f>
        <v>-19.117024811802672</v>
      </c>
      <c r="BZ209" s="8">
        <f>MAX((BZ$3*climate!$M319+BZ$4*climate!$M319^2+BZ$5*climate!$M319^6)*(M209/M$66)^$BW$1,-99)</f>
        <v>-19.17122727655423</v>
      </c>
      <c r="CA209" s="8">
        <f t="shared" si="309"/>
        <v>2.9563429181359881E-2</v>
      </c>
      <c r="CB209" s="8">
        <f t="shared" si="310"/>
        <v>4.3155055092388437E-4</v>
      </c>
      <c r="CC209" s="8">
        <f t="shared" si="311"/>
        <v>7.7041833929426338E-5</v>
      </c>
      <c r="CD209" s="8">
        <f>MAX((CD$3*climate!$I319+CD$4*climate!$I319^2+CD$5*climate!$I319^6)*(K209/K$66)^$BW$1,-99)</f>
        <v>-99</v>
      </c>
      <c r="CE209" s="8">
        <f>MAX((CE$3*climate!$I319+CE$4*climate!$I319^2+CE$5*climate!$I319^6)*(L209/L$66)^$BW$1,-99)</f>
        <v>-99</v>
      </c>
      <c r="CF209" s="8">
        <f>MAX((CF$3*climate!$I319+CF$4*climate!$I319^2+CF$5*climate!$I319^6)*(M209/M$66)^$BW$1,-99)</f>
        <v>-99</v>
      </c>
      <c r="CG209" s="8">
        <f>MAX((CG$3*climate!$M319+CG$4*climate!$M319^2+CG$5*climate!$M319^6)*(K209/K$66)^$BW$1,-99)</f>
        <v>-99</v>
      </c>
      <c r="CH209" s="8">
        <f>MAX((CH$3*climate!$M319+CH$4*climate!$M319^2+CH$5*climate!$M319^6)*(L209/L$66)^$BW$1,-99)</f>
        <v>-99</v>
      </c>
      <c r="CI209" s="8">
        <f>MAX((CI$3*climate!$M319+CI$4*climate!$M319^2+CI$5*climate!$M319^6)*(M209/M$66)^$BW$1,-99)</f>
        <v>-99</v>
      </c>
      <c r="CJ209" s="8">
        <f t="shared" si="312"/>
        <v>0</v>
      </c>
      <c r="CK209" s="8">
        <f t="shared" si="313"/>
        <v>0</v>
      </c>
      <c r="CL209" s="8">
        <f t="shared" si="314"/>
        <v>0</v>
      </c>
    </row>
    <row r="210" spans="1:90">
      <c r="A210">
        <f t="shared" si="253"/>
        <v>2164</v>
      </c>
      <c r="B210" s="4">
        <f t="shared" si="271"/>
        <v>1286.4465297470715</v>
      </c>
      <c r="C210" s="4">
        <f t="shared" si="272"/>
        <v>3572.1179365667931</v>
      </c>
      <c r="D210" s="4">
        <f t="shared" si="273"/>
        <v>6807.5677236898964</v>
      </c>
      <c r="E210" s="11">
        <f t="shared" si="254"/>
        <v>3.6191695800754187E-6</v>
      </c>
      <c r="F210" s="11">
        <f t="shared" si="255"/>
        <v>7.2556371423072865E-6</v>
      </c>
      <c r="G210" s="11">
        <f t="shared" si="256"/>
        <v>1.6019208036323405E-5</v>
      </c>
      <c r="H210" s="4">
        <f t="shared" si="274"/>
        <v>154627.77938145184</v>
      </c>
      <c r="I210" s="4">
        <f t="shared" si="275"/>
        <v>163767.15658064032</v>
      </c>
      <c r="J210" s="4">
        <f t="shared" si="276"/>
        <v>32615.223848879159</v>
      </c>
      <c r="K210" s="4">
        <f t="shared" si="244"/>
        <v>120197.59531851918</v>
      </c>
      <c r="L210" s="4">
        <f t="shared" si="245"/>
        <v>45845.954553795884</v>
      </c>
      <c r="M210" s="4">
        <f t="shared" si="246"/>
        <v>4791.0245145825411</v>
      </c>
      <c r="N210" s="11">
        <f t="shared" si="257"/>
        <v>3.0527295701965329E-5</v>
      </c>
      <c r="O210" s="11">
        <f t="shared" si="258"/>
        <v>5.3927873046519803E-3</v>
      </c>
      <c r="P210" s="11">
        <f t="shared" si="259"/>
        <v>3.3562637588651079E-3</v>
      </c>
      <c r="Q210" s="4">
        <f t="shared" si="260"/>
        <v>3054.8847611013366</v>
      </c>
      <c r="R210" s="4">
        <f t="shared" si="261"/>
        <v>12112.828265293458</v>
      </c>
      <c r="S210" s="4">
        <f t="shared" si="262"/>
        <v>2935.916416170171</v>
      </c>
      <c r="T210" s="4">
        <f t="shared" si="277"/>
        <v>19.756377368423756</v>
      </c>
      <c r="U210" s="4">
        <f t="shared" si="278"/>
        <v>73.96372092061695</v>
      </c>
      <c r="V210" s="4">
        <f t="shared" si="279"/>
        <v>90.016748919877969</v>
      </c>
      <c r="W210" s="11">
        <f t="shared" si="263"/>
        <v>-1.219247815263802E-2</v>
      </c>
      <c r="X210" s="11">
        <f t="shared" si="264"/>
        <v>-1.3228699347321071E-2</v>
      </c>
      <c r="Y210" s="11">
        <f t="shared" si="265"/>
        <v>-1.2203590333800474E-2</v>
      </c>
      <c r="Z210" s="4">
        <f t="shared" si="291"/>
        <v>4482.1698926492336</v>
      </c>
      <c r="AA210" s="4">
        <f t="shared" si="280"/>
        <v>41113.098667900711</v>
      </c>
      <c r="AB210" s="4">
        <f t="shared" si="281"/>
        <v>5430.7340678035862</v>
      </c>
      <c r="AC210" s="12">
        <f t="shared" si="282"/>
        <v>1.5667540978405978</v>
      </c>
      <c r="AD210" s="12">
        <f t="shared" si="283"/>
        <v>4.2256750242294974</v>
      </c>
      <c r="AE210" s="12">
        <f t="shared" si="284"/>
        <v>1.8824859639243454</v>
      </c>
      <c r="AF210" s="11">
        <f t="shared" si="266"/>
        <v>-2.9039671966837322E-3</v>
      </c>
      <c r="AG210" s="11">
        <f t="shared" si="267"/>
        <v>2.0567434751257441E-3</v>
      </c>
      <c r="AH210" s="11">
        <f t="shared" si="268"/>
        <v>8.257041531207765E-4</v>
      </c>
      <c r="AI210" s="1">
        <f t="shared" si="247"/>
        <v>307774.48366583651</v>
      </c>
      <c r="AJ210" s="1">
        <f t="shared" si="248"/>
        <v>309042.64524681517</v>
      </c>
      <c r="AK210" s="1">
        <f t="shared" si="249"/>
        <v>62842.673532870758</v>
      </c>
      <c r="AL210" s="17">
        <f t="shared" si="285"/>
        <v>56.620271586082325</v>
      </c>
      <c r="AM210" s="17">
        <f t="shared" si="285"/>
        <v>23.347815248403844</v>
      </c>
      <c r="AN210" s="17">
        <f t="shared" si="285"/>
        <v>3.8005498598383238</v>
      </c>
      <c r="AO210" s="7">
        <f t="shared" si="316"/>
        <v>3.8878896366085136E-3</v>
      </c>
      <c r="AP210" s="7">
        <f t="shared" si="316"/>
        <v>5.9870578789687576E-3</v>
      </c>
      <c r="AQ210" s="7">
        <f t="shared" si="316"/>
        <v>4.3336725005712166E-3</v>
      </c>
      <c r="AR210" s="1">
        <f t="shared" si="286"/>
        <v>154627.77938145184</v>
      </c>
      <c r="AS210" s="1">
        <f t="shared" si="287"/>
        <v>163767.15658064032</v>
      </c>
      <c r="AT210" s="1">
        <f t="shared" si="288"/>
        <v>32615.223848879159</v>
      </c>
      <c r="AU210" s="1">
        <f t="shared" si="250"/>
        <v>30925.555876290367</v>
      </c>
      <c r="AV210" s="1">
        <f t="shared" si="251"/>
        <v>32753.431316128066</v>
      </c>
      <c r="AW210" s="1">
        <f t="shared" si="252"/>
        <v>6523.0447697758318</v>
      </c>
      <c r="AX210" s="1">
        <f t="shared" si="300"/>
        <v>96158.076254815343</v>
      </c>
      <c r="AY210" s="1">
        <f t="shared" si="301"/>
        <v>36676.763643036706</v>
      </c>
      <c r="AZ210" s="1">
        <f t="shared" si="302"/>
        <v>3832.8196116660329</v>
      </c>
      <c r="BA210" s="1">
        <f t="shared" si="303"/>
        <v>11.47374874389936</v>
      </c>
      <c r="BB210" s="1">
        <f t="shared" si="304"/>
        <v>10.509898690281331</v>
      </c>
      <c r="BC210" s="1">
        <f t="shared" si="305"/>
        <v>8.2513560023545161</v>
      </c>
      <c r="BD210" s="1">
        <f t="shared" si="306"/>
        <v>1537.3324933215124</v>
      </c>
      <c r="BE210">
        <f t="shared" si="292"/>
        <v>7.4918915218220111E-2</v>
      </c>
      <c r="BF210">
        <f t="shared" si="293"/>
        <v>0.20311806369660462</v>
      </c>
      <c r="BG210">
        <f t="shared" si="294"/>
        <v>2.6103804494005161E-2</v>
      </c>
      <c r="BH210">
        <f t="shared" si="307"/>
        <v>0.17301718076641429</v>
      </c>
      <c r="BI210">
        <f t="shared" si="308"/>
        <v>5.6128438574748528E-4</v>
      </c>
      <c r="BJ210">
        <f t="shared" si="308"/>
        <v>4.125694779985793E-3</v>
      </c>
      <c r="BK210">
        <f t="shared" si="308"/>
        <v>6.8140860906124406E-5</v>
      </c>
      <c r="BL210">
        <f t="shared" si="297"/>
        <v>86.790158169615864</v>
      </c>
      <c r="BM210">
        <f t="shared" si="298"/>
        <v>675.65330303786379</v>
      </c>
      <c r="BN210">
        <f t="shared" si="299"/>
        <v>2.2224294317085862</v>
      </c>
      <c r="BO210">
        <f t="shared" si="270"/>
        <v>218.18549892345851</v>
      </c>
      <c r="BP210">
        <f t="shared" si="289"/>
        <v>161.81737120062633</v>
      </c>
      <c r="BQ210">
        <f t="shared" si="290"/>
        <v>31.354193236115872</v>
      </c>
      <c r="BR210" s="7">
        <f t="shared" si="315"/>
        <v>2.8413180966295748E-3</v>
      </c>
      <c r="BS210" s="7">
        <f t="shared" si="295"/>
        <v>1.4172277337366614E-2</v>
      </c>
      <c r="BT210" s="7">
        <f t="shared" si="296"/>
        <v>2.5230206557064335E-3</v>
      </c>
      <c r="BU210" s="8">
        <f>MAX((BU$3*climate!$I320+BU$4*climate!$I320^2+BU$5*climate!$I320^6)*(K210/K$66)^$BW$1,-99)</f>
        <v>-29.240003298953305</v>
      </c>
      <c r="BV210" s="8">
        <f>MAX((BV$3*climate!$I320+BV$4*climate!$I320^2+BV$5*climate!$I320^6)*(L210/L$66)^$BW$1,-99)</f>
        <v>-19.260154479941932</v>
      </c>
      <c r="BW210" s="8">
        <f>MAX((BW$3*climate!$I320+BW$4*climate!$I320^2+BW$5*climate!$I320^6)*(M210/M$66)^$BW$1,-99)</f>
        <v>-19.310495022701481</v>
      </c>
      <c r="BX210" s="8">
        <f>MAX((BX$3*climate!$M320+BX$4*climate!$M320^2+BX$5*climate!$M320^6)*(K210/K$66)^$BW$1,-99)</f>
        <v>-29.24002040159127</v>
      </c>
      <c r="BY210" s="8">
        <f>MAX((BY$3*climate!$M320+BY$4*climate!$M320^2+BY$5*climate!$M320^6)*(L210/L$66)^$BW$1,-99)</f>
        <v>-19.260164806915451</v>
      </c>
      <c r="BZ210" s="8">
        <f>MAX((BZ$3*climate!$M320+BZ$4*climate!$M320^2+BZ$5*climate!$M320^6)*(M210/M$66)^$BW$1,-99)</f>
        <v>-19.310504522936061</v>
      </c>
      <c r="CA210" s="8">
        <f t="shared" si="309"/>
        <v>2.9543952075797887E-2</v>
      </c>
      <c r="CB210" s="8">
        <f t="shared" si="310"/>
        <v>4.1870508246007572E-4</v>
      </c>
      <c r="CC210" s="8">
        <f t="shared" si="311"/>
        <v>7.4540001338439032E-5</v>
      </c>
      <c r="CD210" s="8">
        <f>MAX((CD$3*climate!$I320+CD$4*climate!$I320^2+CD$5*climate!$I320^6)*(K210/K$66)^$BW$1,-99)</f>
        <v>-99</v>
      </c>
      <c r="CE210" s="8">
        <f>MAX((CE$3*climate!$I320+CE$4*climate!$I320^2+CE$5*climate!$I320^6)*(L210/L$66)^$BW$1,-99)</f>
        <v>-99</v>
      </c>
      <c r="CF210" s="8">
        <f>MAX((CF$3*climate!$I320+CF$4*climate!$I320^2+CF$5*climate!$I320^6)*(M210/M$66)^$BW$1,-99)</f>
        <v>-99</v>
      </c>
      <c r="CG210" s="8">
        <f>MAX((CG$3*climate!$M320+CG$4*climate!$M320^2+CG$5*climate!$M320^6)*(K210/K$66)^$BW$1,-99)</f>
        <v>-99</v>
      </c>
      <c r="CH210" s="8">
        <f>MAX((CH$3*climate!$M320+CH$4*climate!$M320^2+CH$5*climate!$M320^6)*(L210/L$66)^$BW$1,-99)</f>
        <v>-99</v>
      </c>
      <c r="CI210" s="8">
        <f>MAX((CI$3*climate!$M320+CI$4*climate!$M320^2+CI$5*climate!$M320^6)*(M210/M$66)^$BW$1,-99)</f>
        <v>-99</v>
      </c>
      <c r="CJ210" s="8">
        <f t="shared" si="312"/>
        <v>0</v>
      </c>
      <c r="CK210" s="8">
        <f t="shared" si="313"/>
        <v>0</v>
      </c>
      <c r="CL210" s="8">
        <f t="shared" si="314"/>
        <v>0</v>
      </c>
    </row>
    <row r="211" spans="1:90">
      <c r="A211">
        <f t="shared" si="253"/>
        <v>2165</v>
      </c>
      <c r="B211" s="4">
        <f t="shared" si="271"/>
        <v>1286.4509528218111</v>
      </c>
      <c r="C211" s="4">
        <f t="shared" si="272"/>
        <v>3572.1425586587916</v>
      </c>
      <c r="D211" s="4">
        <f t="shared" si="273"/>
        <v>6807.6713229413044</v>
      </c>
      <c r="E211" s="11">
        <f t="shared" si="254"/>
        <v>3.4382111010716474E-6</v>
      </c>
      <c r="F211" s="11">
        <f t="shared" si="255"/>
        <v>6.8928552851919216E-6</v>
      </c>
      <c r="G211" s="11">
        <f t="shared" si="256"/>
        <v>1.5218247634507234E-5</v>
      </c>
      <c r="H211" s="4">
        <f t="shared" si="274"/>
        <v>154627.3864760265</v>
      </c>
      <c r="I211" s="4">
        <f t="shared" si="275"/>
        <v>164642.03180386356</v>
      </c>
      <c r="J211" s="4">
        <f t="shared" si="276"/>
        <v>32723.917621543009</v>
      </c>
      <c r="K211" s="4">
        <f t="shared" si="244"/>
        <v>120196.87663711829</v>
      </c>
      <c r="L211" s="4">
        <f t="shared" si="245"/>
        <v>46090.55464619548</v>
      </c>
      <c r="M211" s="4">
        <f t="shared" si="246"/>
        <v>4806.9179707995072</v>
      </c>
      <c r="N211" s="11">
        <f t="shared" si="257"/>
        <v>-5.9791662135877388E-6</v>
      </c>
      <c r="O211" s="11">
        <f t="shared" si="258"/>
        <v>5.3352601070304484E-3</v>
      </c>
      <c r="P211" s="11">
        <f t="shared" si="259"/>
        <v>3.3173397816250727E-3</v>
      </c>
      <c r="Q211" s="4">
        <f t="shared" si="260"/>
        <v>3017.6304776476727</v>
      </c>
      <c r="R211" s="4">
        <f t="shared" si="261"/>
        <v>12016.444312515738</v>
      </c>
      <c r="S211" s="4">
        <f t="shared" si="262"/>
        <v>2909.7525519147021</v>
      </c>
      <c r="T211" s="4">
        <f t="shared" si="277"/>
        <v>19.515498168983978</v>
      </c>
      <c r="U211" s="4">
        <f t="shared" si="278"/>
        <v>72.985277093948952</v>
      </c>
      <c r="V211" s="4">
        <f t="shared" si="279"/>
        <v>88.918221392879204</v>
      </c>
      <c r="W211" s="11">
        <f t="shared" si="263"/>
        <v>-1.219247815263802E-2</v>
      </c>
      <c r="X211" s="11">
        <f t="shared" si="264"/>
        <v>-1.3228699347321071E-2</v>
      </c>
      <c r="Y211" s="11">
        <f t="shared" si="265"/>
        <v>-1.2203590333800474E-2</v>
      </c>
      <c r="Z211" s="4">
        <f t="shared" si="291"/>
        <v>4414.814503670973</v>
      </c>
      <c r="AA211" s="4">
        <f t="shared" si="280"/>
        <v>40872.194071516562</v>
      </c>
      <c r="AB211" s="4">
        <f t="shared" si="281"/>
        <v>5386.9947724314961</v>
      </c>
      <c r="AC211" s="12">
        <f t="shared" si="282"/>
        <v>1.5622042953351989</v>
      </c>
      <c r="AD211" s="12">
        <f t="shared" si="283"/>
        <v>4.2343661537635828</v>
      </c>
      <c r="AE211" s="12">
        <f t="shared" si="284"/>
        <v>1.8840403404029493</v>
      </c>
      <c r="AF211" s="11">
        <f t="shared" si="266"/>
        <v>-2.9039671966837322E-3</v>
      </c>
      <c r="AG211" s="11">
        <f t="shared" si="267"/>
        <v>2.0567434751257441E-3</v>
      </c>
      <c r="AH211" s="11">
        <f t="shared" si="268"/>
        <v>8.257041531207765E-4</v>
      </c>
      <c r="AI211" s="1">
        <f t="shared" si="247"/>
        <v>307922.59117554326</v>
      </c>
      <c r="AJ211" s="1">
        <f t="shared" si="248"/>
        <v>310891.81203826173</v>
      </c>
      <c r="AK211" s="1">
        <f t="shared" si="249"/>
        <v>63081.450949359511</v>
      </c>
      <c r="AL211" s="17">
        <f t="shared" ref="AL211:AN226" si="317">AL210*(1+AO211)</f>
        <v>56.838203619532599</v>
      </c>
      <c r="AM211" s="17">
        <f t="shared" si="317"/>
        <v>23.486202122431113</v>
      </c>
      <c r="AN211" s="17">
        <f t="shared" si="317"/>
        <v>3.8168554948688085</v>
      </c>
      <c r="AO211" s="7">
        <f t="shared" si="316"/>
        <v>3.8490107402424285E-3</v>
      </c>
      <c r="AP211" s="7">
        <f t="shared" si="316"/>
        <v>5.9271873001790704E-3</v>
      </c>
      <c r="AQ211" s="7">
        <f t="shared" si="316"/>
        <v>4.2903357755655043E-3</v>
      </c>
      <c r="AR211" s="1">
        <f t="shared" si="286"/>
        <v>154627.3864760265</v>
      </c>
      <c r="AS211" s="1">
        <f t="shared" si="287"/>
        <v>164642.03180386356</v>
      </c>
      <c r="AT211" s="1">
        <f t="shared" si="288"/>
        <v>32723.917621543009</v>
      </c>
      <c r="AU211" s="1">
        <f t="shared" si="250"/>
        <v>30925.477295205303</v>
      </c>
      <c r="AV211" s="1">
        <f t="shared" si="251"/>
        <v>32928.406360772715</v>
      </c>
      <c r="AW211" s="1">
        <f t="shared" si="252"/>
        <v>6544.783524308602</v>
      </c>
      <c r="AX211" s="1">
        <f t="shared" si="300"/>
        <v>96157.50130969462</v>
      </c>
      <c r="AY211" s="1">
        <f t="shared" si="301"/>
        <v>36872.443716956383</v>
      </c>
      <c r="AZ211" s="1">
        <f t="shared" si="302"/>
        <v>3845.5343766396054</v>
      </c>
      <c r="BA211" s="1">
        <f t="shared" si="303"/>
        <v>11.473742764715272</v>
      </c>
      <c r="BB211" s="1">
        <f t="shared" si="304"/>
        <v>10.51521976830918</v>
      </c>
      <c r="BC211" s="1">
        <f t="shared" si="305"/>
        <v>8.2546678519031556</v>
      </c>
      <c r="BD211" s="1">
        <f t="shared" si="306"/>
        <v>1493.1434908110789</v>
      </c>
      <c r="BE211">
        <f t="shared" si="292"/>
        <v>7.4918915218220111E-2</v>
      </c>
      <c r="BF211">
        <f t="shared" si="293"/>
        <v>0.20311806369660462</v>
      </c>
      <c r="BG211">
        <f t="shared" si="294"/>
        <v>2.6103804494005161E-2</v>
      </c>
      <c r="BH211">
        <f t="shared" si="307"/>
        <v>0.17313128056035029</v>
      </c>
      <c r="BI211">
        <f t="shared" si="308"/>
        <v>5.6128438574748528E-4</v>
      </c>
      <c r="BJ211">
        <f t="shared" si="308"/>
        <v>4.125694779985793E-3</v>
      </c>
      <c r="BK211">
        <f t="shared" si="308"/>
        <v>6.8140860906124406E-5</v>
      </c>
      <c r="BL211">
        <f t="shared" si="297"/>
        <v>86.789937637935552</v>
      </c>
      <c r="BM211">
        <f t="shared" si="298"/>
        <v>679.26277117945483</v>
      </c>
      <c r="BN211">
        <f t="shared" si="299"/>
        <v>2.2298359189530355</v>
      </c>
      <c r="BO211">
        <f t="shared" si="270"/>
        <v>218.80543332997189</v>
      </c>
      <c r="BP211">
        <f t="shared" si="289"/>
        <v>163.64069246960642</v>
      </c>
      <c r="BQ211">
        <f t="shared" si="290"/>
        <v>31.714110889516437</v>
      </c>
      <c r="BR211" s="7">
        <f t="shared" si="315"/>
        <v>2.8009904072043845E-3</v>
      </c>
      <c r="BS211" s="7">
        <f t="shared" si="295"/>
        <v>1.3759492560550111E-2</v>
      </c>
      <c r="BT211" s="7">
        <f t="shared" si="296"/>
        <v>2.4427960147411407E-3</v>
      </c>
      <c r="BU211" s="8">
        <f>MAX((BU$3*climate!$I321+BU$4*climate!$I321^2+BU$5*climate!$I321^6)*(K211/K$66)^$BW$1,-99)</f>
        <v>-29.517350995403369</v>
      </c>
      <c r="BV211" s="8">
        <f>MAX((BV$3*climate!$I321+BV$4*climate!$I321^2+BV$5*climate!$I321^6)*(L211/L$66)^$BW$1,-99)</f>
        <v>-19.401752271800227</v>
      </c>
      <c r="BW211" s="8">
        <f>MAX((BW$3*climate!$I321+BW$4*climate!$I321^2+BW$5*climate!$I321^6)*(M211/M$66)^$BW$1,-99)</f>
        <v>-19.448389228598788</v>
      </c>
      <c r="BX211" s="8">
        <f>MAX((BX$3*climate!$M321+BX$4*climate!$M321^2+BX$5*climate!$M321^6)*(K211/K$66)^$BW$1,-99)</f>
        <v>-29.517368082298919</v>
      </c>
      <c r="BY211" s="8">
        <f>MAX((BY$3*climate!$M321+BY$4*climate!$M321^2+BY$5*climate!$M321^6)*(L211/L$66)^$BW$1,-99)</f>
        <v>-19.401762573342165</v>
      </c>
      <c r="BZ211" s="8">
        <f>MAX((BZ$3*climate!$M321+BZ$4*climate!$M321^2+BZ$5*climate!$M321^6)*(M211/M$66)^$BW$1,-99)</f>
        <v>-19.448398708020047</v>
      </c>
      <c r="CA211" s="8">
        <f t="shared" si="309"/>
        <v>2.9523058022557485E-2</v>
      </c>
      <c r="CB211" s="8">
        <f t="shared" si="310"/>
        <v>4.0622229722606898E-4</v>
      </c>
      <c r="CC211" s="8">
        <f t="shared" si="311"/>
        <v>7.2118808480474886E-5</v>
      </c>
      <c r="CD211" s="8">
        <f>MAX((CD$3*climate!$I321+CD$4*climate!$I321^2+CD$5*climate!$I321^6)*(K211/K$66)^$BW$1,-99)</f>
        <v>-99</v>
      </c>
      <c r="CE211" s="8">
        <f>MAX((CE$3*climate!$I321+CE$4*climate!$I321^2+CE$5*climate!$I321^6)*(L211/L$66)^$BW$1,-99)</f>
        <v>-99</v>
      </c>
      <c r="CF211" s="8">
        <f>MAX((CF$3*climate!$I321+CF$4*climate!$I321^2+CF$5*climate!$I321^6)*(M211/M$66)^$BW$1,-99)</f>
        <v>-99</v>
      </c>
      <c r="CG211" s="8">
        <f>MAX((CG$3*climate!$M321+CG$4*climate!$M321^2+CG$5*climate!$M321^6)*(K211/K$66)^$BW$1,-99)</f>
        <v>-99</v>
      </c>
      <c r="CH211" s="8">
        <f>MAX((CH$3*climate!$M321+CH$4*climate!$M321^2+CH$5*climate!$M321^6)*(L211/L$66)^$BW$1,-99)</f>
        <v>-99</v>
      </c>
      <c r="CI211" s="8">
        <f>MAX((CI$3*climate!$M321+CI$4*climate!$M321^2+CI$5*climate!$M321^6)*(M211/M$66)^$BW$1,-99)</f>
        <v>-99</v>
      </c>
      <c r="CJ211" s="8">
        <f t="shared" si="312"/>
        <v>0</v>
      </c>
      <c r="CK211" s="8">
        <f t="shared" si="313"/>
        <v>0</v>
      </c>
      <c r="CL211" s="8">
        <f t="shared" si="314"/>
        <v>0</v>
      </c>
    </row>
    <row r="212" spans="1:90">
      <c r="A212">
        <f t="shared" si="253"/>
        <v>2166</v>
      </c>
      <c r="B212" s="4">
        <f t="shared" si="271"/>
        <v>1286.4551547572607</v>
      </c>
      <c r="C212" s="4">
        <f t="shared" si="272"/>
        <v>3572.1659498074205</v>
      </c>
      <c r="D212" s="4">
        <f t="shared" si="273"/>
        <v>6807.7697437279103</v>
      </c>
      <c r="E212" s="11">
        <f t="shared" si="254"/>
        <v>3.2663005460180647E-6</v>
      </c>
      <c r="F212" s="11">
        <f t="shared" si="255"/>
        <v>6.5482125209323249E-6</v>
      </c>
      <c r="G212" s="11">
        <f t="shared" si="256"/>
        <v>1.4457335252781871E-5</v>
      </c>
      <c r="H212" s="4">
        <f t="shared" si="274"/>
        <v>154621.51384266341</v>
      </c>
      <c r="I212" s="4">
        <f t="shared" si="275"/>
        <v>165512.21655295981</v>
      </c>
      <c r="J212" s="4">
        <f t="shared" si="276"/>
        <v>32831.70104878323</v>
      </c>
      <c r="K212" s="4">
        <f t="shared" si="244"/>
        <v>120191.91906603126</v>
      </c>
      <c r="L212" s="4">
        <f t="shared" si="245"/>
        <v>46333.854271771103</v>
      </c>
      <c r="M212" s="4">
        <f t="shared" si="246"/>
        <v>4822.6808903211677</v>
      </c>
      <c r="N212" s="11">
        <f t="shared" si="257"/>
        <v>-4.124542355621319E-5</v>
      </c>
      <c r="O212" s="11">
        <f t="shared" si="258"/>
        <v>5.2787306953292479E-3</v>
      </c>
      <c r="P212" s="11">
        <f t="shared" si="259"/>
        <v>3.2792154177407884E-3</v>
      </c>
      <c r="Q212" s="4">
        <f t="shared" si="260"/>
        <v>2980.7248739583761</v>
      </c>
      <c r="R212" s="4">
        <f t="shared" si="261"/>
        <v>11920.152894891966</v>
      </c>
      <c r="S212" s="4">
        <f t="shared" si="262"/>
        <v>2883.7100763249164</v>
      </c>
      <c r="T212" s="4">
        <f t="shared" si="277"/>
        <v>19.277555883920794</v>
      </c>
      <c r="U212" s="4">
        <f t="shared" si="278"/>
        <v>72.019776806492175</v>
      </c>
      <c r="V212" s="4">
        <f t="shared" si="279"/>
        <v>87.833099845790329</v>
      </c>
      <c r="W212" s="11">
        <f t="shared" si="263"/>
        <v>-1.219247815263802E-2</v>
      </c>
      <c r="X212" s="11">
        <f t="shared" si="264"/>
        <v>-1.3228699347321071E-2</v>
      </c>
      <c r="Y212" s="11">
        <f t="shared" si="265"/>
        <v>-1.2203590333800474E-2</v>
      </c>
      <c r="Z212" s="4">
        <f t="shared" si="291"/>
        <v>4348.311762186052</v>
      </c>
      <c r="AA212" s="4">
        <f t="shared" si="280"/>
        <v>40630.361382313604</v>
      </c>
      <c r="AB212" s="4">
        <f t="shared" si="281"/>
        <v>5343.3961761576029</v>
      </c>
      <c r="AC212" s="12">
        <f t="shared" si="282"/>
        <v>1.5576677053070271</v>
      </c>
      <c r="AD212" s="12">
        <f t="shared" si="283"/>
        <v>4.2430751587216298</v>
      </c>
      <c r="AE212" s="12">
        <f t="shared" si="284"/>
        <v>1.8855960003366672</v>
      </c>
      <c r="AF212" s="11">
        <f t="shared" si="266"/>
        <v>-2.9039671966837322E-3</v>
      </c>
      <c r="AG212" s="11">
        <f t="shared" si="267"/>
        <v>2.0567434751257441E-3</v>
      </c>
      <c r="AH212" s="11">
        <f t="shared" si="268"/>
        <v>8.257041531207765E-4</v>
      </c>
      <c r="AI212" s="1">
        <f t="shared" si="247"/>
        <v>308055.80935319426</v>
      </c>
      <c r="AJ212" s="1">
        <f t="shared" si="248"/>
        <v>312731.03719520831</v>
      </c>
      <c r="AK212" s="1">
        <f t="shared" si="249"/>
        <v>63318.089378732162</v>
      </c>
      <c r="AL212" s="17">
        <f t="shared" si="317"/>
        <v>57.05478676715839</v>
      </c>
      <c r="AM212" s="17">
        <f t="shared" si="317"/>
        <v>23.624017170191131</v>
      </c>
      <c r="AN212" s="17">
        <f t="shared" si="317"/>
        <v>3.8330673306318102</v>
      </c>
      <c r="AO212" s="7">
        <f t="shared" si="316"/>
        <v>3.8105206328400043E-3</v>
      </c>
      <c r="AP212" s="7">
        <f t="shared" si="316"/>
        <v>5.8679154271772793E-3</v>
      </c>
      <c r="AQ212" s="7">
        <f t="shared" si="316"/>
        <v>4.247432417809849E-3</v>
      </c>
      <c r="AR212" s="1">
        <f t="shared" si="286"/>
        <v>154621.51384266341</v>
      </c>
      <c r="AS212" s="1">
        <f t="shared" si="287"/>
        <v>165512.21655295981</v>
      </c>
      <c r="AT212" s="1">
        <f t="shared" si="288"/>
        <v>32831.70104878323</v>
      </c>
      <c r="AU212" s="1">
        <f t="shared" si="250"/>
        <v>30924.302768532682</v>
      </c>
      <c r="AV212" s="1">
        <f t="shared" si="251"/>
        <v>33102.443310591967</v>
      </c>
      <c r="AW212" s="1">
        <f t="shared" si="252"/>
        <v>6566.3402097566468</v>
      </c>
      <c r="AX212" s="1">
        <f t="shared" si="300"/>
        <v>96153.535252825008</v>
      </c>
      <c r="AY212" s="1">
        <f t="shared" si="301"/>
        <v>37067.083417416878</v>
      </c>
      <c r="AZ212" s="1">
        <f t="shared" si="302"/>
        <v>3858.1447122569348</v>
      </c>
      <c r="BA212" s="1">
        <f t="shared" si="303"/>
        <v>11.4737015184411</v>
      </c>
      <c r="BB212" s="1">
        <f t="shared" si="304"/>
        <v>10.520484615342939</v>
      </c>
      <c r="BC212" s="1">
        <f t="shared" si="305"/>
        <v>8.2579417024192647</v>
      </c>
      <c r="BD212" s="1">
        <f t="shared" si="306"/>
        <v>1450.2169193175673</v>
      </c>
      <c r="BE212">
        <f t="shared" si="292"/>
        <v>7.4918915218220111E-2</v>
      </c>
      <c r="BF212">
        <f t="shared" si="293"/>
        <v>0.20311806369660462</v>
      </c>
      <c r="BG212">
        <f t="shared" si="294"/>
        <v>2.6103804494005161E-2</v>
      </c>
      <c r="BH212">
        <f t="shared" si="307"/>
        <v>0.17324434822198623</v>
      </c>
      <c r="BI212">
        <f t="shared" si="308"/>
        <v>5.6128438574748528E-4</v>
      </c>
      <c r="BJ212">
        <f t="shared" si="308"/>
        <v>4.125694779985793E-3</v>
      </c>
      <c r="BK212">
        <f t="shared" si="308"/>
        <v>6.8140860906124406E-5</v>
      </c>
      <c r="BL212">
        <f t="shared" si="297"/>
        <v>86.786641420525626</v>
      </c>
      <c r="BM212">
        <f t="shared" si="298"/>
        <v>682.85288785642445</v>
      </c>
      <c r="BN212">
        <f t="shared" si="299"/>
        <v>2.2371803744765968</v>
      </c>
      <c r="BO212">
        <f t="shared" si="270"/>
        <v>219.41830524977334</v>
      </c>
      <c r="BP212">
        <f t="shared" si="289"/>
        <v>165.48472521834103</v>
      </c>
      <c r="BQ212">
        <f t="shared" si="290"/>
        <v>32.078186873253607</v>
      </c>
      <c r="BR212" s="7">
        <f t="shared" si="315"/>
        <v>2.7616873498015337E-3</v>
      </c>
      <c r="BS212" s="7">
        <f t="shared" si="295"/>
        <v>1.3358730641310787E-2</v>
      </c>
      <c r="BT212" s="7">
        <f t="shared" si="296"/>
        <v>2.3652146322768481E-3</v>
      </c>
      <c r="BU212" s="8">
        <f>MAX((BU$3*climate!$I322+BU$4*climate!$I322^2+BU$5*climate!$I322^6)*(K212/K$66)^$BW$1,-99)</f>
        <v>-29.792675420198055</v>
      </c>
      <c r="BV212" s="8">
        <f>MAX((BV$3*climate!$I322+BV$4*climate!$I322^2+BV$5*climate!$I322^6)*(L212/L$66)^$BW$1,-99)</f>
        <v>-19.541802366704069</v>
      </c>
      <c r="BW212" s="8">
        <f>MAX((BW$3*climate!$I322+BW$4*climate!$I322^2+BW$5*climate!$I322^6)*(M212/M$66)^$BW$1,-99)</f>
        <v>-19.584893309360496</v>
      </c>
      <c r="BX212" s="8">
        <f>MAX((BX$3*climate!$M322+BX$4*climate!$M322^2+BX$5*climate!$M322^6)*(K212/K$66)^$BW$1,-99)</f>
        <v>-29.792692491159308</v>
      </c>
      <c r="BY212" s="8">
        <f>MAX((BY$3*climate!$M322+BY$4*climate!$M322^2+BY$5*climate!$M322^6)*(L212/L$66)^$BW$1,-99)</f>
        <v>-19.541812642851959</v>
      </c>
      <c r="BZ212" s="8">
        <f>MAX((BZ$3*climate!$M322+BZ$4*climate!$M322^2+BZ$5*climate!$M322^6)*(M212/M$66)^$BW$1,-99)</f>
        <v>-19.584902767991846</v>
      </c>
      <c r="CA212" s="8">
        <f t="shared" si="309"/>
        <v>2.9500808284432009E-2</v>
      </c>
      <c r="CB212" s="8">
        <f t="shared" si="310"/>
        <v>3.9409335157267699E-4</v>
      </c>
      <c r="CC212" s="8">
        <f t="shared" si="311"/>
        <v>6.9775743418332647E-5</v>
      </c>
      <c r="CD212" s="8">
        <f>MAX((CD$3*climate!$I322+CD$4*climate!$I322^2+CD$5*climate!$I322^6)*(K212/K$66)^$BW$1,-99)</f>
        <v>-99</v>
      </c>
      <c r="CE212" s="8">
        <f>MAX((CE$3*climate!$I322+CE$4*climate!$I322^2+CE$5*climate!$I322^6)*(L212/L$66)^$BW$1,-99)</f>
        <v>-99</v>
      </c>
      <c r="CF212" s="8">
        <f>MAX((CF$3*climate!$I322+CF$4*climate!$I322^2+CF$5*climate!$I322^6)*(M212/M$66)^$BW$1,-99)</f>
        <v>-99</v>
      </c>
      <c r="CG212" s="8">
        <f>MAX((CG$3*climate!$M322+CG$4*climate!$M322^2+CG$5*climate!$M322^6)*(K212/K$66)^$BW$1,-99)</f>
        <v>-99</v>
      </c>
      <c r="CH212" s="8">
        <f>MAX((CH$3*climate!$M322+CH$4*climate!$M322^2+CH$5*climate!$M322^6)*(L212/L$66)^$BW$1,-99)</f>
        <v>-99</v>
      </c>
      <c r="CI212" s="8">
        <f>MAX((CI$3*climate!$M322+CI$4*climate!$M322^2+CI$5*climate!$M322^6)*(M212/M$66)^$BW$1,-99)</f>
        <v>-99</v>
      </c>
      <c r="CJ212" s="8">
        <f t="shared" si="312"/>
        <v>0</v>
      </c>
      <c r="CK212" s="8">
        <f t="shared" si="313"/>
        <v>0</v>
      </c>
      <c r="CL212" s="8">
        <f t="shared" si="314"/>
        <v>0</v>
      </c>
    </row>
    <row r="213" spans="1:90">
      <c r="A213">
        <f t="shared" si="253"/>
        <v>2167</v>
      </c>
      <c r="B213" s="4">
        <f t="shared" si="271"/>
        <v>1286.4591466089764</v>
      </c>
      <c r="C213" s="4">
        <f t="shared" si="272"/>
        <v>3572.18817154413</v>
      </c>
      <c r="D213" s="4">
        <f t="shared" si="273"/>
        <v>6807.8632448269427</v>
      </c>
      <c r="E213" s="11">
        <f t="shared" si="254"/>
        <v>3.1029855187171612E-6</v>
      </c>
      <c r="F213" s="11">
        <f t="shared" si="255"/>
        <v>6.2208018948857086E-6</v>
      </c>
      <c r="G213" s="11">
        <f t="shared" si="256"/>
        <v>1.3734468490142777E-5</v>
      </c>
      <c r="H213" s="4">
        <f t="shared" si="274"/>
        <v>154610.35307186248</v>
      </c>
      <c r="I213" s="4">
        <f t="shared" si="275"/>
        <v>166377.75190527068</v>
      </c>
      <c r="J213" s="4">
        <f t="shared" si="276"/>
        <v>32938.589737737006</v>
      </c>
      <c r="K213" s="4">
        <f t="shared" si="244"/>
        <v>120182.87053996658</v>
      </c>
      <c r="L213" s="4">
        <f t="shared" si="245"/>
        <v>46575.864404520296</v>
      </c>
      <c r="M213" s="4">
        <f t="shared" si="246"/>
        <v>4838.3154233842588</v>
      </c>
      <c r="N213" s="11">
        <f t="shared" si="257"/>
        <v>-7.5283980279117202E-5</v>
      </c>
      <c r="O213" s="11">
        <f t="shared" si="258"/>
        <v>5.2231815494925282E-3</v>
      </c>
      <c r="P213" s="11">
        <f t="shared" si="259"/>
        <v>3.241875923092552E-3</v>
      </c>
      <c r="Q213" s="4">
        <f t="shared" si="260"/>
        <v>2944.1699219115189</v>
      </c>
      <c r="R213" s="4">
        <f t="shared" si="261"/>
        <v>11823.97581921989</v>
      </c>
      <c r="S213" s="4">
        <f t="shared" si="262"/>
        <v>2857.7922530422443</v>
      </c>
      <c r="T213" s="4">
        <f t="shared" si="277"/>
        <v>19.042514704969832</v>
      </c>
      <c r="U213" s="4">
        <f t="shared" si="278"/>
        <v>71.067048832057921</v>
      </c>
      <c r="V213" s="4">
        <f t="shared" si="279"/>
        <v>86.761220677524506</v>
      </c>
      <c r="W213" s="11">
        <f t="shared" si="263"/>
        <v>-1.219247815263802E-2</v>
      </c>
      <c r="X213" s="11">
        <f t="shared" si="264"/>
        <v>-1.3228699347321071E-2</v>
      </c>
      <c r="Y213" s="11">
        <f t="shared" si="265"/>
        <v>-1.2203590333800474E-2</v>
      </c>
      <c r="Z213" s="4">
        <f t="shared" si="291"/>
        <v>4282.6590116649077</v>
      </c>
      <c r="AA213" s="4">
        <f t="shared" si="280"/>
        <v>40387.674546353803</v>
      </c>
      <c r="AB213" s="4">
        <f t="shared" si="281"/>
        <v>5299.9450071598558</v>
      </c>
      <c r="AC213" s="12">
        <f t="shared" si="282"/>
        <v>1.5531442893874818</v>
      </c>
      <c r="AD213" s="12">
        <f t="shared" si="283"/>
        <v>4.2518020758687989</v>
      </c>
      <c r="AE213" s="12">
        <f t="shared" si="284"/>
        <v>1.8871529447852531</v>
      </c>
      <c r="AF213" s="11">
        <f t="shared" si="266"/>
        <v>-2.9039671966837322E-3</v>
      </c>
      <c r="AG213" s="11">
        <f t="shared" si="267"/>
        <v>2.0567434751257441E-3</v>
      </c>
      <c r="AH213" s="11">
        <f t="shared" si="268"/>
        <v>8.257041531207765E-4</v>
      </c>
      <c r="AI213" s="1">
        <f t="shared" si="247"/>
        <v>308174.53118640755</v>
      </c>
      <c r="AJ213" s="1">
        <f t="shared" si="248"/>
        <v>314560.37678627943</v>
      </c>
      <c r="AK213" s="1">
        <f t="shared" si="249"/>
        <v>63552.620650615587</v>
      </c>
      <c r="AL213" s="17">
        <f t="shared" si="317"/>
        <v>57.270021124915147</v>
      </c>
      <c r="AM213" s="17">
        <f t="shared" si="317"/>
        <v>23.761254667647947</v>
      </c>
      <c r="AN213" s="17">
        <f t="shared" si="317"/>
        <v>3.8491852181271864</v>
      </c>
      <c r="AO213" s="7">
        <f t="shared" si="316"/>
        <v>3.7724154265116041E-3</v>
      </c>
      <c r="AP213" s="7">
        <f t="shared" si="316"/>
        <v>5.8092362729055061E-3</v>
      </c>
      <c r="AQ213" s="7">
        <f t="shared" si="316"/>
        <v>4.2049580936317507E-3</v>
      </c>
      <c r="AR213" s="1">
        <f t="shared" si="286"/>
        <v>154610.35307186248</v>
      </c>
      <c r="AS213" s="1">
        <f t="shared" si="287"/>
        <v>166377.75190527068</v>
      </c>
      <c r="AT213" s="1">
        <f t="shared" si="288"/>
        <v>32938.589737737006</v>
      </c>
      <c r="AU213" s="1">
        <f t="shared" si="250"/>
        <v>30922.070614372496</v>
      </c>
      <c r="AV213" s="1">
        <f t="shared" si="251"/>
        <v>33275.550381054134</v>
      </c>
      <c r="AW213" s="1">
        <f t="shared" si="252"/>
        <v>6587.7179475474013</v>
      </c>
      <c r="AX213" s="1">
        <f t="shared" si="300"/>
        <v>96146.296431973256</v>
      </c>
      <c r="AY213" s="1">
        <f t="shared" si="301"/>
        <v>37260.691523616231</v>
      </c>
      <c r="AZ213" s="1">
        <f t="shared" si="302"/>
        <v>3870.6523387074071</v>
      </c>
      <c r="BA213" s="1">
        <f t="shared" si="303"/>
        <v>11.47362623162684</v>
      </c>
      <c r="BB213" s="1">
        <f t="shared" si="304"/>
        <v>10.525694203393346</v>
      </c>
      <c r="BC213" s="1">
        <f t="shared" si="305"/>
        <v>8.2611783347921754</v>
      </c>
      <c r="BD213" s="1">
        <f t="shared" si="306"/>
        <v>1408.5171161674305</v>
      </c>
      <c r="BE213">
        <f t="shared" si="292"/>
        <v>7.4918915218220111E-2</v>
      </c>
      <c r="BF213">
        <f t="shared" si="293"/>
        <v>0.20311806369660462</v>
      </c>
      <c r="BG213">
        <f t="shared" si="294"/>
        <v>2.6103804494005161E-2</v>
      </c>
      <c r="BH213">
        <f t="shared" si="307"/>
        <v>0.17335639094875679</v>
      </c>
      <c r="BI213">
        <f t="shared" si="308"/>
        <v>5.6128438574748528E-4</v>
      </c>
      <c r="BJ213">
        <f t="shared" si="308"/>
        <v>4.125694779985793E-3</v>
      </c>
      <c r="BK213">
        <f t="shared" si="308"/>
        <v>6.8140860906124406E-5</v>
      </c>
      <c r="BL213">
        <f t="shared" si="297"/>
        <v>86.780377054142164</v>
      </c>
      <c r="BM213">
        <f t="shared" si="298"/>
        <v>686.42382254134657</v>
      </c>
      <c r="BN213">
        <f t="shared" si="299"/>
        <v>2.2444638617630339</v>
      </c>
      <c r="BO213">
        <f t="shared" si="270"/>
        <v>220.02427000769654</v>
      </c>
      <c r="BP213">
        <f t="shared" si="289"/>
        <v>167.34970353594474</v>
      </c>
      <c r="BQ213">
        <f t="shared" si="290"/>
        <v>32.446468997718704</v>
      </c>
      <c r="BR213" s="7">
        <f t="shared" si="315"/>
        <v>2.7233921082017165E-3</v>
      </c>
      <c r="BS213" s="7">
        <f t="shared" si="295"/>
        <v>1.2969641399330861E-2</v>
      </c>
      <c r="BT213" s="7">
        <f t="shared" si="296"/>
        <v>2.2901843293066876E-3</v>
      </c>
      <c r="BU213" s="8">
        <f>MAX((BU$3*climate!$I323+BU$4*climate!$I323^2+BU$5*climate!$I323^6)*(K213/K$66)^$BW$1,-99)</f>
        <v>-30.065951814793635</v>
      </c>
      <c r="BV213" s="8">
        <f>MAX((BV$3*climate!$I323+BV$4*climate!$I323^2+BV$5*climate!$I323^6)*(L213/L$66)^$BW$1,-99)</f>
        <v>-19.680299909183564</v>
      </c>
      <c r="BW213" s="8">
        <f>MAX((BW$3*climate!$I323+BW$4*climate!$I323^2+BW$5*climate!$I323^6)*(M213/M$66)^$BW$1,-99)</f>
        <v>-19.720000778426645</v>
      </c>
      <c r="BX213" s="8">
        <f>MAX((BX$3*climate!$M323+BX$4*climate!$M323^2+BX$5*climate!$M323^6)*(K213/K$66)^$BW$1,-99)</f>
        <v>-30.065968869641861</v>
      </c>
      <c r="BY213" s="8">
        <f>MAX((BY$3*climate!$M323+BY$4*climate!$M323^2+BY$5*climate!$M323^6)*(L213/L$66)^$BW$1,-99)</f>
        <v>-19.680310159982113</v>
      </c>
      <c r="BZ213" s="8">
        <f>MAX((BZ$3*climate!$M323+BZ$4*climate!$M323^2+BZ$5*climate!$M323^6)*(M213/M$66)^$BW$1,-99)</f>
        <v>-19.720010216297599</v>
      </c>
      <c r="CA213" s="8">
        <f t="shared" si="309"/>
        <v>2.9477262650440227E-2</v>
      </c>
      <c r="CB213" s="8">
        <f t="shared" si="310"/>
        <v>3.8230952601009887E-4</v>
      </c>
      <c r="CC213" s="8">
        <f t="shared" si="311"/>
        <v>6.7508364992895518E-5</v>
      </c>
      <c r="CD213" s="8">
        <f>MAX((CD$3*climate!$I323+CD$4*climate!$I323^2+CD$5*climate!$I323^6)*(K213/K$66)^$BW$1,-99)</f>
        <v>-99</v>
      </c>
      <c r="CE213" s="8">
        <f>MAX((CE$3*climate!$I323+CE$4*climate!$I323^2+CE$5*climate!$I323^6)*(L213/L$66)^$BW$1,-99)</f>
        <v>-99</v>
      </c>
      <c r="CF213" s="8">
        <f>MAX((CF$3*climate!$I323+CF$4*climate!$I323^2+CF$5*climate!$I323^6)*(M213/M$66)^$BW$1,-99)</f>
        <v>-99</v>
      </c>
      <c r="CG213" s="8">
        <f>MAX((CG$3*climate!$M323+CG$4*climate!$M323^2+CG$5*climate!$M323^6)*(K213/K$66)^$BW$1,-99)</f>
        <v>-99</v>
      </c>
      <c r="CH213" s="8">
        <f>MAX((CH$3*climate!$M323+CH$4*climate!$M323^2+CH$5*climate!$M323^6)*(L213/L$66)^$BW$1,-99)</f>
        <v>-99</v>
      </c>
      <c r="CI213" s="8">
        <f>MAX((CI$3*climate!$M323+CI$4*climate!$M323^2+CI$5*climate!$M323^6)*(M213/M$66)^$BW$1,-99)</f>
        <v>-99</v>
      </c>
      <c r="CJ213" s="8">
        <f t="shared" si="312"/>
        <v>0</v>
      </c>
      <c r="CK213" s="8">
        <f t="shared" si="313"/>
        <v>0</v>
      </c>
      <c r="CL213" s="8">
        <f t="shared" si="314"/>
        <v>0</v>
      </c>
    </row>
    <row r="214" spans="1:90">
      <c r="A214">
        <f t="shared" si="253"/>
        <v>2168</v>
      </c>
      <c r="B214" s="4">
        <f t="shared" si="271"/>
        <v>1286.4629388798737</v>
      </c>
      <c r="C214" s="4">
        <f t="shared" si="272"/>
        <v>3572.2092823253292</v>
      </c>
      <c r="D214" s="4">
        <f t="shared" si="273"/>
        <v>6807.9520720910032</v>
      </c>
      <c r="E214" s="11">
        <f t="shared" si="254"/>
        <v>2.9478362427813031E-6</v>
      </c>
      <c r="F214" s="11">
        <f t="shared" si="255"/>
        <v>5.9097618001414232E-6</v>
      </c>
      <c r="G214" s="11">
        <f t="shared" si="256"/>
        <v>1.3047745065635638E-5</v>
      </c>
      <c r="H214" s="4">
        <f t="shared" si="274"/>
        <v>154594.09427115208</v>
      </c>
      <c r="I214" s="4">
        <f t="shared" si="275"/>
        <v>167238.67951134138</v>
      </c>
      <c r="J214" s="4">
        <f t="shared" si="276"/>
        <v>33044.599171955924</v>
      </c>
      <c r="K214" s="4">
        <f t="shared" si="244"/>
        <v>120169.87788684959</v>
      </c>
      <c r="L214" s="4">
        <f t="shared" si="245"/>
        <v>46816.596199670974</v>
      </c>
      <c r="M214" s="4">
        <f t="shared" si="246"/>
        <v>4853.8237082222231</v>
      </c>
      <c r="N214" s="11">
        <f t="shared" si="257"/>
        <v>-1.0810736221078532E-4</v>
      </c>
      <c r="O214" s="11">
        <f t="shared" si="258"/>
        <v>5.1685953278264307E-3</v>
      </c>
      <c r="P214" s="11">
        <f t="shared" si="259"/>
        <v>3.2053066988999568E-3</v>
      </c>
      <c r="Q214" s="4">
        <f t="shared" si="260"/>
        <v>2907.9673609036281</v>
      </c>
      <c r="R214" s="4">
        <f t="shared" si="261"/>
        <v>11727.934202998271</v>
      </c>
      <c r="S214" s="4">
        <f t="shared" si="262"/>
        <v>2832.0021924244743</v>
      </c>
      <c r="T214" s="4">
        <f t="shared" si="277"/>
        <v>18.8103392604582</v>
      </c>
      <c r="U214" s="4">
        <f t="shared" si="278"/>
        <v>70.126924209557245</v>
      </c>
      <c r="V214" s="4">
        <f t="shared" si="279"/>
        <v>85.702422283515531</v>
      </c>
      <c r="W214" s="11">
        <f t="shared" si="263"/>
        <v>-1.219247815263802E-2</v>
      </c>
      <c r="X214" s="11">
        <f t="shared" si="264"/>
        <v>-1.3228699347321071E-2</v>
      </c>
      <c r="Y214" s="11">
        <f t="shared" si="265"/>
        <v>-1.2203590333800474E-2</v>
      </c>
      <c r="Z214" s="4">
        <f t="shared" si="291"/>
        <v>4217.8532463486936</v>
      </c>
      <c r="AA214" s="4">
        <f t="shared" si="280"/>
        <v>40144.205755370152</v>
      </c>
      <c r="AB214" s="4">
        <f t="shared" si="281"/>
        <v>5256.6477260099491</v>
      </c>
      <c r="AC214" s="12">
        <f t="shared" si="282"/>
        <v>1.548634009319384</v>
      </c>
      <c r="AD214" s="12">
        <f t="shared" si="283"/>
        <v>4.2605469420458677</v>
      </c>
      <c r="AE214" s="12">
        <f t="shared" si="284"/>
        <v>1.8887111748093364</v>
      </c>
      <c r="AF214" s="11">
        <f t="shared" si="266"/>
        <v>-2.9039671966837322E-3</v>
      </c>
      <c r="AG214" s="11">
        <f t="shared" si="267"/>
        <v>2.0567434751257441E-3</v>
      </c>
      <c r="AH214" s="11">
        <f t="shared" si="268"/>
        <v>8.257041531207765E-4</v>
      </c>
      <c r="AI214" s="1">
        <f t="shared" si="247"/>
        <v>308279.14868213929</v>
      </c>
      <c r="AJ214" s="1">
        <f t="shared" si="248"/>
        <v>316379.88948870561</v>
      </c>
      <c r="AK214" s="1">
        <f t="shared" si="249"/>
        <v>63785.076533101434</v>
      </c>
      <c r="AL214" s="17">
        <f t="shared" si="317"/>
        <v>57.483906972971738</v>
      </c>
      <c r="AM214" s="17">
        <f t="shared" si="317"/>
        <v>23.897909062727944</v>
      </c>
      <c r="AN214" s="17">
        <f t="shared" si="317"/>
        <v>3.8652090240386698</v>
      </c>
      <c r="AO214" s="7">
        <f t="shared" si="316"/>
        <v>3.734691272246488E-3</v>
      </c>
      <c r="AP214" s="7">
        <f t="shared" si="316"/>
        <v>5.7511439101764509E-3</v>
      </c>
      <c r="AQ214" s="7">
        <f t="shared" si="316"/>
        <v>4.1629085126954329E-3</v>
      </c>
      <c r="AR214" s="1">
        <f t="shared" si="286"/>
        <v>154594.09427115208</v>
      </c>
      <c r="AS214" s="1">
        <f t="shared" si="287"/>
        <v>167238.67951134138</v>
      </c>
      <c r="AT214" s="1">
        <f t="shared" si="288"/>
        <v>33044.599171955924</v>
      </c>
      <c r="AU214" s="1">
        <f t="shared" si="250"/>
        <v>30918.818854230416</v>
      </c>
      <c r="AV214" s="1">
        <f t="shared" si="251"/>
        <v>33447.735902268279</v>
      </c>
      <c r="AW214" s="1">
        <f t="shared" si="252"/>
        <v>6608.9198343911848</v>
      </c>
      <c r="AX214" s="1">
        <f t="shared" si="300"/>
        <v>96135.902309479672</v>
      </c>
      <c r="AY214" s="1">
        <f t="shared" si="301"/>
        <v>37453.276959736781</v>
      </c>
      <c r="AZ214" s="1">
        <f t="shared" si="302"/>
        <v>3883.0589665777788</v>
      </c>
      <c r="BA214" s="1">
        <f t="shared" si="303"/>
        <v>11.473518118420607</v>
      </c>
      <c r="BB214" s="1">
        <f t="shared" si="304"/>
        <v>10.53084948737993</v>
      </c>
      <c r="BC214" s="1">
        <f t="shared" si="305"/>
        <v>8.2643785154463352</v>
      </c>
      <c r="BD214" s="1">
        <f t="shared" si="306"/>
        <v>1368.0094048602659</v>
      </c>
      <c r="BE214">
        <f t="shared" si="292"/>
        <v>7.4918915218220111E-2</v>
      </c>
      <c r="BF214">
        <f t="shared" si="293"/>
        <v>0.20311806369660462</v>
      </c>
      <c r="BG214">
        <f t="shared" si="294"/>
        <v>2.6103804494005161E-2</v>
      </c>
      <c r="BH214">
        <f t="shared" si="307"/>
        <v>0.17346741589213061</v>
      </c>
      <c r="BI214">
        <f t="shared" si="308"/>
        <v>5.6128438574748528E-4</v>
      </c>
      <c r="BJ214">
        <f t="shared" si="308"/>
        <v>4.125694779985793E-3</v>
      </c>
      <c r="BK214">
        <f t="shared" si="308"/>
        <v>6.8140860906124406E-5</v>
      </c>
      <c r="BL214">
        <f t="shared" si="297"/>
        <v>86.771251243172429</v>
      </c>
      <c r="BM214">
        <f t="shared" si="298"/>
        <v>689.97574707165813</v>
      </c>
      <c r="BN214">
        <f t="shared" si="299"/>
        <v>2.2516874358748824</v>
      </c>
      <c r="BO214">
        <f t="shared" si="270"/>
        <v>220.62348236824835</v>
      </c>
      <c r="BP214">
        <f t="shared" si="289"/>
        <v>169.23586414697755</v>
      </c>
      <c r="BQ214">
        <f t="shared" si="290"/>
        <v>32.819005622134391</v>
      </c>
      <c r="BR214" s="7">
        <f t="shared" si="315"/>
        <v>2.6860879774697199E-3</v>
      </c>
      <c r="BS214" s="7">
        <f t="shared" si="295"/>
        <v>1.2591884853719282E-2</v>
      </c>
      <c r="BT214" s="7">
        <f t="shared" si="296"/>
        <v>2.2176163983576519E-3</v>
      </c>
      <c r="BU214" s="8">
        <f>MAX((BU$3*climate!$I324+BU$4*climate!$I324^2+BU$5*climate!$I324^6)*(K214/K$66)^$BW$1,-99)</f>
        <v>-30.337156344187349</v>
      </c>
      <c r="BV214" s="8">
        <f>MAX((BV$3*climate!$I324+BV$4*climate!$I324^2+BV$5*climate!$I324^6)*(L214/L$66)^$BW$1,-99)</f>
        <v>-19.817240642532919</v>
      </c>
      <c r="BW214" s="8">
        <f>MAX((BW$3*climate!$I324+BW$4*climate!$I324^2+BW$5*climate!$I324^6)*(M214/M$66)^$BW$1,-99)</f>
        <v>-19.853705714648534</v>
      </c>
      <c r="BX214" s="8">
        <f>MAX((BX$3*climate!$M324+BX$4*climate!$M324^2+BX$5*climate!$M324^6)*(K214/K$66)^$BW$1,-99)</f>
        <v>-30.337173382756369</v>
      </c>
      <c r="BY214" s="8">
        <f>MAX((BY$3*climate!$M324+BY$4*climate!$M324^2+BY$5*climate!$M324^6)*(L214/L$66)^$BW$1,-99)</f>
        <v>-19.817250868033693</v>
      </c>
      <c r="BZ214" s="8">
        <f>MAX((BZ$3*climate!$M324+BZ$4*climate!$M324^2+BZ$5*climate!$M324^6)*(M214/M$66)^$BW$1,-99)</f>
        <v>-19.853715131794406</v>
      </c>
      <c r="CA214" s="8">
        <f t="shared" si="309"/>
        <v>2.9452479559592449E-2</v>
      </c>
      <c r="CB214" s="8">
        <f t="shared" si="310"/>
        <v>3.7086223127090891E-4</v>
      </c>
      <c r="CC214" s="8">
        <f t="shared" si="311"/>
        <v>6.5314301643645763E-5</v>
      </c>
      <c r="CD214" s="8">
        <f>MAX((CD$3*climate!$I324+CD$4*climate!$I324^2+CD$5*climate!$I324^6)*(K214/K$66)^$BW$1,-99)</f>
        <v>-99</v>
      </c>
      <c r="CE214" s="8">
        <f>MAX((CE$3*climate!$I324+CE$4*climate!$I324^2+CE$5*climate!$I324^6)*(L214/L$66)^$BW$1,-99)</f>
        <v>-99</v>
      </c>
      <c r="CF214" s="8">
        <f>MAX((CF$3*climate!$I324+CF$4*climate!$I324^2+CF$5*climate!$I324^6)*(M214/M$66)^$BW$1,-99)</f>
        <v>-99</v>
      </c>
      <c r="CG214" s="8">
        <f>MAX((CG$3*climate!$M324+CG$4*climate!$M324^2+CG$5*climate!$M324^6)*(K214/K$66)^$BW$1,-99)</f>
        <v>-99</v>
      </c>
      <c r="CH214" s="8">
        <f>MAX((CH$3*climate!$M324+CH$4*climate!$M324^2+CH$5*climate!$M324^6)*(L214/L$66)^$BW$1,-99)</f>
        <v>-99</v>
      </c>
      <c r="CI214" s="8">
        <f>MAX((CI$3*climate!$M324+CI$4*climate!$M324^2+CI$5*climate!$M324^6)*(M214/M$66)^$BW$1,-99)</f>
        <v>-99</v>
      </c>
      <c r="CJ214" s="8">
        <f t="shared" si="312"/>
        <v>0</v>
      </c>
      <c r="CK214" s="8">
        <f t="shared" si="313"/>
        <v>0</v>
      </c>
      <c r="CL214" s="8">
        <f t="shared" si="314"/>
        <v>0</v>
      </c>
    </row>
    <row r="215" spans="1:90">
      <c r="A215">
        <f t="shared" si="253"/>
        <v>2169</v>
      </c>
      <c r="B215" s="4">
        <f t="shared" si="271"/>
        <v>1286.466541547846</v>
      </c>
      <c r="C215" s="4">
        <f t="shared" si="272"/>
        <v>3572.2293376859902</v>
      </c>
      <c r="D215" s="4">
        <f t="shared" si="273"/>
        <v>6808.0364590929066</v>
      </c>
      <c r="E215" s="11">
        <f t="shared" si="254"/>
        <v>2.8004444306422377E-6</v>
      </c>
      <c r="F215" s="11">
        <f t="shared" si="255"/>
        <v>5.6142737101343516E-6</v>
      </c>
      <c r="G215" s="11">
        <f t="shared" si="256"/>
        <v>1.2395357812353855E-5</v>
      </c>
      <c r="H215" s="4">
        <f t="shared" si="274"/>
        <v>154572.92600124507</v>
      </c>
      <c r="I215" s="4">
        <f t="shared" si="275"/>
        <v>168095.04153575268</v>
      </c>
      <c r="J215" s="4">
        <f t="shared" si="276"/>
        <v>33149.744705282959</v>
      </c>
      <c r="K215" s="4">
        <f t="shared" si="244"/>
        <v>120153.08677617577</v>
      </c>
      <c r="L215" s="4">
        <f t="shared" si="245"/>
        <v>47056.060976376415</v>
      </c>
      <c r="M215" s="4">
        <f t="shared" si="246"/>
        <v>4869.2078699149306</v>
      </c>
      <c r="N215" s="11">
        <f t="shared" si="257"/>
        <v>-1.3972811630569293E-4</v>
      </c>
      <c r="O215" s="11">
        <f t="shared" si="258"/>
        <v>5.1149548695110791E-3</v>
      </c>
      <c r="P215" s="11">
        <f t="shared" si="259"/>
        <v>3.1694932938433062E-3</v>
      </c>
      <c r="Q215" s="4">
        <f t="shared" si="260"/>
        <v>2872.1187048781812</v>
      </c>
      <c r="R215" s="4">
        <f t="shared" si="261"/>
        <v>11632.048485472755</v>
      </c>
      <c r="S215" s="4">
        <f t="shared" si="262"/>
        <v>2806.3428554206466</v>
      </c>
      <c r="T215" s="4">
        <f t="shared" si="277"/>
        <v>18.580994609981353</v>
      </c>
      <c r="U215" s="4">
        <f t="shared" si="278"/>
        <v>69.199236213036642</v>
      </c>
      <c r="V215" s="4">
        <f t="shared" si="279"/>
        <v>84.656545031353133</v>
      </c>
      <c r="W215" s="11">
        <f t="shared" si="263"/>
        <v>-1.219247815263802E-2</v>
      </c>
      <c r="X215" s="11">
        <f t="shared" si="264"/>
        <v>-1.3228699347321071E-2</v>
      </c>
      <c r="Y215" s="11">
        <f t="shared" si="265"/>
        <v>-1.2203590333800474E-2</v>
      </c>
      <c r="Z215" s="4">
        <f t="shared" si="291"/>
        <v>4153.8911264968556</v>
      </c>
      <c r="AA215" s="4">
        <f t="shared" si="280"/>
        <v>39900.025462458027</v>
      </c>
      <c r="AB215" s="4">
        <f t="shared" si="281"/>
        <v>5213.5105317298339</v>
      </c>
      <c r="AC215" s="12">
        <f t="shared" si="282"/>
        <v>1.5441368269566518</v>
      </c>
      <c r="AD215" s="12">
        <f t="shared" si="283"/>
        <v>4.2693097941693878</v>
      </c>
      <c r="AE215" s="12">
        <f t="shared" si="284"/>
        <v>1.8902706914704221</v>
      </c>
      <c r="AF215" s="11">
        <f t="shared" si="266"/>
        <v>-2.9039671966837322E-3</v>
      </c>
      <c r="AG215" s="11">
        <f t="shared" si="267"/>
        <v>2.0567434751257441E-3</v>
      </c>
      <c r="AH215" s="11">
        <f t="shared" si="268"/>
        <v>8.257041531207765E-4</v>
      </c>
      <c r="AI215" s="1">
        <f t="shared" si="247"/>
        <v>308370.05266815575</v>
      </c>
      <c r="AJ215" s="1">
        <f t="shared" si="248"/>
        <v>318189.63644210331</v>
      </c>
      <c r="AK215" s="1">
        <f t="shared" si="249"/>
        <v>64015.488714182473</v>
      </c>
      <c r="AL215" s="17">
        <f t="shared" si="317"/>
        <v>57.696444772181664</v>
      </c>
      <c r="AM215" s="17">
        <f t="shared" si="317"/>
        <v>24.033974973758284</v>
      </c>
      <c r="AN215" s="17">
        <f t="shared" si="317"/>
        <v>3.8811386304726923</v>
      </c>
      <c r="AO215" s="7">
        <f t="shared" si="316"/>
        <v>3.6973443595240229E-3</v>
      </c>
      <c r="AP215" s="7">
        <f t="shared" si="316"/>
        <v>5.6936324710746868E-3</v>
      </c>
      <c r="AQ215" s="7">
        <f t="shared" si="316"/>
        <v>4.1212794275684783E-3</v>
      </c>
      <c r="AR215" s="1">
        <f t="shared" si="286"/>
        <v>154572.92600124507</v>
      </c>
      <c r="AS215" s="1">
        <f t="shared" si="287"/>
        <v>168095.04153575268</v>
      </c>
      <c r="AT215" s="1">
        <f t="shared" si="288"/>
        <v>33149.744705282959</v>
      </c>
      <c r="AU215" s="1">
        <f t="shared" si="250"/>
        <v>30914.585200249014</v>
      </c>
      <c r="AV215" s="1">
        <f t="shared" si="251"/>
        <v>33619.008307150536</v>
      </c>
      <c r="AW215" s="1">
        <f t="shared" si="252"/>
        <v>6629.948941056592</v>
      </c>
      <c r="AX215" s="1">
        <f t="shared" si="300"/>
        <v>96122.469420940615</v>
      </c>
      <c r="AY215" s="1">
        <f t="shared" si="301"/>
        <v>37644.848781101129</v>
      </c>
      <c r="AZ215" s="1">
        <f t="shared" si="302"/>
        <v>3895.3662959319449</v>
      </c>
      <c r="BA215" s="1">
        <f t="shared" si="303"/>
        <v>11.473378380541419</v>
      </c>
      <c r="BB215" s="1">
        <f t="shared" si="304"/>
        <v>10.535951405304475</v>
      </c>
      <c r="BC215" s="1">
        <f t="shared" si="305"/>
        <v>8.2675429964843907</v>
      </c>
      <c r="BD215" s="1">
        <f t="shared" si="306"/>
        <v>1328.6600689448671</v>
      </c>
      <c r="BE215">
        <f t="shared" si="292"/>
        <v>7.4918915218220111E-2</v>
      </c>
      <c r="BF215">
        <f t="shared" si="293"/>
        <v>0.20311806369660462</v>
      </c>
      <c r="BG215">
        <f t="shared" si="294"/>
        <v>2.6103804494005161E-2</v>
      </c>
      <c r="BH215">
        <f t="shared" si="307"/>
        <v>0.17357743015909882</v>
      </c>
      <c r="BI215">
        <f t="shared" si="308"/>
        <v>5.6128438574748528E-4</v>
      </c>
      <c r="BJ215">
        <f t="shared" si="308"/>
        <v>4.125694779985793E-3</v>
      </c>
      <c r="BK215">
        <f t="shared" si="308"/>
        <v>6.8140860906124406E-5</v>
      </c>
      <c r="BL215">
        <f t="shared" si="297"/>
        <v>86.759369823800341</v>
      </c>
      <c r="BM215">
        <f t="shared" si="298"/>
        <v>693.50883540554992</v>
      </c>
      <c r="BN215">
        <f t="shared" si="299"/>
        <v>2.2588521430362203</v>
      </c>
      <c r="BO215">
        <f t="shared" si="270"/>
        <v>221.21609645178521</v>
      </c>
      <c r="BP215">
        <f t="shared" si="289"/>
        <v>171.14344644149526</v>
      </c>
      <c r="BQ215">
        <f t="shared" si="290"/>
        <v>33.195845660861167</v>
      </c>
      <c r="BR215" s="7">
        <f t="shared" si="315"/>
        <v>2.6497583658342538E-3</v>
      </c>
      <c r="BS215" s="7">
        <f t="shared" si="295"/>
        <v>1.222513092594105E-2</v>
      </c>
      <c r="BT215" s="7">
        <f t="shared" si="296"/>
        <v>2.1474254608202237E-3</v>
      </c>
      <c r="BU215" s="8">
        <f>MAX((BU$3*climate!$I325+BU$4*climate!$I325^2+BU$5*climate!$I325^6)*(K215/K$66)^$BW$1,-99)</f>
        <v>-30.606266081922634</v>
      </c>
      <c r="BV215" s="8">
        <f>MAX((BV$3*climate!$I325+BV$4*climate!$I325^2+BV$5*climate!$I325^6)*(L215/L$66)^$BW$1,-99)</f>
        <v>-19.952620894845012</v>
      </c>
      <c r="BW215" s="8">
        <f>MAX((BW$3*climate!$I325+BW$4*climate!$I325^2+BW$5*climate!$I325^6)*(M215/M$66)^$BW$1,-99)</f>
        <v>-19.986002750425655</v>
      </c>
      <c r="BX215" s="8">
        <f>MAX((BX$3*climate!$M325+BX$4*climate!$M325^2+BX$5*climate!$M325^6)*(K215/K$66)^$BW$1,-99)</f>
        <v>-30.606283104058207</v>
      </c>
      <c r="BY215" s="8">
        <f>MAX((BY$3*climate!$M325+BY$4*climate!$M325^2+BY$5*climate!$M325^6)*(L215/L$66)^$BW$1,-99)</f>
        <v>-19.95263109510601</v>
      </c>
      <c r="BZ215" s="8">
        <f>MAX((BZ$3*climate!$M325+BZ$4*climate!$M325^2+BZ$5*climate!$M325^6)*(M215/M$66)^$BW$1,-99)</f>
        <v>-19.986012146887241</v>
      </c>
      <c r="CA215" s="8">
        <f t="shared" si="309"/>
        <v>2.9426516050210277E-2</v>
      </c>
      <c r="CB215" s="8">
        <f t="shared" si="310"/>
        <v>3.5974301140812633E-4</v>
      </c>
      <c r="CC215" s="8">
        <f t="shared" si="311"/>
        <v>6.3191249789456506E-5</v>
      </c>
      <c r="CD215" s="8">
        <f>MAX((CD$3*climate!$I325+CD$4*climate!$I325^2+CD$5*climate!$I325^6)*(K215/K$66)^$BW$1,-99)</f>
        <v>-99</v>
      </c>
      <c r="CE215" s="8">
        <f>MAX((CE$3*climate!$I325+CE$4*climate!$I325^2+CE$5*climate!$I325^6)*(L215/L$66)^$BW$1,-99)</f>
        <v>-99</v>
      </c>
      <c r="CF215" s="8">
        <f>MAX((CF$3*climate!$I325+CF$4*climate!$I325^2+CF$5*climate!$I325^6)*(M215/M$66)^$BW$1,-99)</f>
        <v>-99</v>
      </c>
      <c r="CG215" s="8">
        <f>MAX((CG$3*climate!$M325+CG$4*climate!$M325^2+CG$5*climate!$M325^6)*(K215/K$66)^$BW$1,-99)</f>
        <v>-99</v>
      </c>
      <c r="CH215" s="8">
        <f>MAX((CH$3*climate!$M325+CH$4*climate!$M325^2+CH$5*climate!$M325^6)*(L215/L$66)^$BW$1,-99)</f>
        <v>-99</v>
      </c>
      <c r="CI215" s="8">
        <f>MAX((CI$3*climate!$M325+CI$4*climate!$M325^2+CI$5*climate!$M325^6)*(M215/M$66)^$BW$1,-99)</f>
        <v>-99</v>
      </c>
      <c r="CJ215" s="8">
        <f t="shared" si="312"/>
        <v>0</v>
      </c>
      <c r="CK215" s="8">
        <f t="shared" si="313"/>
        <v>0</v>
      </c>
      <c r="CL215" s="8">
        <f t="shared" si="314"/>
        <v>0</v>
      </c>
    </row>
    <row r="216" spans="1:90">
      <c r="A216">
        <f t="shared" si="253"/>
        <v>2170</v>
      </c>
      <c r="B216" s="4">
        <f t="shared" si="271"/>
        <v>1286.4699640920046</v>
      </c>
      <c r="C216" s="4">
        <f t="shared" si="272"/>
        <v>3572.2483903855841</v>
      </c>
      <c r="D216" s="4">
        <f t="shared" si="273"/>
        <v>6808.1166277384218</v>
      </c>
      <c r="E216" s="11">
        <f t="shared" si="254"/>
        <v>2.6604222091101257E-6</v>
      </c>
      <c r="F216" s="11">
        <f t="shared" si="255"/>
        <v>5.3335600246276335E-6</v>
      </c>
      <c r="G216" s="11">
        <f t="shared" si="256"/>
        <v>1.1775589921736162E-5</v>
      </c>
      <c r="H216" s="4">
        <f t="shared" si="274"/>
        <v>154547.03521536704</v>
      </c>
      <c r="I216" s="4">
        <f t="shared" si="275"/>
        <v>168946.8805997303</v>
      </c>
      <c r="J216" s="4">
        <f t="shared" si="276"/>
        <v>33254.041556039658</v>
      </c>
      <c r="K216" s="4">
        <f t="shared" si="244"/>
        <v>120132.6416699102</v>
      </c>
      <c r="L216" s="4">
        <f t="shared" si="245"/>
        <v>47294.270200929219</v>
      </c>
      <c r="M216" s="4">
        <f t="shared" si="246"/>
        <v>4884.4700192931723</v>
      </c>
      <c r="N216" s="11">
        <f t="shared" si="257"/>
        <v>-1.7015881001591904E-4</v>
      </c>
      <c r="O216" s="11">
        <f t="shared" si="258"/>
        <v>5.0622431969473691E-3</v>
      </c>
      <c r="P216" s="11">
        <f t="shared" si="259"/>
        <v>3.1344214061062026E-3</v>
      </c>
      <c r="Q216" s="4">
        <f t="shared" si="260"/>
        <v>2836.6252492796834</v>
      </c>
      <c r="R216" s="4">
        <f t="shared" si="261"/>
        <v>11536.338438852978</v>
      </c>
      <c r="S216" s="4">
        <f t="shared" si="262"/>
        <v>2780.8170574043638</v>
      </c>
      <c r="T216" s="4">
        <f t="shared" si="277"/>
        <v>18.35444623914487</v>
      </c>
      <c r="U216" s="4">
        <f t="shared" si="278"/>
        <v>68.283820322110131</v>
      </c>
      <c r="V216" s="4">
        <f t="shared" si="279"/>
        <v>83.623431236715561</v>
      </c>
      <c r="W216" s="11">
        <f t="shared" si="263"/>
        <v>-1.219247815263802E-2</v>
      </c>
      <c r="X216" s="11">
        <f t="shared" si="264"/>
        <v>-1.3228699347321071E-2</v>
      </c>
      <c r="Y216" s="11">
        <f t="shared" si="265"/>
        <v>-1.2203590333800474E-2</v>
      </c>
      <c r="Z216" s="4">
        <f t="shared" si="291"/>
        <v>4090.7689933152578</v>
      </c>
      <c r="AA216" s="4">
        <f t="shared" si="280"/>
        <v>39655.202398747329</v>
      </c>
      <c r="AB216" s="4">
        <f t="shared" si="281"/>
        <v>5170.53936780808</v>
      </c>
      <c r="AC216" s="12">
        <f t="shared" si="282"/>
        <v>1.5396527042639783</v>
      </c>
      <c r="AD216" s="12">
        <f t="shared" si="283"/>
        <v>4.2780906692318359</v>
      </c>
      <c r="AE216" s="12">
        <f t="shared" si="284"/>
        <v>1.8918314958308917</v>
      </c>
      <c r="AF216" s="11">
        <f t="shared" si="266"/>
        <v>-2.9039671966837322E-3</v>
      </c>
      <c r="AG216" s="11">
        <f t="shared" si="267"/>
        <v>2.0567434751257441E-3</v>
      </c>
      <c r="AH216" s="11">
        <f t="shared" si="268"/>
        <v>8.257041531207765E-4</v>
      </c>
      <c r="AI216" s="1">
        <f t="shared" si="247"/>
        <v>308447.6326015892</v>
      </c>
      <c r="AJ216" s="1">
        <f t="shared" si="248"/>
        <v>319989.68110504351</v>
      </c>
      <c r="AK216" s="1">
        <f t="shared" si="249"/>
        <v>64243.888783820825</v>
      </c>
      <c r="AL216" s="17">
        <f t="shared" si="317"/>
        <v>57.907635160578252</v>
      </c>
      <c r="AM216" s="17">
        <f t="shared" si="317"/>
        <v>24.169447187874674</v>
      </c>
      <c r="AN216" s="17">
        <f t="shared" si="317"/>
        <v>3.8969739346980674</v>
      </c>
      <c r="AO216" s="7">
        <f t="shared" si="316"/>
        <v>3.6603709159287825E-3</v>
      </c>
      <c r="AP216" s="7">
        <f t="shared" si="316"/>
        <v>5.6366961463639401E-3</v>
      </c>
      <c r="AQ216" s="7">
        <f t="shared" si="316"/>
        <v>4.0800666332927935E-3</v>
      </c>
      <c r="AR216" s="1">
        <f t="shared" si="286"/>
        <v>154547.03521536704</v>
      </c>
      <c r="AS216" s="1">
        <f t="shared" si="287"/>
        <v>168946.8805997303</v>
      </c>
      <c r="AT216" s="1">
        <f t="shared" si="288"/>
        <v>33254.041556039658</v>
      </c>
      <c r="AU216" s="1">
        <f t="shared" si="250"/>
        <v>30909.40704307341</v>
      </c>
      <c r="AV216" s="1">
        <f t="shared" si="251"/>
        <v>33789.376119946064</v>
      </c>
      <c r="AW216" s="1">
        <f t="shared" si="252"/>
        <v>6650.8083112079321</v>
      </c>
      <c r="AX216" s="1">
        <f t="shared" si="300"/>
        <v>96106.113335928152</v>
      </c>
      <c r="AY216" s="1">
        <f t="shared" si="301"/>
        <v>37835.416160743371</v>
      </c>
      <c r="AZ216" s="1">
        <f t="shared" si="302"/>
        <v>3907.576015434538</v>
      </c>
      <c r="BA216" s="1">
        <f t="shared" si="303"/>
        <v>11.47320820725275</v>
      </c>
      <c r="BB216" s="1">
        <f t="shared" si="304"/>
        <v>10.541000878427013</v>
      </c>
      <c r="BC216" s="1">
        <f t="shared" si="305"/>
        <v>8.2706725158324605</v>
      </c>
      <c r="BD216" s="1">
        <f t="shared" si="306"/>
        <v>1290.4363265224747</v>
      </c>
      <c r="BE216">
        <f t="shared" si="292"/>
        <v>7.4918915218220111E-2</v>
      </c>
      <c r="BF216">
        <f t="shared" si="293"/>
        <v>0.20311806369660462</v>
      </c>
      <c r="BG216">
        <f t="shared" si="294"/>
        <v>2.6103804494005161E-2</v>
      </c>
      <c r="BH216">
        <f t="shared" si="307"/>
        <v>0.17368644081363543</v>
      </c>
      <c r="BI216">
        <f t="shared" si="308"/>
        <v>5.6128438574748528E-4</v>
      </c>
      <c r="BJ216">
        <f t="shared" si="308"/>
        <v>4.125694779985793E-3</v>
      </c>
      <c r="BK216">
        <f t="shared" si="308"/>
        <v>6.8140860906124406E-5</v>
      </c>
      <c r="BL216">
        <f t="shared" si="297"/>
        <v>86.744837729952266</v>
      </c>
      <c r="BM216">
        <f t="shared" si="298"/>
        <v>697.02326338519038</v>
      </c>
      <c r="BN216">
        <f t="shared" si="299"/>
        <v>2.2659590202365791</v>
      </c>
      <c r="BO216">
        <f t="shared" si="270"/>
        <v>221.80226565401551</v>
      </c>
      <c r="BP216">
        <f t="shared" si="289"/>
        <v>173.07269250544888</v>
      </c>
      <c r="BQ216">
        <f t="shared" si="290"/>
        <v>33.57703858978153</v>
      </c>
      <c r="BR216" s="7">
        <f t="shared" si="315"/>
        <v>2.6143867965258138E-3</v>
      </c>
      <c r="BS216" s="7">
        <f t="shared" si="295"/>
        <v>1.1869059151399077E-2</v>
      </c>
      <c r="BT216" s="7">
        <f t="shared" si="296"/>
        <v>2.079529330659525E-3</v>
      </c>
      <c r="BU216" s="8">
        <f>MAX((BU$3*climate!$I326+BU$4*climate!$I326^2+BU$5*climate!$I326^6)*(K216/K$66)^$BW$1,-99)</f>
        <v>-30.873258995086807</v>
      </c>
      <c r="BV216" s="8">
        <f>MAX((BV$3*climate!$I326+BV$4*climate!$I326^2+BV$5*climate!$I326^6)*(L216/L$66)^$BW$1,-99)</f>
        <v>-20.086437565096098</v>
      </c>
      <c r="BW216" s="8">
        <f>MAX((BW$3*climate!$I326+BW$4*climate!$I326^2+BW$5*climate!$I326^6)*(M216/M$66)^$BW$1,-99)</f>
        <v>-20.116887059840447</v>
      </c>
      <c r="BX216" s="8">
        <f>MAX((BX$3*climate!$M326+BX$4*climate!$M326^2+BX$5*climate!$M326^6)*(K216/K$66)^$BW$1,-99)</f>
        <v>-30.873276000646051</v>
      </c>
      <c r="BY216" s="8">
        <f>MAX((BY$3*climate!$M326+BY$4*climate!$M326^2+BY$5*climate!$M326^6)*(L216/L$66)^$BW$1,-99)</f>
        <v>-20.086447740181452</v>
      </c>
      <c r="BZ216" s="8">
        <f>MAX((BZ$3*climate!$M326+BZ$4*climate!$M326^2+BZ$5*climate!$M326^6)*(M216/M$66)^$BW$1,-99)</f>
        <v>-20.116896435663751</v>
      </c>
      <c r="CA216" s="8">
        <f t="shared" si="309"/>
        <v>2.9399427810106661E-2</v>
      </c>
      <c r="CB216" s="8">
        <f t="shared" si="310"/>
        <v>3.4894354769544298E-4</v>
      </c>
      <c r="CC216" s="8">
        <f t="shared" si="311"/>
        <v>6.1136972435724127E-5</v>
      </c>
      <c r="CD216" s="8">
        <f>MAX((CD$3*climate!$I326+CD$4*climate!$I326^2+CD$5*climate!$I326^6)*(K216/K$66)^$BW$1,-99)</f>
        <v>-99</v>
      </c>
      <c r="CE216" s="8">
        <f>MAX((CE$3*climate!$I326+CE$4*climate!$I326^2+CE$5*climate!$I326^6)*(L216/L$66)^$BW$1,-99)</f>
        <v>-99</v>
      </c>
      <c r="CF216" s="8">
        <f>MAX((CF$3*climate!$I326+CF$4*climate!$I326^2+CF$5*climate!$I326^6)*(M216/M$66)^$BW$1,-99)</f>
        <v>-99</v>
      </c>
      <c r="CG216" s="8">
        <f>MAX((CG$3*climate!$M326+CG$4*climate!$M326^2+CG$5*climate!$M326^6)*(K216/K$66)^$BW$1,-99)</f>
        <v>-99</v>
      </c>
      <c r="CH216" s="8">
        <f>MAX((CH$3*climate!$M326+CH$4*climate!$M326^2+CH$5*climate!$M326^6)*(L216/L$66)^$BW$1,-99)</f>
        <v>-99</v>
      </c>
      <c r="CI216" s="8">
        <f>MAX((CI$3*climate!$M326+CI$4*climate!$M326^2+CI$5*climate!$M326^6)*(M216/M$66)^$BW$1,-99)</f>
        <v>-99</v>
      </c>
      <c r="CJ216" s="8">
        <f t="shared" si="312"/>
        <v>0</v>
      </c>
      <c r="CK216" s="8">
        <f t="shared" si="313"/>
        <v>0</v>
      </c>
      <c r="CL216" s="8">
        <f t="shared" si="314"/>
        <v>0</v>
      </c>
    </row>
    <row r="217" spans="1:90">
      <c r="A217">
        <f t="shared" si="253"/>
        <v>2171</v>
      </c>
      <c r="B217" s="4">
        <f t="shared" si="271"/>
        <v>1286.4732155176052</v>
      </c>
      <c r="C217" s="4">
        <f t="shared" si="272"/>
        <v>3572.2664905467359</v>
      </c>
      <c r="D217" s="4">
        <f t="shared" si="273"/>
        <v>6808.1927888484915</v>
      </c>
      <c r="E217" s="11">
        <f t="shared" si="254"/>
        <v>2.5274010986546194E-6</v>
      </c>
      <c r="F217" s="11">
        <f t="shared" si="255"/>
        <v>5.0668820233962516E-6</v>
      </c>
      <c r="G217" s="11">
        <f t="shared" si="256"/>
        <v>1.1186810425649353E-5</v>
      </c>
      <c r="H217" s="4">
        <f t="shared" si="274"/>
        <v>154516.60720168543</v>
      </c>
      <c r="I217" s="4">
        <f t="shared" si="275"/>
        <v>169794.23972553847</v>
      </c>
      <c r="J217" s="4">
        <f t="shared" si="276"/>
        <v>33357.504801517316</v>
      </c>
      <c r="K217" s="4">
        <f t="shared" si="244"/>
        <v>120108.68577587645</v>
      </c>
      <c r="L217" s="4">
        <f t="shared" si="245"/>
        <v>47531.235470495776</v>
      </c>
      <c r="M217" s="4">
        <f t="shared" si="246"/>
        <v>4899.6122518967713</v>
      </c>
      <c r="N217" s="11">
        <f t="shared" si="257"/>
        <v>-1.9941203074158587E-4</v>
      </c>
      <c r="O217" s="11">
        <f t="shared" si="258"/>
        <v>5.0104435179951778E-3</v>
      </c>
      <c r="P217" s="11">
        <f t="shared" si="259"/>
        <v>3.1000768852686988E-3</v>
      </c>
      <c r="Q217" s="4">
        <f t="shared" si="260"/>
        <v>2801.4880779284285</v>
      </c>
      <c r="R217" s="4">
        <f t="shared" si="261"/>
        <v>11440.82317967935</v>
      </c>
      <c r="S217" s="4">
        <f t="shared" si="262"/>
        <v>2755.4274719634477</v>
      </c>
      <c r="T217" s="4">
        <f t="shared" si="277"/>
        <v>18.130660054370328</v>
      </c>
      <c r="U217" s="4">
        <f t="shared" si="278"/>
        <v>67.380514192782442</v>
      </c>
      <c r="V217" s="4">
        <f t="shared" si="279"/>
        <v>82.602925139595953</v>
      </c>
      <c r="W217" s="11">
        <f t="shared" si="263"/>
        <v>-1.219247815263802E-2</v>
      </c>
      <c r="X217" s="11">
        <f t="shared" si="264"/>
        <v>-1.3228699347321071E-2</v>
      </c>
      <c r="Y217" s="11">
        <f t="shared" si="265"/>
        <v>-1.2203590333800474E-2</v>
      </c>
      <c r="Z217" s="4">
        <f t="shared" si="291"/>
        <v>4028.4828835614135</v>
      </c>
      <c r="AA217" s="4">
        <f t="shared" si="280"/>
        <v>39409.803590988413</v>
      </c>
      <c r="AB217" s="4">
        <f t="shared" si="281"/>
        <v>5127.7399281721109</v>
      </c>
      <c r="AC217" s="12">
        <f t="shared" si="282"/>
        <v>1.5351816033165102</v>
      </c>
      <c r="AD217" s="12">
        <f t="shared" si="283"/>
        <v>4.2868896043017752</v>
      </c>
      <c r="AE217" s="12">
        <f t="shared" si="284"/>
        <v>1.8933935889540039</v>
      </c>
      <c r="AF217" s="11">
        <f t="shared" si="266"/>
        <v>-2.9039671966837322E-3</v>
      </c>
      <c r="AG217" s="11">
        <f t="shared" si="267"/>
        <v>2.0567434751257441E-3</v>
      </c>
      <c r="AH217" s="11">
        <f t="shared" si="268"/>
        <v>8.257041531207765E-4</v>
      </c>
      <c r="AI217" s="1">
        <f t="shared" si="247"/>
        <v>308512.2763845037</v>
      </c>
      <c r="AJ217" s="1">
        <f t="shared" si="248"/>
        <v>321780.08911448525</v>
      </c>
      <c r="AK217" s="1">
        <f t="shared" si="249"/>
        <v>64470.308216646677</v>
      </c>
      <c r="AL217" s="17">
        <f t="shared" si="317"/>
        <v>58.117478949894732</v>
      </c>
      <c r="AM217" s="17">
        <f t="shared" si="317"/>
        <v>24.30432065940008</v>
      </c>
      <c r="AN217" s="17">
        <f t="shared" si="317"/>
        <v>3.912714848886623</v>
      </c>
      <c r="AO217" s="7">
        <f t="shared" si="316"/>
        <v>3.6237672067694947E-3</v>
      </c>
      <c r="AP217" s="7">
        <f t="shared" si="316"/>
        <v>5.580329184900301E-3</v>
      </c>
      <c r="AQ217" s="7">
        <f t="shared" si="316"/>
        <v>4.0392659669598657E-3</v>
      </c>
      <c r="AR217" s="1">
        <f t="shared" si="286"/>
        <v>154516.60720168543</v>
      </c>
      <c r="AS217" s="1">
        <f t="shared" si="287"/>
        <v>169794.23972553847</v>
      </c>
      <c r="AT217" s="1">
        <f t="shared" si="288"/>
        <v>33357.504801517316</v>
      </c>
      <c r="AU217" s="1">
        <f t="shared" si="250"/>
        <v>30903.321440337088</v>
      </c>
      <c r="AV217" s="1">
        <f t="shared" si="251"/>
        <v>33958.847945107693</v>
      </c>
      <c r="AW217" s="1">
        <f t="shared" si="252"/>
        <v>6671.5009603034632</v>
      </c>
      <c r="AX217" s="1">
        <f t="shared" si="300"/>
        <v>96086.948620701165</v>
      </c>
      <c r="AY217" s="1">
        <f t="shared" si="301"/>
        <v>38024.988376396621</v>
      </c>
      <c r="AZ217" s="1">
        <f t="shared" si="302"/>
        <v>3919.689801517417</v>
      </c>
      <c r="BA217" s="1">
        <f t="shared" si="303"/>
        <v>11.473008775336785</v>
      </c>
      <c r="BB217" s="1">
        <f t="shared" si="304"/>
        <v>10.545998811444255</v>
      </c>
      <c r="BC217" s="1">
        <f t="shared" si="305"/>
        <v>8.2737677973874195</v>
      </c>
      <c r="BD217" s="1">
        <f t="shared" si="306"/>
        <v>1253.3063053661613</v>
      </c>
      <c r="BE217">
        <f t="shared" si="292"/>
        <v>7.4918915218220111E-2</v>
      </c>
      <c r="BF217">
        <f t="shared" si="293"/>
        <v>0.20311806369660462</v>
      </c>
      <c r="BG217">
        <f t="shared" si="294"/>
        <v>2.6103804494005161E-2</v>
      </c>
      <c r="BH217">
        <f t="shared" si="307"/>
        <v>0.17379445487812659</v>
      </c>
      <c r="BI217">
        <f t="shared" si="308"/>
        <v>5.6128438574748528E-4</v>
      </c>
      <c r="BJ217">
        <f t="shared" si="308"/>
        <v>4.125694779985793E-3</v>
      </c>
      <c r="BK217">
        <f t="shared" si="308"/>
        <v>6.8140860906124406E-5</v>
      </c>
      <c r="BL217">
        <f t="shared" si="297"/>
        <v>86.727758960983465</v>
      </c>
      <c r="BM217">
        <f t="shared" si="298"/>
        <v>700.5192085073104</v>
      </c>
      <c r="BN217">
        <f t="shared" si="299"/>
        <v>2.2730090948555683</v>
      </c>
      <c r="BO217">
        <f t="shared" si="270"/>
        <v>222.38214256878089</v>
      </c>
      <c r="BP217">
        <f t="shared" si="289"/>
        <v>175.0238471514468</v>
      </c>
      <c r="BQ217">
        <f t="shared" si="290"/>
        <v>33.96263445275963</v>
      </c>
      <c r="BR217" s="7">
        <f t="shared" si="315"/>
        <v>2.5799569095967811E-3</v>
      </c>
      <c r="BS217" s="7">
        <f t="shared" si="295"/>
        <v>1.1523358399416579E-2</v>
      </c>
      <c r="BT217" s="7">
        <f t="shared" si="296"/>
        <v>2.0138488842004593E-3</v>
      </c>
      <c r="BU217" s="8">
        <f>MAX((BU$3*climate!$I327+BU$4*climate!$I327^2+BU$5*climate!$I327^6)*(K217/K$66)^$BW$1,-99)</f>
        <v>-31.138113929319381</v>
      </c>
      <c r="BV217" s="8">
        <f>MAX((BV$3*climate!$I327+BV$4*climate!$I327^2+BV$5*climate!$I327^6)*(L217/L$66)^$BW$1,-99)</f>
        <v>-20.218688109291637</v>
      </c>
      <c r="BW217" s="8">
        <f>MAX((BW$3*climate!$I327+BW$4*climate!$I327^2+BW$5*climate!$I327^6)*(M217/M$66)^$BW$1,-99)</f>
        <v>-20.246354346802146</v>
      </c>
      <c r="BX217" s="8">
        <f>MAX((BX$3*climate!$M327+BX$4*climate!$M327^2+BX$5*climate!$M327^6)*(K217/K$66)^$BW$1,-99)</f>
        <v>-31.138130918170191</v>
      </c>
      <c r="BY217" s="8">
        <f>MAX((BY$3*climate!$M327+BY$4*climate!$M327^2+BY$5*climate!$M327^6)*(L217/L$66)^$BW$1,-99)</f>
        <v>-20.218698259271253</v>
      </c>
      <c r="BZ217" s="8">
        <f>MAX((BZ$3*climate!$M327+BZ$4*climate!$M327^2+BZ$5*climate!$M327^6)*(M217/M$66)^$BW$1,-99)</f>
        <v>-20.246363702038085</v>
      </c>
      <c r="CA217" s="8">
        <f t="shared" si="309"/>
        <v>2.9371269151181097E-2</v>
      </c>
      <c r="CB217" s="8">
        <f t="shared" si="310"/>
        <v>3.3845566107478772E-4</v>
      </c>
      <c r="CC217" s="8">
        <f t="shared" si="311"/>
        <v>5.9149297607657423E-5</v>
      </c>
      <c r="CD217" s="8">
        <f>MAX((CD$3*climate!$I327+CD$4*climate!$I327^2+CD$5*climate!$I327^6)*(K217/K$66)^$BW$1,-99)</f>
        <v>-99</v>
      </c>
      <c r="CE217" s="8">
        <f>MAX((CE$3*climate!$I327+CE$4*climate!$I327^2+CE$5*climate!$I327^6)*(L217/L$66)^$BW$1,-99)</f>
        <v>-99</v>
      </c>
      <c r="CF217" s="8">
        <f>MAX((CF$3*climate!$I327+CF$4*climate!$I327^2+CF$5*climate!$I327^6)*(M217/M$66)^$BW$1,-99)</f>
        <v>-99</v>
      </c>
      <c r="CG217" s="8">
        <f>MAX((CG$3*climate!$M327+CG$4*climate!$M327^2+CG$5*climate!$M327^6)*(K217/K$66)^$BW$1,-99)</f>
        <v>-99</v>
      </c>
      <c r="CH217" s="8">
        <f>MAX((CH$3*climate!$M327+CH$4*climate!$M327^2+CH$5*climate!$M327^6)*(L217/L$66)^$BW$1,-99)</f>
        <v>-99</v>
      </c>
      <c r="CI217" s="8">
        <f>MAX((CI$3*climate!$M327+CI$4*climate!$M327^2+CI$5*climate!$M327^6)*(M217/M$66)^$BW$1,-99)</f>
        <v>-99</v>
      </c>
      <c r="CJ217" s="8">
        <f t="shared" si="312"/>
        <v>0</v>
      </c>
      <c r="CK217" s="8">
        <f t="shared" si="313"/>
        <v>0</v>
      </c>
      <c r="CL217" s="8">
        <f t="shared" si="314"/>
        <v>0</v>
      </c>
    </row>
    <row r="218" spans="1:90">
      <c r="A218">
        <f t="shared" si="253"/>
        <v>2172</v>
      </c>
      <c r="B218" s="4">
        <f t="shared" si="271"/>
        <v>1286.4763043797327</v>
      </c>
      <c r="C218" s="4">
        <f t="shared" si="272"/>
        <v>3572.2836857869565</v>
      </c>
      <c r="D218" s="4">
        <f t="shared" si="273"/>
        <v>6808.2651427124574</v>
      </c>
      <c r="E218" s="11">
        <f t="shared" si="254"/>
        <v>2.4010310437218881E-6</v>
      </c>
      <c r="F218" s="11">
        <f t="shared" si="255"/>
        <v>4.8135379222264389E-6</v>
      </c>
      <c r="G218" s="11">
        <f t="shared" si="256"/>
        <v>1.0627469904366886E-5</v>
      </c>
      <c r="H218" s="4">
        <f t="shared" si="274"/>
        <v>154481.825528763</v>
      </c>
      <c r="I218" s="4">
        <f t="shared" si="275"/>
        <v>170637.16228264759</v>
      </c>
      <c r="J218" s="4">
        <f t="shared" si="276"/>
        <v>33460.149372768945</v>
      </c>
      <c r="K218" s="4">
        <f t="shared" si="244"/>
        <v>120081.36100357134</v>
      </c>
      <c r="L218" s="4">
        <f t="shared" si="245"/>
        <v>47766.968497368114</v>
      </c>
      <c r="M218" s="4">
        <f t="shared" si="246"/>
        <v>4914.6366469855493</v>
      </c>
      <c r="N218" s="11">
        <f t="shared" si="257"/>
        <v>-2.2750038541008433E-4</v>
      </c>
      <c r="O218" s="11">
        <f t="shared" si="258"/>
        <v>4.9595392280232797E-3</v>
      </c>
      <c r="P218" s="11">
        <f t="shared" si="259"/>
        <v>3.0664457341418316E-3</v>
      </c>
      <c r="Q218" s="4">
        <f t="shared" si="260"/>
        <v>2766.7080698113364</v>
      </c>
      <c r="R218" s="4">
        <f t="shared" si="261"/>
        <v>11345.521180317888</v>
      </c>
      <c r="S218" s="4">
        <f t="shared" si="262"/>
        <v>2730.1766346442892</v>
      </c>
      <c r="T218" s="4">
        <f t="shared" si="277"/>
        <v>17.909602377764511</v>
      </c>
      <c r="U218" s="4">
        <f t="shared" si="278"/>
        <v>66.489157628658219</v>
      </c>
      <c r="V218" s="4">
        <f t="shared" si="279"/>
        <v>81.594872880818741</v>
      </c>
      <c r="W218" s="11">
        <f t="shared" si="263"/>
        <v>-1.219247815263802E-2</v>
      </c>
      <c r="X218" s="11">
        <f t="shared" si="264"/>
        <v>-1.3228699347321071E-2</v>
      </c>
      <c r="Y218" s="11">
        <f t="shared" si="265"/>
        <v>-1.2203590333800474E-2</v>
      </c>
      <c r="Z218" s="4">
        <f t="shared" si="291"/>
        <v>3967.0285438240844</v>
      </c>
      <c r="AA218" s="4">
        <f t="shared" si="280"/>
        <v>39163.894379989084</v>
      </c>
      <c r="AB218" s="4">
        <f t="shared" si="281"/>
        <v>5085.1176631121461</v>
      </c>
      <c r="AC218" s="12">
        <f t="shared" si="282"/>
        <v>1.5307234862995267</v>
      </c>
      <c r="AD218" s="12">
        <f t="shared" si="283"/>
        <v>4.2957066365240069</v>
      </c>
      <c r="AE218" s="12">
        <f t="shared" si="284"/>
        <v>1.8949569719038954</v>
      </c>
      <c r="AF218" s="11">
        <f t="shared" si="266"/>
        <v>-2.9039671966837322E-3</v>
      </c>
      <c r="AG218" s="11">
        <f t="shared" si="267"/>
        <v>2.0567434751257441E-3</v>
      </c>
      <c r="AH218" s="11">
        <f t="shared" si="268"/>
        <v>8.257041531207765E-4</v>
      </c>
      <c r="AI218" s="1">
        <f t="shared" si="247"/>
        <v>308564.37018639047</v>
      </c>
      <c r="AJ218" s="1">
        <f t="shared" si="248"/>
        <v>323560.92814814439</v>
      </c>
      <c r="AK218" s="1">
        <f t="shared" si="249"/>
        <v>64694.778355285474</v>
      </c>
      <c r="AL218" s="17">
        <f t="shared" si="317"/>
        <v>58.32597712210989</v>
      </c>
      <c r="AM218" s="17">
        <f t="shared" si="317"/>
        <v>24.438590508195954</v>
      </c>
      <c r="AN218" s="17">
        <f t="shared" si="317"/>
        <v>3.9283612998548736</v>
      </c>
      <c r="AO218" s="7">
        <f t="shared" ref="AO218:AQ233" si="318">AO$5*AO217</f>
        <v>3.5875295347017997E-3</v>
      </c>
      <c r="AP218" s="7">
        <f t="shared" si="318"/>
        <v>5.5245258930512976E-3</v>
      </c>
      <c r="AQ218" s="7">
        <f t="shared" si="318"/>
        <v>3.998873307290267E-3</v>
      </c>
      <c r="AR218" s="1">
        <f t="shared" si="286"/>
        <v>154481.825528763</v>
      </c>
      <c r="AS218" s="1">
        <f t="shared" si="287"/>
        <v>170637.16228264759</v>
      </c>
      <c r="AT218" s="1">
        <f t="shared" si="288"/>
        <v>33460.149372768945</v>
      </c>
      <c r="AU218" s="1">
        <f t="shared" si="250"/>
        <v>30896.3651057526</v>
      </c>
      <c r="AV218" s="1">
        <f t="shared" si="251"/>
        <v>34127.432456529517</v>
      </c>
      <c r="AW218" s="1">
        <f t="shared" si="252"/>
        <v>6692.0298745537893</v>
      </c>
      <c r="AX218" s="1">
        <f t="shared" si="300"/>
        <v>96065.088802857063</v>
      </c>
      <c r="AY218" s="1">
        <f t="shared" si="301"/>
        <v>38213.574797894486</v>
      </c>
      <c r="AZ218" s="1">
        <f t="shared" si="302"/>
        <v>3931.7093175884397</v>
      </c>
      <c r="BA218" s="1">
        <f t="shared" si="303"/>
        <v>11.472781249069238</v>
      </c>
      <c r="BB218" s="1">
        <f t="shared" si="304"/>
        <v>10.550946092670255</v>
      </c>
      <c r="BC218" s="1">
        <f t="shared" si="305"/>
        <v>8.2768295511661467</v>
      </c>
      <c r="BD218" s="1">
        <f t="shared" si="306"/>
        <v>1217.2390186451987</v>
      </c>
      <c r="BE218">
        <f t="shared" si="292"/>
        <v>7.4918915218220111E-2</v>
      </c>
      <c r="BF218">
        <f t="shared" si="293"/>
        <v>0.20311806369660462</v>
      </c>
      <c r="BG218">
        <f t="shared" si="294"/>
        <v>2.6103804494005161E-2</v>
      </c>
      <c r="BH218">
        <f t="shared" si="307"/>
        <v>0.17390147933477001</v>
      </c>
      <c r="BI218">
        <f t="shared" si="308"/>
        <v>5.6128438574748528E-4</v>
      </c>
      <c r="BJ218">
        <f t="shared" si="308"/>
        <v>4.125694779985793E-3</v>
      </c>
      <c r="BK218">
        <f t="shared" si="308"/>
        <v>6.8140860906124406E-5</v>
      </c>
      <c r="BL218">
        <f t="shared" si="297"/>
        <v>86.70823655106193</v>
      </c>
      <c r="BM218">
        <f t="shared" si="298"/>
        <v>703.99684970110786</v>
      </c>
      <c r="BN218">
        <f t="shared" si="299"/>
        <v>2.2800033843079945</v>
      </c>
      <c r="BO218">
        <f t="shared" si="270"/>
        <v>222.95587891407214</v>
      </c>
      <c r="BP218">
        <f t="shared" si="289"/>
        <v>176.99715794986952</v>
      </c>
      <c r="BQ218">
        <f t="shared" si="290"/>
        <v>34.352683868180826</v>
      </c>
      <c r="BR218" s="7">
        <f t="shared" si="315"/>
        <v>2.5464524636751307E-3</v>
      </c>
      <c r="BS218" s="7">
        <f t="shared" si="295"/>
        <v>1.118772660137532E-2</v>
      </c>
      <c r="BT218" s="7">
        <f t="shared" si="296"/>
        <v>1.9503079356950693E-3</v>
      </c>
      <c r="BU218" s="8">
        <f>MAX((BU$3*climate!$I328+BU$4*climate!$I328^2+BU$5*climate!$I328^6)*(K218/K$66)^$BW$1,-99)</f>
        <v>-31.400810593847659</v>
      </c>
      <c r="BV218" s="8">
        <f>MAX((BV$3*climate!$I328+BV$4*climate!$I328^2+BV$5*climate!$I328^6)*(L218/L$66)^$BW$1,-99)</f>
        <v>-20.349370526683114</v>
      </c>
      <c r="BW218" s="8">
        <f>MAX((BW$3*climate!$I328+BW$4*climate!$I328^2+BW$5*climate!$I328^6)*(M218/M$66)^$BW$1,-99)</f>
        <v>-20.374400833209844</v>
      </c>
      <c r="BX218" s="8">
        <f>MAX((BX$3*climate!$M328+BX$4*climate!$M328^2+BX$5*climate!$M328^6)*(K218/K$66)^$BW$1,-99)</f>
        <v>-31.400827565868209</v>
      </c>
      <c r="BY218" s="8">
        <f>MAX((BY$3*climate!$M328+BY$4*climate!$M328^2+BY$5*climate!$M328^6)*(L218/L$66)^$BW$1,-99)</f>
        <v>-20.349380651632355</v>
      </c>
      <c r="BZ218" s="8">
        <f>MAX((BZ$3*climate!$M328+BZ$4*climate!$M328^2+BZ$5*climate!$M328^6)*(M218/M$66)^$BW$1,-99)</f>
        <v>-20.374410167914007</v>
      </c>
      <c r="CA218" s="8">
        <f t="shared" si="309"/>
        <v>2.9342093131102177E-2</v>
      </c>
      <c r="CB218" s="8">
        <f t="shared" si="310"/>
        <v>3.2827131586286385E-4</v>
      </c>
      <c r="CC218" s="8">
        <f t="shared" si="311"/>
        <v>5.722611708349236E-5</v>
      </c>
      <c r="CD218" s="8">
        <f>MAX((CD$3*climate!$I328+CD$4*climate!$I328^2+CD$5*climate!$I328^6)*(K218/K$66)^$BW$1,-99)</f>
        <v>-99</v>
      </c>
      <c r="CE218" s="8">
        <f>MAX((CE$3*climate!$I328+CE$4*climate!$I328^2+CE$5*climate!$I328^6)*(L218/L$66)^$BW$1,-99)</f>
        <v>-99</v>
      </c>
      <c r="CF218" s="8">
        <f>MAX((CF$3*climate!$I328+CF$4*climate!$I328^2+CF$5*climate!$I328^6)*(M218/M$66)^$BW$1,-99)</f>
        <v>-99</v>
      </c>
      <c r="CG218" s="8">
        <f>MAX((CG$3*climate!$M328+CG$4*climate!$M328^2+CG$5*climate!$M328^6)*(K218/K$66)^$BW$1,-99)</f>
        <v>-99</v>
      </c>
      <c r="CH218" s="8">
        <f>MAX((CH$3*climate!$M328+CH$4*climate!$M328^2+CH$5*climate!$M328^6)*(L218/L$66)^$BW$1,-99)</f>
        <v>-99</v>
      </c>
      <c r="CI218" s="8">
        <f>MAX((CI$3*climate!$M328+CI$4*climate!$M328^2+CI$5*climate!$M328^6)*(M218/M$66)^$BW$1,-99)</f>
        <v>-99</v>
      </c>
      <c r="CJ218" s="8">
        <f t="shared" si="312"/>
        <v>0</v>
      </c>
      <c r="CK218" s="8">
        <f t="shared" si="313"/>
        <v>0</v>
      </c>
      <c r="CL218" s="8">
        <f t="shared" si="314"/>
        <v>0</v>
      </c>
    </row>
    <row r="219" spans="1:90">
      <c r="A219">
        <f t="shared" si="253"/>
        <v>2173</v>
      </c>
      <c r="B219" s="4">
        <f t="shared" si="271"/>
        <v>1286.4792388057992</v>
      </c>
      <c r="C219" s="4">
        <f t="shared" si="272"/>
        <v>3572.3000213437972</v>
      </c>
      <c r="D219" s="4">
        <f t="shared" si="273"/>
        <v>6808.3338796137168</v>
      </c>
      <c r="E219" s="11">
        <f t="shared" si="254"/>
        <v>2.2809794915357937E-6</v>
      </c>
      <c r="F219" s="11">
        <f t="shared" si="255"/>
        <v>4.5728610261151166E-6</v>
      </c>
      <c r="G219" s="11">
        <f t="shared" si="256"/>
        <v>1.0096096409148541E-5</v>
      </c>
      <c r="H219" s="4">
        <f t="shared" si="274"/>
        <v>154442.87199396431</v>
      </c>
      <c r="I219" s="4">
        <f t="shared" si="275"/>
        <v>171475.69193567726</v>
      </c>
      <c r="J219" s="4">
        <f t="shared" si="276"/>
        <v>33561.990049695953</v>
      </c>
      <c r="K219" s="4">
        <f t="shared" si="244"/>
        <v>120050.80792234866</v>
      </c>
      <c r="L219" s="4">
        <f t="shared" si="245"/>
        <v>48001.481093733273</v>
      </c>
      <c r="M219" s="4">
        <f t="shared" si="246"/>
        <v>4929.5452666020183</v>
      </c>
      <c r="N219" s="11">
        <f t="shared" si="257"/>
        <v>-2.544365001140303E-4</v>
      </c>
      <c r="O219" s="11">
        <f t="shared" si="258"/>
        <v>4.9095139118588982E-3</v>
      </c>
      <c r="P219" s="11">
        <f t="shared" si="259"/>
        <v>3.0335141104711472E-3</v>
      </c>
      <c r="Q219" s="4">
        <f t="shared" si="260"/>
        <v>2732.285905784719</v>
      </c>
      <c r="R219" s="4">
        <f t="shared" si="261"/>
        <v>11250.450280563293</v>
      </c>
      <c r="S219" s="4">
        <f t="shared" si="262"/>
        <v>2705.066946649144</v>
      </c>
      <c r="T219" s="4">
        <f t="shared" si="277"/>
        <v>17.691239942051183</v>
      </c>
      <c r="U219" s="4">
        <f t="shared" si="278"/>
        <v>65.609592552532064</v>
      </c>
      <c r="V219" s="4">
        <f t="shared" si="279"/>
        <v>80.599122478842702</v>
      </c>
      <c r="W219" s="11">
        <f t="shared" si="263"/>
        <v>-1.219247815263802E-2</v>
      </c>
      <c r="X219" s="11">
        <f t="shared" si="264"/>
        <v>-1.3228699347321071E-2</v>
      </c>
      <c r="Y219" s="11">
        <f t="shared" si="265"/>
        <v>-1.2203590333800474E-2</v>
      </c>
      <c r="Z219" s="4">
        <f t="shared" si="291"/>
        <v>3906.4014444750674</v>
      </c>
      <c r="AA219" s="4">
        <f t="shared" si="280"/>
        <v>38917.538439838609</v>
      </c>
      <c r="AB219" s="4">
        <f t="shared" si="281"/>
        <v>5042.6777851534289</v>
      </c>
      <c r="AC219" s="12">
        <f t="shared" si="282"/>
        <v>1.5262783155081194</v>
      </c>
      <c r="AD219" s="12">
        <f t="shared" si="283"/>
        <v>4.304541803119732</v>
      </c>
      <c r="AE219" s="12">
        <f t="shared" si="284"/>
        <v>1.8965216457455816</v>
      </c>
      <c r="AF219" s="11">
        <f t="shared" si="266"/>
        <v>-2.9039671966837322E-3</v>
      </c>
      <c r="AG219" s="11">
        <f t="shared" si="267"/>
        <v>2.0567434751257441E-3</v>
      </c>
      <c r="AH219" s="11">
        <f t="shared" si="268"/>
        <v>8.257041531207765E-4</v>
      </c>
      <c r="AI219" s="1">
        <f t="shared" si="247"/>
        <v>308604.29827350401</v>
      </c>
      <c r="AJ219" s="1">
        <f t="shared" si="248"/>
        <v>325332.2677898595</v>
      </c>
      <c r="AK219" s="1">
        <f t="shared" si="249"/>
        <v>64917.330394310717</v>
      </c>
      <c r="AL219" s="17">
        <f t="shared" si="317"/>
        <v>58.533130826020141</v>
      </c>
      <c r="AM219" s="17">
        <f t="shared" si="317"/>
        <v>24.572252017987637</v>
      </c>
      <c r="AN219" s="17">
        <f t="shared" si="317"/>
        <v>3.9439132288068213</v>
      </c>
      <c r="AO219" s="7">
        <f t="shared" si="318"/>
        <v>3.5516542393547817E-3</v>
      </c>
      <c r="AP219" s="7">
        <f t="shared" si="318"/>
        <v>5.4692806341207845E-3</v>
      </c>
      <c r="AQ219" s="7">
        <f t="shared" si="318"/>
        <v>3.9588845742173639E-3</v>
      </c>
      <c r="AR219" s="1">
        <f t="shared" si="286"/>
        <v>154442.87199396431</v>
      </c>
      <c r="AS219" s="1">
        <f t="shared" si="287"/>
        <v>171475.69193567726</v>
      </c>
      <c r="AT219" s="1">
        <f t="shared" si="288"/>
        <v>33561.990049695953</v>
      </c>
      <c r="AU219" s="1">
        <f t="shared" si="250"/>
        <v>30888.574398792862</v>
      </c>
      <c r="AV219" s="1">
        <f t="shared" si="251"/>
        <v>34295.138387135456</v>
      </c>
      <c r="AW219" s="1">
        <f t="shared" si="252"/>
        <v>6712.3980099391911</v>
      </c>
      <c r="AX219" s="1">
        <f t="shared" si="300"/>
        <v>96040.646337878919</v>
      </c>
      <c r="AY219" s="1">
        <f t="shared" si="301"/>
        <v>38401.184874986619</v>
      </c>
      <c r="AZ219" s="1">
        <f t="shared" si="302"/>
        <v>3943.6362132816143</v>
      </c>
      <c r="BA219" s="1">
        <f t="shared" si="303"/>
        <v>11.472526780194665</v>
      </c>
      <c r="BB219" s="1">
        <f t="shared" si="304"/>
        <v>10.555843594219221</v>
      </c>
      <c r="BC219" s="1">
        <f t="shared" si="305"/>
        <v>8.2798584734565779</v>
      </c>
      <c r="BD219" s="1">
        <f t="shared" si="306"/>
        <v>1182.2043412431888</v>
      </c>
      <c r="BE219">
        <f t="shared" si="292"/>
        <v>7.4918915218220111E-2</v>
      </c>
      <c r="BF219">
        <f t="shared" si="293"/>
        <v>0.20311806369660462</v>
      </c>
      <c r="BG219">
        <f t="shared" si="294"/>
        <v>2.6103804494005161E-2</v>
      </c>
      <c r="BH219">
        <f t="shared" si="307"/>
        <v>0.17400752112694226</v>
      </c>
      <c r="BI219">
        <f t="shared" si="308"/>
        <v>5.6128438574748528E-4</v>
      </c>
      <c r="BJ219">
        <f t="shared" si="308"/>
        <v>4.125694779985793E-3</v>
      </c>
      <c r="BK219">
        <f t="shared" si="308"/>
        <v>6.8140860906124406E-5</v>
      </c>
      <c r="BL219">
        <f t="shared" si="297"/>
        <v>86.686372540209746</v>
      </c>
      <c r="BM219">
        <f t="shared" si="298"/>
        <v>707.45636711347561</v>
      </c>
      <c r="BN219">
        <f t="shared" si="299"/>
        <v>2.2869428957090632</v>
      </c>
      <c r="BO219">
        <f t="shared" si="270"/>
        <v>223.52362546122373</v>
      </c>
      <c r="BP219">
        <f t="shared" si="289"/>
        <v>178.99287526035363</v>
      </c>
      <c r="BQ219">
        <f t="shared" si="290"/>
        <v>34.747238035568976</v>
      </c>
      <c r="BR219" s="7">
        <f t="shared" si="315"/>
        <v>2.5138573377039286E-3</v>
      </c>
      <c r="BS219" s="7">
        <f t="shared" si="295"/>
        <v>1.0861870486772155E-2</v>
      </c>
      <c r="BT219" s="7">
        <f t="shared" si="296"/>
        <v>1.8888331183953982E-3</v>
      </c>
      <c r="BU219" s="8">
        <f>MAX((BU$3*climate!$I329+BU$4*climate!$I329^2+BU$5*climate!$I329^6)*(K219/K$66)^$BW$1,-99)</f>
        <v>-31.661329546566165</v>
      </c>
      <c r="BV219" s="8">
        <f>MAX((BV$3*climate!$I329+BV$4*climate!$I329^2+BV$5*climate!$I329^6)*(L219/L$66)^$BW$1,-99)</f>
        <v>-20.478483346065776</v>
      </c>
      <c r="BW219" s="8">
        <f>MAX((BW$3*climate!$I329+BW$4*climate!$I329^2+BW$5*climate!$I329^6)*(M219/M$66)^$BW$1,-99)</f>
        <v>-20.501023247145039</v>
      </c>
      <c r="BX219" s="8">
        <f>MAX((BX$3*climate!$M329+BX$4*climate!$M329^2+BX$5*climate!$M329^6)*(K219/K$66)^$BW$1,-99)</f>
        <v>-31.661346501644349</v>
      </c>
      <c r="BY219" s="8">
        <f>MAX((BY$3*climate!$M329+BY$4*climate!$M329^2+BY$5*climate!$M329^6)*(L219/L$66)^$BW$1,-99)</f>
        <v>-20.478493446065137</v>
      </c>
      <c r="BZ219" s="8">
        <f>MAX((BZ$3*climate!$M329+BZ$4*climate!$M329^2+BZ$5*climate!$M329^6)*(M219/M$66)^$BW$1,-99)</f>
        <v>-20.501032561377386</v>
      </c>
      <c r="CA219" s="8">
        <f t="shared" si="309"/>
        <v>2.9311951429929105E-2</v>
      </c>
      <c r="CB219" s="8">
        <f t="shared" si="310"/>
        <v>3.1838262014644583E-4</v>
      </c>
      <c r="CC219" s="8">
        <f t="shared" si="311"/>
        <v>5.5365384625647442E-5</v>
      </c>
      <c r="CD219" s="8">
        <f>MAX((CD$3*climate!$I329+CD$4*climate!$I329^2+CD$5*climate!$I329^6)*(K219/K$66)^$BW$1,-99)</f>
        <v>-99</v>
      </c>
      <c r="CE219" s="8">
        <f>MAX((CE$3*climate!$I329+CE$4*climate!$I329^2+CE$5*climate!$I329^6)*(L219/L$66)^$BW$1,-99)</f>
        <v>-99</v>
      </c>
      <c r="CF219" s="8">
        <f>MAX((CF$3*climate!$I329+CF$4*climate!$I329^2+CF$5*climate!$I329^6)*(M219/M$66)^$BW$1,-99)</f>
        <v>-99</v>
      </c>
      <c r="CG219" s="8">
        <f>MAX((CG$3*climate!$M329+CG$4*climate!$M329^2+CG$5*climate!$M329^6)*(K219/K$66)^$BW$1,-99)</f>
        <v>-99</v>
      </c>
      <c r="CH219" s="8">
        <f>MAX((CH$3*climate!$M329+CH$4*climate!$M329^2+CH$5*climate!$M329^6)*(L219/L$66)^$BW$1,-99)</f>
        <v>-99</v>
      </c>
      <c r="CI219" s="8">
        <f>MAX((CI$3*climate!$M329+CI$4*climate!$M329^2+CI$5*climate!$M329^6)*(M219/M$66)^$BW$1,-99)</f>
        <v>-99</v>
      </c>
      <c r="CJ219" s="8">
        <f t="shared" si="312"/>
        <v>0</v>
      </c>
      <c r="CK219" s="8">
        <f t="shared" si="313"/>
        <v>0</v>
      </c>
      <c r="CL219" s="8">
        <f t="shared" si="314"/>
        <v>0</v>
      </c>
    </row>
    <row r="220" spans="1:90">
      <c r="A220">
        <f t="shared" si="253"/>
        <v>2174</v>
      </c>
      <c r="B220" s="4">
        <f t="shared" si="271"/>
        <v>1286.4820265169212</v>
      </c>
      <c r="C220" s="4">
        <f t="shared" si="272"/>
        <v>3572.3155401937615</v>
      </c>
      <c r="D220" s="4">
        <f t="shared" si="273"/>
        <v>6808.3991803291892</v>
      </c>
      <c r="E220" s="11">
        <f t="shared" si="254"/>
        <v>2.166930516959004E-6</v>
      </c>
      <c r="F220" s="11">
        <f t="shared" si="255"/>
        <v>4.3442179748093603E-6</v>
      </c>
      <c r="G220" s="11">
        <f t="shared" si="256"/>
        <v>9.5912915886911132E-6</v>
      </c>
      <c r="H220" s="4">
        <f t="shared" si="274"/>
        <v>154399.92657473506</v>
      </c>
      <c r="I220" s="4">
        <f t="shared" si="275"/>
        <v>172309.87259410799</v>
      </c>
      <c r="J220" s="4">
        <f t="shared" si="276"/>
        <v>33663.041456424791</v>
      </c>
      <c r="K220" s="4">
        <f t="shared" si="244"/>
        <v>120017.16572190619</v>
      </c>
      <c r="L220" s="4">
        <f t="shared" si="245"/>
        <v>48234.785156957871</v>
      </c>
      <c r="M220" s="4">
        <f t="shared" si="246"/>
        <v>4944.3401546848145</v>
      </c>
      <c r="N220" s="11">
        <f t="shared" si="257"/>
        <v>-2.8023301987456506E-4</v>
      </c>
      <c r="O220" s="11">
        <f t="shared" si="258"/>
        <v>4.860351345597369E-3</v>
      </c>
      <c r="P220" s="11">
        <f t="shared" si="259"/>
        <v>3.001268328548079E-3</v>
      </c>
      <c r="Q220" s="4">
        <f t="shared" si="260"/>
        <v>2698.2220751850355</v>
      </c>
      <c r="R220" s="4">
        <f t="shared" si="261"/>
        <v>11155.627699330922</v>
      </c>
      <c r="S220" s="4">
        <f t="shared" si="262"/>
        <v>2680.1006784848687</v>
      </c>
      <c r="T220" s="4">
        <f t="shared" si="277"/>
        <v>17.475539885564647</v>
      </c>
      <c r="U220" s="4">
        <f t="shared" si="278"/>
        <v>64.741662978354384</v>
      </c>
      <c r="V220" s="4">
        <f t="shared" si="279"/>
        <v>79.615523806847094</v>
      </c>
      <c r="W220" s="11">
        <f t="shared" si="263"/>
        <v>-1.219247815263802E-2</v>
      </c>
      <c r="X220" s="11">
        <f t="shared" si="264"/>
        <v>-1.3228699347321071E-2</v>
      </c>
      <c r="Y220" s="11">
        <f t="shared" si="265"/>
        <v>-1.2203590333800474E-2</v>
      </c>
      <c r="Z220" s="4">
        <f t="shared" si="291"/>
        <v>3846.5967932917292</v>
      </c>
      <c r="AA220" s="4">
        <f t="shared" si="280"/>
        <v>38670.797797859719</v>
      </c>
      <c r="AB220" s="4">
        <f t="shared" si="281"/>
        <v>5000.4252748731133</v>
      </c>
      <c r="AC220" s="12">
        <f t="shared" si="282"/>
        <v>1.5218460533468741</v>
      </c>
      <c r="AD220" s="12">
        <f t="shared" si="283"/>
        <v>4.3133951413867049</v>
      </c>
      <c r="AE220" s="12">
        <f t="shared" si="284"/>
        <v>1.8980876115449572</v>
      </c>
      <c r="AF220" s="11">
        <f t="shared" si="266"/>
        <v>-2.9039671966837322E-3</v>
      </c>
      <c r="AG220" s="11">
        <f t="shared" si="267"/>
        <v>2.0567434751257441E-3</v>
      </c>
      <c r="AH220" s="11">
        <f t="shared" si="268"/>
        <v>8.257041531207765E-4</v>
      </c>
      <c r="AI220" s="1">
        <f t="shared" si="247"/>
        <v>308632.44284494652</v>
      </c>
      <c r="AJ220" s="1">
        <f t="shared" si="248"/>
        <v>327094.17939800903</v>
      </c>
      <c r="AK220" s="1">
        <f t="shared" si="249"/>
        <v>65137.995364818838</v>
      </c>
      <c r="AL220" s="17">
        <f t="shared" si="317"/>
        <v>58.738941373838678</v>
      </c>
      <c r="AM220" s="17">
        <f t="shared" si="317"/>
        <v>24.705300634665367</v>
      </c>
      <c r="AN220" s="17">
        <f t="shared" si="317"/>
        <v>3.9593705910779611</v>
      </c>
      <c r="AO220" s="7">
        <f t="shared" si="318"/>
        <v>3.5161376969612339E-3</v>
      </c>
      <c r="AP220" s="7">
        <f t="shared" si="318"/>
        <v>5.4145878277795769E-3</v>
      </c>
      <c r="AQ220" s="7">
        <f t="shared" si="318"/>
        <v>3.9192957284751905E-3</v>
      </c>
      <c r="AR220" s="1">
        <f t="shared" si="286"/>
        <v>154399.92657473506</v>
      </c>
      <c r="AS220" s="1">
        <f t="shared" si="287"/>
        <v>172309.87259410799</v>
      </c>
      <c r="AT220" s="1">
        <f t="shared" si="288"/>
        <v>33663.041456424791</v>
      </c>
      <c r="AU220" s="1">
        <f t="shared" si="250"/>
        <v>30879.985314947015</v>
      </c>
      <c r="AV220" s="1">
        <f t="shared" si="251"/>
        <v>34461.974518821597</v>
      </c>
      <c r="AW220" s="1">
        <f t="shared" si="252"/>
        <v>6732.6082912849588</v>
      </c>
      <c r="AX220" s="1">
        <f t="shared" si="300"/>
        <v>96013.732577524963</v>
      </c>
      <c r="AY220" s="1">
        <f t="shared" si="301"/>
        <v>38587.828125566295</v>
      </c>
      <c r="AZ220" s="1">
        <f t="shared" si="302"/>
        <v>3955.472123747852</v>
      </c>
      <c r="BA220" s="1">
        <f t="shared" si="303"/>
        <v>11.472246507902181</v>
      </c>
      <c r="BB220" s="1">
        <f t="shared" si="304"/>
        <v>10.560692172190297</v>
      </c>
      <c r="BC220" s="1">
        <f t="shared" si="305"/>
        <v>8.2828552469705201</v>
      </c>
      <c r="BD220" s="1">
        <f t="shared" si="306"/>
        <v>1148.1729866587075</v>
      </c>
      <c r="BE220">
        <f t="shared" si="292"/>
        <v>7.4918915218220111E-2</v>
      </c>
      <c r="BF220">
        <f t="shared" si="293"/>
        <v>0.20311806369660462</v>
      </c>
      <c r="BG220">
        <f t="shared" si="294"/>
        <v>2.6103804494005161E-2</v>
      </c>
      <c r="BH220">
        <f t="shared" si="307"/>
        <v>0.17411258716053196</v>
      </c>
      <c r="BI220">
        <f t="shared" si="308"/>
        <v>5.6128438574748528E-4</v>
      </c>
      <c r="BJ220">
        <f t="shared" si="308"/>
        <v>4.125694779985793E-3</v>
      </c>
      <c r="BK220">
        <f t="shared" si="308"/>
        <v>6.8140860906124406E-5</v>
      </c>
      <c r="BL220">
        <f t="shared" si="297"/>
        <v>86.662267946957002</v>
      </c>
      <c r="BM220">
        <f t="shared" si="298"/>
        <v>710.89794190152838</v>
      </c>
      <c r="BN220">
        <f t="shared" si="299"/>
        <v>2.2938286255593412</v>
      </c>
      <c r="BO220">
        <f t="shared" si="270"/>
        <v>224.0855319672396</v>
      </c>
      <c r="BP220">
        <f t="shared" si="289"/>
        <v>181.01125226364445</v>
      </c>
      <c r="BQ220">
        <f t="shared" si="290"/>
        <v>35.146348742283784</v>
      </c>
      <c r="BR220" s="7">
        <f t="shared" si="315"/>
        <v>2.4821555326235423E-3</v>
      </c>
      <c r="BS220" s="7">
        <f t="shared" si="295"/>
        <v>1.0545505326963257E-2</v>
      </c>
      <c r="BT220" s="7">
        <f t="shared" si="296"/>
        <v>1.8293537708691673E-3</v>
      </c>
      <c r="BU220" s="8">
        <f>MAX((BU$3*climate!$I330+BU$4*climate!$I330^2+BU$5*climate!$I330^6)*(K220/K$66)^$BW$1,-99)</f>
        <v>-31.919652179174847</v>
      </c>
      <c r="BV220" s="8">
        <f>MAX((BV$3*climate!$I330+BV$4*climate!$I330^2+BV$5*climate!$I330^6)*(L220/L$66)^$BW$1,-99)</f>
        <v>-20.606025612166018</v>
      </c>
      <c r="BW220" s="8">
        <f>MAX((BW$3*climate!$I330+BW$4*climate!$I330^2+BW$5*climate!$I330^6)*(M220/M$66)^$BW$1,-99)</f>
        <v>-20.626218811102824</v>
      </c>
      <c r="BX220" s="8">
        <f>MAX((BX$3*climate!$M330+BX$4*climate!$M330^2+BX$5*climate!$M330^6)*(K220/K$66)^$BW$1,-99)</f>
        <v>-31.919669117207782</v>
      </c>
      <c r="BY220" s="8">
        <f>MAX((BY$3*climate!$M330+BY$4*climate!$M330^2+BY$5*climate!$M330^6)*(L220/L$66)^$BW$1,-99)</f>
        <v>-20.606035687300846</v>
      </c>
      <c r="BZ220" s="8">
        <f>MAX((BZ$3*climate!$M330+BZ$4*climate!$M330^2+BZ$5*climate!$M330^6)*(M220/M$66)^$BW$1,-99)</f>
        <v>-20.626228104927463</v>
      </c>
      <c r="CA220" s="8">
        <f t="shared" si="309"/>
        <v>2.928089445670877E-2</v>
      </c>
      <c r="CB220" s="8">
        <f t="shared" si="310"/>
        <v>3.0878182847147122E-4</v>
      </c>
      <c r="CC220" s="8">
        <f t="shared" si="311"/>
        <v>5.3565114688802285E-5</v>
      </c>
      <c r="CD220" s="8">
        <f>MAX((CD$3*climate!$I330+CD$4*climate!$I330^2+CD$5*climate!$I330^6)*(K220/K$66)^$BW$1,-99)</f>
        <v>-99</v>
      </c>
      <c r="CE220" s="8">
        <f>MAX((CE$3*climate!$I330+CE$4*climate!$I330^2+CE$5*climate!$I330^6)*(L220/L$66)^$BW$1,-99)</f>
        <v>-99</v>
      </c>
      <c r="CF220" s="8">
        <f>MAX((CF$3*climate!$I330+CF$4*climate!$I330^2+CF$5*climate!$I330^6)*(M220/M$66)^$BW$1,-99)</f>
        <v>-99</v>
      </c>
      <c r="CG220" s="8">
        <f>MAX((CG$3*climate!$M330+CG$4*climate!$M330^2+CG$5*climate!$M330^6)*(K220/K$66)^$BW$1,-99)</f>
        <v>-99</v>
      </c>
      <c r="CH220" s="8">
        <f>MAX((CH$3*climate!$M330+CH$4*climate!$M330^2+CH$5*climate!$M330^6)*(L220/L$66)^$BW$1,-99)</f>
        <v>-99</v>
      </c>
      <c r="CI220" s="8">
        <f>MAX((CI$3*climate!$M330+CI$4*climate!$M330^2+CI$5*climate!$M330^6)*(M220/M$66)^$BW$1,-99)</f>
        <v>-99</v>
      </c>
      <c r="CJ220" s="8">
        <f t="shared" si="312"/>
        <v>0</v>
      </c>
      <c r="CK220" s="8">
        <f t="shared" si="313"/>
        <v>0</v>
      </c>
      <c r="CL220" s="8">
        <f t="shared" si="314"/>
        <v>0</v>
      </c>
    </row>
    <row r="221" spans="1:90">
      <c r="A221">
        <f t="shared" si="253"/>
        <v>2175</v>
      </c>
      <c r="B221" s="4">
        <f t="shared" si="271"/>
        <v>1286.4846748482257</v>
      </c>
      <c r="C221" s="4">
        <f t="shared" si="272"/>
        <v>3572.3302831652741</v>
      </c>
      <c r="D221" s="4">
        <f t="shared" si="273"/>
        <v>6808.4612166038914</v>
      </c>
      <c r="E221" s="11">
        <f t="shared" si="254"/>
        <v>2.0585839911110538E-6</v>
      </c>
      <c r="F221" s="11">
        <f t="shared" si="255"/>
        <v>4.127007076068892E-6</v>
      </c>
      <c r="G221" s="11">
        <f t="shared" si="256"/>
        <v>9.1117270092565574E-6</v>
      </c>
      <c r="H221" s="4">
        <f t="shared" si="274"/>
        <v>154353.16738268518</v>
      </c>
      <c r="I221" s="4">
        <f t="shared" si="275"/>
        <v>173139.74836374895</v>
      </c>
      <c r="J221" s="4">
        <f t="shared" si="276"/>
        <v>33763.318056967677</v>
      </c>
      <c r="K221" s="4">
        <f t="shared" si="244"/>
        <v>119980.57217502038</v>
      </c>
      <c r="L221" s="4">
        <f t="shared" si="245"/>
        <v>48466.892655384021</v>
      </c>
      <c r="M221" s="4">
        <f t="shared" si="246"/>
        <v>4959.0233362317749</v>
      </c>
      <c r="N221" s="11">
        <f t="shared" si="257"/>
        <v>-3.0490260843685224E-4</v>
      </c>
      <c r="O221" s="11">
        <f t="shared" si="258"/>
        <v>4.8120354982583713E-3</v>
      </c>
      <c r="P221" s="11">
        <f t="shared" si="259"/>
        <v>2.9696948607080831E-3</v>
      </c>
      <c r="Q221" s="4">
        <f t="shared" si="260"/>
        <v>2664.5168823442064</v>
      </c>
      <c r="R221" s="4">
        <f t="shared" si="261"/>
        <v>11061.070046418992</v>
      </c>
      <c r="S221" s="4">
        <f t="shared" si="262"/>
        <v>2655.2799735616454</v>
      </c>
      <c r="T221" s="4">
        <f t="shared" si="277"/>
        <v>17.262469747304344</v>
      </c>
      <c r="U221" s="4">
        <f t="shared" si="278"/>
        <v>63.885214983568147</v>
      </c>
      <c r="V221" s="4">
        <f t="shared" si="279"/>
        <v>78.643928570097387</v>
      </c>
      <c r="W221" s="11">
        <f t="shared" si="263"/>
        <v>-1.219247815263802E-2</v>
      </c>
      <c r="X221" s="11">
        <f t="shared" si="264"/>
        <v>-1.3228699347321071E-2</v>
      </c>
      <c r="Y221" s="11">
        <f t="shared" si="265"/>
        <v>-1.2203590333800474E-2</v>
      </c>
      <c r="Z221" s="4">
        <f t="shared" si="291"/>
        <v>3787.6095487492189</v>
      </c>
      <c r="AA221" s="4">
        <f t="shared" si="280"/>
        <v>38423.732855230322</v>
      </c>
      <c r="AB221" s="4">
        <f t="shared" si="281"/>
        <v>4958.3648866586327</v>
      </c>
      <c r="AC221" s="12">
        <f t="shared" si="282"/>
        <v>1.517426662329552</v>
      </c>
      <c r="AD221" s="12">
        <f t="shared" si="283"/>
        <v>4.3222666886993908</v>
      </c>
      <c r="AE221" s="12">
        <f t="shared" si="284"/>
        <v>1.899654870368797</v>
      </c>
      <c r="AF221" s="11">
        <f t="shared" si="266"/>
        <v>-2.9039671966837322E-3</v>
      </c>
      <c r="AG221" s="11">
        <f t="shared" si="267"/>
        <v>2.0567434751257441E-3</v>
      </c>
      <c r="AH221" s="11">
        <f t="shared" si="268"/>
        <v>8.257041531207765E-4</v>
      </c>
      <c r="AI221" s="1">
        <f t="shared" si="247"/>
        <v>308649.18387539888</v>
      </c>
      <c r="AJ221" s="1">
        <f t="shared" si="248"/>
        <v>328846.73597702972</v>
      </c>
      <c r="AK221" s="1">
        <f t="shared" si="249"/>
        <v>65356.804119621913</v>
      </c>
      <c r="AL221" s="17">
        <f t="shared" si="317"/>
        <v>58.943410237822391</v>
      </c>
      <c r="AM221" s="17">
        <f t="shared" si="317"/>
        <v>24.837731964562479</v>
      </c>
      <c r="AN221" s="17">
        <f t="shared" si="317"/>
        <v>3.9747333558805722</v>
      </c>
      <c r="AO221" s="7">
        <f t="shared" si="318"/>
        <v>3.4809763199916215E-3</v>
      </c>
      <c r="AP221" s="7">
        <f t="shared" si="318"/>
        <v>5.3604419495017807E-3</v>
      </c>
      <c r="AQ221" s="7">
        <f t="shared" si="318"/>
        <v>3.8801027711904386E-3</v>
      </c>
      <c r="AR221" s="1">
        <f t="shared" si="286"/>
        <v>154353.16738268518</v>
      </c>
      <c r="AS221" s="1">
        <f t="shared" si="287"/>
        <v>173139.74836374895</v>
      </c>
      <c r="AT221" s="1">
        <f t="shared" si="288"/>
        <v>33763.318056967677</v>
      </c>
      <c r="AU221" s="1">
        <f t="shared" si="250"/>
        <v>30870.633476537037</v>
      </c>
      <c r="AV221" s="1">
        <f t="shared" si="251"/>
        <v>34627.94967274979</v>
      </c>
      <c r="AW221" s="1">
        <f t="shared" si="252"/>
        <v>6752.6636113935356</v>
      </c>
      <c r="AX221" s="1">
        <f t="shared" si="300"/>
        <v>95984.457740016296</v>
      </c>
      <c r="AY221" s="1">
        <f t="shared" si="301"/>
        <v>38773.514124307221</v>
      </c>
      <c r="AZ221" s="1">
        <f t="shared" si="302"/>
        <v>3967.2186689854198</v>
      </c>
      <c r="BA221" s="1">
        <f t="shared" si="303"/>
        <v>11.471941558801493</v>
      </c>
      <c r="BB221" s="1">
        <f t="shared" si="304"/>
        <v>10.565492666854199</v>
      </c>
      <c r="BC221" s="1">
        <f t="shared" si="305"/>
        <v>8.2858205409980474</v>
      </c>
      <c r="BD221" s="1">
        <f t="shared" si="306"/>
        <v>1115.1164844771918</v>
      </c>
      <c r="BE221">
        <f t="shared" si="292"/>
        <v>7.4918915218220111E-2</v>
      </c>
      <c r="BF221">
        <f t="shared" si="293"/>
        <v>0.20311806369660462</v>
      </c>
      <c r="BG221">
        <f t="shared" si="294"/>
        <v>2.6103804494005161E-2</v>
      </c>
      <c r="BH221">
        <f t="shared" si="307"/>
        <v>0.17421668430524093</v>
      </c>
      <c r="BI221">
        <f t="shared" si="308"/>
        <v>5.6128438574748528E-4</v>
      </c>
      <c r="BJ221">
        <f t="shared" si="308"/>
        <v>4.125694779985793E-3</v>
      </c>
      <c r="BK221">
        <f t="shared" si="308"/>
        <v>6.8140860906124406E-5</v>
      </c>
      <c r="BL221">
        <f t="shared" si="297"/>
        <v>86.636022742569224</v>
      </c>
      <c r="BM221">
        <f t="shared" si="298"/>
        <v>714.32175603237283</v>
      </c>
      <c r="BN221">
        <f t="shared" si="299"/>
        <v>2.3006615594490731</v>
      </c>
      <c r="BO221">
        <f t="shared" si="270"/>
        <v>224.64174711019297</v>
      </c>
      <c r="BP221">
        <f t="shared" si="289"/>
        <v>183.05254499381593</v>
      </c>
      <c r="BQ221">
        <f t="shared" si="290"/>
        <v>35.550068370298078</v>
      </c>
      <c r="BR221" s="7">
        <f t="shared" si="315"/>
        <v>2.451331173018545E-3</v>
      </c>
      <c r="BS221" s="7">
        <f t="shared" si="295"/>
        <v>1.0238354686372094E-2</v>
      </c>
      <c r="BT221" s="7">
        <f t="shared" si="296"/>
        <v>1.7718018283090461E-3</v>
      </c>
      <c r="BU221" s="8">
        <f>MAX((BU$3*climate!$I331+BU$4*climate!$I331^2+BU$5*climate!$I331^6)*(K221/K$66)^$BW$1,-99)</f>
        <v>-32.175760702390342</v>
      </c>
      <c r="BV221" s="8">
        <f>MAX((BV$3*climate!$I331+BV$4*climate!$I331^2+BV$5*climate!$I331^6)*(L221/L$66)^$BW$1,-99)</f>
        <v>-20.731996872127311</v>
      </c>
      <c r="BW221" s="8">
        <f>MAX((BW$3*climate!$I331+BW$4*climate!$I331^2+BW$5*climate!$I331^6)*(M221/M$66)^$BW$1,-99)</f>
        <v>-20.749985230271072</v>
      </c>
      <c r="BX221" s="8">
        <f>MAX((BX$3*climate!$M331+BX$4*climate!$M331^2+BX$5*climate!$M331^6)*(K221/K$66)^$BW$1,-99)</f>
        <v>-32.175777623283864</v>
      </c>
      <c r="BY221" s="8">
        <f>MAX((BY$3*climate!$M331+BY$4*climate!$M331^2+BY$5*climate!$M331^6)*(L221/L$66)^$BW$1,-99)</f>
        <v>-20.732006922487493</v>
      </c>
      <c r="BZ221" s="8">
        <f>MAX((BZ$3*climate!$M331+BZ$4*climate!$M331^2+BZ$5*climate!$M331^6)*(M221/M$66)^$BW$1,-99)</f>
        <v>-20.749994503756</v>
      </c>
      <c r="CA221" s="8">
        <f t="shared" si="309"/>
        <v>2.9248971311545798E-2</v>
      </c>
      <c r="CB221" s="8">
        <f t="shared" si="310"/>
        <v>2.9946134249912785E-4</v>
      </c>
      <c r="CC221" s="8">
        <f t="shared" si="311"/>
        <v>5.1823380845955685E-5</v>
      </c>
      <c r="CD221" s="8">
        <f>MAX((CD$3*climate!$I331+CD$4*climate!$I331^2+CD$5*climate!$I331^6)*(K221/K$66)^$BW$1,-99)</f>
        <v>-99</v>
      </c>
      <c r="CE221" s="8">
        <f>MAX((CE$3*climate!$I331+CE$4*climate!$I331^2+CE$5*climate!$I331^6)*(L221/L$66)^$BW$1,-99)</f>
        <v>-99</v>
      </c>
      <c r="CF221" s="8">
        <f>MAX((CF$3*climate!$I331+CF$4*climate!$I331^2+CF$5*climate!$I331^6)*(M221/M$66)^$BW$1,-99)</f>
        <v>-99</v>
      </c>
      <c r="CG221" s="8">
        <f>MAX((CG$3*climate!$M331+CG$4*climate!$M331^2+CG$5*climate!$M331^6)*(K221/K$66)^$BW$1,-99)</f>
        <v>-99</v>
      </c>
      <c r="CH221" s="8">
        <f>MAX((CH$3*climate!$M331+CH$4*climate!$M331^2+CH$5*climate!$M331^6)*(L221/L$66)^$BW$1,-99)</f>
        <v>-99</v>
      </c>
      <c r="CI221" s="8">
        <f>MAX((CI$3*climate!$M331+CI$4*climate!$M331^2+CI$5*climate!$M331^6)*(M221/M$66)^$BW$1,-99)</f>
        <v>-99</v>
      </c>
      <c r="CJ221" s="8">
        <f t="shared" si="312"/>
        <v>0</v>
      </c>
      <c r="CK221" s="8">
        <f t="shared" si="313"/>
        <v>0</v>
      </c>
      <c r="CL221" s="8">
        <f t="shared" si="314"/>
        <v>0</v>
      </c>
    </row>
    <row r="222" spans="1:90">
      <c r="A222">
        <f t="shared" si="253"/>
        <v>2176</v>
      </c>
      <c r="B222" s="4">
        <f t="shared" si="271"/>
        <v>1286.4871907681445</v>
      </c>
      <c r="C222" s="4">
        <f t="shared" si="272"/>
        <v>3572.3442890460124</v>
      </c>
      <c r="D222" s="4">
        <f t="shared" si="273"/>
        <v>6808.5201516018515</v>
      </c>
      <c r="E222" s="11">
        <f t="shared" si="254"/>
        <v>1.9556547915555009E-6</v>
      </c>
      <c r="F222" s="11">
        <f t="shared" si="255"/>
        <v>3.9206567222654473E-6</v>
      </c>
      <c r="G222" s="11">
        <f t="shared" si="256"/>
        <v>8.6561406587937299E-6</v>
      </c>
      <c r="H222" s="4">
        <f t="shared" si="274"/>
        <v>154302.77062039342</v>
      </c>
      <c r="I222" s="4">
        <f t="shared" si="275"/>
        <v>173965.36349995257</v>
      </c>
      <c r="J222" s="4">
        <f t="shared" si="276"/>
        <v>33862.834151162511</v>
      </c>
      <c r="K222" s="4">
        <f t="shared" si="244"/>
        <v>119941.16360246175</v>
      </c>
      <c r="L222" s="4">
        <f t="shared" si="245"/>
        <v>48697.815614633742</v>
      </c>
      <c r="M222" s="4">
        <f t="shared" si="246"/>
        <v>4973.5968165116683</v>
      </c>
      <c r="N222" s="11">
        <f t="shared" si="257"/>
        <v>-3.2845794818470164E-4</v>
      </c>
      <c r="O222" s="11">
        <f t="shared" si="258"/>
        <v>4.7645505333231419E-3</v>
      </c>
      <c r="P222" s="11">
        <f t="shared" si="259"/>
        <v>2.9387803387446176E-3</v>
      </c>
      <c r="Q222" s="4">
        <f t="shared" si="260"/>
        <v>2631.1704530061952</v>
      </c>
      <c r="R222" s="4">
        <f t="shared" si="261"/>
        <v>10966.793334323502</v>
      </c>
      <c r="S222" s="4">
        <f t="shared" si="262"/>
        <v>2630.6068517404656</v>
      </c>
      <c r="T222" s="4">
        <f t="shared" si="277"/>
        <v>17.051997462049762</v>
      </c>
      <c r="U222" s="4">
        <f t="shared" si="278"/>
        <v>63.040096681811555</v>
      </c>
      <c r="V222" s="4">
        <f t="shared" si="279"/>
        <v>77.684190283587256</v>
      </c>
      <c r="W222" s="11">
        <f t="shared" si="263"/>
        <v>-1.219247815263802E-2</v>
      </c>
      <c r="X222" s="11">
        <f t="shared" si="264"/>
        <v>-1.3228699347321071E-2</v>
      </c>
      <c r="Y222" s="11">
        <f t="shared" si="265"/>
        <v>-1.2203590333800474E-2</v>
      </c>
      <c r="Z222" s="4">
        <f t="shared" si="291"/>
        <v>3729.4344329821306</v>
      </c>
      <c r="AA222" s="4">
        <f t="shared" si="280"/>
        <v>38176.402408217698</v>
      </c>
      <c r="AB222" s="4">
        <f t="shared" si="281"/>
        <v>4916.5011544044191</v>
      </c>
      <c r="AC222" s="12">
        <f t="shared" si="282"/>
        <v>1.5130201050787737</v>
      </c>
      <c r="AD222" s="12">
        <f t="shared" si="283"/>
        <v>4.3311564825091269</v>
      </c>
      <c r="AE222" s="12">
        <f t="shared" si="284"/>
        <v>1.9012234232847567</v>
      </c>
      <c r="AF222" s="11">
        <f t="shared" si="266"/>
        <v>-2.9039671966837322E-3</v>
      </c>
      <c r="AG222" s="11">
        <f t="shared" si="267"/>
        <v>2.0567434751257441E-3</v>
      </c>
      <c r="AH222" s="11">
        <f t="shared" si="268"/>
        <v>8.257041531207765E-4</v>
      </c>
      <c r="AI222" s="1">
        <f t="shared" si="247"/>
        <v>308654.89896439604</v>
      </c>
      <c r="AJ222" s="1">
        <f t="shared" si="248"/>
        <v>330590.01205207652</v>
      </c>
      <c r="AK222" s="1">
        <f t="shared" si="249"/>
        <v>65573.787319053255</v>
      </c>
      <c r="AL222" s="17">
        <f t="shared" si="317"/>
        <v>59.146539046927231</v>
      </c>
      <c r="AM222" s="17">
        <f t="shared" si="317"/>
        <v>24.969541772712265</v>
      </c>
      <c r="AN222" s="17">
        <f t="shared" si="317"/>
        <v>3.9900015060503788</v>
      </c>
      <c r="AO222" s="7">
        <f t="shared" si="318"/>
        <v>3.4461665567917053E-3</v>
      </c>
      <c r="AP222" s="7">
        <f t="shared" si="318"/>
        <v>5.3068375300067624E-3</v>
      </c>
      <c r="AQ222" s="7">
        <f t="shared" si="318"/>
        <v>3.841301743478534E-3</v>
      </c>
      <c r="AR222" s="1">
        <f t="shared" si="286"/>
        <v>154302.77062039342</v>
      </c>
      <c r="AS222" s="1">
        <f t="shared" si="287"/>
        <v>173965.36349995257</v>
      </c>
      <c r="AT222" s="1">
        <f t="shared" si="288"/>
        <v>33862.834151162511</v>
      </c>
      <c r="AU222" s="1">
        <f t="shared" si="250"/>
        <v>30860.554124078684</v>
      </c>
      <c r="AV222" s="1">
        <f t="shared" si="251"/>
        <v>34793.072699990516</v>
      </c>
      <c r="AW222" s="1">
        <f t="shared" si="252"/>
        <v>6772.566830232503</v>
      </c>
      <c r="AX222" s="1">
        <f t="shared" si="300"/>
        <v>95952.930881969398</v>
      </c>
      <c r="AY222" s="1">
        <f t="shared" si="301"/>
        <v>38958.252491706997</v>
      </c>
      <c r="AZ222" s="1">
        <f t="shared" si="302"/>
        <v>3978.8774532093348</v>
      </c>
      <c r="BA222" s="1">
        <f t="shared" si="303"/>
        <v>11.471613046899181</v>
      </c>
      <c r="BB222" s="1">
        <f t="shared" si="304"/>
        <v>10.570245902841547</v>
      </c>
      <c r="BC222" s="1">
        <f t="shared" si="305"/>
        <v>8.2887550115634383</v>
      </c>
      <c r="BD222" s="1">
        <f t="shared" si="306"/>
        <v>1083.0071584028126</v>
      </c>
      <c r="BE222">
        <f t="shared" si="292"/>
        <v>7.4918915218220111E-2</v>
      </c>
      <c r="BF222">
        <f t="shared" si="293"/>
        <v>0.20311806369660462</v>
      </c>
      <c r="BG222">
        <f t="shared" si="294"/>
        <v>2.6103804494005161E-2</v>
      </c>
      <c r="BH222">
        <f t="shared" si="307"/>
        <v>0.17431981939585037</v>
      </c>
      <c r="BI222">
        <f t="shared" si="308"/>
        <v>5.6128438574748528E-4</v>
      </c>
      <c r="BJ222">
        <f t="shared" si="308"/>
        <v>4.125694779985793E-3</v>
      </c>
      <c r="BK222">
        <f t="shared" si="308"/>
        <v>6.8140860906124406E-5</v>
      </c>
      <c r="BL222">
        <f t="shared" si="297"/>
        <v>86.607735826802639</v>
      </c>
      <c r="BM222">
        <f t="shared" si="298"/>
        <v>717.72799209008531</v>
      </c>
      <c r="BN222">
        <f t="shared" si="299"/>
        <v>2.3074426717815242</v>
      </c>
      <c r="BO222">
        <f t="shared" si="270"/>
        <v>225.19241842764552</v>
      </c>
      <c r="BP222">
        <f t="shared" si="289"/>
        <v>185.11701237086797</v>
      </c>
      <c r="BQ222">
        <f t="shared" si="290"/>
        <v>35.958449903057058</v>
      </c>
      <c r="BR222" s="7">
        <f t="shared" si="315"/>
        <v>2.4213685087099979E-3</v>
      </c>
      <c r="BS222" s="7">
        <f t="shared" si="295"/>
        <v>9.9401501809437808E-3</v>
      </c>
      <c r="BT222" s="7">
        <f t="shared" si="296"/>
        <v>1.7161117185988952E-3</v>
      </c>
      <c r="BU222" s="8">
        <f>MAX((BU$3*climate!$I332+BU$4*climate!$I332^2+BU$5*climate!$I332^6)*(K222/K$66)^$BW$1,-99)</f>
        <v>-32.429638131244211</v>
      </c>
      <c r="BV222" s="8">
        <f>MAX((BV$3*climate!$I332+BV$4*climate!$I332^2+BV$5*climate!$I332^6)*(L222/L$66)^$BW$1,-99)</f>
        <v>-20.856397162102535</v>
      </c>
      <c r="BW222" s="8">
        <f>MAX((BW$3*climate!$I332+BW$4*climate!$I332^2+BW$5*climate!$I332^6)*(M222/M$66)^$BW$1,-99)</f>
        <v>-20.872320680865883</v>
      </c>
      <c r="BX222" s="8">
        <f>MAX((BX$3*climate!$M332+BX$4*climate!$M332^2+BX$5*climate!$M332^6)*(K222/K$66)^$BW$1,-99)</f>
        <v>-32.429655034912422</v>
      </c>
      <c r="BY222" s="8">
        <f>MAX((BY$3*climate!$M332+BY$4*climate!$M332^2+BY$5*climate!$M332^6)*(L222/L$66)^$BW$1,-99)</f>
        <v>-20.856407187782246</v>
      </c>
      <c r="BZ222" s="8">
        <f>MAX((BZ$3*climate!$M332+BZ$4*climate!$M332^2+BZ$5*climate!$M332^6)*(M222/M$66)^$BW$1,-99)</f>
        <v>-20.87232993408276</v>
      </c>
      <c r="CA222" s="8">
        <f t="shared" si="309"/>
        <v>2.9216229870727996E-2</v>
      </c>
      <c r="CB222" s="8">
        <f t="shared" si="310"/>
        <v>2.90413712636012E-4</v>
      </c>
      <c r="CC222" s="8">
        <f t="shared" si="311"/>
        <v>5.0138314454435398E-5</v>
      </c>
      <c r="CD222" s="8">
        <f>MAX((CD$3*climate!$I332+CD$4*climate!$I332^2+CD$5*climate!$I332^6)*(K222/K$66)^$BW$1,-99)</f>
        <v>-99</v>
      </c>
      <c r="CE222" s="8">
        <f>MAX((CE$3*climate!$I332+CE$4*climate!$I332^2+CE$5*climate!$I332^6)*(L222/L$66)^$BW$1,-99)</f>
        <v>-99</v>
      </c>
      <c r="CF222" s="8">
        <f>MAX((CF$3*climate!$I332+CF$4*climate!$I332^2+CF$5*climate!$I332^6)*(M222/M$66)^$BW$1,-99)</f>
        <v>-99</v>
      </c>
      <c r="CG222" s="8">
        <f>MAX((CG$3*climate!$M332+CG$4*climate!$M332^2+CG$5*climate!$M332^6)*(K222/K$66)^$BW$1,-99)</f>
        <v>-99</v>
      </c>
      <c r="CH222" s="8">
        <f>MAX((CH$3*climate!$M332+CH$4*climate!$M332^2+CH$5*climate!$M332^6)*(L222/L$66)^$BW$1,-99)</f>
        <v>-99</v>
      </c>
      <c r="CI222" s="8">
        <f>MAX((CI$3*climate!$M332+CI$4*climate!$M332^2+CI$5*climate!$M332^6)*(M222/M$66)^$BW$1,-99)</f>
        <v>-99</v>
      </c>
      <c r="CJ222" s="8">
        <f t="shared" si="312"/>
        <v>0</v>
      </c>
      <c r="CK222" s="8">
        <f t="shared" si="313"/>
        <v>0</v>
      </c>
      <c r="CL222" s="8">
        <f t="shared" si="314"/>
        <v>0</v>
      </c>
    </row>
    <row r="223" spans="1:90">
      <c r="A223">
        <f t="shared" si="253"/>
        <v>2177</v>
      </c>
      <c r="B223" s="4">
        <f t="shared" si="271"/>
        <v>1286.4895808967415</v>
      </c>
      <c r="C223" s="4">
        <f t="shared" si="272"/>
        <v>3572.357594684881</v>
      </c>
      <c r="D223" s="4">
        <f t="shared" si="273"/>
        <v>6808.5761403345559</v>
      </c>
      <c r="E223" s="11">
        <f t="shared" si="254"/>
        <v>1.8578720519777259E-6</v>
      </c>
      <c r="F223" s="11">
        <f t="shared" si="255"/>
        <v>3.7246238861521749E-6</v>
      </c>
      <c r="G223" s="11">
        <f t="shared" si="256"/>
        <v>8.2233336258540438E-6</v>
      </c>
      <c r="H223" s="4">
        <f t="shared" si="274"/>
        <v>154248.91054086003</v>
      </c>
      <c r="I223" s="4">
        <f t="shared" si="275"/>
        <v>174786.76236256244</v>
      </c>
      <c r="J223" s="4">
        <f t="shared" si="276"/>
        <v>33961.603870885156</v>
      </c>
      <c r="K223" s="4">
        <f t="shared" si="244"/>
        <v>119899.07484003218</v>
      </c>
      <c r="L223" s="4">
        <f t="shared" si="245"/>
        <v>48927.566104417507</v>
      </c>
      <c r="M223" s="4">
        <f t="shared" si="246"/>
        <v>4988.0625803233461</v>
      </c>
      <c r="N223" s="11">
        <f t="shared" si="257"/>
        <v>-3.5091174010182247E-4</v>
      </c>
      <c r="O223" s="11">
        <f t="shared" si="258"/>
        <v>4.7178808101349112E-3</v>
      </c>
      <c r="P223" s="11">
        <f t="shared" si="259"/>
        <v>2.9085115551894525E-3</v>
      </c>
      <c r="Q223" s="4">
        <f t="shared" si="260"/>
        <v>2598.1827406419739</v>
      </c>
      <c r="R223" s="4">
        <f t="shared" si="261"/>
        <v>10872.812990089038</v>
      </c>
      <c r="S223" s="4">
        <f t="shared" si="262"/>
        <v>2606.0832128280945</v>
      </c>
      <c r="T223" s="4">
        <f t="shared" si="277"/>
        <v>16.844091355534882</v>
      </c>
      <c r="U223" s="4">
        <f t="shared" si="278"/>
        <v>62.206158195981814</v>
      </c>
      <c r="V223" s="4">
        <f t="shared" si="279"/>
        <v>76.736164249953347</v>
      </c>
      <c r="W223" s="11">
        <f t="shared" si="263"/>
        <v>-1.219247815263802E-2</v>
      </c>
      <c r="X223" s="11">
        <f t="shared" si="264"/>
        <v>-1.3228699347321071E-2</v>
      </c>
      <c r="Y223" s="11">
        <f t="shared" si="265"/>
        <v>-1.2203590333800474E-2</v>
      </c>
      <c r="Z223" s="4">
        <f t="shared" si="291"/>
        <v>3672.0659444156004</v>
      </c>
      <c r="AA223" s="4">
        <f t="shared" si="280"/>
        <v>37928.863669971084</v>
      </c>
      <c r="AB223" s="4">
        <f t="shared" si="281"/>
        <v>4874.8383971442518</v>
      </c>
      <c r="AC223" s="12">
        <f t="shared" si="282"/>
        <v>1.508626344325702</v>
      </c>
      <c r="AD223" s="12">
        <f t="shared" si="283"/>
        <v>4.3400645603442758</v>
      </c>
      <c r="AE223" s="12">
        <f t="shared" si="284"/>
        <v>1.9027932713613733</v>
      </c>
      <c r="AF223" s="11">
        <f t="shared" si="266"/>
        <v>-2.9039671966837322E-3</v>
      </c>
      <c r="AG223" s="11">
        <f t="shared" si="267"/>
        <v>2.0567434751257441E-3</v>
      </c>
      <c r="AH223" s="11">
        <f t="shared" si="268"/>
        <v>8.257041531207765E-4</v>
      </c>
      <c r="AI223" s="1">
        <f t="shared" si="247"/>
        <v>308649.96319203509</v>
      </c>
      <c r="AJ223" s="1">
        <f t="shared" si="248"/>
        <v>332324.08354685939</v>
      </c>
      <c r="AK223" s="1">
        <f t="shared" si="249"/>
        <v>65788.975417380439</v>
      </c>
      <c r="AL223" s="17">
        <f t="shared" si="317"/>
        <v>59.3483295834926</v>
      </c>
      <c r="AM223" s="17">
        <f t="shared" si="317"/>
        <v>25.100725981084903</v>
      </c>
      <c r="AN223" s="17">
        <f t="shared" si="317"/>
        <v>4.0051750377946354</v>
      </c>
      <c r="AO223" s="7">
        <f t="shared" si="318"/>
        <v>3.4117048912237881E-3</v>
      </c>
      <c r="AP223" s="7">
        <f t="shared" si="318"/>
        <v>5.2537691547066947E-3</v>
      </c>
      <c r="AQ223" s="7">
        <f t="shared" si="318"/>
        <v>3.8028887260437485E-3</v>
      </c>
      <c r="AR223" s="1">
        <f t="shared" si="286"/>
        <v>154248.91054086003</v>
      </c>
      <c r="AS223" s="1">
        <f t="shared" si="287"/>
        <v>174786.76236256244</v>
      </c>
      <c r="AT223" s="1">
        <f t="shared" si="288"/>
        <v>33961.603870885156</v>
      </c>
      <c r="AU223" s="1">
        <f t="shared" si="250"/>
        <v>30849.782108172007</v>
      </c>
      <c r="AV223" s="1">
        <f t="shared" si="251"/>
        <v>34957.352472512488</v>
      </c>
      <c r="AW223" s="1">
        <f t="shared" si="252"/>
        <v>6792.3207741770311</v>
      </c>
      <c r="AX223" s="1">
        <f t="shared" si="300"/>
        <v>95919.259872025737</v>
      </c>
      <c r="AY223" s="1">
        <f t="shared" si="301"/>
        <v>39142.052883534008</v>
      </c>
      <c r="AZ223" s="1">
        <f t="shared" si="302"/>
        <v>3990.4500642586772</v>
      </c>
      <c r="BA223" s="1">
        <f t="shared" si="303"/>
        <v>11.471262073575147</v>
      </c>
      <c r="BB223" s="1">
        <f t="shared" si="304"/>
        <v>10.574952689332777</v>
      </c>
      <c r="BC223" s="1">
        <f t="shared" si="305"/>
        <v>8.2916593015825057</v>
      </c>
      <c r="BD223" s="1">
        <f t="shared" si="306"/>
        <v>1051.8181048391048</v>
      </c>
      <c r="BE223">
        <f t="shared" si="292"/>
        <v>7.4918915218220111E-2</v>
      </c>
      <c r="BF223">
        <f t="shared" si="293"/>
        <v>0.20311806369660462</v>
      </c>
      <c r="BG223">
        <f t="shared" si="294"/>
        <v>2.6103804494005161E-2</v>
      </c>
      <c r="BH223">
        <f t="shared" si="307"/>
        <v>0.17442199923345172</v>
      </c>
      <c r="BI223">
        <f t="shared" si="308"/>
        <v>5.6128438574748528E-4</v>
      </c>
      <c r="BJ223">
        <f t="shared" si="308"/>
        <v>4.125694779985793E-3</v>
      </c>
      <c r="BK223">
        <f t="shared" si="308"/>
        <v>6.8140860906124406E-5</v>
      </c>
      <c r="BL223">
        <f t="shared" si="297"/>
        <v>86.577505005145426</v>
      </c>
      <c r="BM223">
        <f t="shared" si="298"/>
        <v>721.11683308984118</v>
      </c>
      <c r="BN223">
        <f t="shared" si="299"/>
        <v>2.3141729255148817</v>
      </c>
      <c r="BO223">
        <f t="shared" si="270"/>
        <v>225.73769225802647</v>
      </c>
      <c r="BP223">
        <f t="shared" si="289"/>
        <v>187.20491623370228</v>
      </c>
      <c r="BQ223">
        <f t="shared" si="290"/>
        <v>36.371546932418312</v>
      </c>
      <c r="BR223" s="7">
        <f t="shared" si="315"/>
        <v>2.3922519163002143E-3</v>
      </c>
      <c r="BS223" s="7">
        <f t="shared" si="295"/>
        <v>9.6506312436347389E-3</v>
      </c>
      <c r="BT223" s="7">
        <f t="shared" si="296"/>
        <v>1.6622202629123684E-3</v>
      </c>
      <c r="BU223" s="8">
        <f>MAX((BU$3*climate!$I333+BU$4*climate!$I333^2+BU$5*climate!$I333^6)*(K223/K$66)^$BW$1,-99)</f>
        <v>-32.681268270480331</v>
      </c>
      <c r="BV223" s="8">
        <f>MAX((BV$3*climate!$I333+BV$4*climate!$I333^2+BV$5*climate!$I333^6)*(L223/L$66)^$BW$1,-99)</f>
        <v>-20.979226993960481</v>
      </c>
      <c r="BW223" s="8">
        <f>MAX((BW$3*climate!$I333+BW$4*climate!$I333^2+BW$5*climate!$I333^6)*(M223/M$66)^$BW$1,-99)</f>
        <v>-20.993223798531549</v>
      </c>
      <c r="BX223" s="8">
        <f>MAX((BX$3*climate!$M333+BX$4*climate!$M333^2+BX$5*climate!$M333^6)*(K223/K$66)^$BW$1,-99)</f>
        <v>-32.681285156845142</v>
      </c>
      <c r="BY223" s="8">
        <f>MAX((BY$3*climate!$M333+BY$4*climate!$M333^2+BY$5*climate!$M333^6)*(L223/L$66)^$BW$1,-99)</f>
        <v>-20.979236995057899</v>
      </c>
      <c r="BZ223" s="8">
        <f>MAX((BZ$3*climate!$M333+BZ$4*climate!$M333^2+BZ$5*climate!$M333^6)*(M223/M$66)^$BW$1,-99)</f>
        <v>-20.99323303155548</v>
      </c>
      <c r="CA223" s="8">
        <f t="shared" si="309"/>
        <v>2.9182716764263487E-2</v>
      </c>
      <c r="CB223" s="8">
        <f t="shared" si="310"/>
        <v>2.8163163817934445E-4</v>
      </c>
      <c r="CC223" s="8">
        <f t="shared" si="311"/>
        <v>4.8508103132391235E-5</v>
      </c>
      <c r="CD223" s="8">
        <f>MAX((CD$3*climate!$I333+CD$4*climate!$I333^2+CD$5*climate!$I333^6)*(K223/K$66)^$BW$1,-99)</f>
        <v>-99</v>
      </c>
      <c r="CE223" s="8">
        <f>MAX((CE$3*climate!$I333+CE$4*climate!$I333^2+CE$5*climate!$I333^6)*(L223/L$66)^$BW$1,-99)</f>
        <v>-99</v>
      </c>
      <c r="CF223" s="8">
        <f>MAX((CF$3*climate!$I333+CF$4*climate!$I333^2+CF$5*climate!$I333^6)*(M223/M$66)^$BW$1,-99)</f>
        <v>-99</v>
      </c>
      <c r="CG223" s="8">
        <f>MAX((CG$3*climate!$M333+CG$4*climate!$M333^2+CG$5*climate!$M333^6)*(K223/K$66)^$BW$1,-99)</f>
        <v>-99</v>
      </c>
      <c r="CH223" s="8">
        <f>MAX((CH$3*climate!$M333+CH$4*climate!$M333^2+CH$5*climate!$M333^6)*(L223/L$66)^$BW$1,-99)</f>
        <v>-99</v>
      </c>
      <c r="CI223" s="8">
        <f>MAX((CI$3*climate!$M333+CI$4*climate!$M333^2+CI$5*climate!$M333^6)*(M223/M$66)^$BW$1,-99)</f>
        <v>-99</v>
      </c>
      <c r="CJ223" s="8">
        <f t="shared" si="312"/>
        <v>0</v>
      </c>
      <c r="CK223" s="8">
        <f t="shared" si="313"/>
        <v>0</v>
      </c>
      <c r="CL223" s="8">
        <f t="shared" si="314"/>
        <v>0</v>
      </c>
    </row>
    <row r="224" spans="1:90">
      <c r="A224">
        <f t="shared" si="253"/>
        <v>2178</v>
      </c>
      <c r="B224" s="4">
        <f t="shared" si="271"/>
        <v>1286.491851523127</v>
      </c>
      <c r="C224" s="4">
        <f t="shared" si="272"/>
        <v>3572.3702350888861</v>
      </c>
      <c r="D224" s="4">
        <f t="shared" si="273"/>
        <v>6808.6293300680181</v>
      </c>
      <c r="E224" s="11">
        <f t="shared" si="254"/>
        <v>1.7649784493788394E-6</v>
      </c>
      <c r="F224" s="11">
        <f t="shared" si="255"/>
        <v>3.5383926918445661E-6</v>
      </c>
      <c r="G224" s="11">
        <f t="shared" si="256"/>
        <v>7.8121669445613405E-6</v>
      </c>
      <c r="H224" s="4">
        <f t="shared" si="274"/>
        <v>154191.75940953137</v>
      </c>
      <c r="I224" s="4">
        <f t="shared" si="275"/>
        <v>175603.98937257886</v>
      </c>
      <c r="J224" s="4">
        <f t="shared" si="276"/>
        <v>34059.641176529738</v>
      </c>
      <c r="K224" s="4">
        <f t="shared" si="244"/>
        <v>119854.43920766217</v>
      </c>
      <c r="L224" s="4">
        <f t="shared" si="245"/>
        <v>49156.156225842467</v>
      </c>
      <c r="M224" s="4">
        <f t="shared" si="246"/>
        <v>5002.4225913014252</v>
      </c>
      <c r="N224" s="11">
        <f t="shared" si="257"/>
        <v>-3.7227670379902378E-4</v>
      </c>
      <c r="O224" s="11">
        <f t="shared" si="258"/>
        <v>4.6720108851749931E-3</v>
      </c>
      <c r="P224" s="11">
        <f t="shared" si="259"/>
        <v>2.8788754645392434E-3</v>
      </c>
      <c r="Q224" s="4">
        <f t="shared" si="260"/>
        <v>2565.5535326602917</v>
      </c>
      <c r="R224" s="4">
        <f t="shared" si="261"/>
        <v>10779.143867179528</v>
      </c>
      <c r="S224" s="4">
        <f t="shared" si="262"/>
        <v>2581.7108400185853</v>
      </c>
      <c r="T224" s="4">
        <f t="shared" si="277"/>
        <v>16.638720139681485</v>
      </c>
      <c r="U224" s="4">
        <f t="shared" si="278"/>
        <v>61.383251631655277</v>
      </c>
      <c r="V224" s="4">
        <f t="shared" si="279"/>
        <v>75.799707537659685</v>
      </c>
      <c r="W224" s="11">
        <f t="shared" si="263"/>
        <v>-1.219247815263802E-2</v>
      </c>
      <c r="X224" s="11">
        <f t="shared" si="264"/>
        <v>-1.3228699347321071E-2</v>
      </c>
      <c r="Y224" s="11">
        <f t="shared" si="265"/>
        <v>-1.2203590333800474E-2</v>
      </c>
      <c r="Z224" s="4">
        <f t="shared" si="291"/>
        <v>3615.4983700664793</v>
      </c>
      <c r="AA224" s="4">
        <f t="shared" si="280"/>
        <v>37681.172292820032</v>
      </c>
      <c r="AB224" s="4">
        <f t="shared" si="281"/>
        <v>4833.3807246164251</v>
      </c>
      <c r="AC224" s="12">
        <f t="shared" si="282"/>
        <v>1.5042453429097273</v>
      </c>
      <c r="AD224" s="12">
        <f t="shared" si="283"/>
        <v>4.3489909598103882</v>
      </c>
      <c r="AE224" s="12">
        <f t="shared" si="284"/>
        <v>1.9043644156680666</v>
      </c>
      <c r="AF224" s="11">
        <f t="shared" si="266"/>
        <v>-2.9039671966837322E-3</v>
      </c>
      <c r="AG224" s="11">
        <f t="shared" si="267"/>
        <v>2.0567434751257441E-3</v>
      </c>
      <c r="AH224" s="11">
        <f t="shared" si="268"/>
        <v>8.257041531207765E-4</v>
      </c>
      <c r="AI224" s="1">
        <f t="shared" si="247"/>
        <v>308634.74898100359</v>
      </c>
      <c r="AJ224" s="1">
        <f t="shared" si="248"/>
        <v>334049.02766468597</v>
      </c>
      <c r="AK224" s="1">
        <f t="shared" si="249"/>
        <v>66002.398649819428</v>
      </c>
      <c r="AL224" s="17">
        <f t="shared" si="317"/>
        <v>59.548783779955301</v>
      </c>
      <c r="AM224" s="17">
        <f t="shared" si="317"/>
        <v>25.231280666805869</v>
      </c>
      <c r="AN224" s="17">
        <f t="shared" si="317"/>
        <v>4.0202539604417264</v>
      </c>
      <c r="AO224" s="7">
        <f t="shared" si="318"/>
        <v>3.3775878423115504E-3</v>
      </c>
      <c r="AP224" s="7">
        <f t="shared" si="318"/>
        <v>5.2012314631596276E-3</v>
      </c>
      <c r="AQ224" s="7">
        <f t="shared" si="318"/>
        <v>3.7648598387833108E-3</v>
      </c>
      <c r="AR224" s="1">
        <f t="shared" si="286"/>
        <v>154191.75940953137</v>
      </c>
      <c r="AS224" s="1">
        <f t="shared" si="287"/>
        <v>175603.98937257886</v>
      </c>
      <c r="AT224" s="1">
        <f t="shared" si="288"/>
        <v>34059.641176529738</v>
      </c>
      <c r="AU224" s="1">
        <f t="shared" si="250"/>
        <v>30838.351881906274</v>
      </c>
      <c r="AV224" s="1">
        <f t="shared" si="251"/>
        <v>35120.797874515774</v>
      </c>
      <c r="AW224" s="1">
        <f t="shared" si="252"/>
        <v>6811.928235305948</v>
      </c>
      <c r="AX224" s="1">
        <f t="shared" si="300"/>
        <v>95883.55136612973</v>
      </c>
      <c r="AY224" s="1">
        <f t="shared" si="301"/>
        <v>39324.924980673975</v>
      </c>
      <c r="AZ224" s="1">
        <f t="shared" si="302"/>
        <v>4001.9380730411403</v>
      </c>
      <c r="BA224" s="1">
        <f t="shared" si="303"/>
        <v>11.470889727559173</v>
      </c>
      <c r="BB224" s="1">
        <f t="shared" si="304"/>
        <v>10.57961382024949</v>
      </c>
      <c r="BC224" s="1">
        <f t="shared" si="305"/>
        <v>8.294534041021242</v>
      </c>
      <c r="BD224" s="1">
        <f t="shared" si="306"/>
        <v>1021.52317200716</v>
      </c>
      <c r="BE224">
        <f t="shared" si="292"/>
        <v>7.4918915218220111E-2</v>
      </c>
      <c r="BF224">
        <f t="shared" si="293"/>
        <v>0.20311806369660462</v>
      </c>
      <c r="BG224">
        <f t="shared" si="294"/>
        <v>2.6103804494005161E-2</v>
      </c>
      <c r="BH224">
        <f t="shared" si="307"/>
        <v>0.17452323058664276</v>
      </c>
      <c r="BI224">
        <f t="shared" si="308"/>
        <v>5.6128438574748528E-4</v>
      </c>
      <c r="BJ224">
        <f t="shared" si="308"/>
        <v>4.125694779985793E-3</v>
      </c>
      <c r="BK224">
        <f t="shared" si="308"/>
        <v>6.8140860906124406E-5</v>
      </c>
      <c r="BL224">
        <f t="shared" si="297"/>
        <v>86.545426967502848</v>
      </c>
      <c r="BM224">
        <f t="shared" si="298"/>
        <v>724.48846229912931</v>
      </c>
      <c r="BN224">
        <f t="shared" si="299"/>
        <v>2.3208532719224202</v>
      </c>
      <c r="BO224">
        <f t="shared" si="270"/>
        <v>226.27771368491193</v>
      </c>
      <c r="BP224">
        <f t="shared" si="289"/>
        <v>189.31652137348067</v>
      </c>
      <c r="BQ224">
        <f t="shared" si="290"/>
        <v>36.789413665676328</v>
      </c>
      <c r="BR224" s="7">
        <f t="shared" si="315"/>
        <v>2.3639659006748914E-3</v>
      </c>
      <c r="BS224" s="7">
        <f t="shared" si="295"/>
        <v>9.3695448967327562E-3</v>
      </c>
      <c r="BT224" s="7">
        <f t="shared" si="296"/>
        <v>1.6100665806305669E-3</v>
      </c>
      <c r="BU224" s="8">
        <f>MAX((BU$3*climate!$I334+BU$4*climate!$I334^2+BU$5*climate!$I334^6)*(K224/K$66)^$BW$1,-99)</f>
        <v>-32.930635700063796</v>
      </c>
      <c r="BV224" s="8">
        <f>MAX((BV$3*climate!$I334+BV$4*climate!$I334^2+BV$5*climate!$I334^6)*(L224/L$66)^$BW$1,-99)</f>
        <v>-21.100487342113496</v>
      </c>
      <c r="BW224" s="8">
        <f>MAX((BW$3*climate!$I334+BW$4*climate!$I334^2+BW$5*climate!$I334^6)*(M224/M$66)^$BW$1,-99)</f>
        <v>-21.112693666812671</v>
      </c>
      <c r="BX224" s="8">
        <f>MAX((BX$3*climate!$M334+BX$4*climate!$M334^2+BX$5*climate!$M334^6)*(K224/K$66)^$BW$1,-99)</f>
        <v>-32.930652569054459</v>
      </c>
      <c r="BY224" s="8">
        <f>MAX((BY$3*climate!$M334+BY$4*climate!$M334^2+BY$5*climate!$M334^6)*(L224/L$66)^$BW$1,-99)</f>
        <v>-21.100497318730557</v>
      </c>
      <c r="BZ224" s="8">
        <f>MAX((BZ$3*climate!$M334+BZ$4*climate!$M334^2+BZ$5*climate!$M334^6)*(M224/M$66)^$BW$1,-99)</f>
        <v>-21.112702879721983</v>
      </c>
      <c r="CA224" s="8">
        <f t="shared" si="309"/>
        <v>2.9148477351455048E-2</v>
      </c>
      <c r="CB224" s="8">
        <f t="shared" si="310"/>
        <v>2.7310796721585599E-4</v>
      </c>
      <c r="CC224" s="8">
        <f t="shared" si="311"/>
        <v>4.693098925984475E-5</v>
      </c>
      <c r="CD224" s="8">
        <f>MAX((CD$3*climate!$I334+CD$4*climate!$I334^2+CD$5*climate!$I334^6)*(K224/K$66)^$BW$1,-99)</f>
        <v>-99</v>
      </c>
      <c r="CE224" s="8">
        <f>MAX((CE$3*climate!$I334+CE$4*climate!$I334^2+CE$5*climate!$I334^6)*(L224/L$66)^$BW$1,-99)</f>
        <v>-99</v>
      </c>
      <c r="CF224" s="8">
        <f>MAX((CF$3*climate!$I334+CF$4*climate!$I334^2+CF$5*climate!$I334^6)*(M224/M$66)^$BW$1,-99)</f>
        <v>-99</v>
      </c>
      <c r="CG224" s="8">
        <f>MAX((CG$3*climate!$M334+CG$4*climate!$M334^2+CG$5*climate!$M334^6)*(K224/K$66)^$BW$1,-99)</f>
        <v>-99</v>
      </c>
      <c r="CH224" s="8">
        <f>MAX((CH$3*climate!$M334+CH$4*climate!$M334^2+CH$5*climate!$M334^6)*(L224/L$66)^$BW$1,-99)</f>
        <v>-99</v>
      </c>
      <c r="CI224" s="8">
        <f>MAX((CI$3*climate!$M334+CI$4*climate!$M334^2+CI$5*climate!$M334^6)*(M224/M$66)^$BW$1,-99)</f>
        <v>-99</v>
      </c>
      <c r="CJ224" s="8">
        <f t="shared" si="312"/>
        <v>0</v>
      </c>
      <c r="CK224" s="8">
        <f t="shared" si="313"/>
        <v>0</v>
      </c>
      <c r="CL224" s="8">
        <f t="shared" si="314"/>
        <v>0</v>
      </c>
    </row>
    <row r="225" spans="1:90">
      <c r="A225">
        <f t="shared" si="253"/>
        <v>2179</v>
      </c>
      <c r="B225" s="4">
        <f t="shared" si="271"/>
        <v>1286.4940086220008</v>
      </c>
      <c r="C225" s="4">
        <f t="shared" si="272"/>
        <v>3572.3822435151819</v>
      </c>
      <c r="D225" s="4">
        <f t="shared" si="273"/>
        <v>6808.6798607095579</v>
      </c>
      <c r="E225" s="11">
        <f t="shared" si="254"/>
        <v>1.6767295269098973E-6</v>
      </c>
      <c r="F225" s="11">
        <f t="shared" si="255"/>
        <v>3.3614730572523378E-6</v>
      </c>
      <c r="G225" s="11">
        <f t="shared" si="256"/>
        <v>7.4215585973332734E-6</v>
      </c>
      <c r="H225" s="4">
        <f t="shared" si="274"/>
        <v>154131.4874688198</v>
      </c>
      <c r="I225" s="4">
        <f t="shared" si="275"/>
        <v>176417.08897052277</v>
      </c>
      <c r="J225" s="4">
        <f t="shared" si="276"/>
        <v>34156.959853749191</v>
      </c>
      <c r="K225" s="4">
        <f t="shared" si="244"/>
        <v>119807.38848050624</v>
      </c>
      <c r="L225" s="4">
        <f t="shared" si="245"/>
        <v>49383.59809921417</v>
      </c>
      <c r="M225" s="4">
        <f t="shared" si="246"/>
        <v>5016.678791267117</v>
      </c>
      <c r="N225" s="11">
        <f t="shared" si="257"/>
        <v>-3.925655776038095E-4</v>
      </c>
      <c r="O225" s="11">
        <f t="shared" si="258"/>
        <v>4.6269255131898834E-3</v>
      </c>
      <c r="P225" s="11">
        <f t="shared" si="259"/>
        <v>2.8498591843242327E-3</v>
      </c>
      <c r="Q225" s="4">
        <f t="shared" si="260"/>
        <v>2533.2824565118995</v>
      </c>
      <c r="R225" s="4">
        <f t="shared" si="261"/>
        <v>10685.80025735351</v>
      </c>
      <c r="S225" s="4">
        <f t="shared" si="262"/>
        <v>2557.4914032802317</v>
      </c>
      <c r="T225" s="4">
        <f t="shared" si="277"/>
        <v>16.43585290789056</v>
      </c>
      <c r="U225" s="4">
        <f t="shared" si="278"/>
        <v>60.571231050859154</v>
      </c>
      <c r="V225" s="4">
        <f t="shared" si="279"/>
        <v>74.874678959448204</v>
      </c>
      <c r="W225" s="11">
        <f t="shared" si="263"/>
        <v>-1.219247815263802E-2</v>
      </c>
      <c r="X225" s="11">
        <f t="shared" si="264"/>
        <v>-1.3228699347321071E-2</v>
      </c>
      <c r="Y225" s="11">
        <f t="shared" si="265"/>
        <v>-1.2203590333800474E-2</v>
      </c>
      <c r="Z225" s="4">
        <f t="shared" si="291"/>
        <v>3559.7257975156867</v>
      </c>
      <c r="AA225" s="4">
        <f t="shared" si="280"/>
        <v>37433.382391027801</v>
      </c>
      <c r="AB225" s="4">
        <f t="shared" si="281"/>
        <v>4792.1320427595147</v>
      </c>
      <c r="AC225" s="12">
        <f t="shared" si="282"/>
        <v>1.4998770637781531</v>
      </c>
      <c r="AD225" s="12">
        <f t="shared" si="283"/>
        <v>4.3579357185903591</v>
      </c>
      <c r="AE225" s="12">
        <f t="shared" si="284"/>
        <v>1.9059368572751392</v>
      </c>
      <c r="AF225" s="11">
        <f t="shared" si="266"/>
        <v>-2.9039671966837322E-3</v>
      </c>
      <c r="AG225" s="11">
        <f t="shared" si="267"/>
        <v>2.0567434751257441E-3</v>
      </c>
      <c r="AH225" s="11">
        <f t="shared" si="268"/>
        <v>8.257041531207765E-4</v>
      </c>
      <c r="AI225" s="1">
        <f t="shared" si="247"/>
        <v>308609.6259648095</v>
      </c>
      <c r="AJ225" s="1">
        <f t="shared" si="248"/>
        <v>335764.92277273315</v>
      </c>
      <c r="AK225" s="1">
        <f t="shared" si="249"/>
        <v>66214.08702014343</v>
      </c>
      <c r="AL225" s="17">
        <f t="shared" si="317"/>
        <v>59.747903715593722</v>
      </c>
      <c r="AM225" s="17">
        <f t="shared" si="317"/>
        <v>25.361202060357272</v>
      </c>
      <c r="AN225" s="17">
        <f t="shared" si="317"/>
        <v>4.035238296192329</v>
      </c>
      <c r="AO225" s="7">
        <f t="shared" si="318"/>
        <v>3.3438119638884347E-3</v>
      </c>
      <c r="AP225" s="7">
        <f t="shared" si="318"/>
        <v>5.149219148528031E-3</v>
      </c>
      <c r="AQ225" s="7">
        <f t="shared" si="318"/>
        <v>3.7272112403954776E-3</v>
      </c>
      <c r="AR225" s="1">
        <f t="shared" si="286"/>
        <v>154131.4874688198</v>
      </c>
      <c r="AS225" s="1">
        <f t="shared" si="287"/>
        <v>176417.08897052277</v>
      </c>
      <c r="AT225" s="1">
        <f t="shared" si="288"/>
        <v>34156.959853749191</v>
      </c>
      <c r="AU225" s="1">
        <f t="shared" si="250"/>
        <v>30826.297493763963</v>
      </c>
      <c r="AV225" s="1">
        <f t="shared" si="251"/>
        <v>35283.417794104556</v>
      </c>
      <c r="AW225" s="1">
        <f t="shared" si="252"/>
        <v>6831.3919707498389</v>
      </c>
      <c r="AX225" s="1">
        <f t="shared" si="300"/>
        <v>95845.910784404987</v>
      </c>
      <c r="AY225" s="1">
        <f t="shared" si="301"/>
        <v>39506.878479371328</v>
      </c>
      <c r="AZ225" s="1">
        <f t="shared" si="302"/>
        <v>4013.3430330136939</v>
      </c>
      <c r="BA225" s="1">
        <f t="shared" si="303"/>
        <v>11.470497084907532</v>
      </c>
      <c r="BB225" s="1">
        <f t="shared" si="304"/>
        <v>10.584230074447088</v>
      </c>
      <c r="BC225" s="1">
        <f t="shared" si="305"/>
        <v>8.2973798470556588</v>
      </c>
      <c r="BD225" s="1">
        <f t="shared" si="306"/>
        <v>992.0969395902581</v>
      </c>
      <c r="BE225">
        <f t="shared" si="292"/>
        <v>7.4918915218220111E-2</v>
      </c>
      <c r="BF225">
        <f t="shared" si="293"/>
        <v>0.20311806369660462</v>
      </c>
      <c r="BG225">
        <f t="shared" si="294"/>
        <v>2.6103804494005161E-2</v>
      </c>
      <c r="BH225">
        <f t="shared" si="307"/>
        <v>0.1746235201926874</v>
      </c>
      <c r="BI225">
        <f t="shared" si="308"/>
        <v>5.6128438574748528E-4</v>
      </c>
      <c r="BJ225">
        <f t="shared" si="308"/>
        <v>4.125694779985793E-3</v>
      </c>
      <c r="BK225">
        <f t="shared" si="308"/>
        <v>6.8140860906124406E-5</v>
      </c>
      <c r="BL225">
        <f t="shared" si="297"/>
        <v>86.511597268282742</v>
      </c>
      <c r="BM225">
        <f t="shared" si="298"/>
        <v>727.843063065975</v>
      </c>
      <c r="BN225">
        <f t="shared" si="299"/>
        <v>2.327484650370399</v>
      </c>
      <c r="BO225">
        <f t="shared" si="270"/>
        <v>226.81262648414574</v>
      </c>
      <c r="BP225">
        <f t="shared" si="289"/>
        <v>191.45209556736685</v>
      </c>
      <c r="BQ225">
        <f t="shared" si="290"/>
        <v>37.212104932668566</v>
      </c>
      <c r="BR225" s="7">
        <f t="shared" si="315"/>
        <v>2.3364950964404052E-3</v>
      </c>
      <c r="BS225" s="7">
        <f t="shared" si="295"/>
        <v>9.0966455308085017E-3</v>
      </c>
      <c r="BT225" s="7">
        <f t="shared" si="296"/>
        <v>1.5595919983761555E-3</v>
      </c>
      <c r="BU225" s="8">
        <f>MAX((BU$3*climate!$I335+BU$4*climate!$I335^2+BU$5*climate!$I335^6)*(K225/K$66)^$BW$1,-99)</f>
        <v>-33.177725760812066</v>
      </c>
      <c r="BV225" s="8">
        <f>MAX((BV$3*climate!$I335+BV$4*climate!$I335^2+BV$5*climate!$I335^6)*(L225/L$66)^$BW$1,-99)</f>
        <v>-21.220179630473179</v>
      </c>
      <c r="BW225" s="8">
        <f>MAX((BW$3*climate!$I335+BW$4*climate!$I335^2+BW$5*climate!$I335^6)*(M225/M$66)^$BW$1,-99)</f>
        <v>-21.230729805705735</v>
      </c>
      <c r="BX225" s="8">
        <f>MAX((BX$3*climate!$M335+BX$4*climate!$M335^2+BX$5*climate!$M335^6)*(K225/K$66)^$BW$1,-99)</f>
        <v>-33.177742612364817</v>
      </c>
      <c r="BY225" s="8">
        <f>MAX((BY$3*climate!$M335+BY$4*climate!$M335^2+BY$5*climate!$M335^6)*(L225/L$66)^$BW$1,-99)</f>
        <v>-21.220189582715339</v>
      </c>
      <c r="BZ225" s="8">
        <f>MAX((BZ$3*climate!$M335+BZ$4*climate!$M335^2+BZ$5*climate!$M335^6)*(M225/M$66)^$BW$1,-99)</f>
        <v>-21.230738998581774</v>
      </c>
      <c r="CA225" s="8">
        <f t="shared" si="309"/>
        <v>2.9113555894087172E-2</v>
      </c>
      <c r="CB225" s="8">
        <f t="shared" si="310"/>
        <v>2.6483569810989156E-4</v>
      </c>
      <c r="CC225" s="8">
        <f t="shared" si="311"/>
        <v>4.5405268816695313E-5</v>
      </c>
      <c r="CD225" s="8">
        <f>MAX((CD$3*climate!$I335+CD$4*climate!$I335^2+CD$5*climate!$I335^6)*(K225/K$66)^$BW$1,-99)</f>
        <v>-99</v>
      </c>
      <c r="CE225" s="8">
        <f>MAX((CE$3*climate!$I335+CE$4*climate!$I335^2+CE$5*climate!$I335^6)*(L225/L$66)^$BW$1,-99)</f>
        <v>-99</v>
      </c>
      <c r="CF225" s="8">
        <f>MAX((CF$3*climate!$I335+CF$4*climate!$I335^2+CF$5*climate!$I335^6)*(M225/M$66)^$BW$1,-99)</f>
        <v>-99</v>
      </c>
      <c r="CG225" s="8">
        <f>MAX((CG$3*climate!$M335+CG$4*climate!$M335^2+CG$5*climate!$M335^6)*(K225/K$66)^$BW$1,-99)</f>
        <v>-99</v>
      </c>
      <c r="CH225" s="8">
        <f>MAX((CH$3*climate!$M335+CH$4*climate!$M335^2+CH$5*climate!$M335^6)*(L225/L$66)^$BW$1,-99)</f>
        <v>-99</v>
      </c>
      <c r="CI225" s="8">
        <f>MAX((CI$3*climate!$M335+CI$4*climate!$M335^2+CI$5*climate!$M335^6)*(M225/M$66)^$BW$1,-99)</f>
        <v>-99</v>
      </c>
      <c r="CJ225" s="8">
        <f t="shared" si="312"/>
        <v>0</v>
      </c>
      <c r="CK225" s="8">
        <f t="shared" si="313"/>
        <v>0</v>
      </c>
      <c r="CL225" s="8">
        <f t="shared" si="314"/>
        <v>0</v>
      </c>
    </row>
    <row r="226" spans="1:90">
      <c r="A226">
        <f t="shared" si="253"/>
        <v>2180</v>
      </c>
      <c r="B226" s="4">
        <f t="shared" si="271"/>
        <v>1286.4960578693667</v>
      </c>
      <c r="C226" s="4">
        <f t="shared" si="272"/>
        <v>3572.393651558511</v>
      </c>
      <c r="D226" s="4">
        <f t="shared" si="273"/>
        <v>6808.7278651752868</v>
      </c>
      <c r="E226" s="11">
        <f t="shared" si="254"/>
        <v>1.5928930505644024E-6</v>
      </c>
      <c r="F226" s="11">
        <f t="shared" si="255"/>
        <v>3.1933994043897209E-6</v>
      </c>
      <c r="G226" s="11">
        <f t="shared" si="256"/>
        <v>7.0504806674666092E-6</v>
      </c>
      <c r="H226" s="4">
        <f t="shared" si="274"/>
        <v>154068.26290504224</v>
      </c>
      <c r="I226" s="4">
        <f t="shared" si="275"/>
        <v>177226.1055764835</v>
      </c>
      <c r="J226" s="4">
        <f t="shared" si="276"/>
        <v>34253.57351045122</v>
      </c>
      <c r="K226" s="4">
        <f t="shared" si="244"/>
        <v>119758.05286197513</v>
      </c>
      <c r="L226" s="4">
        <f t="shared" si="245"/>
        <v>49609.903852327676</v>
      </c>
      <c r="M226" s="4">
        <f t="shared" si="246"/>
        <v>5030.8330996232853</v>
      </c>
      <c r="N226" s="11">
        <f t="shared" si="257"/>
        <v>-4.1179111870170981E-4</v>
      </c>
      <c r="O226" s="11">
        <f t="shared" si="258"/>
        <v>4.5826096482246559E-3</v>
      </c>
      <c r="P226" s="11">
        <f t="shared" si="259"/>
        <v>2.8214499961225492E-3</v>
      </c>
      <c r="Q226" s="4">
        <f t="shared" si="260"/>
        <v>2501.3689856851693</v>
      </c>
      <c r="R226" s="4">
        <f t="shared" si="261"/>
        <v>10592.795902529906</v>
      </c>
      <c r="S226" s="4">
        <f t="shared" si="262"/>
        <v>2533.4264626872209</v>
      </c>
      <c r="T226" s="4">
        <f t="shared" si="277"/>
        <v>16.235459130391131</v>
      </c>
      <c r="U226" s="4">
        <f t="shared" si="278"/>
        <v>59.769952446190217</v>
      </c>
      <c r="V226" s="4">
        <f t="shared" si="279"/>
        <v>73.960939051052264</v>
      </c>
      <c r="W226" s="11">
        <f t="shared" si="263"/>
        <v>-1.219247815263802E-2</v>
      </c>
      <c r="X226" s="11">
        <f t="shared" si="264"/>
        <v>-1.3228699347321071E-2</v>
      </c>
      <c r="Y226" s="11">
        <f t="shared" si="265"/>
        <v>-1.2203590333800474E-2</v>
      </c>
      <c r="Z226" s="4">
        <f t="shared" si="291"/>
        <v>3504.7421265531902</v>
      </c>
      <c r="AA226" s="4">
        <f t="shared" si="280"/>
        <v>37185.546563950316</v>
      </c>
      <c r="AB226" s="4">
        <f t="shared" si="281"/>
        <v>4751.0960591361873</v>
      </c>
      <c r="AC226" s="12">
        <f t="shared" si="282"/>
        <v>1.495521469985883</v>
      </c>
      <c r="AD226" s="12">
        <f t="shared" si="283"/>
        <v>4.3668988744445869</v>
      </c>
      <c r="AE226" s="12">
        <f t="shared" si="284"/>
        <v>1.9075105972537771</v>
      </c>
      <c r="AF226" s="11">
        <f t="shared" si="266"/>
        <v>-2.9039671966837322E-3</v>
      </c>
      <c r="AG226" s="11">
        <f t="shared" si="267"/>
        <v>2.0567434751257441E-3</v>
      </c>
      <c r="AH226" s="11">
        <f t="shared" si="268"/>
        <v>8.257041531207765E-4</v>
      </c>
      <c r="AI226" s="1">
        <f t="shared" si="247"/>
        <v>308574.9608620925</v>
      </c>
      <c r="AJ226" s="1">
        <f t="shared" si="248"/>
        <v>337471.84828956437</v>
      </c>
      <c r="AK226" s="1">
        <f t="shared" si="249"/>
        <v>66424.070288878924</v>
      </c>
      <c r="AL226" s="17">
        <f t="shared" si="317"/>
        <v>59.945691613302557</v>
      </c>
      <c r="AM226" s="17">
        <f t="shared" si="317"/>
        <v>25.49048654376336</v>
      </c>
      <c r="AN226" s="17">
        <f t="shared" si="317"/>
        <v>4.0501280798722181</v>
      </c>
      <c r="AO226" s="7">
        <f t="shared" si="318"/>
        <v>3.3103738442495502E-3</v>
      </c>
      <c r="AP226" s="7">
        <f t="shared" si="318"/>
        <v>5.0977269570427509E-3</v>
      </c>
      <c r="AQ226" s="7">
        <f t="shared" si="318"/>
        <v>3.6899391279915229E-3</v>
      </c>
      <c r="AR226" s="1">
        <f t="shared" si="286"/>
        <v>154068.26290504224</v>
      </c>
      <c r="AS226" s="1">
        <f t="shared" si="287"/>
        <v>177226.1055764835</v>
      </c>
      <c r="AT226" s="1">
        <f t="shared" si="288"/>
        <v>34253.57351045122</v>
      </c>
      <c r="AU226" s="1">
        <f t="shared" si="250"/>
        <v>30813.652581008449</v>
      </c>
      <c r="AV226" s="1">
        <f t="shared" si="251"/>
        <v>35445.221115296699</v>
      </c>
      <c r="AW226" s="1">
        <f t="shared" si="252"/>
        <v>6850.7147020902448</v>
      </c>
      <c r="AX226" s="1">
        <f t="shared" si="300"/>
        <v>95806.442289580111</v>
      </c>
      <c r="AY226" s="1">
        <f t="shared" si="301"/>
        <v>39687.923081862136</v>
      </c>
      <c r="AZ226" s="1">
        <f t="shared" si="302"/>
        <v>4024.6664796986283</v>
      </c>
      <c r="BA226" s="1">
        <f t="shared" si="303"/>
        <v>11.470085208979585</v>
      </c>
      <c r="BB226" s="1">
        <f t="shared" si="304"/>
        <v>10.588802215908611</v>
      </c>
      <c r="BC226" s="1">
        <f t="shared" si="305"/>
        <v>8.3001973242327267</v>
      </c>
      <c r="BD226" s="1">
        <f t="shared" si="306"/>
        <v>963.51469889388181</v>
      </c>
      <c r="BE226">
        <f t="shared" si="292"/>
        <v>7.4918915218220111E-2</v>
      </c>
      <c r="BF226">
        <f t="shared" si="293"/>
        <v>0.20311806369660462</v>
      </c>
      <c r="BG226">
        <f t="shared" si="294"/>
        <v>2.6103804494005161E-2</v>
      </c>
      <c r="BH226">
        <f t="shared" si="307"/>
        <v>0.17472287475863868</v>
      </c>
      <c r="BI226">
        <f t="shared" si="308"/>
        <v>5.6128438574748528E-4</v>
      </c>
      <c r="BJ226">
        <f t="shared" si="308"/>
        <v>4.125694779985793E-3</v>
      </c>
      <c r="BK226">
        <f t="shared" si="308"/>
        <v>6.8140860906124406E-5</v>
      </c>
      <c r="BL226">
        <f t="shared" si="297"/>
        <v>86.476110307838709</v>
      </c>
      <c r="BM226">
        <f t="shared" si="298"/>
        <v>731.18081865410909</v>
      </c>
      <c r="BN226">
        <f t="shared" si="299"/>
        <v>2.3340679881133641</v>
      </c>
      <c r="BO226">
        <f t="shared" si="270"/>
        <v>227.3425730737367</v>
      </c>
      <c r="BP226">
        <f t="shared" si="289"/>
        <v>193.61190961266439</v>
      </c>
      <c r="BQ226">
        <f t="shared" si="290"/>
        <v>37.639676192967606</v>
      </c>
      <c r="BR226" s="7">
        <f t="shared" si="315"/>
        <v>2.3098242693202486E-3</v>
      </c>
      <c r="BS226" s="7">
        <f t="shared" si="295"/>
        <v>8.831694690105342E-3</v>
      </c>
      <c r="BT226" s="7">
        <f t="shared" si="296"/>
        <v>1.5107399629715301E-3</v>
      </c>
      <c r="BU226" s="8">
        <f>MAX((BU$3*climate!$I336+BU$4*climate!$I336^2+BU$5*climate!$I336^6)*(K226/K$66)^$BW$1,-99)</f>
        <v>-33.422524540158996</v>
      </c>
      <c r="BV226" s="8">
        <f>MAX((BV$3*climate!$I336+BV$4*climate!$I336^2+BV$5*climate!$I336^6)*(L226/L$66)^$BW$1,-99)</f>
        <v>-21.338305719540173</v>
      </c>
      <c r="BW226" s="8">
        <f>MAX((BW$3*climate!$I336+BW$4*climate!$I336^2+BW$5*climate!$I336^6)*(M226/M$66)^$BW$1,-99)</f>
        <v>-21.34733216029688</v>
      </c>
      <c r="BX226" s="8">
        <f>MAX((BX$3*climate!$M336+BX$4*climate!$M336^2+BX$5*climate!$M336^6)*(K226/K$66)^$BW$1,-99)</f>
        <v>-33.422541374216557</v>
      </c>
      <c r="BY226" s="8">
        <f>MAX((BY$3*climate!$M336+BY$4*climate!$M336^2+BY$5*climate!$M336^6)*(L226/L$66)^$BW$1,-99)</f>
        <v>-21.33831564751614</v>
      </c>
      <c r="BZ226" s="8">
        <f>MAX((BZ$3*climate!$M336+BZ$4*climate!$M336^2+BZ$5*climate!$M336^6)*(M226/M$66)^$BW$1,-99)</f>
        <v>-21.347341333223813</v>
      </c>
      <c r="CA226" s="8">
        <f t="shared" si="309"/>
        <v>2.9077995331316248E-2</v>
      </c>
      <c r="CB226" s="8">
        <f t="shared" si="310"/>
        <v>2.5680797696649361E-4</v>
      </c>
      <c r="CC226" s="8">
        <f t="shared" si="311"/>
        <v>4.3929289590119035E-5</v>
      </c>
      <c r="CD226" s="8">
        <f>MAX((CD$3*climate!$I336+CD$4*climate!$I336^2+CD$5*climate!$I336^6)*(K226/K$66)^$BW$1,-99)</f>
        <v>-99</v>
      </c>
      <c r="CE226" s="8">
        <f>MAX((CE$3*climate!$I336+CE$4*climate!$I336^2+CE$5*climate!$I336^6)*(L226/L$66)^$BW$1,-99)</f>
        <v>-99</v>
      </c>
      <c r="CF226" s="8">
        <f>MAX((CF$3*climate!$I336+CF$4*climate!$I336^2+CF$5*climate!$I336^6)*(M226/M$66)^$BW$1,-99)</f>
        <v>-99</v>
      </c>
      <c r="CG226" s="8">
        <f>MAX((CG$3*climate!$M336+CG$4*climate!$M336^2+CG$5*climate!$M336^6)*(K226/K$66)^$BW$1,-99)</f>
        <v>-99</v>
      </c>
      <c r="CH226" s="8">
        <f>MAX((CH$3*climate!$M336+CH$4*climate!$M336^2+CH$5*climate!$M336^6)*(L226/L$66)^$BW$1,-99)</f>
        <v>-99</v>
      </c>
      <c r="CI226" s="8">
        <f>MAX((CI$3*climate!$M336+CI$4*climate!$M336^2+CI$5*climate!$M336^6)*(M226/M$66)^$BW$1,-99)</f>
        <v>-99</v>
      </c>
      <c r="CJ226" s="8">
        <f t="shared" si="312"/>
        <v>0</v>
      </c>
      <c r="CK226" s="8">
        <f t="shared" si="313"/>
        <v>0</v>
      </c>
      <c r="CL226" s="8">
        <f t="shared" si="314"/>
        <v>0</v>
      </c>
    </row>
    <row r="227" spans="1:90">
      <c r="A227">
        <f t="shared" si="253"/>
        <v>2181</v>
      </c>
      <c r="B227" s="4">
        <f t="shared" si="271"/>
        <v>1286.4980046574656</v>
      </c>
      <c r="C227" s="4">
        <f t="shared" si="272"/>
        <v>3572.4044892342818</v>
      </c>
      <c r="D227" s="4">
        <f t="shared" si="273"/>
        <v>6808.7734697392607</v>
      </c>
      <c r="E227" s="11">
        <f t="shared" si="254"/>
        <v>1.5132483980361823E-6</v>
      </c>
      <c r="F227" s="11">
        <f t="shared" si="255"/>
        <v>3.0337294341702347E-6</v>
      </c>
      <c r="G227" s="11">
        <f t="shared" si="256"/>
        <v>6.6979566340932788E-6</v>
      </c>
      <c r="H227" s="4">
        <f t="shared" si="274"/>
        <v>154002.251817704</v>
      </c>
      <c r="I227" s="4">
        <f t="shared" si="275"/>
        <v>178031.08355182456</v>
      </c>
      <c r="J227" s="4">
        <f t="shared" si="276"/>
        <v>34349.49557404295</v>
      </c>
      <c r="K227" s="4">
        <f t="shared" si="244"/>
        <v>119706.56095864496</v>
      </c>
      <c r="L227" s="4">
        <f t="shared" si="245"/>
        <v>49835.085609240232</v>
      </c>
      <c r="M227" s="4">
        <f t="shared" si="246"/>
        <v>5044.8874127924755</v>
      </c>
      <c r="N227" s="11">
        <f t="shared" si="257"/>
        <v>-4.299661033192459E-4</v>
      </c>
      <c r="O227" s="11">
        <f t="shared" si="258"/>
        <v>4.5390484444971513E-3</v>
      </c>
      <c r="P227" s="11">
        <f t="shared" si="259"/>
        <v>2.7936353464483865E-3</v>
      </c>
      <c r="Q227" s="4">
        <f t="shared" si="260"/>
        <v>2469.8124455913571</v>
      </c>
      <c r="R227" s="4">
        <f t="shared" si="261"/>
        <v>10500.144006630213</v>
      </c>
      <c r="S227" s="4">
        <f t="shared" si="262"/>
        <v>2509.5174716951965</v>
      </c>
      <c r="T227" s="4">
        <f t="shared" si="277"/>
        <v>16.03750864964579</v>
      </c>
      <c r="U227" s="4">
        <f t="shared" si="278"/>
        <v>58.979273715275887</v>
      </c>
      <c r="V227" s="4">
        <f t="shared" si="279"/>
        <v>73.058350050170034</v>
      </c>
      <c r="W227" s="11">
        <f t="shared" si="263"/>
        <v>-1.219247815263802E-2</v>
      </c>
      <c r="X227" s="11">
        <f t="shared" si="264"/>
        <v>-1.3228699347321071E-2</v>
      </c>
      <c r="Y227" s="11">
        <f t="shared" si="265"/>
        <v>-1.2203590333800474E-2</v>
      </c>
      <c r="Z227" s="4">
        <f t="shared" si="291"/>
        <v>3450.5410804975149</v>
      </c>
      <c r="AA227" s="4">
        <f t="shared" si="280"/>
        <v>36937.715919555165</v>
      </c>
      <c r="AB227" s="4">
        <f t="shared" si="281"/>
        <v>4710.2762882832167</v>
      </c>
      <c r="AC227" s="12">
        <f t="shared" si="282"/>
        <v>1.4911785246951077</v>
      </c>
      <c r="AD227" s="12">
        <f t="shared" si="283"/>
        <v>4.3758804652111349</v>
      </c>
      <c r="AE227" s="12">
        <f t="shared" si="284"/>
        <v>1.9090856366760516</v>
      </c>
      <c r="AF227" s="11">
        <f t="shared" si="266"/>
        <v>-2.9039671966837322E-3</v>
      </c>
      <c r="AG227" s="11">
        <f t="shared" si="267"/>
        <v>2.0567434751257441E-3</v>
      </c>
      <c r="AH227" s="11">
        <f t="shared" si="268"/>
        <v>8.257041531207765E-4</v>
      </c>
      <c r="AI227" s="1">
        <f t="shared" si="247"/>
        <v>308531.11735689169</v>
      </c>
      <c r="AJ227" s="1">
        <f t="shared" si="248"/>
        <v>339169.88457590464</v>
      </c>
      <c r="AK227" s="1">
        <f t="shared" si="249"/>
        <v>66632.377962081271</v>
      </c>
      <c r="AL227" s="17">
        <f t="shared" ref="AL227:AN242" si="319">AL226*(1+AO227)</f>
        <v>60.142149836398758</v>
      </c>
      <c r="AM227" s="17">
        <f t="shared" si="319"/>
        <v>25.619130648761619</v>
      </c>
      <c r="AN227" s="17">
        <f t="shared" si="319"/>
        <v>4.0649233586867632</v>
      </c>
      <c r="AO227" s="7">
        <f t="shared" si="318"/>
        <v>3.2772701058070546E-3</v>
      </c>
      <c r="AP227" s="7">
        <f t="shared" si="318"/>
        <v>5.0467496874723235E-3</v>
      </c>
      <c r="AQ227" s="7">
        <f t="shared" si="318"/>
        <v>3.6530397367116078E-3</v>
      </c>
      <c r="AR227" s="1">
        <f t="shared" si="286"/>
        <v>154002.251817704</v>
      </c>
      <c r="AS227" s="1">
        <f t="shared" si="287"/>
        <v>178031.08355182456</v>
      </c>
      <c r="AT227" s="1">
        <f t="shared" si="288"/>
        <v>34349.49557404295</v>
      </c>
      <c r="AU227" s="1">
        <f t="shared" si="250"/>
        <v>30800.450363540804</v>
      </c>
      <c r="AV227" s="1">
        <f t="shared" si="251"/>
        <v>35606.216710364912</v>
      </c>
      <c r="AW227" s="1">
        <f t="shared" si="252"/>
        <v>6869.8991148085906</v>
      </c>
      <c r="AX227" s="1">
        <f t="shared" si="300"/>
        <v>95765.24876691596</v>
      </c>
      <c r="AY227" s="1">
        <f t="shared" si="301"/>
        <v>39868.068487392185</v>
      </c>
      <c r="AZ227" s="1">
        <f t="shared" si="302"/>
        <v>4035.9099302339805</v>
      </c>
      <c r="BA227" s="1">
        <f t="shared" si="303"/>
        <v>11.469655150414335</v>
      </c>
      <c r="BB227" s="1">
        <f t="shared" si="304"/>
        <v>10.593330993939594</v>
      </c>
      <c r="BC227" s="1">
        <f t="shared" si="305"/>
        <v>8.3029870646323047</v>
      </c>
      <c r="BD227" s="1">
        <f t="shared" si="306"/>
        <v>935.75243351014501</v>
      </c>
      <c r="BE227">
        <f t="shared" si="292"/>
        <v>7.4918915218220111E-2</v>
      </c>
      <c r="BF227">
        <f t="shared" si="293"/>
        <v>0.20311806369660462</v>
      </c>
      <c r="BG227">
        <f t="shared" si="294"/>
        <v>2.6103804494005161E-2</v>
      </c>
      <c r="BH227">
        <f t="shared" si="307"/>
        <v>0.17482130096242615</v>
      </c>
      <c r="BI227">
        <f t="shared" si="308"/>
        <v>5.6128438574748528E-4</v>
      </c>
      <c r="BJ227">
        <f t="shared" si="308"/>
        <v>4.125694779985793E-3</v>
      </c>
      <c r="BK227">
        <f t="shared" si="308"/>
        <v>6.8140860906124406E-5</v>
      </c>
      <c r="BL227">
        <f t="shared" si="297"/>
        <v>86.439059315229542</v>
      </c>
      <c r="BM227">
        <f t="shared" si="298"/>
        <v>734.50191208497711</v>
      </c>
      <c r="BN227">
        <f t="shared" si="299"/>
        <v>2.3406042001063967</v>
      </c>
      <c r="BO227">
        <f t="shared" si="270"/>
        <v>227.86769446647213</v>
      </c>
      <c r="BP227">
        <f t="shared" si="289"/>
        <v>195.79623736134101</v>
      </c>
      <c r="BQ227">
        <f t="shared" si="290"/>
        <v>38.07218354315777</v>
      </c>
      <c r="BR227" s="7">
        <f t="shared" si="315"/>
        <v>2.2839383174884098E-3</v>
      </c>
      <c r="BS227" s="7">
        <f t="shared" si="295"/>
        <v>8.5744608641799436E-3</v>
      </c>
      <c r="BT227" s="7">
        <f t="shared" si="296"/>
        <v>1.4634559581381953E-3</v>
      </c>
      <c r="BU227" s="8">
        <f>MAX((BU$3*climate!$I337+BU$4*climate!$I337^2+BU$5*climate!$I337^6)*(K227/K$66)^$BW$1,-99)</f>
        <v>-33.665018858061117</v>
      </c>
      <c r="BV227" s="8">
        <f>MAX((BV$3*climate!$I337+BV$4*climate!$I337^2+BV$5*climate!$I337^6)*(L227/L$66)^$BW$1,-99)</f>
        <v>-21.454867893634063</v>
      </c>
      <c r="BW227" s="8">
        <f>MAX((BW$3*climate!$I337+BW$4*climate!$I337^2+BW$5*climate!$I337^6)*(M227/M$66)^$BW$1,-99)</f>
        <v>-21.462501089492509</v>
      </c>
      <c r="BX227" s="8">
        <f>MAX((BX$3*climate!$M337+BX$4*climate!$M337^2+BX$5*climate!$M337^6)*(K227/K$66)^$BW$1,-99)</f>
        <v>-33.665035674572444</v>
      </c>
      <c r="BY227" s="8">
        <f>MAX((BY$3*climate!$M337+BY$4*climate!$M337^2+BY$5*climate!$M337^6)*(L227/L$66)^$BW$1,-99)</f>
        <v>-21.454877797455623</v>
      </c>
      <c r="BZ227" s="8">
        <f>MAX((BZ$3*climate!$M337+BZ$4*climate!$M337^2+BZ$5*climate!$M337^6)*(M227/M$66)^$BW$1,-99)</f>
        <v>-21.462510242557151</v>
      </c>
      <c r="CA227" s="8">
        <f t="shared" si="309"/>
        <v>2.9041837654261462E-2</v>
      </c>
      <c r="CB227" s="8">
        <f t="shared" si="310"/>
        <v>2.4901810039033238E-4</v>
      </c>
      <c r="CC227" s="8">
        <f t="shared" si="311"/>
        <v>4.250145035041113E-5</v>
      </c>
      <c r="CD227" s="8">
        <f>MAX((CD$3*climate!$I337+CD$4*climate!$I337^2+CD$5*climate!$I337^6)*(K227/K$66)^$BW$1,-99)</f>
        <v>-99</v>
      </c>
      <c r="CE227" s="8">
        <f>MAX((CE$3*climate!$I337+CE$4*climate!$I337^2+CE$5*climate!$I337^6)*(L227/L$66)^$BW$1,-99)</f>
        <v>-99</v>
      </c>
      <c r="CF227" s="8">
        <f>MAX((CF$3*climate!$I337+CF$4*climate!$I337^2+CF$5*climate!$I337^6)*(M227/M$66)^$BW$1,-99)</f>
        <v>-99</v>
      </c>
      <c r="CG227" s="8">
        <f>MAX((CG$3*climate!$M337+CG$4*climate!$M337^2+CG$5*climate!$M337^6)*(K227/K$66)^$BW$1,-99)</f>
        <v>-99</v>
      </c>
      <c r="CH227" s="8">
        <f>MAX((CH$3*climate!$M337+CH$4*climate!$M337^2+CH$5*climate!$M337^6)*(L227/L$66)^$BW$1,-99)</f>
        <v>-99</v>
      </c>
      <c r="CI227" s="8">
        <f>MAX((CI$3*climate!$M337+CI$4*climate!$M337^2+CI$5*climate!$M337^6)*(M227/M$66)^$BW$1,-99)</f>
        <v>-99</v>
      </c>
      <c r="CJ227" s="8">
        <f t="shared" si="312"/>
        <v>0</v>
      </c>
      <c r="CK227" s="8">
        <f t="shared" si="313"/>
        <v>0</v>
      </c>
      <c r="CL227" s="8">
        <f t="shared" si="314"/>
        <v>0</v>
      </c>
    </row>
    <row r="228" spans="1:90">
      <c r="A228">
        <f t="shared" si="253"/>
        <v>2182</v>
      </c>
      <c r="B228" s="4">
        <f t="shared" si="271"/>
        <v>1286.4998541089578</v>
      </c>
      <c r="C228" s="4">
        <f t="shared" si="272"/>
        <v>3572.4147850574991</v>
      </c>
      <c r="D228" s="4">
        <f t="shared" si="273"/>
        <v>6808.8167943652206</v>
      </c>
      <c r="E228" s="11">
        <f t="shared" si="254"/>
        <v>1.4375859781343731E-6</v>
      </c>
      <c r="F228" s="11">
        <f t="shared" si="255"/>
        <v>2.8820429624617226E-6</v>
      </c>
      <c r="G228" s="11">
        <f t="shared" si="256"/>
        <v>6.3630588023886149E-6</v>
      </c>
      <c r="H228" s="4">
        <f t="shared" si="274"/>
        <v>153933.61819105051</v>
      </c>
      <c r="I228" s="4">
        <f t="shared" si="275"/>
        <v>178832.06716252843</v>
      </c>
      <c r="J228" s="4">
        <f t="shared" si="276"/>
        <v>34444.739288918383</v>
      </c>
      <c r="K228" s="4">
        <f t="shared" si="244"/>
        <v>119653.03975698187</v>
      </c>
      <c r="L228" s="4">
        <f t="shared" si="245"/>
        <v>50059.155479519737</v>
      </c>
      <c r="M228" s="4">
        <f t="shared" si="246"/>
        <v>5058.8436036968787</v>
      </c>
      <c r="N228" s="11">
        <f t="shared" si="257"/>
        <v>-4.4710332695607757E-4</v>
      </c>
      <c r="O228" s="11">
        <f t="shared" si="258"/>
        <v>4.4962272571666961E-3</v>
      </c>
      <c r="P228" s="11">
        <f t="shared" si="259"/>
        <v>2.7664028475669067E-3</v>
      </c>
      <c r="Q228" s="4">
        <f t="shared" si="260"/>
        <v>2438.6120193379184</v>
      </c>
      <c r="R228" s="4">
        <f t="shared" si="261"/>
        <v>10407.85724738448</v>
      </c>
      <c r="S228" s="4">
        <f t="shared" si="262"/>
        <v>2485.7657803600969</v>
      </c>
      <c r="T228" s="4">
        <f t="shared" si="277"/>
        <v>15.841971675812241</v>
      </c>
      <c r="U228" s="4">
        <f t="shared" si="278"/>
        <v>58.199054635573148</v>
      </c>
      <c r="V228" s="4">
        <f t="shared" si="279"/>
        <v>72.16677587569437</v>
      </c>
      <c r="W228" s="11">
        <f t="shared" si="263"/>
        <v>-1.219247815263802E-2</v>
      </c>
      <c r="X228" s="11">
        <f t="shared" si="264"/>
        <v>-1.3228699347321071E-2</v>
      </c>
      <c r="Y228" s="11">
        <f t="shared" si="265"/>
        <v>-1.2203590333800474E-2</v>
      </c>
      <c r="Z228" s="4">
        <f t="shared" si="291"/>
        <v>3397.1162171920896</v>
      </c>
      <c r="AA228" s="4">
        <f t="shared" si="280"/>
        <v>36689.940098253799</v>
      </c>
      <c r="AB228" s="4">
        <f t="shared" si="281"/>
        <v>4669.6760569856824</v>
      </c>
      <c r="AC228" s="12">
        <f t="shared" si="282"/>
        <v>1.4868481911749938</v>
      </c>
      <c r="AD228" s="12">
        <f t="shared" si="283"/>
        <v>4.3848805288058879</v>
      </c>
      <c r="AE228" s="12">
        <f t="shared" si="284"/>
        <v>1.9106619766149182</v>
      </c>
      <c r="AF228" s="11">
        <f t="shared" si="266"/>
        <v>-2.9039671966837322E-3</v>
      </c>
      <c r="AG228" s="11">
        <f t="shared" si="267"/>
        <v>2.0567434751257441E-3</v>
      </c>
      <c r="AH228" s="11">
        <f t="shared" si="268"/>
        <v>8.257041531207765E-4</v>
      </c>
      <c r="AI228" s="1">
        <f t="shared" si="247"/>
        <v>308478.45598474331</v>
      </c>
      <c r="AJ228" s="1">
        <f t="shared" si="248"/>
        <v>340859.11282867909</v>
      </c>
      <c r="AK228" s="1">
        <f t="shared" si="249"/>
        <v>66839.03928068174</v>
      </c>
      <c r="AL228" s="17">
        <f t="shared" si="319"/>
        <v>60.337280885458981</v>
      </c>
      <c r="AM228" s="17">
        <f t="shared" si="319"/>
        <v>25.747131054960619</v>
      </c>
      <c r="AN228" s="17">
        <f t="shared" si="319"/>
        <v>4.0796241919771736</v>
      </c>
      <c r="AO228" s="7">
        <f t="shared" si="318"/>
        <v>3.2444974047489842E-3</v>
      </c>
      <c r="AP228" s="7">
        <f t="shared" si="318"/>
        <v>4.9962821905976005E-3</v>
      </c>
      <c r="AQ228" s="7">
        <f t="shared" si="318"/>
        <v>3.6165093393444917E-3</v>
      </c>
      <c r="AR228" s="1">
        <f t="shared" si="286"/>
        <v>153933.61819105051</v>
      </c>
      <c r="AS228" s="1">
        <f t="shared" si="287"/>
        <v>178832.06716252843</v>
      </c>
      <c r="AT228" s="1">
        <f t="shared" si="288"/>
        <v>34444.739288918383</v>
      </c>
      <c r="AU228" s="1">
        <f t="shared" si="250"/>
        <v>30786.723638210104</v>
      </c>
      <c r="AV228" s="1">
        <f t="shared" si="251"/>
        <v>35766.413432505688</v>
      </c>
      <c r="AW228" s="1">
        <f t="shared" si="252"/>
        <v>6888.9478577836771</v>
      </c>
      <c r="AX228" s="1">
        <f t="shared" si="300"/>
        <v>95722.431805585496</v>
      </c>
      <c r="AY228" s="1">
        <f t="shared" si="301"/>
        <v>40047.324383615793</v>
      </c>
      <c r="AZ228" s="1">
        <f t="shared" si="302"/>
        <v>4047.0748829575032</v>
      </c>
      <c r="BA228" s="1">
        <f t="shared" si="303"/>
        <v>11.469207947106884</v>
      </c>
      <c r="BB228" s="1">
        <f t="shared" si="304"/>
        <v>10.597817143363846</v>
      </c>
      <c r="BC228" s="1">
        <f t="shared" si="305"/>
        <v>8.3057496480299839</v>
      </c>
      <c r="BD228" s="1">
        <f t="shared" si="306"/>
        <v>908.78680047576688</v>
      </c>
      <c r="BE228">
        <f t="shared" si="292"/>
        <v>7.4918915218220111E-2</v>
      </c>
      <c r="BF228">
        <f t="shared" si="293"/>
        <v>0.20311806369660462</v>
      </c>
      <c r="BG228">
        <f t="shared" si="294"/>
        <v>2.6103804494005161E-2</v>
      </c>
      <c r="BH228">
        <f t="shared" si="307"/>
        <v>0.17491880545390542</v>
      </c>
      <c r="BI228">
        <f t="shared" si="308"/>
        <v>5.6128438574748528E-4</v>
      </c>
      <c r="BJ228">
        <f t="shared" si="308"/>
        <v>4.125694779985793E-3</v>
      </c>
      <c r="BK228">
        <f t="shared" si="308"/>
        <v>6.8140860906124406E-5</v>
      </c>
      <c r="BL228">
        <f t="shared" si="297"/>
        <v>86.400536332251718</v>
      </c>
      <c r="BM228">
        <f t="shared" si="298"/>
        <v>737.80652598651227</v>
      </c>
      <c r="BN228">
        <f t="shared" si="299"/>
        <v>2.3470941888339061</v>
      </c>
      <c r="BO228">
        <f t="shared" si="270"/>
        <v>228.38813022518184</v>
      </c>
      <c r="BP228">
        <f t="shared" si="289"/>
        <v>198.00535575495644</v>
      </c>
      <c r="BQ228">
        <f t="shared" si="290"/>
        <v>38.50968372419846</v>
      </c>
      <c r="BR228" s="7">
        <f t="shared" si="315"/>
        <v>2.2588222728516794E-3</v>
      </c>
      <c r="BS228" s="7">
        <f t="shared" si="295"/>
        <v>8.3247192856115964E-3</v>
      </c>
      <c r="BT228" s="7">
        <f t="shared" si="296"/>
        <v>1.4176874247636467E-3</v>
      </c>
      <c r="BU228" s="8">
        <f>MAX((BU$3*climate!$I338+BU$4*climate!$I338^2+BU$5*climate!$I338^6)*(K228/K$66)^$BW$1,-99)</f>
        <v>-33.905196253055344</v>
      </c>
      <c r="BV228" s="8">
        <f>MAX((BV$3*climate!$I338+BV$4*climate!$I338^2+BV$5*climate!$I338^6)*(L228/L$66)^$BW$1,-99)</f>
        <v>-21.569868848268747</v>
      </c>
      <c r="BW228" s="8">
        <f>MAX((BW$3*climate!$I338+BW$4*climate!$I338^2+BW$5*climate!$I338^6)*(M228/M$66)^$BW$1,-99)</f>
        <v>-21.576237354848555</v>
      </c>
      <c r="BX228" s="8">
        <f>MAX((BX$3*climate!$M338+BX$4*climate!$M338^2+BX$5*climate!$M338^6)*(K228/K$66)^$BW$1,-99)</f>
        <v>-33.905213051975096</v>
      </c>
      <c r="BY228" s="8">
        <f>MAX((BY$3*climate!$M338+BY$4*climate!$M338^2+BY$5*climate!$M338^6)*(L228/L$66)^$BW$1,-99)</f>
        <v>-21.569878728050508</v>
      </c>
      <c r="BZ228" s="8">
        <f>MAX((BZ$3*climate!$M338+BZ$4*climate!$M338^2+BZ$5*climate!$M338^6)*(M228/M$66)^$BW$1,-99)</f>
        <v>-21.576246488140153</v>
      </c>
      <c r="CA228" s="8">
        <f t="shared" si="309"/>
        <v>2.9005123471117465E-2</v>
      </c>
      <c r="CB228" s="8">
        <f t="shared" si="310"/>
        <v>2.4145951074155714E-4</v>
      </c>
      <c r="CC228" s="8">
        <f t="shared" si="311"/>
        <v>4.1120198798720127E-5</v>
      </c>
      <c r="CD228" s="8">
        <f>MAX((CD$3*climate!$I338+CD$4*climate!$I338^2+CD$5*climate!$I338^6)*(K228/K$66)^$BW$1,-99)</f>
        <v>-99</v>
      </c>
      <c r="CE228" s="8">
        <f>MAX((CE$3*climate!$I338+CE$4*climate!$I338^2+CE$5*climate!$I338^6)*(L228/L$66)^$BW$1,-99)</f>
        <v>-99</v>
      </c>
      <c r="CF228" s="8">
        <f>MAX((CF$3*climate!$I338+CF$4*climate!$I338^2+CF$5*climate!$I338^6)*(M228/M$66)^$BW$1,-99)</f>
        <v>-99</v>
      </c>
      <c r="CG228" s="8">
        <f>MAX((CG$3*climate!$M338+CG$4*climate!$M338^2+CG$5*climate!$M338^6)*(K228/K$66)^$BW$1,-99)</f>
        <v>-99</v>
      </c>
      <c r="CH228" s="8">
        <f>MAX((CH$3*climate!$M338+CH$4*climate!$M338^2+CH$5*climate!$M338^6)*(L228/L$66)^$BW$1,-99)</f>
        <v>-99</v>
      </c>
      <c r="CI228" s="8">
        <f>MAX((CI$3*climate!$M338+CI$4*climate!$M338^2+CI$5*climate!$M338^6)*(M228/M$66)^$BW$1,-99)</f>
        <v>-99</v>
      </c>
      <c r="CJ228" s="8">
        <f t="shared" si="312"/>
        <v>0</v>
      </c>
      <c r="CK228" s="8">
        <f t="shared" si="313"/>
        <v>0</v>
      </c>
      <c r="CL228" s="8">
        <f t="shared" si="314"/>
        <v>0</v>
      </c>
    </row>
    <row r="229" spans="1:90">
      <c r="A229">
        <f t="shared" si="253"/>
        <v>2183</v>
      </c>
      <c r="B229" s="4">
        <f t="shared" si="271"/>
        <v>1286.5016110904014</v>
      </c>
      <c r="C229" s="4">
        <f t="shared" si="272"/>
        <v>3572.4245661177447</v>
      </c>
      <c r="D229" s="4">
        <f t="shared" si="273"/>
        <v>6808.8579530217767</v>
      </c>
      <c r="E229" s="11">
        <f t="shared" si="254"/>
        <v>1.3657066792276544E-6</v>
      </c>
      <c r="F229" s="11">
        <f t="shared" si="255"/>
        <v>2.7379408143386363E-6</v>
      </c>
      <c r="G229" s="11">
        <f t="shared" si="256"/>
        <v>6.0449058622691835E-6</v>
      </c>
      <c r="H229" s="4">
        <f t="shared" si="274"/>
        <v>153862.52386781492</v>
      </c>
      <c r="I229" s="4">
        <f t="shared" si="275"/>
        <v>179629.10054415689</v>
      </c>
      <c r="J229" s="4">
        <f t="shared" si="276"/>
        <v>34539.31771418159</v>
      </c>
      <c r="K229" s="4">
        <f t="shared" si="244"/>
        <v>119597.61460182354</v>
      </c>
      <c r="L229" s="4">
        <f t="shared" si="245"/>
        <v>50282.12554796222</v>
      </c>
      <c r="M229" s="4">
        <f t="shared" si="246"/>
        <v>5072.703521278926</v>
      </c>
      <c r="N229" s="11">
        <f t="shared" si="257"/>
        <v>-4.6321560464235301E-4</v>
      </c>
      <c r="O229" s="11">
        <f t="shared" si="258"/>
        <v>4.4541316429860256E-3</v>
      </c>
      <c r="P229" s="11">
        <f t="shared" si="259"/>
        <v>2.7397402781772495E-3</v>
      </c>
      <c r="Q229" s="4">
        <f t="shared" si="260"/>
        <v>2407.7667533886188</v>
      </c>
      <c r="R229" s="4">
        <f t="shared" si="261"/>
        <v>10315.947788088852</v>
      </c>
      <c r="S229" s="4">
        <f t="shared" si="262"/>
        <v>2462.172638499685</v>
      </c>
      <c r="T229" s="4">
        <f t="shared" si="277"/>
        <v>15.648818782260189</v>
      </c>
      <c r="U229" s="4">
        <f t="shared" si="278"/>
        <v>57.429156839500841</v>
      </c>
      <c r="V229" s="4">
        <f t="shared" si="279"/>
        <v>71.286082107196208</v>
      </c>
      <c r="W229" s="11">
        <f t="shared" si="263"/>
        <v>-1.219247815263802E-2</v>
      </c>
      <c r="X229" s="11">
        <f t="shared" si="264"/>
        <v>-1.3228699347321071E-2</v>
      </c>
      <c r="Y229" s="11">
        <f t="shared" si="265"/>
        <v>-1.2203590333800474E-2</v>
      </c>
      <c r="Z229" s="4">
        <f t="shared" si="291"/>
        <v>3344.4609396809988</v>
      </c>
      <c r="AA229" s="4">
        <f t="shared" si="280"/>
        <v>36442.267297004888</v>
      </c>
      <c r="AB229" s="4">
        <f t="shared" si="281"/>
        <v>4629.2985094736914</v>
      </c>
      <c r="AC229" s="12">
        <f t="shared" si="282"/>
        <v>1.4825304328013731</v>
      </c>
      <c r="AD229" s="12">
        <f t="shared" si="283"/>
        <v>4.393899103222715</v>
      </c>
      <c r="AE229" s="12">
        <f t="shared" si="284"/>
        <v>1.9122396181442192</v>
      </c>
      <c r="AF229" s="11">
        <f t="shared" si="266"/>
        <v>-2.9039671966837322E-3</v>
      </c>
      <c r="AG229" s="11">
        <f t="shared" si="267"/>
        <v>2.0567434751257441E-3</v>
      </c>
      <c r="AH229" s="11">
        <f t="shared" si="268"/>
        <v>8.257041531207765E-4</v>
      </c>
      <c r="AI229" s="1">
        <f t="shared" si="247"/>
        <v>308417.33402447909</v>
      </c>
      <c r="AJ229" s="1">
        <f t="shared" si="248"/>
        <v>342539.61497831688</v>
      </c>
      <c r="AK229" s="1">
        <f t="shared" si="249"/>
        <v>67044.083210397235</v>
      </c>
      <c r="AL229" s="17">
        <f t="shared" si="319"/>
        <v>60.53108739518904</v>
      </c>
      <c r="AM229" s="17">
        <f t="shared" si="319"/>
        <v>25.874484587986011</v>
      </c>
      <c r="AN229" s="17">
        <f t="shared" si="319"/>
        <v>4.0942306509785613</v>
      </c>
      <c r="AO229" s="7">
        <f t="shared" si="318"/>
        <v>3.2120524307014944E-3</v>
      </c>
      <c r="AP229" s="7">
        <f t="shared" si="318"/>
        <v>4.9463193686916243E-3</v>
      </c>
      <c r="AQ229" s="7">
        <f t="shared" si="318"/>
        <v>3.5803442459510469E-3</v>
      </c>
      <c r="AR229" s="1">
        <f t="shared" si="286"/>
        <v>153862.52386781492</v>
      </c>
      <c r="AS229" s="1">
        <f t="shared" si="287"/>
        <v>179629.10054415689</v>
      </c>
      <c r="AT229" s="1">
        <f t="shared" si="288"/>
        <v>34539.31771418159</v>
      </c>
      <c r="AU229" s="1">
        <f t="shared" si="250"/>
        <v>30772.504773562985</v>
      </c>
      <c r="AV229" s="1">
        <f t="shared" si="251"/>
        <v>35925.82010883138</v>
      </c>
      <c r="AW229" s="1">
        <f t="shared" si="252"/>
        <v>6907.8635428363186</v>
      </c>
      <c r="AX229" s="1">
        <f t="shared" si="300"/>
        <v>95678.091681458856</v>
      </c>
      <c r="AY229" s="1">
        <f t="shared" si="301"/>
        <v>40225.700438369779</v>
      </c>
      <c r="AZ229" s="1">
        <f t="shared" si="302"/>
        <v>4058.1628170231411</v>
      </c>
      <c r="BA229" s="1">
        <f t="shared" si="303"/>
        <v>11.468744624184753</v>
      </c>
      <c r="BB229" s="1">
        <f t="shared" si="304"/>
        <v>10.602261384720036</v>
      </c>
      <c r="BC229" s="1">
        <f t="shared" si="305"/>
        <v>8.3084856420607025</v>
      </c>
      <c r="BD229" s="1">
        <f t="shared" si="306"/>
        <v>882.59511191282502</v>
      </c>
      <c r="BE229">
        <f t="shared" si="292"/>
        <v>7.4918915218220111E-2</v>
      </c>
      <c r="BF229">
        <f t="shared" si="293"/>
        <v>0.20311806369660462</v>
      </c>
      <c r="BG229">
        <f t="shared" si="294"/>
        <v>2.6103804494005161E-2</v>
      </c>
      <c r="BH229">
        <f t="shared" si="307"/>
        <v>0.17501539485587067</v>
      </c>
      <c r="BI229">
        <f t="shared" si="308"/>
        <v>5.6128438574748528E-4</v>
      </c>
      <c r="BJ229">
        <f t="shared" si="308"/>
        <v>4.125694779985793E-3</v>
      </c>
      <c r="BK229">
        <f t="shared" si="308"/>
        <v>6.8140860906124406E-5</v>
      </c>
      <c r="BL229">
        <f t="shared" si="297"/>
        <v>86.360632198704295</v>
      </c>
      <c r="BM229">
        <f t="shared" si="298"/>
        <v>741.09484244857128</v>
      </c>
      <c r="BN229">
        <f t="shared" si="299"/>
        <v>2.3535388441544867</v>
      </c>
      <c r="BO229">
        <f t="shared" si="270"/>
        <v>228.90401842058944</v>
      </c>
      <c r="BP229">
        <f t="shared" si="289"/>
        <v>200.23954485999042</v>
      </c>
      <c r="BQ229">
        <f t="shared" si="290"/>
        <v>38.952234128873663</v>
      </c>
      <c r="BR229" s="7">
        <f t="shared" si="315"/>
        <v>2.234461302276225E-3</v>
      </c>
      <c r="BS229" s="7">
        <f t="shared" si="295"/>
        <v>8.0822517336034908E-3</v>
      </c>
      <c r="BT229" s="7">
        <f t="shared" si="296"/>
        <v>1.3733836845706479E-3</v>
      </c>
      <c r="BU229" s="8">
        <f>MAX((BU$3*climate!$I339+BU$4*climate!$I339^2+BU$5*climate!$I339^6)*(K229/K$66)^$BW$1,-99)</f>
        <v>-34.14304496847592</v>
      </c>
      <c r="BV229" s="8">
        <f>MAX((BV$3*climate!$I339+BV$4*climate!$I339^2+BV$5*climate!$I339^6)*(L229/L$66)^$BW$1,-99)</f>
        <v>-21.683311677678361</v>
      </c>
      <c r="BW229" s="8">
        <f>MAX((BW$3*climate!$I339+BW$4*climate!$I339^2+BW$5*climate!$I339^6)*(M229/M$66)^$BW$1,-99)</f>
        <v>-21.688542109504368</v>
      </c>
      <c r="BX229" s="8">
        <f>MAX((BX$3*climate!$M339+BX$4*climate!$M339^2+BX$5*climate!$M339^6)*(K229/K$66)^$BW$1,-99)</f>
        <v>-34.143061749764151</v>
      </c>
      <c r="BY229" s="8">
        <f>MAX((BY$3*climate!$M339+BY$4*climate!$M339^2+BY$5*climate!$M339^6)*(L229/L$66)^$BW$1,-99)</f>
        <v>-21.683321533537544</v>
      </c>
      <c r="BZ229" s="8">
        <f>MAX((BZ$3*climate!$M339+BZ$4*climate!$M339^2+BZ$5*climate!$M339^6)*(M229/M$66)^$BW$1,-99)</f>
        <v>-21.688551223114438</v>
      </c>
      <c r="CA229" s="8">
        <f t="shared" si="309"/>
        <v>2.8967892346833165E-2</v>
      </c>
      <c r="CB229" s="8">
        <f t="shared" si="310"/>
        <v>2.3412579813903163E-4</v>
      </c>
      <c r="CC229" s="8">
        <f t="shared" si="311"/>
        <v>3.9784030725539602E-5</v>
      </c>
      <c r="CD229" s="8">
        <f>MAX((CD$3*climate!$I339+CD$4*climate!$I339^2+CD$5*climate!$I339^6)*(K229/K$66)^$BW$1,-99)</f>
        <v>-99</v>
      </c>
      <c r="CE229" s="8">
        <f>MAX((CE$3*climate!$I339+CE$4*climate!$I339^2+CE$5*climate!$I339^6)*(L229/L$66)^$BW$1,-99)</f>
        <v>-99</v>
      </c>
      <c r="CF229" s="8">
        <f>MAX((CF$3*climate!$I339+CF$4*climate!$I339^2+CF$5*climate!$I339^6)*(M229/M$66)^$BW$1,-99)</f>
        <v>-99</v>
      </c>
      <c r="CG229" s="8">
        <f>MAX((CG$3*climate!$M339+CG$4*climate!$M339^2+CG$5*climate!$M339^6)*(K229/K$66)^$BW$1,-99)</f>
        <v>-99</v>
      </c>
      <c r="CH229" s="8">
        <f>MAX((CH$3*climate!$M339+CH$4*climate!$M339^2+CH$5*climate!$M339^6)*(L229/L$66)^$BW$1,-99)</f>
        <v>-99</v>
      </c>
      <c r="CI229" s="8">
        <f>MAX((CI$3*climate!$M339+CI$4*climate!$M339^2+CI$5*climate!$M339^6)*(M229/M$66)^$BW$1,-99)</f>
        <v>-99</v>
      </c>
      <c r="CJ229" s="8">
        <f t="shared" si="312"/>
        <v>0</v>
      </c>
      <c r="CK229" s="8">
        <f t="shared" si="313"/>
        <v>0</v>
      </c>
      <c r="CL229" s="8">
        <f t="shared" si="314"/>
        <v>0</v>
      </c>
    </row>
    <row r="230" spans="1:90">
      <c r="A230">
        <f t="shared" si="253"/>
        <v>2184</v>
      </c>
      <c r="B230" s="4">
        <f t="shared" si="271"/>
        <v>1286.5032802250523</v>
      </c>
      <c r="C230" s="4">
        <f t="shared" si="272"/>
        <v>3572.4338581504194</v>
      </c>
      <c r="D230" s="4">
        <f t="shared" si="273"/>
        <v>6808.8970539818638</v>
      </c>
      <c r="E230" s="11">
        <f t="shared" si="254"/>
        <v>1.2974213452662717E-6</v>
      </c>
      <c r="F230" s="11">
        <f t="shared" si="255"/>
        <v>2.6010437736217044E-6</v>
      </c>
      <c r="G230" s="11">
        <f t="shared" si="256"/>
        <v>5.7426605691557241E-6</v>
      </c>
      <c r="H230" s="4">
        <f t="shared" si="274"/>
        <v>153789.12852508586</v>
      </c>
      <c r="I230" s="4">
        <f t="shared" si="275"/>
        <v>180422.22766839978</v>
      </c>
      <c r="J230" s="4">
        <f t="shared" si="276"/>
        <v>34633.243721599829</v>
      </c>
      <c r="K230" s="4">
        <f t="shared" si="244"/>
        <v>119540.40917655727</v>
      </c>
      <c r="L230" s="4">
        <f t="shared" si="245"/>
        <v>50504.007864770101</v>
      </c>
      <c r="M230" s="4">
        <f t="shared" si="246"/>
        <v>5086.4689900614967</v>
      </c>
      <c r="N230" s="11">
        <f t="shared" si="257"/>
        <v>-4.7831577123613744E-4</v>
      </c>
      <c r="O230" s="11">
        <f t="shared" si="258"/>
        <v>4.4127473608137624E-3</v>
      </c>
      <c r="P230" s="11">
        <f t="shared" si="259"/>
        <v>2.7136355840287063E-3</v>
      </c>
      <c r="Q230" s="4">
        <f t="shared" si="260"/>
        <v>2377.2755631093278</v>
      </c>
      <c r="R230" s="4">
        <f t="shared" si="261"/>
        <v>10224.42728930309</v>
      </c>
      <c r="S230" s="4">
        <f t="shared" si="262"/>
        <v>2438.7391987973228</v>
      </c>
      <c r="T230" s="4">
        <f t="shared" si="277"/>
        <v>15.458020901142891</v>
      </c>
      <c r="U230" s="4">
        <f t="shared" si="278"/>
        <v>56.669443789900939</v>
      </c>
      <c r="V230" s="4">
        <f t="shared" si="279"/>
        <v>70.416135964658324</v>
      </c>
      <c r="W230" s="11">
        <f t="shared" si="263"/>
        <v>-1.219247815263802E-2</v>
      </c>
      <c r="X230" s="11">
        <f t="shared" si="264"/>
        <v>-1.3228699347321071E-2</v>
      </c>
      <c r="Y230" s="11">
        <f t="shared" si="265"/>
        <v>-1.2203590333800474E-2</v>
      </c>
      <c r="Z230" s="4">
        <f t="shared" si="291"/>
        <v>3292.5685065671487</v>
      </c>
      <c r="AA230" s="4">
        <f t="shared" si="280"/>
        <v>36194.744293647171</v>
      </c>
      <c r="AB230" s="4">
        <f t="shared" si="281"/>
        <v>4589.146612539972</v>
      </c>
      <c r="AC230" s="12">
        <f t="shared" si="282"/>
        <v>1.4782252130564326</v>
      </c>
      <c r="AD230" s="12">
        <f t="shared" si="283"/>
        <v>4.4029362265336296</v>
      </c>
      <c r="AE230" s="12">
        <f t="shared" si="284"/>
        <v>1.913818562338683</v>
      </c>
      <c r="AF230" s="11">
        <f t="shared" si="266"/>
        <v>-2.9039671966837322E-3</v>
      </c>
      <c r="AG230" s="11">
        <f t="shared" si="267"/>
        <v>2.0567434751257441E-3</v>
      </c>
      <c r="AH230" s="11">
        <f t="shared" si="268"/>
        <v>8.257041531207765E-4</v>
      </c>
      <c r="AI230" s="1">
        <f t="shared" si="247"/>
        <v>308348.1053955942</v>
      </c>
      <c r="AJ230" s="1">
        <f t="shared" si="248"/>
        <v>344211.47358931659</v>
      </c>
      <c r="AK230" s="1">
        <f t="shared" si="249"/>
        <v>67247.538432193833</v>
      </c>
      <c r="AL230" s="17">
        <f t="shared" si="319"/>
        <v>60.72357213132576</v>
      </c>
      <c r="AM230" s="17">
        <f t="shared" si="319"/>
        <v>26.001188217615752</v>
      </c>
      <c r="AN230" s="17">
        <f t="shared" si="319"/>
        <v>4.1087428185798602</v>
      </c>
      <c r="AO230" s="7">
        <f t="shared" si="318"/>
        <v>3.1799319063944794E-3</v>
      </c>
      <c r="AP230" s="7">
        <f t="shared" si="318"/>
        <v>4.8968561750047084E-3</v>
      </c>
      <c r="AQ230" s="7">
        <f t="shared" si="318"/>
        <v>3.5445408034915364E-3</v>
      </c>
      <c r="AR230" s="1">
        <f t="shared" si="286"/>
        <v>153789.12852508586</v>
      </c>
      <c r="AS230" s="1">
        <f t="shared" si="287"/>
        <v>180422.22766839978</v>
      </c>
      <c r="AT230" s="1">
        <f t="shared" si="288"/>
        <v>34633.243721599829</v>
      </c>
      <c r="AU230" s="1">
        <f t="shared" si="250"/>
        <v>30757.825705017174</v>
      </c>
      <c r="AV230" s="1">
        <f t="shared" si="251"/>
        <v>36084.445533679958</v>
      </c>
      <c r="AW230" s="1">
        <f t="shared" si="252"/>
        <v>6926.6487443199658</v>
      </c>
      <c r="AX230" s="1">
        <f t="shared" si="300"/>
        <v>95632.327341245807</v>
      </c>
      <c r="AY230" s="1">
        <f t="shared" si="301"/>
        <v>40403.206291816081</v>
      </c>
      <c r="AZ230" s="1">
        <f t="shared" si="302"/>
        <v>4069.1751920491974</v>
      </c>
      <c r="BA230" s="1">
        <f t="shared" si="303"/>
        <v>11.468266193984038</v>
      </c>
      <c r="BB230" s="1">
        <f t="shared" si="304"/>
        <v>10.606664424458927</v>
      </c>
      <c r="BC230" s="1">
        <f t="shared" si="305"/>
        <v>8.3111956023830693</v>
      </c>
      <c r="BD230" s="1">
        <f t="shared" si="306"/>
        <v>857.1553171416449</v>
      </c>
      <c r="BE230">
        <f t="shared" si="292"/>
        <v>7.4918915218220111E-2</v>
      </c>
      <c r="BF230">
        <f t="shared" si="293"/>
        <v>0.20311806369660462</v>
      </c>
      <c r="BG230">
        <f t="shared" si="294"/>
        <v>2.6103804494005161E-2</v>
      </c>
      <c r="BH230">
        <f t="shared" si="307"/>
        <v>0.17511107576503027</v>
      </c>
      <c r="BI230">
        <f t="shared" si="308"/>
        <v>5.6128438574748528E-4</v>
      </c>
      <c r="BJ230">
        <f t="shared" si="308"/>
        <v>4.125694779985793E-3</v>
      </c>
      <c r="BK230">
        <f t="shared" si="308"/>
        <v>6.8140860906124406E-5</v>
      </c>
      <c r="BL230">
        <f t="shared" si="297"/>
        <v>86.319436538843888</v>
      </c>
      <c r="BM230">
        <f t="shared" si="298"/>
        <v>744.36704288492524</v>
      </c>
      <c r="BN230">
        <f t="shared" si="299"/>
        <v>2.3599390431614404</v>
      </c>
      <c r="BO230">
        <f t="shared" si="270"/>
        <v>229.41549559168578</v>
      </c>
      <c r="BP230">
        <f t="shared" si="289"/>
        <v>202.49908790357469</v>
      </c>
      <c r="BQ230">
        <f t="shared" si="290"/>
        <v>39.399892809329991</v>
      </c>
      <c r="BR230" s="7">
        <f t="shared" si="315"/>
        <v>2.2108407087499948E-3</v>
      </c>
      <c r="BS230" s="7">
        <f t="shared" si="295"/>
        <v>7.84684634330436E-3</v>
      </c>
      <c r="BT230" s="7">
        <f t="shared" si="296"/>
        <v>1.3304958670319674E-3</v>
      </c>
      <c r="BU230" s="8">
        <f>MAX((BU$3*climate!$I340+BU$4*climate!$I340^2+BU$5*climate!$I340^6)*(K230/K$66)^$BW$1,-99)</f>
        <v>-34.37855393883855</v>
      </c>
      <c r="BV230" s="8">
        <f>MAX((BV$3*climate!$I340+BV$4*climate!$I340^2+BV$5*climate!$I340^6)*(L230/L$66)^$BW$1,-99)</f>
        <v>-21.795199862498418</v>
      </c>
      <c r="BW230" s="8">
        <f>MAX((BW$3*climate!$I340+BW$4*climate!$I340^2+BW$5*climate!$I340^6)*(M230/M$66)^$BW$1,-99)</f>
        <v>-21.799416887226485</v>
      </c>
      <c r="BX230" s="8">
        <f>MAX((BX$3*climate!$M340+BX$4*climate!$M340^2+BX$5*climate!$M340^6)*(K230/K$66)^$BW$1,-99)</f>
        <v>-34.378570702460401</v>
      </c>
      <c r="BY230" s="8">
        <f>MAX((BY$3*climate!$M340+BY$4*climate!$M340^2+BY$5*climate!$M340^6)*(L230/L$66)^$BW$1,-99)</f>
        <v>-21.795209694554703</v>
      </c>
      <c r="BZ230" s="8">
        <f>MAX((BZ$3*climate!$M340+BZ$4*climate!$M340^2+BZ$5*climate!$M340^6)*(M230/M$66)^$BW$1,-99)</f>
        <v>-21.79942598124866</v>
      </c>
      <c r="CA230" s="8">
        <f t="shared" si="309"/>
        <v>2.8930182817436204E-2</v>
      </c>
      <c r="CB230" s="8">
        <f t="shared" si="310"/>
        <v>2.2701069925212591E-4</v>
      </c>
      <c r="CC230" s="8">
        <f t="shared" si="311"/>
        <v>3.8491488671078105E-5</v>
      </c>
      <c r="CD230" s="8">
        <f>MAX((CD$3*climate!$I340+CD$4*climate!$I340^2+CD$5*climate!$I340^6)*(K230/K$66)^$BW$1,-99)</f>
        <v>-99</v>
      </c>
      <c r="CE230" s="8">
        <f>MAX((CE$3*climate!$I340+CE$4*climate!$I340^2+CE$5*climate!$I340^6)*(L230/L$66)^$BW$1,-99)</f>
        <v>-99</v>
      </c>
      <c r="CF230" s="8">
        <f>MAX((CF$3*climate!$I340+CF$4*climate!$I340^2+CF$5*climate!$I340^6)*(M230/M$66)^$BW$1,-99)</f>
        <v>-99</v>
      </c>
      <c r="CG230" s="8">
        <f>MAX((CG$3*climate!$M340+CG$4*climate!$M340^2+CG$5*climate!$M340^6)*(K230/K$66)^$BW$1,-99)</f>
        <v>-99</v>
      </c>
      <c r="CH230" s="8">
        <f>MAX((CH$3*climate!$M340+CH$4*climate!$M340^2+CH$5*climate!$M340^6)*(L230/L$66)^$BW$1,-99)</f>
        <v>-99</v>
      </c>
      <c r="CI230" s="8">
        <f>MAX((CI$3*climate!$M340+CI$4*climate!$M340^2+CI$5*climate!$M340^6)*(M230/M$66)^$BW$1,-99)</f>
        <v>-99</v>
      </c>
      <c r="CJ230" s="8">
        <f t="shared" si="312"/>
        <v>0</v>
      </c>
      <c r="CK230" s="8">
        <f t="shared" si="313"/>
        <v>0</v>
      </c>
      <c r="CL230" s="8">
        <f t="shared" si="314"/>
        <v>0</v>
      </c>
    </row>
    <row r="231" spans="1:90">
      <c r="A231">
        <f t="shared" si="253"/>
        <v>2185</v>
      </c>
      <c r="B231" s="4">
        <f t="shared" si="271"/>
        <v>1286.5048659050281</v>
      </c>
      <c r="C231" s="4">
        <f t="shared" si="272"/>
        <v>3572.4426856044206</v>
      </c>
      <c r="D231" s="4">
        <f t="shared" si="273"/>
        <v>6808.9342001072628</v>
      </c>
      <c r="E231" s="11">
        <f t="shared" si="254"/>
        <v>1.232550278002958E-6</v>
      </c>
      <c r="F231" s="11">
        <f t="shared" si="255"/>
        <v>2.4709915849406192E-6</v>
      </c>
      <c r="G231" s="11">
        <f t="shared" si="256"/>
        <v>5.4555275406979374E-6</v>
      </c>
      <c r="H231" s="4">
        <f t="shared" si="274"/>
        <v>153713.58965222564</v>
      </c>
      <c r="I231" s="4">
        <f t="shared" si="275"/>
        <v>181211.49231118869</v>
      </c>
      <c r="J231" s="4">
        <f t="shared" si="276"/>
        <v>34726.529993780438</v>
      </c>
      <c r="K231" s="4">
        <f t="shared" si="244"/>
        <v>119481.54548493797</v>
      </c>
      <c r="L231" s="4">
        <f t="shared" si="245"/>
        <v>50724.814436184461</v>
      </c>
      <c r="M231" s="4">
        <f t="shared" si="246"/>
        <v>5100.1418097465794</v>
      </c>
      <c r="N231" s="11">
        <f t="shared" si="257"/>
        <v>-4.9241668172939068E-4</v>
      </c>
      <c r="O231" s="11">
        <f t="shared" si="258"/>
        <v>4.3720603720320828E-3</v>
      </c>
      <c r="P231" s="11">
        <f t="shared" si="259"/>
        <v>2.688076878439194E-3</v>
      </c>
      <c r="Q231" s="4">
        <f t="shared" si="260"/>
        <v>2347.1372381986744</v>
      </c>
      <c r="R231" s="4">
        <f t="shared" si="261"/>
        <v>10133.306920477435</v>
      </c>
      <c r="S231" s="4">
        <f t="shared" si="262"/>
        <v>2415.4665198476587</v>
      </c>
      <c r="T231" s="4">
        <f t="shared" si="277"/>
        <v>15.269549319022685</v>
      </c>
      <c r="U231" s="4">
        <f t="shared" si="278"/>
        <v>55.919780755824426</v>
      </c>
      <c r="V231" s="4">
        <f t="shared" si="279"/>
        <v>69.556806288456443</v>
      </c>
      <c r="W231" s="11">
        <f t="shared" si="263"/>
        <v>-1.219247815263802E-2</v>
      </c>
      <c r="X231" s="11">
        <f t="shared" si="264"/>
        <v>-1.3228699347321071E-2</v>
      </c>
      <c r="Y231" s="11">
        <f t="shared" si="265"/>
        <v>-1.2203590333800474E-2</v>
      </c>
      <c r="Z231" s="4">
        <f t="shared" si="291"/>
        <v>3241.4320420560462</v>
      </c>
      <c r="AA231" s="4">
        <f t="shared" si="280"/>
        <v>35947.416471421639</v>
      </c>
      <c r="AB231" s="4">
        <f t="shared" si="281"/>
        <v>4549.2231605770039</v>
      </c>
      <c r="AC231" s="12">
        <f t="shared" si="282"/>
        <v>1.4739324955284059</v>
      </c>
      <c r="AD231" s="12">
        <f t="shared" si="283"/>
        <v>4.4119919368889473</v>
      </c>
      <c r="AE231" s="12">
        <f t="shared" si="284"/>
        <v>1.9153988102739257</v>
      </c>
      <c r="AF231" s="11">
        <f t="shared" si="266"/>
        <v>-2.9039671966837322E-3</v>
      </c>
      <c r="AG231" s="11">
        <f t="shared" si="267"/>
        <v>2.0567434751257441E-3</v>
      </c>
      <c r="AH231" s="11">
        <f t="shared" si="268"/>
        <v>8.257041531207765E-4</v>
      </c>
      <c r="AI231" s="1">
        <f t="shared" si="247"/>
        <v>308271.120561052</v>
      </c>
      <c r="AJ231" s="1">
        <f t="shared" si="248"/>
        <v>345874.77176406491</v>
      </c>
      <c r="AK231" s="1">
        <f t="shared" si="249"/>
        <v>67449.433333294408</v>
      </c>
      <c r="AL231" s="17">
        <f t="shared" si="319"/>
        <v>60.914737987571506</v>
      </c>
      <c r="AM231" s="17">
        <f t="shared" si="319"/>
        <v>26.127239055905836</v>
      </c>
      <c r="AN231" s="17">
        <f t="shared" si="319"/>
        <v>4.1231607890856541</v>
      </c>
      <c r="AO231" s="7">
        <f t="shared" si="318"/>
        <v>3.1481325873305346E-3</v>
      </c>
      <c r="AP231" s="7">
        <f t="shared" si="318"/>
        <v>4.847887613254661E-3</v>
      </c>
      <c r="AQ231" s="7">
        <f t="shared" si="318"/>
        <v>3.5090953954566208E-3</v>
      </c>
      <c r="AR231" s="1">
        <f t="shared" si="286"/>
        <v>153713.58965222564</v>
      </c>
      <c r="AS231" s="1">
        <f t="shared" si="287"/>
        <v>181211.49231118869</v>
      </c>
      <c r="AT231" s="1">
        <f t="shared" si="288"/>
        <v>34726.529993780438</v>
      </c>
      <c r="AU231" s="1">
        <f t="shared" si="250"/>
        <v>30742.717930445127</v>
      </c>
      <c r="AV231" s="1">
        <f t="shared" si="251"/>
        <v>36242.298462237741</v>
      </c>
      <c r="AW231" s="1">
        <f t="shared" si="252"/>
        <v>6945.3059987560882</v>
      </c>
      <c r="AX231" s="1">
        <f t="shared" si="300"/>
        <v>95585.236387950368</v>
      </c>
      <c r="AY231" s="1">
        <f t="shared" si="301"/>
        <v>40579.851548947569</v>
      </c>
      <c r="AZ231" s="1">
        <f t="shared" si="302"/>
        <v>4080.1134477972641</v>
      </c>
      <c r="BA231" s="1">
        <f t="shared" si="303"/>
        <v>11.467773656025399</v>
      </c>
      <c r="BB231" s="1">
        <f t="shared" si="304"/>
        <v>10.611026955141167</v>
      </c>
      <c r="BC231" s="1">
        <f t="shared" si="305"/>
        <v>8.3138800728442952</v>
      </c>
      <c r="BD231" s="1">
        <f t="shared" si="306"/>
        <v>832.44598525530432</v>
      </c>
      <c r="BE231">
        <f t="shared" si="292"/>
        <v>7.4918915218220111E-2</v>
      </c>
      <c r="BF231">
        <f t="shared" si="293"/>
        <v>0.20311806369660462</v>
      </c>
      <c r="BG231">
        <f t="shared" si="294"/>
        <v>2.6103804494005161E-2</v>
      </c>
      <c r="BH231">
        <f t="shared" si="307"/>
        <v>0.17520585475294481</v>
      </c>
      <c r="BI231">
        <f t="shared" si="308"/>
        <v>5.6128438574748528E-4</v>
      </c>
      <c r="BJ231">
        <f t="shared" si="308"/>
        <v>4.125694779985793E-3</v>
      </c>
      <c r="BK231">
        <f t="shared" si="308"/>
        <v>6.8140860906124406E-5</v>
      </c>
      <c r="BL231">
        <f t="shared" si="297"/>
        <v>86.27703774899048</v>
      </c>
      <c r="BM231">
        <f t="shared" si="298"/>
        <v>747.62330790170688</v>
      </c>
      <c r="BN231">
        <f t="shared" si="299"/>
        <v>2.3662956500585501</v>
      </c>
      <c r="BO231">
        <f t="shared" si="270"/>
        <v>229.92269670855794</v>
      </c>
      <c r="BP231">
        <f t="shared" si="289"/>
        <v>204.78427130963806</v>
      </c>
      <c r="BQ231">
        <f t="shared" si="290"/>
        <v>39.852718484703878</v>
      </c>
      <c r="BR231" s="7">
        <f t="shared" si="315"/>
        <v>2.1879459325013784E-3</v>
      </c>
      <c r="BS231" s="7">
        <f t="shared" si="295"/>
        <v>7.6182974206838441E-3</v>
      </c>
      <c r="BT231" s="7">
        <f t="shared" si="296"/>
        <v>1.2889768393813854E-3</v>
      </c>
      <c r="BU231" s="8">
        <f>MAX((BU$3*climate!$I341+BU$4*climate!$I341^2+BU$5*climate!$I341^6)*(K231/K$66)^$BW$1,-99)</f>
        <v>-34.6117127763982</v>
      </c>
      <c r="BV231" s="8">
        <f>MAX((BV$3*climate!$I341+BV$4*climate!$I341^2+BV$5*climate!$I341^6)*(L231/L$66)^$BW$1,-99)</f>
        <v>-21.905537257606511</v>
      </c>
      <c r="BW231" s="8">
        <f>MAX((BW$3*climate!$I341+BW$4*climate!$I341^2+BW$5*climate!$I341^6)*(M231/M$66)^$BW$1,-99)</f>
        <v>-21.908863591567062</v>
      </c>
      <c r="BX231" s="8">
        <f>MAX((BX$3*climate!$M341+BX$4*climate!$M341^2+BX$5*climate!$M341^6)*(K231/K$66)^$BW$1,-99)</f>
        <v>-34.611729522323557</v>
      </c>
      <c r="BY231" s="8">
        <f>MAX((BY$3*climate!$M341+BY$4*climate!$M341^2+BY$5*climate!$M341^6)*(L231/L$66)^$BW$1,-99)</f>
        <v>-21.905547065981782</v>
      </c>
      <c r="BZ231" s="8">
        <f>MAX((BZ$3*climate!$M341+BZ$4*climate!$M341^2+BZ$5*climate!$M341^6)*(M231/M$66)^$BW$1,-99)</f>
        <v>-21.908872666096912</v>
      </c>
      <c r="CA231" s="8">
        <f t="shared" si="309"/>
        <v>2.88920323174135E-2</v>
      </c>
      <c r="CB231" s="8">
        <f t="shared" si="310"/>
        <v>2.2010809528206552E-4</v>
      </c>
      <c r="CC231" s="8">
        <f t="shared" si="311"/>
        <v>3.7241160499804498E-5</v>
      </c>
      <c r="CD231" s="8">
        <f>MAX((CD$3*climate!$I341+CD$4*climate!$I341^2+CD$5*climate!$I341^6)*(K231/K$66)^$BW$1,-99)</f>
        <v>-99</v>
      </c>
      <c r="CE231" s="8">
        <f>MAX((CE$3*climate!$I341+CE$4*climate!$I341^2+CE$5*climate!$I341^6)*(L231/L$66)^$BW$1,-99)</f>
        <v>-99</v>
      </c>
      <c r="CF231" s="8">
        <f>MAX((CF$3*climate!$I341+CF$4*climate!$I341^2+CF$5*climate!$I341^6)*(M231/M$66)^$BW$1,-99)</f>
        <v>-99</v>
      </c>
      <c r="CG231" s="8">
        <f>MAX((CG$3*climate!$M341+CG$4*climate!$M341^2+CG$5*climate!$M341^6)*(K231/K$66)^$BW$1,-99)</f>
        <v>-99</v>
      </c>
      <c r="CH231" s="8">
        <f>MAX((CH$3*climate!$M341+CH$4*climate!$M341^2+CH$5*climate!$M341^6)*(L231/L$66)^$BW$1,-99)</f>
        <v>-99</v>
      </c>
      <c r="CI231" s="8">
        <f>MAX((CI$3*climate!$M341+CI$4*climate!$M341^2+CI$5*climate!$M341^6)*(M231/M$66)^$BW$1,-99)</f>
        <v>-99</v>
      </c>
      <c r="CJ231" s="8">
        <f t="shared" si="312"/>
        <v>0</v>
      </c>
      <c r="CK231" s="8">
        <f t="shared" si="313"/>
        <v>0</v>
      </c>
      <c r="CL231" s="8">
        <f t="shared" si="314"/>
        <v>0</v>
      </c>
    </row>
    <row r="232" spans="1:90">
      <c r="A232">
        <f t="shared" si="253"/>
        <v>2186</v>
      </c>
      <c r="B232" s="4">
        <f t="shared" si="271"/>
        <v>1286.5063723028616</v>
      </c>
      <c r="C232" s="4">
        <f t="shared" si="272"/>
        <v>3572.4510717064436</v>
      </c>
      <c r="D232" s="4">
        <f t="shared" si="273"/>
        <v>6808.969489118911</v>
      </c>
      <c r="E232" s="11">
        <f t="shared" si="254"/>
        <v>1.17092276410281E-6</v>
      </c>
      <c r="F232" s="11">
        <f t="shared" si="255"/>
        <v>2.3474420056935882E-6</v>
      </c>
      <c r="G232" s="11">
        <f t="shared" si="256"/>
        <v>5.1827511636630402E-6</v>
      </c>
      <c r="H232" s="4">
        <f t="shared" si="274"/>
        <v>153636.06253076377</v>
      </c>
      <c r="I232" s="4">
        <f t="shared" si="275"/>
        <v>181996.93802234589</v>
      </c>
      <c r="J232" s="4">
        <f t="shared" si="276"/>
        <v>34819.189022564191</v>
      </c>
      <c r="K232" s="4">
        <f t="shared" si="244"/>
        <v>119421.14383448673</v>
      </c>
      <c r="L232" s="4">
        <f t="shared" si="245"/>
        <v>50944.55721556233</v>
      </c>
      <c r="M232" s="4">
        <f t="shared" si="246"/>
        <v>5113.7237548511666</v>
      </c>
      <c r="N232" s="11">
        <f t="shared" si="257"/>
        <v>-5.0553121158658509E-4</v>
      </c>
      <c r="O232" s="11">
        <f t="shared" si="258"/>
        <v>4.3320568408253823E-3</v>
      </c>
      <c r="P232" s="11">
        <f t="shared" si="259"/>
        <v>2.6630524427049274E-3</v>
      </c>
      <c r="Q232" s="4">
        <f t="shared" si="260"/>
        <v>2317.3504480028728</v>
      </c>
      <c r="R232" s="4">
        <f t="shared" si="261"/>
        <v>10042.597371498552</v>
      </c>
      <c r="S232" s="4">
        <f t="shared" si="262"/>
        <v>2392.3555691438614</v>
      </c>
      <c r="T232" s="4">
        <f t="shared" si="277"/>
        <v>15.083375672549872</v>
      </c>
      <c r="U232" s="4">
        <f t="shared" si="278"/>
        <v>55.180034788637514</v>
      </c>
      <c r="V232" s="4">
        <f t="shared" si="279"/>
        <v>68.707963519584609</v>
      </c>
      <c r="W232" s="11">
        <f t="shared" si="263"/>
        <v>-1.219247815263802E-2</v>
      </c>
      <c r="X232" s="11">
        <f t="shared" si="264"/>
        <v>-1.3228699347321071E-2</v>
      </c>
      <c r="Y232" s="11">
        <f t="shared" si="265"/>
        <v>-1.2203590333800474E-2</v>
      </c>
      <c r="Z232" s="4">
        <f t="shared" si="291"/>
        <v>3191.0445456887865</v>
      </c>
      <c r="AA232" s="4">
        <f t="shared" si="280"/>
        <v>35700.327843645835</v>
      </c>
      <c r="AB232" s="4">
        <f t="shared" si="281"/>
        <v>4509.5307805324865</v>
      </c>
      <c r="AC232" s="12">
        <f t="shared" si="282"/>
        <v>1.4696522439112651</v>
      </c>
      <c r="AD232" s="12">
        <f t="shared" si="283"/>
        <v>4.421066272517451</v>
      </c>
      <c r="AE232" s="12">
        <f t="shared" si="284"/>
        <v>1.9169803630264515</v>
      </c>
      <c r="AF232" s="11">
        <f t="shared" si="266"/>
        <v>-2.9039671966837322E-3</v>
      </c>
      <c r="AG232" s="11">
        <f t="shared" si="267"/>
        <v>2.0567434751257441E-3</v>
      </c>
      <c r="AH232" s="11">
        <f t="shared" si="268"/>
        <v>8.257041531207765E-4</v>
      </c>
      <c r="AI232" s="1">
        <f t="shared" si="247"/>
        <v>308186.72643539193</v>
      </c>
      <c r="AJ232" s="1">
        <f t="shared" si="248"/>
        <v>347529.59304989618</v>
      </c>
      <c r="AK232" s="1">
        <f t="shared" si="249"/>
        <v>67649.795998721063</v>
      </c>
      <c r="AL232" s="17">
        <f t="shared" si="319"/>
        <v>61.10458798256181</v>
      </c>
      <c r="AM232" s="17">
        <f t="shared" si="319"/>
        <v>26.252634355307631</v>
      </c>
      <c r="AN232" s="17">
        <f t="shared" si="319"/>
        <v>4.1374846679799644</v>
      </c>
      <c r="AO232" s="7">
        <f t="shared" si="318"/>
        <v>3.1166512614572294E-3</v>
      </c>
      <c r="AP232" s="7">
        <f t="shared" si="318"/>
        <v>4.799408737122114E-3</v>
      </c>
      <c r="AQ232" s="7">
        <f t="shared" si="318"/>
        <v>3.4740044415020547E-3</v>
      </c>
      <c r="AR232" s="1">
        <f t="shared" si="286"/>
        <v>153636.06253076377</v>
      </c>
      <c r="AS232" s="1">
        <f t="shared" si="287"/>
        <v>181996.93802234589</v>
      </c>
      <c r="AT232" s="1">
        <f t="shared" si="288"/>
        <v>34819.189022564191</v>
      </c>
      <c r="AU232" s="1">
        <f t="shared" si="250"/>
        <v>30727.212506152755</v>
      </c>
      <c r="AV232" s="1">
        <f t="shared" si="251"/>
        <v>36399.387604469179</v>
      </c>
      <c r="AW232" s="1">
        <f t="shared" si="252"/>
        <v>6963.8378045128384</v>
      </c>
      <c r="AX232" s="1">
        <f t="shared" si="300"/>
        <v>95536.915067589391</v>
      </c>
      <c r="AY232" s="1">
        <f t="shared" si="301"/>
        <v>40755.645772449869</v>
      </c>
      <c r="AZ232" s="1">
        <f t="shared" si="302"/>
        <v>4090.9790038809338</v>
      </c>
      <c r="BA232" s="1">
        <f t="shared" si="303"/>
        <v>11.467267996989829</v>
      </c>
      <c r="BB232" s="1">
        <f t="shared" si="304"/>
        <v>10.615349655635507</v>
      </c>
      <c r="BC232" s="1">
        <f t="shared" si="305"/>
        <v>8.3165395856456179</v>
      </c>
      <c r="BD232" s="1">
        <f t="shared" si="306"/>
        <v>808.44628814536259</v>
      </c>
      <c r="BE232">
        <f t="shared" si="292"/>
        <v>7.4918915218220111E-2</v>
      </c>
      <c r="BF232">
        <f t="shared" si="293"/>
        <v>0.20311806369660462</v>
      </c>
      <c r="BG232">
        <f t="shared" si="294"/>
        <v>2.6103804494005161E-2</v>
      </c>
      <c r="BH232">
        <f t="shared" si="307"/>
        <v>0.17529973836692761</v>
      </c>
      <c r="BI232">
        <f t="shared" si="308"/>
        <v>5.6128438574748528E-4</v>
      </c>
      <c r="BJ232">
        <f t="shared" si="308"/>
        <v>4.125694779985793E-3</v>
      </c>
      <c r="BK232">
        <f t="shared" si="308"/>
        <v>6.8140860906124406E-5</v>
      </c>
      <c r="BL232">
        <f t="shared" si="297"/>
        <v>86.233522986241979</v>
      </c>
      <c r="BM232">
        <f t="shared" si="298"/>
        <v>750.86381717219035</v>
      </c>
      <c r="BN232">
        <f t="shared" si="299"/>
        <v>2.3726095160506002</v>
      </c>
      <c r="BO232">
        <f t="shared" si="270"/>
        <v>230.42575513761116</v>
      </c>
      <c r="BP232">
        <f t="shared" si="289"/>
        <v>207.09538473546229</v>
      </c>
      <c r="BQ232">
        <f t="shared" si="290"/>
        <v>40.310770548837525</v>
      </c>
      <c r="BR232" s="7">
        <f t="shared" si="315"/>
        <v>2.1657625520428159E-3</v>
      </c>
      <c r="BS232" s="7">
        <f t="shared" si="295"/>
        <v>7.3964052627998487E-3</v>
      </c>
      <c r="BT232" s="7">
        <f t="shared" si="296"/>
        <v>1.2487811395790864E-3</v>
      </c>
      <c r="BU232" s="8">
        <f>MAX((BU$3*climate!$I342+BU$4*climate!$I342^2+BU$5*climate!$I342^6)*(K232/K$66)^$BW$1,-99)</f>
        <v>-34.842511757887124</v>
      </c>
      <c r="BV232" s="8">
        <f>MAX((BV$3*climate!$I342+BV$4*climate!$I342^2+BV$5*climate!$I342^6)*(L232/L$66)^$BW$1,-99)</f>
        <v>-22.014328080126532</v>
      </c>
      <c r="BW232" s="8">
        <f>MAX((BW$3*climate!$I342+BW$4*climate!$I342^2+BW$5*climate!$I342^6)*(M232/M$66)^$BW$1,-99)</f>
        <v>-22.016884485142011</v>
      </c>
      <c r="BX232" s="8">
        <f>MAX((BX$3*climate!$M342+BX$4*climate!$M342^2+BX$5*climate!$M342^6)*(K232/K$66)^$BW$1,-99)</f>
        <v>-34.842528486090266</v>
      </c>
      <c r="BY232" s="8">
        <f>MAX((BY$3*climate!$M342+BY$4*climate!$M342^2+BY$5*climate!$M342^6)*(L232/L$66)^$BW$1,-99)</f>
        <v>-22.014337864944768</v>
      </c>
      <c r="BZ232" s="8">
        <f>MAX((BZ$3*climate!$M342+BZ$4*climate!$M342^2+BZ$5*climate!$M342^6)*(M232/M$66)^$BW$1,-99)</f>
        <v>-22.016893540276907</v>
      </c>
      <c r="CA232" s="8">
        <f t="shared" si="309"/>
        <v>2.8853477176309168E-2</v>
      </c>
      <c r="CB232" s="8">
        <f t="shared" si="310"/>
        <v>2.1341201043692846E-4</v>
      </c>
      <c r="CC232" s="8">
        <f t="shared" si="311"/>
        <v>3.6031678109050521E-5</v>
      </c>
      <c r="CD232" s="8">
        <f>MAX((CD$3*climate!$I342+CD$4*climate!$I342^2+CD$5*climate!$I342^6)*(K232/K$66)^$BW$1,-99)</f>
        <v>-99</v>
      </c>
      <c r="CE232" s="8">
        <f>MAX((CE$3*climate!$I342+CE$4*climate!$I342^2+CE$5*climate!$I342^6)*(L232/L$66)^$BW$1,-99)</f>
        <v>-99</v>
      </c>
      <c r="CF232" s="8">
        <f>MAX((CF$3*climate!$I342+CF$4*climate!$I342^2+CF$5*climate!$I342^6)*(M232/M$66)^$BW$1,-99)</f>
        <v>-99</v>
      </c>
      <c r="CG232" s="8">
        <f>MAX((CG$3*climate!$M342+CG$4*climate!$M342^2+CG$5*climate!$M342^6)*(K232/K$66)^$BW$1,-99)</f>
        <v>-99</v>
      </c>
      <c r="CH232" s="8">
        <f>MAX((CH$3*climate!$M342+CH$4*climate!$M342^2+CH$5*climate!$M342^6)*(L232/L$66)^$BW$1,-99)</f>
        <v>-99</v>
      </c>
      <c r="CI232" s="8">
        <f>MAX((CI$3*climate!$M342+CI$4*climate!$M342^2+CI$5*climate!$M342^6)*(M232/M$66)^$BW$1,-99)</f>
        <v>-99</v>
      </c>
      <c r="CJ232" s="8">
        <f t="shared" si="312"/>
        <v>0</v>
      </c>
      <c r="CK232" s="8">
        <f t="shared" si="313"/>
        <v>0</v>
      </c>
      <c r="CL232" s="8">
        <f t="shared" si="314"/>
        <v>0</v>
      </c>
    </row>
    <row r="233" spans="1:90">
      <c r="A233">
        <f t="shared" si="253"/>
        <v>2187</v>
      </c>
      <c r="B233" s="4">
        <f t="shared" si="271"/>
        <v>1286.5078033824793</v>
      </c>
      <c r="C233" s="4">
        <f t="shared" si="272"/>
        <v>3572.4590385220672</v>
      </c>
      <c r="D233" s="4">
        <f t="shared" si="273"/>
        <v>6809.0030138537268</v>
      </c>
      <c r="E233" s="11">
        <f t="shared" si="254"/>
        <v>1.1123766258976694E-6</v>
      </c>
      <c r="F233" s="11">
        <f t="shared" si="255"/>
        <v>2.2300699054089086E-6</v>
      </c>
      <c r="G233" s="11">
        <f t="shared" si="256"/>
        <v>4.9236136054798881E-6</v>
      </c>
      <c r="H233" s="4">
        <f t="shared" si="274"/>
        <v>153556.70021619732</v>
      </c>
      <c r="I233" s="4">
        <f t="shared" si="275"/>
        <v>182778.60809674382</v>
      </c>
      <c r="J233" s="4">
        <f t="shared" si="276"/>
        <v>34911.233107628905</v>
      </c>
      <c r="K233" s="4">
        <f t="shared" si="244"/>
        <v>119359.32282141381</v>
      </c>
      <c r="L233" s="4">
        <f t="shared" si="245"/>
        <v>51163.248094891991</v>
      </c>
      <c r="M233" s="4">
        <f t="shared" si="246"/>
        <v>5127.216574379222</v>
      </c>
      <c r="N233" s="11">
        <f t="shared" si="257"/>
        <v>-5.1767225708887477E-4</v>
      </c>
      <c r="O233" s="11">
        <f t="shared" si="258"/>
        <v>4.2927231343734551E-3</v>
      </c>
      <c r="P233" s="11">
        <f t="shared" si="259"/>
        <v>2.6385507264163888E-3</v>
      </c>
      <c r="Q233" s="4">
        <f t="shared" si="260"/>
        <v>2287.9137467142832</v>
      </c>
      <c r="R233" s="4">
        <f t="shared" si="261"/>
        <v>9952.3088641453069</v>
      </c>
      <c r="S233" s="4">
        <f t="shared" si="262"/>
        <v>2369.407226006218</v>
      </c>
      <c r="T233" s="4">
        <f t="shared" si="277"/>
        <v>14.899471944194277</v>
      </c>
      <c r="U233" s="4">
        <f t="shared" si="278"/>
        <v>54.450074698443913</v>
      </c>
      <c r="V233" s="4">
        <f t="shared" si="279"/>
        <v>67.869479680121884</v>
      </c>
      <c r="W233" s="11">
        <f t="shared" si="263"/>
        <v>-1.219247815263802E-2</v>
      </c>
      <c r="X233" s="11">
        <f t="shared" si="264"/>
        <v>-1.3228699347321071E-2</v>
      </c>
      <c r="Y233" s="11">
        <f t="shared" si="265"/>
        <v>-1.2203590333800474E-2</v>
      </c>
      <c r="Z233" s="4">
        <f t="shared" si="291"/>
        <v>3141.3989017679778</v>
      </c>
      <c r="AA233" s="4">
        <f t="shared" si="280"/>
        <v>35453.521078503494</v>
      </c>
      <c r="AB233" s="4">
        <f t="shared" si="281"/>
        <v>4470.0719367819574</v>
      </c>
      <c r="AC233" s="12">
        <f t="shared" si="282"/>
        <v>1.4653844220044141</v>
      </c>
      <c r="AD233" s="12">
        <f t="shared" si="283"/>
        <v>4.4301592717265494</v>
      </c>
      <c r="AE233" s="12">
        <f t="shared" si="284"/>
        <v>1.9185632216736535</v>
      </c>
      <c r="AF233" s="11">
        <f t="shared" si="266"/>
        <v>-2.9039671966837322E-3</v>
      </c>
      <c r="AG233" s="11">
        <f t="shared" si="267"/>
        <v>2.0567434751257441E-3</v>
      </c>
      <c r="AH233" s="11">
        <f t="shared" si="268"/>
        <v>8.257041531207765E-4</v>
      </c>
      <c r="AI233" s="1">
        <f t="shared" si="247"/>
        <v>308095.26629800547</v>
      </c>
      <c r="AJ233" s="1">
        <f t="shared" si="248"/>
        <v>349176.02134937578</v>
      </c>
      <c r="AK233" s="1">
        <f t="shared" si="249"/>
        <v>67848.654203361803</v>
      </c>
      <c r="AL233" s="17">
        <f t="shared" si="319"/>
        <v>61.293125256866318</v>
      </c>
      <c r="AM233" s="17">
        <f t="shared" si="319"/>
        <v>26.377371506777994</v>
      </c>
      <c r="AN233" s="17">
        <f t="shared" si="319"/>
        <v>4.1517145716920414</v>
      </c>
      <c r="AO233" s="7">
        <f t="shared" si="318"/>
        <v>3.085484748842657E-3</v>
      </c>
      <c r="AP233" s="7">
        <f t="shared" si="318"/>
        <v>4.7514146497508927E-3</v>
      </c>
      <c r="AQ233" s="7">
        <f t="shared" si="318"/>
        <v>3.4392643970870343E-3</v>
      </c>
      <c r="AR233" s="1">
        <f t="shared" si="286"/>
        <v>153556.70021619732</v>
      </c>
      <c r="AS233" s="1">
        <f t="shared" si="287"/>
        <v>182778.60809674382</v>
      </c>
      <c r="AT233" s="1">
        <f t="shared" si="288"/>
        <v>34911.233107628905</v>
      </c>
      <c r="AU233" s="1">
        <f t="shared" si="250"/>
        <v>30711.340043239466</v>
      </c>
      <c r="AV233" s="1">
        <f t="shared" si="251"/>
        <v>36555.721619348762</v>
      </c>
      <c r="AW233" s="1">
        <f t="shared" si="252"/>
        <v>6982.2466215257809</v>
      </c>
      <c r="AX233" s="1">
        <f t="shared" si="300"/>
        <v>95487.458257131046</v>
      </c>
      <c r="AY233" s="1">
        <f t="shared" si="301"/>
        <v>40930.59847591359</v>
      </c>
      <c r="AZ233" s="1">
        <f t="shared" si="302"/>
        <v>4101.7732595033776</v>
      </c>
      <c r="BA233" s="1">
        <f t="shared" si="303"/>
        <v>11.466750190694196</v>
      </c>
      <c r="BB233" s="1">
        <f t="shared" si="304"/>
        <v>10.619633191317336</v>
      </c>
      <c r="BC233" s="1">
        <f t="shared" si="305"/>
        <v>8.3191746615081268</v>
      </c>
      <c r="BD233" s="1">
        <f t="shared" si="306"/>
        <v>785.13598396856355</v>
      </c>
      <c r="BE233">
        <f t="shared" si="292"/>
        <v>7.4918915218220111E-2</v>
      </c>
      <c r="BF233">
        <f t="shared" si="293"/>
        <v>0.20311806369660462</v>
      </c>
      <c r="BG233">
        <f t="shared" si="294"/>
        <v>2.6103804494005161E-2</v>
      </c>
      <c r="BH233">
        <f t="shared" si="307"/>
        <v>0.17539273313090764</v>
      </c>
      <c r="BI233">
        <f t="shared" si="308"/>
        <v>5.6128438574748528E-4</v>
      </c>
      <c r="BJ233">
        <f t="shared" si="308"/>
        <v>4.125694779985793E-3</v>
      </c>
      <c r="BK233">
        <f t="shared" si="308"/>
        <v>6.8140860906124406E-5</v>
      </c>
      <c r="BL233">
        <f t="shared" si="297"/>
        <v>86.188978158259047</v>
      </c>
      <c r="BM233">
        <f t="shared" si="298"/>
        <v>754.08874931780497</v>
      </c>
      <c r="BN233">
        <f t="shared" si="299"/>
        <v>2.3788814792482267</v>
      </c>
      <c r="BO233">
        <f t="shared" si="270"/>
        <v>230.92480260911438</v>
      </c>
      <c r="BP233">
        <f t="shared" si="289"/>
        <v>209.43272110866025</v>
      </c>
      <c r="BQ233">
        <f t="shared" si="290"/>
        <v>40.77410907808563</v>
      </c>
      <c r="BR233" s="7">
        <f t="shared" si="315"/>
        <v>2.1442762851691111E-3</v>
      </c>
      <c r="BS233" s="7">
        <f t="shared" si="295"/>
        <v>7.1809759833008236E-3</v>
      </c>
      <c r="BT233" s="7">
        <f t="shared" si="296"/>
        <v>1.2098649120965408E-3</v>
      </c>
      <c r="BU233" s="8">
        <f>MAX((BU$3*climate!$I343+BU$4*climate!$I343^2+BU$5*climate!$I343^6)*(K233/K$66)^$BW$1,-99)</f>
        <v>-35.070941811438452</v>
      </c>
      <c r="BV233" s="8">
        <f>MAX((BV$3*climate!$I343+BV$4*climate!$I343^2+BV$5*climate!$I343^6)*(L233/L$66)^$BW$1,-99)</f>
        <v>-22.121576897600018</v>
      </c>
      <c r="BW233" s="8">
        <f>MAX((BW$3*climate!$I343+BW$4*climate!$I343^2+BW$5*climate!$I343^6)*(M233/M$66)^$BW$1,-99)</f>
        <v>-22.123482179032962</v>
      </c>
      <c r="BX233" s="8">
        <f>MAX((BX$3*climate!$M343+BX$4*climate!$M343^2+BX$5*climate!$M343^6)*(K233/K$66)^$BW$1,-99)</f>
        <v>-35.070958521897765</v>
      </c>
      <c r="BY233" s="8">
        <f>MAX((BY$3*climate!$M343+BY$4*climate!$M343^2+BY$5*climate!$M343^6)*(L233/L$66)^$BW$1,-99)</f>
        <v>-22.121586658987049</v>
      </c>
      <c r="BZ233" s="8">
        <f>MAX((BZ$3*climate!$M343+BZ$4*climate!$M343^2+BZ$5*climate!$M343^6)*(M233/M$66)^$BW$1,-99)</f>
        <v>-22.123491214871915</v>
      </c>
      <c r="CA233" s="8">
        <f t="shared" si="309"/>
        <v>2.8814552712569372E-2</v>
      </c>
      <c r="CB233" s="8">
        <f t="shared" si="310"/>
        <v>2.0691661099851626E-4</v>
      </c>
      <c r="CC233" s="8">
        <f t="shared" si="311"/>
        <v>3.4861716284693888E-5</v>
      </c>
      <c r="CD233" s="8">
        <f>MAX((CD$3*climate!$I343+CD$4*climate!$I343^2+CD$5*climate!$I343^6)*(K233/K$66)^$BW$1,-99)</f>
        <v>-99</v>
      </c>
      <c r="CE233" s="8">
        <f>MAX((CE$3*climate!$I343+CE$4*climate!$I343^2+CE$5*climate!$I343^6)*(L233/L$66)^$BW$1,-99)</f>
        <v>-99</v>
      </c>
      <c r="CF233" s="8">
        <f>MAX((CF$3*climate!$I343+CF$4*climate!$I343^2+CF$5*climate!$I343^6)*(M233/M$66)^$BW$1,-99)</f>
        <v>-99</v>
      </c>
      <c r="CG233" s="8">
        <f>MAX((CG$3*climate!$M343+CG$4*climate!$M343^2+CG$5*climate!$M343^6)*(K233/K$66)^$BW$1,-99)</f>
        <v>-99</v>
      </c>
      <c r="CH233" s="8">
        <f>MAX((CH$3*climate!$M343+CH$4*climate!$M343^2+CH$5*climate!$M343^6)*(L233/L$66)^$BW$1,-99)</f>
        <v>-99</v>
      </c>
      <c r="CI233" s="8">
        <f>MAX((CI$3*climate!$M343+CI$4*climate!$M343^2+CI$5*climate!$M343^6)*(M233/M$66)^$BW$1,-99)</f>
        <v>-99</v>
      </c>
      <c r="CJ233" s="8">
        <f t="shared" si="312"/>
        <v>0</v>
      </c>
      <c r="CK233" s="8">
        <f t="shared" si="313"/>
        <v>0</v>
      </c>
      <c r="CL233" s="8">
        <f t="shared" si="314"/>
        <v>0</v>
      </c>
    </row>
    <row r="234" spans="1:90">
      <c r="A234">
        <f t="shared" si="253"/>
        <v>2188</v>
      </c>
      <c r="B234" s="4">
        <f t="shared" si="271"/>
        <v>1286.5091629096285</v>
      </c>
      <c r="C234" s="4">
        <f t="shared" si="272"/>
        <v>3572.4666070137878</v>
      </c>
      <c r="D234" s="4">
        <f t="shared" si="273"/>
        <v>6809.0348625086117</v>
      </c>
      <c r="E234" s="11">
        <f t="shared" si="254"/>
        <v>1.0567577946027859E-6</v>
      </c>
      <c r="F234" s="11">
        <f t="shared" si="255"/>
        <v>2.118566410138463E-6</v>
      </c>
      <c r="G234" s="11">
        <f t="shared" si="256"/>
        <v>4.6774329252058936E-6</v>
      </c>
      <c r="H234" s="4">
        <f t="shared" si="274"/>
        <v>153475.65352162794</v>
      </c>
      <c r="I234" s="4">
        <f t="shared" si="275"/>
        <v>183556.5455469421</v>
      </c>
      <c r="J234" s="4">
        <f t="shared" si="276"/>
        <v>35002.67435529799</v>
      </c>
      <c r="K234" s="4">
        <f t="shared" si="244"/>
        <v>119296.19931701095</v>
      </c>
      <c r="L234" s="4">
        <f t="shared" si="245"/>
        <v>51380.898896736326</v>
      </c>
      <c r="M234" s="4">
        <f t="shared" si="246"/>
        <v>5140.6219915287911</v>
      </c>
      <c r="N234" s="11">
        <f t="shared" si="257"/>
        <v>-5.2885273567870872E-4</v>
      </c>
      <c r="O234" s="11">
        <f t="shared" si="258"/>
        <v>4.254045822905228E-3</v>
      </c>
      <c r="P234" s="11">
        <f t="shared" si="259"/>
        <v>2.6145603477247814E-3</v>
      </c>
      <c r="Q234" s="4">
        <f t="shared" si="260"/>
        <v>2258.8255784534272</v>
      </c>
      <c r="R234" s="4">
        <f t="shared" si="261"/>
        <v>9862.4511634453011</v>
      </c>
      <c r="S234" s="4">
        <f t="shared" si="262"/>
        <v>2346.6222844520439</v>
      </c>
      <c r="T234" s="4">
        <f t="shared" si="277"/>
        <v>14.717810458028845</v>
      </c>
      <c r="U234" s="4">
        <f t="shared" si="278"/>
        <v>53.729771030819023</v>
      </c>
      <c r="V234" s="4">
        <f t="shared" si="279"/>
        <v>67.041228353937484</v>
      </c>
      <c r="W234" s="11">
        <f t="shared" si="263"/>
        <v>-1.219247815263802E-2</v>
      </c>
      <c r="X234" s="11">
        <f t="shared" si="264"/>
        <v>-1.3228699347321071E-2</v>
      </c>
      <c r="Y234" s="11">
        <f t="shared" si="265"/>
        <v>-1.2203590333800474E-2</v>
      </c>
      <c r="Z234" s="4">
        <f t="shared" si="291"/>
        <v>3092.4878884806672</v>
      </c>
      <c r="AA234" s="4">
        <f t="shared" si="280"/>
        <v>35207.037523915867</v>
      </c>
      <c r="AB234" s="4">
        <f t="shared" si="281"/>
        <v>4430.8489359176201</v>
      </c>
      <c r="AC234" s="12">
        <f t="shared" si="282"/>
        <v>1.4611289937123819</v>
      </c>
      <c r="AD234" s="12">
        <f t="shared" si="283"/>
        <v>4.4392709729024409</v>
      </c>
      <c r="AE234" s="12">
        <f t="shared" si="284"/>
        <v>1.9201473872938142</v>
      </c>
      <c r="AF234" s="11">
        <f t="shared" si="266"/>
        <v>-2.9039671966837322E-3</v>
      </c>
      <c r="AG234" s="11">
        <f t="shared" si="267"/>
        <v>2.0567434751257441E-3</v>
      </c>
      <c r="AH234" s="11">
        <f t="shared" si="268"/>
        <v>8.257041531207765E-4</v>
      </c>
      <c r="AI234" s="1">
        <f t="shared" si="247"/>
        <v>307997.07971144438</v>
      </c>
      <c r="AJ234" s="1">
        <f t="shared" si="248"/>
        <v>350814.14083378692</v>
      </c>
      <c r="AK234" s="1">
        <f t="shared" si="249"/>
        <v>68046.035404551396</v>
      </c>
      <c r="AL234" s="17">
        <f t="shared" si="319"/>
        <v>61.480353070023398</v>
      </c>
      <c r="AM234" s="17">
        <f t="shared" si="319"/>
        <v>26.501448037883229</v>
      </c>
      <c r="AN234" s="17">
        <f t="shared" si="319"/>
        <v>4.165850627364196</v>
      </c>
      <c r="AO234" s="7">
        <f t="shared" ref="AO234:AQ249" si="320">AO$5*AO233</f>
        <v>3.0546299013542305E-3</v>
      </c>
      <c r="AP234" s="7">
        <f t="shared" si="320"/>
        <v>4.7039005032533839E-3</v>
      </c>
      <c r="AQ234" s="7">
        <f t="shared" si="320"/>
        <v>3.4048717531161639E-3</v>
      </c>
      <c r="AR234" s="1">
        <f t="shared" si="286"/>
        <v>153475.65352162794</v>
      </c>
      <c r="AS234" s="1">
        <f t="shared" si="287"/>
        <v>183556.5455469421</v>
      </c>
      <c r="AT234" s="1">
        <f t="shared" si="288"/>
        <v>35002.67435529799</v>
      </c>
      <c r="AU234" s="1">
        <f t="shared" si="250"/>
        <v>30695.130704325591</v>
      </c>
      <c r="AV234" s="1">
        <f t="shared" si="251"/>
        <v>36711.309109388421</v>
      </c>
      <c r="AW234" s="1">
        <f t="shared" si="252"/>
        <v>7000.5348710595981</v>
      </c>
      <c r="AX234" s="1">
        <f t="shared" si="300"/>
        <v>95436.959453608753</v>
      </c>
      <c r="AY234" s="1">
        <f t="shared" si="301"/>
        <v>41104.719117389068</v>
      </c>
      <c r="AZ234" s="1">
        <f t="shared" si="302"/>
        <v>4112.4975932230336</v>
      </c>
      <c r="BA234" s="1">
        <f t="shared" si="303"/>
        <v>11.466221198066586</v>
      </c>
      <c r="BB234" s="1">
        <f t="shared" si="304"/>
        <v>10.623878214267402</v>
      </c>
      <c r="BC234" s="1">
        <f t="shared" si="305"/>
        <v>8.3217858098389357</v>
      </c>
      <c r="BD234" s="1">
        <f t="shared" si="306"/>
        <v>762.49540104440746</v>
      </c>
      <c r="BE234">
        <f t="shared" si="292"/>
        <v>7.4918915218220111E-2</v>
      </c>
      <c r="BF234">
        <f t="shared" si="293"/>
        <v>0.20311806369660462</v>
      </c>
      <c r="BG234">
        <f t="shared" si="294"/>
        <v>2.6103804494005161E-2</v>
      </c>
      <c r="BH234">
        <f t="shared" si="307"/>
        <v>0.17548484554625607</v>
      </c>
      <c r="BI234">
        <f t="shared" si="308"/>
        <v>5.6128438574748528E-4</v>
      </c>
      <c r="BJ234">
        <f t="shared" si="308"/>
        <v>4.125694779985793E-3</v>
      </c>
      <c r="BK234">
        <f t="shared" si="308"/>
        <v>6.8140860906124406E-5</v>
      </c>
      <c r="BL234">
        <f t="shared" si="297"/>
        <v>86.143487914080822</v>
      </c>
      <c r="BM234">
        <f t="shared" si="298"/>
        <v>757.2982817952435</v>
      </c>
      <c r="BN234">
        <f t="shared" si="299"/>
        <v>2.3851123645867283</v>
      </c>
      <c r="BO234">
        <f t="shared" si="270"/>
        <v>231.41996918700647</v>
      </c>
      <c r="BP234">
        <f t="shared" si="289"/>
        <v>211.79657666457169</v>
      </c>
      <c r="BQ234">
        <f t="shared" si="290"/>
        <v>41.2427948392152</v>
      </c>
      <c r="BR234" s="7">
        <f t="shared" si="315"/>
        <v>2.1234729898937932E-3</v>
      </c>
      <c r="BS234" s="7">
        <f t="shared" si="295"/>
        <v>6.9718213430105085E-3</v>
      </c>
      <c r="BT234" s="7">
        <f t="shared" si="296"/>
        <v>1.1721858463925345E-3</v>
      </c>
      <c r="BU234" s="8">
        <f>MAX((BU$3*climate!$I344+BU$4*climate!$I344^2+BU$5*climate!$I344^6)*(K234/K$66)^$BW$1,-99)</f>
        <v>-35.296994503700468</v>
      </c>
      <c r="BV234" s="8">
        <f>MAX((BV$3*climate!$I344+BV$4*climate!$I344^2+BV$5*climate!$I344^6)*(L234/L$66)^$BW$1,-99)</f>
        <v>-22.227288616327975</v>
      </c>
      <c r="BW234" s="8">
        <f>MAX((BW$3*climate!$I344+BW$4*climate!$I344^2+BW$5*climate!$I344^6)*(M234/M$66)^$BW$1,-99)</f>
        <v>-22.228659622316957</v>
      </c>
      <c r="BX234" s="8">
        <f>MAX((BX$3*climate!$M344+BX$4*climate!$M344^2+BX$5*climate!$M344^6)*(K234/K$66)^$BW$1,-99)</f>
        <v>-35.297011196398124</v>
      </c>
      <c r="BY234" s="8">
        <f>MAX((BY$3*climate!$M344+BY$4*climate!$M344^2+BY$5*climate!$M344^6)*(L234/L$66)^$BW$1,-99)</f>
        <v>-22.227298354411374</v>
      </c>
      <c r="BZ234" s="8">
        <f>MAX((BZ$3*climate!$M344+BZ$4*climate!$M344^2+BZ$5*climate!$M344^6)*(M234/M$66)^$BW$1,-99)</f>
        <v>-22.228668638960485</v>
      </c>
      <c r="CA234" s="8">
        <f t="shared" si="309"/>
        <v>2.8775293189969298E-2</v>
      </c>
      <c r="CB234" s="8">
        <f t="shared" si="310"/>
        <v>2.0061620321321289E-4</v>
      </c>
      <c r="CC234" s="8">
        <f t="shared" si="311"/>
        <v>3.3729991403077493E-5</v>
      </c>
      <c r="CD234" s="8">
        <f>MAX((CD$3*climate!$I344+CD$4*climate!$I344^2+CD$5*climate!$I344^6)*(K234/K$66)^$BW$1,-99)</f>
        <v>-99</v>
      </c>
      <c r="CE234" s="8">
        <f>MAX((CE$3*climate!$I344+CE$4*climate!$I344^2+CE$5*climate!$I344^6)*(L234/L$66)^$BW$1,-99)</f>
        <v>-99</v>
      </c>
      <c r="CF234" s="8">
        <f>MAX((CF$3*climate!$I344+CF$4*climate!$I344^2+CF$5*climate!$I344^6)*(M234/M$66)^$BW$1,-99)</f>
        <v>-99</v>
      </c>
      <c r="CG234" s="8">
        <f>MAX((CG$3*climate!$M344+CG$4*climate!$M344^2+CG$5*climate!$M344^6)*(K234/K$66)^$BW$1,-99)</f>
        <v>-99</v>
      </c>
      <c r="CH234" s="8">
        <f>MAX((CH$3*climate!$M344+CH$4*climate!$M344^2+CH$5*climate!$M344^6)*(L234/L$66)^$BW$1,-99)</f>
        <v>-99</v>
      </c>
      <c r="CI234" s="8">
        <f>MAX((CI$3*climate!$M344+CI$4*climate!$M344^2+CI$5*climate!$M344^6)*(M234/M$66)^$BW$1,-99)</f>
        <v>-99</v>
      </c>
      <c r="CJ234" s="8">
        <f t="shared" si="312"/>
        <v>0</v>
      </c>
      <c r="CK234" s="8">
        <f t="shared" si="313"/>
        <v>0</v>
      </c>
      <c r="CL234" s="8">
        <f t="shared" si="314"/>
        <v>0</v>
      </c>
    </row>
    <row r="235" spans="1:90">
      <c r="A235">
        <f t="shared" si="253"/>
        <v>2189</v>
      </c>
      <c r="B235" s="4">
        <f t="shared" si="271"/>
        <v>1286.5104544617848</v>
      </c>
      <c r="C235" s="4">
        <f t="shared" si="272"/>
        <v>3572.4737970961546</v>
      </c>
      <c r="D235" s="4">
        <f t="shared" si="273"/>
        <v>6809.0651188722741</v>
      </c>
      <c r="E235" s="11">
        <f t="shared" si="254"/>
        <v>1.0039199048726466E-6</v>
      </c>
      <c r="F235" s="11">
        <f t="shared" si="255"/>
        <v>2.0126380896315397E-6</v>
      </c>
      <c r="G235" s="11">
        <f t="shared" si="256"/>
        <v>4.4435612789455984E-6</v>
      </c>
      <c r="H235" s="4">
        <f t="shared" si="274"/>
        <v>153393.0710031676</v>
      </c>
      <c r="I235" s="4">
        <f t="shared" si="275"/>
        <v>184330.79307727644</v>
      </c>
      <c r="J235" s="4">
        <f t="shared" si="276"/>
        <v>35093.524677545218</v>
      </c>
      <c r="K235" s="4">
        <f t="shared" si="244"/>
        <v>119231.88845545761</v>
      </c>
      <c r="L235" s="4">
        <f t="shared" si="245"/>
        <v>51597.521366596913</v>
      </c>
      <c r="M235" s="4">
        <f t="shared" si="246"/>
        <v>5153.9417034327689</v>
      </c>
      <c r="N235" s="11">
        <f t="shared" si="257"/>
        <v>-5.3908558630977321E-4</v>
      </c>
      <c r="O235" s="11">
        <f t="shared" si="258"/>
        <v>4.2160116796701175E-3</v>
      </c>
      <c r="P235" s="11">
        <f t="shared" si="259"/>
        <v>2.591070093449277E-3</v>
      </c>
      <c r="Q235" s="4">
        <f t="shared" si="260"/>
        <v>2230.0842822343766</v>
      </c>
      <c r="R235" s="4">
        <f t="shared" si="261"/>
        <v>9773.0335889242051</v>
      </c>
      <c r="S235" s="4">
        <f t="shared" si="262"/>
        <v>2324.0014560066838</v>
      </c>
      <c r="T235" s="4">
        <f t="shared" si="277"/>
        <v>14.538363875564661</v>
      </c>
      <c r="U235" s="4">
        <f t="shared" si="278"/>
        <v>53.018996043851914</v>
      </c>
      <c r="V235" s="4">
        <f t="shared" si="279"/>
        <v>66.223084667631255</v>
      </c>
      <c r="W235" s="11">
        <f t="shared" si="263"/>
        <v>-1.219247815263802E-2</v>
      </c>
      <c r="X235" s="11">
        <f t="shared" si="264"/>
        <v>-1.3228699347321071E-2</v>
      </c>
      <c r="Y235" s="11">
        <f t="shared" si="265"/>
        <v>-1.2203590333800474E-2</v>
      </c>
      <c r="Z235" s="4">
        <f t="shared" si="291"/>
        <v>3044.3041867224988</v>
      </c>
      <c r="AA235" s="4">
        <f t="shared" si="280"/>
        <v>34960.917232461055</v>
      </c>
      <c r="AB235" s="4">
        <f t="shared" si="281"/>
        <v>4391.8639314527636</v>
      </c>
      <c r="AC235" s="12">
        <f t="shared" si="282"/>
        <v>1.4568859230445177</v>
      </c>
      <c r="AD235" s="12">
        <f t="shared" si="283"/>
        <v>4.4484014145102728</v>
      </c>
      <c r="AE235" s="12">
        <f t="shared" si="284"/>
        <v>1.9217328609661066</v>
      </c>
      <c r="AF235" s="11">
        <f t="shared" si="266"/>
        <v>-2.9039671966837322E-3</v>
      </c>
      <c r="AG235" s="11">
        <f t="shared" si="267"/>
        <v>2.0567434751257441E-3</v>
      </c>
      <c r="AH235" s="11">
        <f t="shared" si="268"/>
        <v>8.257041531207765E-4</v>
      </c>
      <c r="AI235" s="1">
        <f t="shared" si="247"/>
        <v>307892.50244462554</v>
      </c>
      <c r="AJ235" s="1">
        <f t="shared" si="248"/>
        <v>352444.03585979668</v>
      </c>
      <c r="AK235" s="1">
        <f t="shared" si="249"/>
        <v>68241.96673515586</v>
      </c>
      <c r="AL235" s="17">
        <f t="shared" si="319"/>
        <v>61.666274797608573</v>
      </c>
      <c r="AM235" s="17">
        <f t="shared" si="319"/>
        <v>26.624861610897945</v>
      </c>
      <c r="AN235" s="17">
        <f t="shared" si="319"/>
        <v>4.1798929726217207</v>
      </c>
      <c r="AO235" s="7">
        <f t="shared" si="320"/>
        <v>3.0240836023406881E-3</v>
      </c>
      <c r="AP235" s="7">
        <f t="shared" si="320"/>
        <v>4.65686149822085E-3</v>
      </c>
      <c r="AQ235" s="7">
        <f t="shared" si="320"/>
        <v>3.3708230355850022E-3</v>
      </c>
      <c r="AR235" s="1">
        <f t="shared" si="286"/>
        <v>153393.0710031676</v>
      </c>
      <c r="AS235" s="1">
        <f t="shared" si="287"/>
        <v>184330.79307727644</v>
      </c>
      <c r="AT235" s="1">
        <f t="shared" si="288"/>
        <v>35093.524677545218</v>
      </c>
      <c r="AU235" s="1">
        <f t="shared" si="250"/>
        <v>30678.614200633521</v>
      </c>
      <c r="AV235" s="1">
        <f t="shared" si="251"/>
        <v>36866.158615455286</v>
      </c>
      <c r="AW235" s="1">
        <f t="shared" si="252"/>
        <v>7018.7049355090439</v>
      </c>
      <c r="AX235" s="1">
        <f t="shared" si="300"/>
        <v>95385.510764366089</v>
      </c>
      <c r="AY235" s="1">
        <f t="shared" si="301"/>
        <v>41278.017093277529</v>
      </c>
      <c r="AZ235" s="1">
        <f t="shared" si="302"/>
        <v>4123.1533627462159</v>
      </c>
      <c r="BA235" s="1">
        <f t="shared" si="303"/>
        <v>11.465681967121398</v>
      </c>
      <c r="BB235" s="1">
        <f t="shared" si="304"/>
        <v>10.628085363470634</v>
      </c>
      <c r="BC235" s="1">
        <f t="shared" si="305"/>
        <v>8.3243735288975333</v>
      </c>
      <c r="BD235" s="1">
        <f t="shared" si="306"/>
        <v>740.5054221736292</v>
      </c>
      <c r="BE235">
        <f t="shared" si="292"/>
        <v>7.4918915218220111E-2</v>
      </c>
      <c r="BF235">
        <f t="shared" si="293"/>
        <v>0.20311806369660462</v>
      </c>
      <c r="BG235">
        <f t="shared" si="294"/>
        <v>2.6103804494005161E-2</v>
      </c>
      <c r="BH235">
        <f t="shared" si="307"/>
        <v>0.17557608209257425</v>
      </c>
      <c r="BI235">
        <f t="shared" si="308"/>
        <v>5.6128438574748528E-4</v>
      </c>
      <c r="BJ235">
        <f t="shared" si="308"/>
        <v>4.125694779985793E-3</v>
      </c>
      <c r="BK235">
        <f t="shared" si="308"/>
        <v>6.8140860906124406E-5</v>
      </c>
      <c r="BL235">
        <f t="shared" si="297"/>
        <v>86.097135635933327</v>
      </c>
      <c r="BM235">
        <f t="shared" si="298"/>
        <v>760.49259078956072</v>
      </c>
      <c r="BN235">
        <f t="shared" si="299"/>
        <v>2.3913029837582531</v>
      </c>
      <c r="BO235">
        <f t="shared" si="270"/>
        <v>231.91138324089712</v>
      </c>
      <c r="BP235">
        <f t="shared" si="289"/>
        <v>214.18725098409124</v>
      </c>
      <c r="BQ235">
        <f t="shared" si="290"/>
        <v>41.716889297395063</v>
      </c>
      <c r="BR235" s="7">
        <f t="shared" si="315"/>
        <v>2.1033386653237507E-3</v>
      </c>
      <c r="BS235" s="7">
        <f t="shared" si="295"/>
        <v>6.768758585447095E-3</v>
      </c>
      <c r="BT235" s="7">
        <f t="shared" si="296"/>
        <v>1.1357031179582639E-3</v>
      </c>
      <c r="BU235" s="8">
        <f>MAX((BU$3*climate!$I345+BU$4*climate!$I345^2+BU$5*climate!$I345^6)*(K235/K$66)^$BW$1,-99)</f>
        <v>-35.520662027146109</v>
      </c>
      <c r="BV235" s="8">
        <f>MAX((BV$3*climate!$I345+BV$4*climate!$I345^2+BV$5*climate!$I345^6)*(L235/L$66)^$BW$1,-99)</f>
        <v>-22.331468469886151</v>
      </c>
      <c r="BW235" s="8">
        <f>MAX((BW$3*climate!$I345+BW$4*climate!$I345^2+BW$5*climate!$I345^6)*(M235/M$66)^$BW$1,-99)</f>
        <v>-22.332420091727958</v>
      </c>
      <c r="BX235" s="8">
        <f>MAX((BX$3*climate!$M345+BX$4*climate!$M345^2+BX$5*climate!$M345^6)*(K235/K$66)^$BW$1,-99)</f>
        <v>-35.520678702067819</v>
      </c>
      <c r="BY235" s="8">
        <f>MAX((BY$3*climate!$M345+BY$4*climate!$M345^2+BY$5*climate!$M345^6)*(L235/L$66)^$BW$1,-99)</f>
        <v>-22.331478184795021</v>
      </c>
      <c r="BZ235" s="8">
        <f>MAX((BZ$3*climate!$M345+BZ$4*climate!$M345^2+BZ$5*climate!$M345^6)*(M235/M$66)^$BW$1,-99)</f>
        <v>-22.332429089277941</v>
      </c>
      <c r="CA235" s="8">
        <f t="shared" si="309"/>
        <v>2.8735731922244115E-2</v>
      </c>
      <c r="CB235" s="8">
        <f t="shared" si="310"/>
        <v>1.9450523215779601E-4</v>
      </c>
      <c r="CC235" s="8">
        <f t="shared" si="311"/>
        <v>3.2635260340905458E-5</v>
      </c>
      <c r="CD235" s="8">
        <f>MAX((CD$3*climate!$I345+CD$4*climate!$I345^2+CD$5*climate!$I345^6)*(K235/K$66)^$BW$1,-99)</f>
        <v>-99</v>
      </c>
      <c r="CE235" s="8">
        <f>MAX((CE$3*climate!$I345+CE$4*climate!$I345^2+CE$5*climate!$I345^6)*(L235/L$66)^$BW$1,-99)</f>
        <v>-99</v>
      </c>
      <c r="CF235" s="8">
        <f>MAX((CF$3*climate!$I345+CF$4*climate!$I345^2+CF$5*climate!$I345^6)*(M235/M$66)^$BW$1,-99)</f>
        <v>-99</v>
      </c>
      <c r="CG235" s="8">
        <f>MAX((CG$3*climate!$M345+CG$4*climate!$M345^2+CG$5*climate!$M345^6)*(K235/K$66)^$BW$1,-99)</f>
        <v>-99</v>
      </c>
      <c r="CH235" s="8">
        <f>MAX((CH$3*climate!$M345+CH$4*climate!$M345^2+CH$5*climate!$M345^6)*(L235/L$66)^$BW$1,-99)</f>
        <v>-99</v>
      </c>
      <c r="CI235" s="8">
        <f>MAX((CI$3*climate!$M345+CI$4*climate!$M345^2+CI$5*climate!$M345^6)*(M235/M$66)^$BW$1,-99)</f>
        <v>-99</v>
      </c>
      <c r="CJ235" s="8">
        <f t="shared" si="312"/>
        <v>0</v>
      </c>
      <c r="CK235" s="8">
        <f t="shared" si="313"/>
        <v>0</v>
      </c>
      <c r="CL235" s="8">
        <f t="shared" si="314"/>
        <v>0</v>
      </c>
    </row>
    <row r="236" spans="1:90">
      <c r="A236">
        <f t="shared" si="253"/>
        <v>2190</v>
      </c>
      <c r="B236" s="4">
        <f t="shared" si="271"/>
        <v>1286.5116814375651</v>
      </c>
      <c r="C236" s="4">
        <f t="shared" si="272"/>
        <v>3572.4806276881509</v>
      </c>
      <c r="D236" s="4">
        <f t="shared" si="273"/>
        <v>6809.0938625454764</v>
      </c>
      <c r="E236" s="11">
        <f t="shared" si="254"/>
        <v>9.5372390962901417E-7</v>
      </c>
      <c r="F236" s="11">
        <f t="shared" si="255"/>
        <v>1.9120061851499625E-6</v>
      </c>
      <c r="G236" s="11">
        <f t="shared" si="256"/>
        <v>4.2213832149983184E-6</v>
      </c>
      <c r="H236" s="4">
        <f t="shared" si="274"/>
        <v>153309.09894704417</v>
      </c>
      <c r="I236" s="4">
        <f t="shared" si="275"/>
        <v>185101.39305936397</v>
      </c>
      <c r="J236" s="4">
        <f t="shared" si="276"/>
        <v>35183.795791191493</v>
      </c>
      <c r="K236" s="4">
        <f t="shared" si="244"/>
        <v>119166.50362298658</v>
      </c>
      <c r="L236" s="4">
        <f t="shared" si="245"/>
        <v>51813.12716568826</v>
      </c>
      <c r="M236" s="4">
        <f t="shared" si="246"/>
        <v>5167.1773809325286</v>
      </c>
      <c r="N236" s="11">
        <f t="shared" si="257"/>
        <v>-5.4838376979537973E-4</v>
      </c>
      <c r="O236" s="11">
        <f t="shared" si="258"/>
        <v>4.178607680773716E-3</v>
      </c>
      <c r="P236" s="11">
        <f t="shared" si="259"/>
        <v>2.5680689191622807E-3</v>
      </c>
      <c r="Q236" s="4">
        <f t="shared" si="260"/>
        <v>2201.6880968135461</v>
      </c>
      <c r="R236" s="4">
        <f t="shared" si="261"/>
        <v>9684.0650257399593</v>
      </c>
      <c r="S236" s="4">
        <f t="shared" si="262"/>
        <v>2301.5453724557874</v>
      </c>
      <c r="T236" s="4">
        <f t="shared" si="277"/>
        <v>14.361105191636737</v>
      </c>
      <c r="U236" s="4">
        <f t="shared" si="278"/>
        <v>52.317623685490993</v>
      </c>
      <c r="V236" s="4">
        <f t="shared" si="279"/>
        <v>65.414925271706906</v>
      </c>
      <c r="W236" s="11">
        <f t="shared" si="263"/>
        <v>-1.219247815263802E-2</v>
      </c>
      <c r="X236" s="11">
        <f t="shared" si="264"/>
        <v>-1.3228699347321071E-2</v>
      </c>
      <c r="Y236" s="11">
        <f t="shared" si="265"/>
        <v>-1.2203590333800474E-2</v>
      </c>
      <c r="Z236" s="4">
        <f t="shared" si="291"/>
        <v>2996.8403886275696</v>
      </c>
      <c r="AA236" s="4">
        <f t="shared" si="280"/>
        <v>34715.198986311138</v>
      </c>
      <c r="AB236" s="4">
        <f t="shared" si="281"/>
        <v>4353.1189284407801</v>
      </c>
      <c r="AC236" s="12">
        <f t="shared" si="282"/>
        <v>1.452655174114686</v>
      </c>
      <c r="AD236" s="12">
        <f t="shared" si="283"/>
        <v>4.4575506350943073</v>
      </c>
      <c r="AE236" s="12">
        <f t="shared" si="284"/>
        <v>1.9233196437705951</v>
      </c>
      <c r="AF236" s="11">
        <f t="shared" si="266"/>
        <v>-2.9039671966837322E-3</v>
      </c>
      <c r="AG236" s="11">
        <f t="shared" si="267"/>
        <v>2.0567434751257441E-3</v>
      </c>
      <c r="AH236" s="11">
        <f t="shared" si="268"/>
        <v>8.257041531207765E-4</v>
      </c>
      <c r="AI236" s="1">
        <f t="shared" si="247"/>
        <v>307781.86640079651</v>
      </c>
      <c r="AJ236" s="1">
        <f t="shared" si="248"/>
        <v>354065.79088927229</v>
      </c>
      <c r="AK236" s="1">
        <f t="shared" si="249"/>
        <v>68436.474997149315</v>
      </c>
      <c r="AL236" s="17">
        <f t="shared" si="319"/>
        <v>61.850893928337122</v>
      </c>
      <c r="AM236" s="17">
        <f t="shared" si="319"/>
        <v>26.747610020899877</v>
      </c>
      <c r="AN236" s="17">
        <f t="shared" si="319"/>
        <v>4.1938417553449305</v>
      </c>
      <c r="AO236" s="7">
        <f t="shared" si="320"/>
        <v>2.9938427663172814E-3</v>
      </c>
      <c r="AP236" s="7">
        <f t="shared" si="320"/>
        <v>4.6102928832386413E-3</v>
      </c>
      <c r="AQ236" s="7">
        <f t="shared" si="320"/>
        <v>3.337114805229152E-3</v>
      </c>
      <c r="AR236" s="1">
        <f t="shared" si="286"/>
        <v>153309.09894704417</v>
      </c>
      <c r="AS236" s="1">
        <f t="shared" si="287"/>
        <v>185101.39305936397</v>
      </c>
      <c r="AT236" s="1">
        <f t="shared" si="288"/>
        <v>35183.795791191493</v>
      </c>
      <c r="AU236" s="1">
        <f t="shared" si="250"/>
        <v>30661.819789408837</v>
      </c>
      <c r="AV236" s="1">
        <f t="shared" si="251"/>
        <v>37020.278611872796</v>
      </c>
      <c r="AW236" s="1">
        <f t="shared" si="252"/>
        <v>7036.7591582382993</v>
      </c>
      <c r="AX236" s="1">
        <f t="shared" si="300"/>
        <v>95333.202898389267</v>
      </c>
      <c r="AY236" s="1">
        <f t="shared" si="301"/>
        <v>41450.501732550605</v>
      </c>
      <c r="AZ236" s="1">
        <f t="shared" si="302"/>
        <v>4133.7419047460235</v>
      </c>
      <c r="BA236" s="1">
        <f t="shared" si="303"/>
        <v>11.46513343293423</v>
      </c>
      <c r="BB236" s="1">
        <f t="shared" si="304"/>
        <v>10.632255265014924</v>
      </c>
      <c r="BC236" s="1">
        <f t="shared" si="305"/>
        <v>8.3269383059623099</v>
      </c>
      <c r="BD236" s="1">
        <f t="shared" si="306"/>
        <v>719.14746936777851</v>
      </c>
      <c r="BE236">
        <f t="shared" si="292"/>
        <v>7.4918915218220111E-2</v>
      </c>
      <c r="BF236">
        <f t="shared" si="293"/>
        <v>0.20311806369660462</v>
      </c>
      <c r="BG236">
        <f t="shared" si="294"/>
        <v>2.6103804494005161E-2</v>
      </c>
      <c r="BH236">
        <f t="shared" si="307"/>
        <v>0.17566644922844579</v>
      </c>
      <c r="BI236">
        <f t="shared" si="308"/>
        <v>5.6128438574748528E-4</v>
      </c>
      <c r="BJ236">
        <f t="shared" si="308"/>
        <v>4.125694779985793E-3</v>
      </c>
      <c r="BK236">
        <f t="shared" si="308"/>
        <v>6.8140860906124406E-5</v>
      </c>
      <c r="BL236">
        <f t="shared" si="297"/>
        <v>86.050003431992124</v>
      </c>
      <c r="BM236">
        <f t="shared" si="298"/>
        <v>763.67185111311642</v>
      </c>
      <c r="BN236">
        <f t="shared" si="299"/>
        <v>2.3974541351570648</v>
      </c>
      <c r="BO236">
        <f t="shared" si="270"/>
        <v>232.39917142019641</v>
      </c>
      <c r="BP236">
        <f t="shared" si="289"/>
        <v>216.60504703192123</v>
      </c>
      <c r="BQ236">
        <f t="shared" si="290"/>
        <v>42.196454624281635</v>
      </c>
      <c r="BR236" s="7">
        <f t="shared" si="315"/>
        <v>2.0838594524750231E-3</v>
      </c>
      <c r="BS236" s="7">
        <f t="shared" si="295"/>
        <v>6.5716102771331015E-3</v>
      </c>
      <c r="BT236" s="7">
        <f t="shared" si="296"/>
        <v>1.1003773318153504E-3</v>
      </c>
      <c r="BU236" s="8">
        <f>MAX((BU$3*climate!$I346+BU$4*climate!$I346^2+BU$5*climate!$I346^6)*(K236/K$66)^$BW$1,-99)</f>
        <v>-35.741937187581328</v>
      </c>
      <c r="BV236" s="8">
        <f>MAX((BV$3*climate!$I346+BV$4*climate!$I346^2+BV$5*climate!$I346^6)*(L236/L$66)^$BW$1,-99)</f>
        <v>-22.434122007816455</v>
      </c>
      <c r="BW236" s="8">
        <f>MAX((BW$3*climate!$I346+BW$4*climate!$I346^2+BW$5*climate!$I346^6)*(M236/M$66)^$BW$1,-99)</f>
        <v>-22.434767181453196</v>
      </c>
      <c r="BX236" s="8">
        <f>MAX((BX$3*climate!$M346+BX$4*climate!$M346^2+BX$5*climate!$M346^6)*(K236/K$66)^$BW$1,-99)</f>
        <v>-35.741953844716058</v>
      </c>
      <c r="BY236" s="8">
        <f>MAX((BY$3*climate!$M346+BY$4*climate!$M346^2+BY$5*climate!$M346^6)*(L236/L$66)^$BW$1,-99)</f>
        <v>-22.434131699681334</v>
      </c>
      <c r="BZ236" s="8">
        <f>MAX((BZ$3*climate!$M346+BZ$4*climate!$M346^2+BZ$5*climate!$M346^6)*(M236/M$66)^$BW$1,-99)</f>
        <v>-22.434776160012763</v>
      </c>
      <c r="CA236" s="8">
        <f t="shared" si="309"/>
        <v>2.8695901226929978E-2</v>
      </c>
      <c r="CB236" s="8">
        <f t="shared" si="310"/>
        <v>1.8857827941448941E-4</v>
      </c>
      <c r="CC236" s="8">
        <f t="shared" si="311"/>
        <v>3.1576319226126047E-5</v>
      </c>
      <c r="CD236" s="8">
        <f>MAX((CD$3*climate!$I346+CD$4*climate!$I346^2+CD$5*climate!$I346^6)*(K236/K$66)^$BW$1,-99)</f>
        <v>-99</v>
      </c>
      <c r="CE236" s="8">
        <f>MAX((CE$3*climate!$I346+CE$4*climate!$I346^2+CE$5*climate!$I346^6)*(L236/L$66)^$BW$1,-99)</f>
        <v>-99</v>
      </c>
      <c r="CF236" s="8">
        <f>MAX((CF$3*climate!$I346+CF$4*climate!$I346^2+CF$5*climate!$I346^6)*(M236/M$66)^$BW$1,-99)</f>
        <v>-99</v>
      </c>
      <c r="CG236" s="8">
        <f>MAX((CG$3*climate!$M346+CG$4*climate!$M346^2+CG$5*climate!$M346^6)*(K236/K$66)^$BW$1,-99)</f>
        <v>-99</v>
      </c>
      <c r="CH236" s="8">
        <f>MAX((CH$3*climate!$M346+CH$4*climate!$M346^2+CH$5*climate!$M346^6)*(L236/L$66)^$BW$1,-99)</f>
        <v>-99</v>
      </c>
      <c r="CI236" s="8">
        <f>MAX((CI$3*climate!$M346+CI$4*climate!$M346^2+CI$5*climate!$M346^6)*(M236/M$66)^$BW$1,-99)</f>
        <v>-99</v>
      </c>
      <c r="CJ236" s="8">
        <f t="shared" si="312"/>
        <v>0</v>
      </c>
      <c r="CK236" s="8">
        <f t="shared" si="313"/>
        <v>0</v>
      </c>
      <c r="CL236" s="8">
        <f t="shared" si="314"/>
        <v>0</v>
      </c>
    </row>
    <row r="237" spans="1:90">
      <c r="A237">
        <f t="shared" si="253"/>
        <v>2191</v>
      </c>
      <c r="B237" s="4">
        <f t="shared" si="271"/>
        <v>1286.5128470656682</v>
      </c>
      <c r="C237" s="4">
        <f t="shared" si="272"/>
        <v>3572.4871167629549</v>
      </c>
      <c r="D237" s="4">
        <f t="shared" si="273"/>
        <v>6809.1211691502895</v>
      </c>
      <c r="E237" s="11">
        <f t="shared" si="254"/>
        <v>9.0603771414756341E-7</v>
      </c>
      <c r="F237" s="11">
        <f t="shared" si="255"/>
        <v>1.8164058758924643E-6</v>
      </c>
      <c r="G237" s="11">
        <f t="shared" si="256"/>
        <v>4.0103140542484025E-6</v>
      </c>
      <c r="H237" s="4">
        <f t="shared" si="274"/>
        <v>153223.88135834382</v>
      </c>
      <c r="I237" s="4">
        <f t="shared" si="275"/>
        <v>185868.38750899845</v>
      </c>
      <c r="J237" s="4">
        <f t="shared" si="276"/>
        <v>35273.499217285993</v>
      </c>
      <c r="K237" s="4">
        <f t="shared" si="244"/>
        <v>119100.1564483582</v>
      </c>
      <c r="L237" s="4">
        <f t="shared" si="245"/>
        <v>52027.727864114611</v>
      </c>
      <c r="M237" s="4">
        <f t="shared" si="246"/>
        <v>5180.3306683831233</v>
      </c>
      <c r="N237" s="11">
        <f t="shared" si="257"/>
        <v>-5.5676026912965249E-4</v>
      </c>
      <c r="O237" s="11">
        <f t="shared" si="258"/>
        <v>4.1418210049375404E-3</v>
      </c>
      <c r="P237" s="11">
        <f t="shared" si="259"/>
        <v>2.5455459491543486E-3</v>
      </c>
      <c r="Q237" s="4">
        <f t="shared" si="260"/>
        <v>2173.6351654221598</v>
      </c>
      <c r="R237" s="4">
        <f t="shared" si="261"/>
        <v>9595.5539356950794</v>
      </c>
      <c r="S237" s="4">
        <f t="shared" si="262"/>
        <v>2279.254588538839</v>
      </c>
      <c r="T237" s="4">
        <f t="shared" si="277"/>
        <v>14.18600773033997</v>
      </c>
      <c r="U237" s="4">
        <f t="shared" si="278"/>
        <v>51.625529571189347</v>
      </c>
      <c r="V237" s="4">
        <f t="shared" si="279"/>
        <v>64.616628321974829</v>
      </c>
      <c r="W237" s="11">
        <f t="shared" si="263"/>
        <v>-1.219247815263802E-2</v>
      </c>
      <c r="X237" s="11">
        <f t="shared" si="264"/>
        <v>-1.3228699347321071E-2</v>
      </c>
      <c r="Y237" s="11">
        <f t="shared" si="265"/>
        <v>-1.2203590333800474E-2</v>
      </c>
      <c r="Z237" s="4">
        <f t="shared" si="291"/>
        <v>2950.0890058085415</v>
      </c>
      <c r="AA237" s="4">
        <f t="shared" si="280"/>
        <v>34469.920322156511</v>
      </c>
      <c r="AB237" s="4">
        <f t="shared" si="281"/>
        <v>4314.615788008563</v>
      </c>
      <c r="AC237" s="12">
        <f t="shared" si="282"/>
        <v>1.4484367111409642</v>
      </c>
      <c r="AD237" s="12">
        <f t="shared" si="283"/>
        <v>4.4667186732780797</v>
      </c>
      <c r="AE237" s="12">
        <f t="shared" si="284"/>
        <v>1.9249077367882352</v>
      </c>
      <c r="AF237" s="11">
        <f t="shared" si="266"/>
        <v>-2.9039671966837322E-3</v>
      </c>
      <c r="AG237" s="11">
        <f t="shared" si="267"/>
        <v>2.0567434751257441E-3</v>
      </c>
      <c r="AH237" s="11">
        <f t="shared" si="268"/>
        <v>8.257041531207765E-4</v>
      </c>
      <c r="AI237" s="1">
        <f t="shared" si="247"/>
        <v>307665.49955012568</v>
      </c>
      <c r="AJ237" s="1">
        <f t="shared" si="248"/>
        <v>355679.49041221786</v>
      </c>
      <c r="AK237" s="1">
        <f t="shared" si="249"/>
        <v>68629.586655672683</v>
      </c>
      <c r="AL237" s="17">
        <f t="shared" si="319"/>
        <v>62.034214061200949</v>
      </c>
      <c r="AM237" s="17">
        <f t="shared" si="319"/>
        <v>26.869691193861645</v>
      </c>
      <c r="AN237" s="17">
        <f t="shared" si="319"/>
        <v>4.2076971334433546</v>
      </c>
      <c r="AO237" s="7">
        <f t="shared" si="320"/>
        <v>2.9639043386541085E-3</v>
      </c>
      <c r="AP237" s="7">
        <f t="shared" si="320"/>
        <v>4.5641899544062552E-3</v>
      </c>
      <c r="AQ237" s="7">
        <f t="shared" si="320"/>
        <v>3.3037436571768603E-3</v>
      </c>
      <c r="AR237" s="1">
        <f t="shared" si="286"/>
        <v>153223.88135834382</v>
      </c>
      <c r="AS237" s="1">
        <f t="shared" si="287"/>
        <v>185868.38750899845</v>
      </c>
      <c r="AT237" s="1">
        <f t="shared" si="288"/>
        <v>35273.499217285993</v>
      </c>
      <c r="AU237" s="1">
        <f t="shared" si="250"/>
        <v>30644.776271668765</v>
      </c>
      <c r="AV237" s="1">
        <f t="shared" si="251"/>
        <v>37173.677501799692</v>
      </c>
      <c r="AW237" s="1">
        <f t="shared" si="252"/>
        <v>7054.6998434571988</v>
      </c>
      <c r="AX237" s="1">
        <f t="shared" si="300"/>
        <v>95280.125158686569</v>
      </c>
      <c r="AY237" s="1">
        <f t="shared" si="301"/>
        <v>41622.182291291683</v>
      </c>
      <c r="AZ237" s="1">
        <f t="shared" si="302"/>
        <v>4144.2645347064981</v>
      </c>
      <c r="BA237" s="1">
        <f t="shared" si="303"/>
        <v>11.46457651761655</v>
      </c>
      <c r="BB237" s="1">
        <f t="shared" si="304"/>
        <v>10.636388532289789</v>
      </c>
      <c r="BC237" s="1">
        <f t="shared" si="305"/>
        <v>8.3294806174971114</v>
      </c>
      <c r="BD237" s="1">
        <f t="shared" si="306"/>
        <v>698.40348898024934</v>
      </c>
      <c r="BE237">
        <f t="shared" si="292"/>
        <v>7.4918915218220111E-2</v>
      </c>
      <c r="BF237">
        <f t="shared" si="293"/>
        <v>0.20311806369660462</v>
      </c>
      <c r="BG237">
        <f t="shared" si="294"/>
        <v>2.6103804494005161E-2</v>
      </c>
      <c r="BH237">
        <f t="shared" si="307"/>
        <v>0.17575595339215139</v>
      </c>
      <c r="BI237">
        <f t="shared" si="308"/>
        <v>5.6128438574748528E-4</v>
      </c>
      <c r="BJ237">
        <f t="shared" si="308"/>
        <v>4.125694779985793E-3</v>
      </c>
      <c r="BK237">
        <f t="shared" si="308"/>
        <v>6.8140860906124406E-5</v>
      </c>
      <c r="BL237">
        <f t="shared" si="297"/>
        <v>86.00217213006357</v>
      </c>
      <c r="BM237">
        <f t="shared" si="298"/>
        <v>766.83623611025143</v>
      </c>
      <c r="BN237">
        <f t="shared" si="299"/>
        <v>2.4035666038373731</v>
      </c>
      <c r="BO237">
        <f t="shared" si="270"/>
        <v>232.88345863030776</v>
      </c>
      <c r="BP237">
        <f t="shared" si="289"/>
        <v>219.05027119526582</v>
      </c>
      <c r="BQ237">
        <f t="shared" si="290"/>
        <v>42.68155370619759</v>
      </c>
      <c r="BR237" s="7">
        <f t="shared" si="315"/>
        <v>2.0650216350377448E-3</v>
      </c>
      <c r="BS237" s="7">
        <f t="shared" si="295"/>
        <v>6.3802041525564089E-3</v>
      </c>
      <c r="BT237" s="7">
        <f t="shared" si="296"/>
        <v>1.0661704683562296E-3</v>
      </c>
      <c r="BU237" s="8">
        <f>MAX((BU$3*climate!$I347+BU$4*climate!$I347^2+BU$5*climate!$I347^6)*(K237/K$66)^$BW$1,-99)</f>
        <v>-35.960813391855844</v>
      </c>
      <c r="BV237" s="8">
        <f>MAX((BV$3*climate!$I347+BV$4*climate!$I347^2+BV$5*climate!$I347^6)*(L237/L$66)^$BW$1,-99)</f>
        <v>-22.535255084496967</v>
      </c>
      <c r="BW237" s="8">
        <f>MAX((BW$3*climate!$I347+BW$4*climate!$I347^2+BW$5*climate!$I347^6)*(M237/M$66)^$BW$1,-99)</f>
        <v>-22.535704793067747</v>
      </c>
      <c r="BX237" s="8">
        <f>MAX((BX$3*climate!$M347+BX$4*climate!$M347^2+BX$5*climate!$M347^6)*(K237/K$66)^$BW$1,-99)</f>
        <v>-35.960830031195549</v>
      </c>
      <c r="BY237" s="8">
        <f>MAX((BY$3*climate!$M347+BY$4*climate!$M347^2+BY$5*climate!$M347^6)*(L237/L$66)^$BW$1,-99)</f>
        <v>-22.535264753449663</v>
      </c>
      <c r="BZ237" s="8">
        <f>MAX((BZ$3*climate!$M347+BZ$4*climate!$M347^2+BZ$5*climate!$M347^6)*(M237/M$66)^$BW$1,-99)</f>
        <v>-22.535713752741138</v>
      </c>
      <c r="CA237" s="8">
        <f t="shared" si="309"/>
        <v>2.865583245205934E-2</v>
      </c>
      <c r="CB237" s="8">
        <f t="shared" si="310"/>
        <v>1.8283006120558971E-4</v>
      </c>
      <c r="CC237" s="8">
        <f t="shared" si="311"/>
        <v>3.0552002306549749E-5</v>
      </c>
      <c r="CD237" s="8">
        <f>MAX((CD$3*climate!$I347+CD$4*climate!$I347^2+CD$5*climate!$I347^6)*(K237/K$66)^$BW$1,-99)</f>
        <v>-99</v>
      </c>
      <c r="CE237" s="8">
        <f>MAX((CE$3*climate!$I347+CE$4*climate!$I347^2+CE$5*climate!$I347^6)*(L237/L$66)^$BW$1,-99)</f>
        <v>-99</v>
      </c>
      <c r="CF237" s="8">
        <f>MAX((CF$3*climate!$I347+CF$4*climate!$I347^2+CF$5*climate!$I347^6)*(M237/M$66)^$BW$1,-99)</f>
        <v>-99</v>
      </c>
      <c r="CG237" s="8">
        <f>MAX((CG$3*climate!$M347+CG$4*climate!$M347^2+CG$5*climate!$M347^6)*(K237/K$66)^$BW$1,-99)</f>
        <v>-99</v>
      </c>
      <c r="CH237" s="8">
        <f>MAX((CH$3*climate!$M347+CH$4*climate!$M347^2+CH$5*climate!$M347^6)*(L237/L$66)^$BW$1,-99)</f>
        <v>-99</v>
      </c>
      <c r="CI237" s="8">
        <f>MAX((CI$3*climate!$M347+CI$4*climate!$M347^2+CI$5*climate!$M347^6)*(M237/M$66)^$BW$1,-99)</f>
        <v>-99</v>
      </c>
      <c r="CJ237" s="8">
        <f t="shared" si="312"/>
        <v>0</v>
      </c>
      <c r="CK237" s="8">
        <f t="shared" si="313"/>
        <v>0</v>
      </c>
      <c r="CL237" s="8">
        <f t="shared" si="314"/>
        <v>0</v>
      </c>
    </row>
    <row r="238" spans="1:90">
      <c r="A238">
        <f t="shared" si="253"/>
        <v>2192</v>
      </c>
      <c r="B238" s="4">
        <f t="shared" si="271"/>
        <v>1286.5139544133694</v>
      </c>
      <c r="C238" s="4">
        <f t="shared" si="272"/>
        <v>3572.4932813952159</v>
      </c>
      <c r="D238" s="4">
        <f t="shared" si="273"/>
        <v>6809.1471105288947</v>
      </c>
      <c r="E238" s="11">
        <f t="shared" si="254"/>
        <v>8.6073582844018515E-7</v>
      </c>
      <c r="F238" s="11">
        <f t="shared" si="255"/>
        <v>1.725585582097841E-6</v>
      </c>
      <c r="G238" s="11">
        <f t="shared" si="256"/>
        <v>3.8097983515359821E-6</v>
      </c>
      <c r="H238" s="4">
        <f t="shared" si="274"/>
        <v>153137.55995132303</v>
      </c>
      <c r="I238" s="4">
        <f t="shared" si="275"/>
        <v>186631.81806440276</v>
      </c>
      <c r="J238" s="4">
        <f t="shared" si="276"/>
        <v>35362.64628066538</v>
      </c>
      <c r="K238" s="4">
        <f t="shared" si="244"/>
        <v>119032.95679458945</v>
      </c>
      <c r="L238" s="4">
        <f t="shared" si="245"/>
        <v>52241.334934439627</v>
      </c>
      <c r="M238" s="4">
        <f t="shared" si="246"/>
        <v>5193.4031834889547</v>
      </c>
      <c r="N238" s="11">
        <f t="shared" si="257"/>
        <v>-5.6422808980849393E-4</v>
      </c>
      <c r="O238" s="11">
        <f t="shared" si="258"/>
        <v>4.105639033149977E-3</v>
      </c>
      <c r="P238" s="11">
        <f t="shared" si="259"/>
        <v>2.5234904763158372E-3</v>
      </c>
      <c r="Q238" s="4">
        <f t="shared" si="260"/>
        <v>2145.9235403827261</v>
      </c>
      <c r="R238" s="4">
        <f t="shared" si="261"/>
        <v>9507.5083681205033</v>
      </c>
      <c r="S238" s="4">
        <f t="shared" si="262"/>
        <v>2257.1295845841046</v>
      </c>
      <c r="T238" s="4">
        <f t="shared" si="277"/>
        <v>14.013045141014645</v>
      </c>
      <c r="U238" s="4">
        <f t="shared" si="278"/>
        <v>50.942590961845852</v>
      </c>
      <c r="V238" s="4">
        <f t="shared" si="279"/>
        <v>63.828073461182001</v>
      </c>
      <c r="W238" s="11">
        <f t="shared" si="263"/>
        <v>-1.219247815263802E-2</v>
      </c>
      <c r="X238" s="11">
        <f t="shared" si="264"/>
        <v>-1.3228699347321071E-2</v>
      </c>
      <c r="Y238" s="11">
        <f t="shared" si="265"/>
        <v>-1.2203590333800474E-2</v>
      </c>
      <c r="Z238" s="4">
        <f t="shared" si="291"/>
        <v>2904.0424773118575</v>
      </c>
      <c r="AA238" s="4">
        <f t="shared" si="280"/>
        <v>34225.117556090445</v>
      </c>
      <c r="AB238" s="4">
        <f t="shared" si="281"/>
        <v>4276.3562318036902</v>
      </c>
      <c r="AC238" s="12">
        <f t="shared" si="282"/>
        <v>1.4442304984453382</v>
      </c>
      <c r="AD238" s="12">
        <f t="shared" si="283"/>
        <v>4.4759055677645669</v>
      </c>
      <c r="AE238" s="12">
        <f t="shared" si="284"/>
        <v>1.9264971411008756</v>
      </c>
      <c r="AF238" s="11">
        <f t="shared" si="266"/>
        <v>-2.9039671966837322E-3</v>
      </c>
      <c r="AG238" s="11">
        <f t="shared" si="267"/>
        <v>2.0567434751257441E-3</v>
      </c>
      <c r="AH238" s="11">
        <f t="shared" si="268"/>
        <v>8.257041531207765E-4</v>
      </c>
      <c r="AI238" s="1">
        <f t="shared" si="247"/>
        <v>307543.7258667819</v>
      </c>
      <c r="AJ238" s="1">
        <f t="shared" si="248"/>
        <v>357285.21887279581</v>
      </c>
      <c r="AK238" s="1">
        <f t="shared" si="249"/>
        <v>68821.327833562609</v>
      </c>
      <c r="AL238" s="17">
        <f t="shared" si="319"/>
        <v>62.21623890263993</v>
      </c>
      <c r="AM238" s="17">
        <f t="shared" si="319"/>
        <v>26.991103184740414</v>
      </c>
      <c r="AN238" s="17">
        <f t="shared" si="319"/>
        <v>4.2214592746321298</v>
      </c>
      <c r="AO238" s="7">
        <f t="shared" si="320"/>
        <v>2.9342652952675675E-3</v>
      </c>
      <c r="AP238" s="7">
        <f t="shared" si="320"/>
        <v>4.5185480548621927E-3</v>
      </c>
      <c r="AQ238" s="7">
        <f t="shared" si="320"/>
        <v>3.2707062206050914E-3</v>
      </c>
      <c r="AR238" s="1">
        <f t="shared" si="286"/>
        <v>153137.55995132303</v>
      </c>
      <c r="AS238" s="1">
        <f t="shared" si="287"/>
        <v>186631.81806440276</v>
      </c>
      <c r="AT238" s="1">
        <f t="shared" si="288"/>
        <v>35362.64628066538</v>
      </c>
      <c r="AU238" s="1">
        <f t="shared" si="250"/>
        <v>30627.511990264607</v>
      </c>
      <c r="AV238" s="1">
        <f t="shared" si="251"/>
        <v>37326.363612880552</v>
      </c>
      <c r="AW238" s="1">
        <f t="shared" si="252"/>
        <v>7072.5292561330762</v>
      </c>
      <c r="AX238" s="1">
        <f t="shared" si="300"/>
        <v>95226.365435671556</v>
      </c>
      <c r="AY238" s="1">
        <f t="shared" si="301"/>
        <v>41793.067947551703</v>
      </c>
      <c r="AZ238" s="1">
        <f t="shared" si="302"/>
        <v>4154.7225467911639</v>
      </c>
      <c r="BA238" s="1">
        <f t="shared" si="303"/>
        <v>11.464012130290172</v>
      </c>
      <c r="BB238" s="1">
        <f t="shared" si="304"/>
        <v>10.640485766184792</v>
      </c>
      <c r="BC238" s="1">
        <f t="shared" si="305"/>
        <v>8.3320009293177506</v>
      </c>
      <c r="BD238" s="1">
        <f t="shared" si="306"/>
        <v>678.25593722926465</v>
      </c>
      <c r="BE238">
        <f t="shared" si="292"/>
        <v>7.4918915218220111E-2</v>
      </c>
      <c r="BF238">
        <f t="shared" si="293"/>
        <v>0.20311806369660462</v>
      </c>
      <c r="BG238">
        <f t="shared" si="294"/>
        <v>2.6103804494005161E-2</v>
      </c>
      <c r="BH238">
        <f t="shared" si="307"/>
        <v>0.17584460100234661</v>
      </c>
      <c r="BI238">
        <f t="shared" si="308"/>
        <v>5.6128438574748528E-4</v>
      </c>
      <c r="BJ238">
        <f t="shared" si="308"/>
        <v>4.125694779985793E-3</v>
      </c>
      <c r="BK238">
        <f t="shared" si="308"/>
        <v>6.8140860906124406E-5</v>
      </c>
      <c r="BL238">
        <f t="shared" si="297"/>
        <v>85.95372127214705</v>
      </c>
      <c r="BM238">
        <f t="shared" si="298"/>
        <v>769.98591756756468</v>
      </c>
      <c r="BN238">
        <f t="shared" si="299"/>
        <v>2.4096411614832971</v>
      </c>
      <c r="BO238">
        <f t="shared" si="270"/>
        <v>233.36436801082175</v>
      </c>
      <c r="BP238">
        <f t="shared" si="289"/>
        <v>221.52323332296405</v>
      </c>
      <c r="BQ238">
        <f t="shared" si="290"/>
        <v>43.172250152406086</v>
      </c>
      <c r="BR238" s="7">
        <f t="shared" si="315"/>
        <v>2.0468116400793601E-3</v>
      </c>
      <c r="BS238" s="7">
        <f t="shared" si="295"/>
        <v>6.1943729636469991E-3</v>
      </c>
      <c r="BT238" s="7">
        <f t="shared" si="296"/>
        <v>1.0330458314217071E-3</v>
      </c>
      <c r="BU238" s="8">
        <f>MAX((BU$3*climate!$I348+BU$4*climate!$I348^2+BU$5*climate!$I348^6)*(K238/K$66)^$BW$1,-99)</f>
        <v>-36.177284635778996</v>
      </c>
      <c r="BV238" s="8">
        <f>MAX((BV$3*climate!$I348+BV$4*climate!$I348^2+BV$5*climate!$I348^6)*(L238/L$66)^$BW$1,-99)</f>
        <v>-22.634873848192598</v>
      </c>
      <c r="BW238" s="8">
        <f>MAX((BW$3*climate!$I348+BW$4*climate!$I348^2+BW$5*climate!$I348^6)*(M238/M$66)^$BW$1,-99)</f>
        <v>-22.635237125610189</v>
      </c>
      <c r="BX238" s="8">
        <f>MAX((BX$3*climate!$M348+BX$4*climate!$M348^2+BX$5*climate!$M348^6)*(K238/K$66)^$BW$1,-99)</f>
        <v>-36.177301257318391</v>
      </c>
      <c r="BY238" s="8">
        <f>MAX((BY$3*climate!$M348+BY$4*climate!$M348^2+BY$5*climate!$M348^6)*(L238/L$66)^$BW$1,-99)</f>
        <v>-22.634883494366012</v>
      </c>
      <c r="BZ238" s="8">
        <f>MAX((BZ$3*climate!$M348+BZ$4*climate!$M348^2+BZ$5*climate!$M348^6)*(M238/M$66)^$BW$1,-99)</f>
        <v>-22.635246066502646</v>
      </c>
      <c r="CA238" s="8">
        <f t="shared" si="309"/>
        <v>2.8615556029060931E-2</v>
      </c>
      <c r="CB238" s="8">
        <f t="shared" si="310"/>
        <v>1.772554266061409E-4</v>
      </c>
      <c r="CC238" s="8">
        <f t="shared" si="311"/>
        <v>2.9561180869635692E-5</v>
      </c>
      <c r="CD238" s="8">
        <f>MAX((CD$3*climate!$I348+CD$4*climate!$I348^2+CD$5*climate!$I348^6)*(K238/K$66)^$BW$1,-99)</f>
        <v>-99</v>
      </c>
      <c r="CE238" s="8">
        <f>MAX((CE$3*climate!$I348+CE$4*climate!$I348^2+CE$5*climate!$I348^6)*(L238/L$66)^$BW$1,-99)</f>
        <v>-99</v>
      </c>
      <c r="CF238" s="8">
        <f>MAX((CF$3*climate!$I348+CF$4*climate!$I348^2+CF$5*climate!$I348^6)*(M238/M$66)^$BW$1,-99)</f>
        <v>-99</v>
      </c>
      <c r="CG238" s="8">
        <f>MAX((CG$3*climate!$M348+CG$4*climate!$M348^2+CG$5*climate!$M348^6)*(K238/K$66)^$BW$1,-99)</f>
        <v>-99</v>
      </c>
      <c r="CH238" s="8">
        <f>MAX((CH$3*climate!$M348+CH$4*climate!$M348^2+CH$5*climate!$M348^6)*(L238/L$66)^$BW$1,-99)</f>
        <v>-99</v>
      </c>
      <c r="CI238" s="8">
        <f>MAX((CI$3*climate!$M348+CI$4*climate!$M348^2+CI$5*climate!$M348^6)*(M238/M$66)^$BW$1,-99)</f>
        <v>-99</v>
      </c>
      <c r="CJ238" s="8">
        <f t="shared" si="312"/>
        <v>0</v>
      </c>
      <c r="CK238" s="8">
        <f t="shared" si="313"/>
        <v>0</v>
      </c>
      <c r="CL238" s="8">
        <f t="shared" si="314"/>
        <v>0</v>
      </c>
    </row>
    <row r="239" spans="1:90">
      <c r="A239">
        <f t="shared" si="253"/>
        <v>2193</v>
      </c>
      <c r="B239" s="4">
        <f t="shared" si="271"/>
        <v>1286.515006394591</v>
      </c>
      <c r="C239" s="4">
        <f t="shared" si="272"/>
        <v>3572.4991378059694</v>
      </c>
      <c r="D239" s="4">
        <f t="shared" si="273"/>
        <v>6809.1717549324603</v>
      </c>
      <c r="E239" s="11">
        <f t="shared" si="254"/>
        <v>8.1769903701817587E-7</v>
      </c>
      <c r="F239" s="11">
        <f t="shared" si="255"/>
        <v>1.6393063029929489E-6</v>
      </c>
      <c r="G239" s="11">
        <f t="shared" si="256"/>
        <v>3.6193084339591829E-6</v>
      </c>
      <c r="H239" s="4">
        <f t="shared" si="274"/>
        <v>153050.2741412285</v>
      </c>
      <c r="I239" s="4">
        <f t="shared" si="275"/>
        <v>187391.72596580195</v>
      </c>
      <c r="J239" s="4">
        <f t="shared" si="276"/>
        <v>35451.248109684901</v>
      </c>
      <c r="K239" s="4">
        <f t="shared" si="244"/>
        <v>118965.01275188856</v>
      </c>
      <c r="L239" s="4">
        <f t="shared" si="245"/>
        <v>52453.959745638327</v>
      </c>
      <c r="M239" s="4">
        <f t="shared" si="246"/>
        <v>5206.3965171688551</v>
      </c>
      <c r="N239" s="11">
        <f t="shared" si="257"/>
        <v>-5.7080026011735452E-4</v>
      </c>
      <c r="O239" s="11">
        <f t="shared" si="258"/>
        <v>4.0700493481939937E-3</v>
      </c>
      <c r="P239" s="11">
        <f t="shared" si="259"/>
        <v>2.5018919619430591E-3</v>
      </c>
      <c r="Q239" s="4">
        <f t="shared" si="260"/>
        <v>2118.5511876100445</v>
      </c>
      <c r="R239" s="4">
        <f t="shared" si="261"/>
        <v>9419.9359706247342</v>
      </c>
      <c r="S239" s="4">
        <f t="shared" si="262"/>
        <v>2235.1707690852068</v>
      </c>
      <c r="T239" s="4">
        <f t="shared" si="277"/>
        <v>13.842191394280894</v>
      </c>
      <c r="U239" s="4">
        <f t="shared" si="278"/>
        <v>50.268686742038035</v>
      </c>
      <c r="V239" s="4">
        <f t="shared" si="279"/>
        <v>63.04914180086601</v>
      </c>
      <c r="W239" s="11">
        <f t="shared" si="263"/>
        <v>-1.219247815263802E-2</v>
      </c>
      <c r="X239" s="11">
        <f t="shared" si="264"/>
        <v>-1.3228699347321071E-2</v>
      </c>
      <c r="Y239" s="11">
        <f t="shared" si="265"/>
        <v>-1.2203590333800474E-2</v>
      </c>
      <c r="Z239" s="4">
        <f t="shared" si="291"/>
        <v>2858.6931772929242</v>
      </c>
      <c r="AA239" s="4">
        <f t="shared" si="280"/>
        <v>33980.825808427217</v>
      </c>
      <c r="AB239" s="4">
        <f t="shared" si="281"/>
        <v>4238.341846355127</v>
      </c>
      <c r="AC239" s="12">
        <f t="shared" si="282"/>
        <v>1.4400365004534028</v>
      </c>
      <c r="AD239" s="12">
        <f t="shared" si="283"/>
        <v>4.4851113573363461</v>
      </c>
      <c r="AE239" s="12">
        <f t="shared" si="284"/>
        <v>1.9280878577912579</v>
      </c>
      <c r="AF239" s="11">
        <f t="shared" si="266"/>
        <v>-2.9039671966837322E-3</v>
      </c>
      <c r="AG239" s="11">
        <f t="shared" si="267"/>
        <v>2.0567434751257441E-3</v>
      </c>
      <c r="AH239" s="11">
        <f t="shared" si="268"/>
        <v>8.257041531207765E-4</v>
      </c>
      <c r="AI239" s="1">
        <f t="shared" si="247"/>
        <v>307416.86527036829</v>
      </c>
      <c r="AJ239" s="1">
        <f t="shared" si="248"/>
        <v>358883.06059839681</v>
      </c>
      <c r="AK239" s="1">
        <f t="shared" si="249"/>
        <v>69011.724306339427</v>
      </c>
      <c r="AL239" s="17">
        <f t="shared" si="319"/>
        <v>62.396972263747877</v>
      </c>
      <c r="AM239" s="17">
        <f t="shared" si="319"/>
        <v>27.111844175566468</v>
      </c>
      <c r="AN239" s="17">
        <f t="shared" si="319"/>
        <v>4.2351283562106046</v>
      </c>
      <c r="AO239" s="7">
        <f t="shared" si="320"/>
        <v>2.9049226423148917E-3</v>
      </c>
      <c r="AP239" s="7">
        <f t="shared" si="320"/>
        <v>4.4733625743135705E-3</v>
      </c>
      <c r="AQ239" s="7">
        <f t="shared" si="320"/>
        <v>3.2379991583990405E-3</v>
      </c>
      <c r="AR239" s="1">
        <f t="shared" si="286"/>
        <v>153050.2741412285</v>
      </c>
      <c r="AS239" s="1">
        <f t="shared" si="287"/>
        <v>187391.72596580195</v>
      </c>
      <c r="AT239" s="1">
        <f t="shared" si="288"/>
        <v>35451.248109684901</v>
      </c>
      <c r="AU239" s="1">
        <f t="shared" si="250"/>
        <v>30610.054828245702</v>
      </c>
      <c r="AV239" s="1">
        <f t="shared" si="251"/>
        <v>37478.345193160392</v>
      </c>
      <c r="AW239" s="1">
        <f t="shared" si="252"/>
        <v>7090.2496219369805</v>
      </c>
      <c r="AX239" s="1">
        <f t="shared" si="300"/>
        <v>95172.010201510842</v>
      </c>
      <c r="AY239" s="1">
        <f t="shared" si="301"/>
        <v>41963.167796510657</v>
      </c>
      <c r="AZ239" s="1">
        <f t="shared" si="302"/>
        <v>4165.1172137350841</v>
      </c>
      <c r="BA239" s="1">
        <f t="shared" si="303"/>
        <v>11.463441167061568</v>
      </c>
      <c r="BB239" s="1">
        <f t="shared" si="304"/>
        <v>10.644547555287623</v>
      </c>
      <c r="BC239" s="1">
        <f t="shared" si="305"/>
        <v>8.3344996967583906</v>
      </c>
      <c r="BD239" s="1">
        <f t="shared" si="306"/>
        <v>658.68776610348482</v>
      </c>
      <c r="BE239">
        <f t="shared" si="292"/>
        <v>7.4918915218220111E-2</v>
      </c>
      <c r="BF239">
        <f t="shared" si="293"/>
        <v>0.20311806369660462</v>
      </c>
      <c r="BG239">
        <f t="shared" si="294"/>
        <v>2.6103804494005161E-2</v>
      </c>
      <c r="BH239">
        <f t="shared" si="307"/>
        <v>0.17593239845870443</v>
      </c>
      <c r="BI239">
        <f t="shared" si="308"/>
        <v>5.6128438574748528E-4</v>
      </c>
      <c r="BJ239">
        <f t="shared" si="308"/>
        <v>4.125694779985793E-3</v>
      </c>
      <c r="BK239">
        <f t="shared" si="308"/>
        <v>6.8140860906124406E-5</v>
      </c>
      <c r="BL239">
        <f t="shared" si="297"/>
        <v>85.904729109843672</v>
      </c>
      <c r="BM239">
        <f t="shared" si="298"/>
        <v>773.12106562963731</v>
      </c>
      <c r="BN239">
        <f t="shared" si="299"/>
        <v>2.4156785663905445</v>
      </c>
      <c r="BO239">
        <f t="shared" si="270"/>
        <v>233.84202091564606</v>
      </c>
      <c r="BP239">
        <f t="shared" si="289"/>
        <v>224.02424676506206</v>
      </c>
      <c r="BQ239">
        <f t="shared" si="290"/>
        <v>43.668608303481577</v>
      </c>
      <c r="BR239" s="7">
        <f t="shared" si="315"/>
        <v>2.0292160386787828E-3</v>
      </c>
      <c r="BS239" s="7">
        <f t="shared" si="295"/>
        <v>6.0139543336378632E-3</v>
      </c>
      <c r="BT239" s="7">
        <f t="shared" si="296"/>
        <v>1.0009679985155326E-3</v>
      </c>
      <c r="BU239" s="8">
        <f>MAX((BU$3*climate!$I349+BU$4*climate!$I349^2+BU$5*climate!$I349^6)*(K239/K$66)^$BW$1,-99)</f>
        <v>-36.39134549224309</v>
      </c>
      <c r="BV239" s="8">
        <f>MAX((BV$3*climate!$I349+BV$4*climate!$I349^2+BV$5*climate!$I349^6)*(L239/L$66)^$BW$1,-99)</f>
        <v>-22.73298473028839</v>
      </c>
      <c r="BW239" s="8">
        <f>MAX((BW$3*climate!$I349+BW$4*climate!$I349^2+BW$5*climate!$I349^6)*(M239/M$66)^$BW$1,-99)</f>
        <v>-22.733368665801926</v>
      </c>
      <c r="BX239" s="8">
        <f>MAX((BX$3*climate!$M349+BX$4*climate!$M349^2+BX$5*climate!$M349^6)*(K239/K$66)^$BW$1,-99)</f>
        <v>-36.39136209597941</v>
      </c>
      <c r="BY239" s="8">
        <f>MAX((BY$3*climate!$M349+BY$4*climate!$M349^2+BY$5*climate!$M349^6)*(L239/L$66)^$BW$1,-99)</f>
        <v>-22.732994353816455</v>
      </c>
      <c r="BZ239" s="8">
        <f>MAX((BZ$3*climate!$M349+BZ$4*climate!$M349^2+BZ$5*climate!$M349^6)*(M239/M$66)^$BW$1,-99)</f>
        <v>-22.733377588019582</v>
      </c>
      <c r="CA239" s="8">
        <f t="shared" si="309"/>
        <v>2.8575101473748116E-2</v>
      </c>
      <c r="CB239" s="8">
        <f t="shared" si="310"/>
        <v>1.7184935534218917E-4</v>
      </c>
      <c r="CC239" s="8">
        <f t="shared" si="311"/>
        <v>2.8602762129555898E-5</v>
      </c>
      <c r="CD239" s="8">
        <f>MAX((CD$3*climate!$I349+CD$4*climate!$I349^2+CD$5*climate!$I349^6)*(K239/K$66)^$BW$1,-99)</f>
        <v>-99</v>
      </c>
      <c r="CE239" s="8">
        <f>MAX((CE$3*climate!$I349+CE$4*climate!$I349^2+CE$5*climate!$I349^6)*(L239/L$66)^$BW$1,-99)</f>
        <v>-99</v>
      </c>
      <c r="CF239" s="8">
        <f>MAX((CF$3*climate!$I349+CF$4*climate!$I349^2+CF$5*climate!$I349^6)*(M239/M$66)^$BW$1,-99)</f>
        <v>-99</v>
      </c>
      <c r="CG239" s="8">
        <f>MAX((CG$3*climate!$M349+CG$4*climate!$M349^2+CG$5*climate!$M349^6)*(K239/K$66)^$BW$1,-99)</f>
        <v>-99</v>
      </c>
      <c r="CH239" s="8">
        <f>MAX((CH$3*climate!$M349+CH$4*climate!$M349^2+CH$5*climate!$M349^6)*(L239/L$66)^$BW$1,-99)</f>
        <v>-99</v>
      </c>
      <c r="CI239" s="8">
        <f>MAX((CI$3*climate!$M349+CI$4*climate!$M349^2+CI$5*climate!$M349^6)*(M239/M$66)^$BW$1,-99)</f>
        <v>-99</v>
      </c>
      <c r="CJ239" s="8">
        <f t="shared" si="312"/>
        <v>0</v>
      </c>
      <c r="CK239" s="8">
        <f t="shared" si="313"/>
        <v>0</v>
      </c>
      <c r="CL239" s="8">
        <f t="shared" si="314"/>
        <v>0</v>
      </c>
    </row>
    <row r="240" spans="1:90">
      <c r="A240">
        <f t="shared" si="253"/>
        <v>2194</v>
      </c>
      <c r="B240" s="4">
        <f t="shared" si="271"/>
        <v>1286.5160057775686</v>
      </c>
      <c r="C240" s="4">
        <f t="shared" si="272"/>
        <v>3572.5047014053062</v>
      </c>
      <c r="D240" s="4">
        <f t="shared" si="273"/>
        <v>6809.1951672005835</v>
      </c>
      <c r="E240" s="11">
        <f t="shared" si="254"/>
        <v>7.7681408516726706E-7</v>
      </c>
      <c r="F240" s="11">
        <f t="shared" si="255"/>
        <v>1.5573409878433014E-6</v>
      </c>
      <c r="G240" s="11">
        <f t="shared" si="256"/>
        <v>3.4383430122612236E-6</v>
      </c>
      <c r="H240" s="4">
        <f t="shared" si="274"/>
        <v>152962.16103756367</v>
      </c>
      <c r="I240" s="4">
        <f t="shared" si="275"/>
        <v>188148.15203629027</v>
      </c>
      <c r="J240" s="4">
        <f t="shared" si="276"/>
        <v>35539.315636115178</v>
      </c>
      <c r="K240" s="4">
        <f t="shared" si="244"/>
        <v>118896.43063174604</v>
      </c>
      <c r="L240" s="4">
        <f t="shared" si="245"/>
        <v>52665.613557423443</v>
      </c>
      <c r="M240" s="4">
        <f t="shared" si="246"/>
        <v>5219.3122334494938</v>
      </c>
      <c r="N240" s="11">
        <f t="shared" si="257"/>
        <v>-5.7648983138891552E-4</v>
      </c>
      <c r="O240" s="11">
        <f t="shared" si="258"/>
        <v>4.0350397341111233E-3</v>
      </c>
      <c r="P240" s="11">
        <f t="shared" si="259"/>
        <v>2.4807400354636133E-3</v>
      </c>
      <c r="Q240" s="4">
        <f t="shared" si="260"/>
        <v>2091.5159909973881</v>
      </c>
      <c r="R240" s="4">
        <f t="shared" si="261"/>
        <v>9332.8439997031946</v>
      </c>
      <c r="S240" s="4">
        <f t="shared" si="262"/>
        <v>2213.3784812196004</v>
      </c>
      <c r="T240" s="4">
        <f t="shared" si="277"/>
        <v>13.673420778121489</v>
      </c>
      <c r="U240" s="4">
        <f t="shared" si="278"/>
        <v>49.603697398542948</v>
      </c>
      <c r="V240" s="4">
        <f t="shared" si="279"/>
        <v>62.279715903430549</v>
      </c>
      <c r="W240" s="11">
        <f t="shared" si="263"/>
        <v>-1.219247815263802E-2</v>
      </c>
      <c r="X240" s="11">
        <f t="shared" si="264"/>
        <v>-1.3228699347321071E-2</v>
      </c>
      <c r="Y240" s="11">
        <f t="shared" si="265"/>
        <v>-1.2203590333800474E-2</v>
      </c>
      <c r="Z240" s="4">
        <f t="shared" si="291"/>
        <v>2814.0334224163225</v>
      </c>
      <c r="AA240" s="4">
        <f t="shared" si="280"/>
        <v>33737.079028427936</v>
      </c>
      <c r="AB240" s="4">
        <f t="shared" si="281"/>
        <v>4200.5740873472787</v>
      </c>
      <c r="AC240" s="12">
        <f t="shared" si="282"/>
        <v>1.4358546816940589</v>
      </c>
      <c r="AD240" s="12">
        <f t="shared" si="283"/>
        <v>4.49433608085576</v>
      </c>
      <c r="AE240" s="12">
        <f t="shared" si="284"/>
        <v>1.9296798879430179</v>
      </c>
      <c r="AF240" s="11">
        <f t="shared" si="266"/>
        <v>-2.9039671966837322E-3</v>
      </c>
      <c r="AG240" s="11">
        <f t="shared" si="267"/>
        <v>2.0567434751257441E-3</v>
      </c>
      <c r="AH240" s="11">
        <f t="shared" si="268"/>
        <v>8.257041531207765E-4</v>
      </c>
      <c r="AI240" s="1">
        <f t="shared" si="247"/>
        <v>307285.23357157718</v>
      </c>
      <c r="AJ240" s="1">
        <f t="shared" si="248"/>
        <v>360473.09973171755</v>
      </c>
      <c r="AK240" s="1">
        <f t="shared" si="249"/>
        <v>69200.801497642475</v>
      </c>
      <c r="AL240" s="17">
        <f t="shared" si="319"/>
        <v>62.57641805751333</v>
      </c>
      <c r="AM240" s="17">
        <f t="shared" si="319"/>
        <v>27.231912473531512</v>
      </c>
      <c r="AN240" s="17">
        <f t="shared" si="319"/>
        <v>4.2487045648431954</v>
      </c>
      <c r="AO240" s="7">
        <f t="shared" si="320"/>
        <v>2.8758734158917426E-3</v>
      </c>
      <c r="AP240" s="7">
        <f t="shared" si="320"/>
        <v>4.4286289485704344E-3</v>
      </c>
      <c r="AQ240" s="7">
        <f t="shared" si="320"/>
        <v>3.2056191668150499E-3</v>
      </c>
      <c r="AR240" s="1">
        <f t="shared" si="286"/>
        <v>152962.16103756367</v>
      </c>
      <c r="AS240" s="1">
        <f t="shared" si="287"/>
        <v>188148.15203629027</v>
      </c>
      <c r="AT240" s="1">
        <f t="shared" si="288"/>
        <v>35539.315636115178</v>
      </c>
      <c r="AU240" s="1">
        <f t="shared" si="250"/>
        <v>30592.432207512735</v>
      </c>
      <c r="AV240" s="1">
        <f t="shared" si="251"/>
        <v>37629.630407258053</v>
      </c>
      <c r="AW240" s="1">
        <f t="shared" si="252"/>
        <v>7107.8631272230359</v>
      </c>
      <c r="AX240" s="1">
        <f t="shared" si="300"/>
        <v>95117.144505396835</v>
      </c>
      <c r="AY240" s="1">
        <f t="shared" si="301"/>
        <v>42132.490845938752</v>
      </c>
      <c r="AZ240" s="1">
        <f t="shared" si="302"/>
        <v>4175.4497867595956</v>
      </c>
      <c r="BA240" s="1">
        <f t="shared" si="303"/>
        <v>11.462864510996026</v>
      </c>
      <c r="BB240" s="1">
        <f t="shared" si="304"/>
        <v>10.648574476081743</v>
      </c>
      <c r="BC240" s="1">
        <f t="shared" si="305"/>
        <v>8.3369773648377272</v>
      </c>
      <c r="BD240" s="1">
        <f t="shared" si="306"/>
        <v>639.68240964106906</v>
      </c>
      <c r="BE240">
        <f t="shared" si="292"/>
        <v>7.4918915218220111E-2</v>
      </c>
      <c r="BF240">
        <f t="shared" si="293"/>
        <v>0.20311806369660462</v>
      </c>
      <c r="BG240">
        <f t="shared" si="294"/>
        <v>2.6103804494005161E-2</v>
      </c>
      <c r="BH240">
        <f t="shared" si="307"/>
        <v>0.1760193521425206</v>
      </c>
      <c r="BI240">
        <f t="shared" si="308"/>
        <v>5.6128438574748528E-4</v>
      </c>
      <c r="BJ240">
        <f t="shared" si="308"/>
        <v>4.125694779985793E-3</v>
      </c>
      <c r="BK240">
        <f t="shared" si="308"/>
        <v>6.8140860906124406E-5</v>
      </c>
      <c r="BL240">
        <f t="shared" si="297"/>
        <v>85.855272600576853</v>
      </c>
      <c r="BM240">
        <f t="shared" si="298"/>
        <v>776.24184872009607</v>
      </c>
      <c r="BN240">
        <f t="shared" si="299"/>
        <v>2.4216795634593766</v>
      </c>
      <c r="BO240">
        <f t="shared" si="270"/>
        <v>234.31653689500516</v>
      </c>
      <c r="BP240">
        <f t="shared" si="289"/>
        <v>226.55362841284153</v>
      </c>
      <c r="BQ240">
        <f t="shared" si="290"/>
        <v>44.170693239778288</v>
      </c>
      <c r="BR240" s="7">
        <f t="shared" si="315"/>
        <v>2.0122215465219195E-3</v>
      </c>
      <c r="BS240" s="7">
        <f t="shared" si="295"/>
        <v>5.8387906151823911E-3</v>
      </c>
      <c r="BT240" s="7">
        <f t="shared" si="296"/>
        <v>9.6990277306065902E-4</v>
      </c>
      <c r="BU240" s="8">
        <f>MAX((BU$3*climate!$I350+BU$4*climate!$I350^2+BU$5*climate!$I350^6)*(K240/K$66)^$BW$1,-99)</f>
        <v>-36.602991099555958</v>
      </c>
      <c r="BV240" s="8">
        <f>MAX((BV$3*climate!$I350+BV$4*climate!$I350^2+BV$5*climate!$I350^6)*(L240/L$66)^$BW$1,-99)</f>
        <v>-22.829594434706948</v>
      </c>
      <c r="BW240" s="8">
        <f>MAX((BW$3*climate!$I350+BW$4*climate!$I350^2+BW$5*climate!$I350^6)*(M240/M$66)^$BW$1,-99)</f>
        <v>-22.830104178412448</v>
      </c>
      <c r="BX240" s="8">
        <f>MAX((BX$3*climate!$M350+BX$4*climate!$M350^2+BX$5*climate!$M350^6)*(K240/K$66)^$BW$1,-99)</f>
        <v>-36.603007685488734</v>
      </c>
      <c r="BY240" s="8">
        <f>MAX((BY$3*climate!$M350+BY$4*climate!$M350^2+BY$5*climate!$M350^6)*(L240/L$66)^$BW$1,-99)</f>
        <v>-22.829604035724454</v>
      </c>
      <c r="BZ240" s="8">
        <f>MAX((BZ$3*climate!$M350+BZ$4*climate!$M350^2+BZ$5*climate!$M350^6)*(M240/M$66)^$BW$1,-99)</f>
        <v>-22.830113082062233</v>
      </c>
      <c r="CA240" s="8">
        <f t="shared" si="309"/>
        <v>2.8534497403613329E-2</v>
      </c>
      <c r="CB240" s="8">
        <f t="shared" si="310"/>
        <v>1.666069556491638E-4</v>
      </c>
      <c r="CC240" s="8">
        <f t="shared" si="311"/>
        <v>2.7675688159656743E-5</v>
      </c>
      <c r="CD240" s="8">
        <f>MAX((CD$3*climate!$I350+CD$4*climate!$I350^2+CD$5*climate!$I350^6)*(K240/K$66)^$BW$1,-99)</f>
        <v>-99</v>
      </c>
      <c r="CE240" s="8">
        <f>MAX((CE$3*climate!$I350+CE$4*climate!$I350^2+CE$5*climate!$I350^6)*(L240/L$66)^$BW$1,-99)</f>
        <v>-99</v>
      </c>
      <c r="CF240" s="8">
        <f>MAX((CF$3*climate!$I350+CF$4*climate!$I350^2+CF$5*climate!$I350^6)*(M240/M$66)^$BW$1,-99)</f>
        <v>-99</v>
      </c>
      <c r="CG240" s="8">
        <f>MAX((CG$3*climate!$M350+CG$4*climate!$M350^2+CG$5*climate!$M350^6)*(K240/K$66)^$BW$1,-99)</f>
        <v>-99</v>
      </c>
      <c r="CH240" s="8">
        <f>MAX((CH$3*climate!$M350+CH$4*climate!$M350^2+CH$5*climate!$M350^6)*(L240/L$66)^$BW$1,-99)</f>
        <v>-99</v>
      </c>
      <c r="CI240" s="8">
        <f>MAX((CI$3*climate!$M350+CI$4*climate!$M350^2+CI$5*climate!$M350^6)*(M240/M$66)^$BW$1,-99)</f>
        <v>-99</v>
      </c>
      <c r="CJ240" s="8">
        <f t="shared" si="312"/>
        <v>0</v>
      </c>
      <c r="CK240" s="8">
        <f t="shared" si="313"/>
        <v>0</v>
      </c>
      <c r="CL240" s="8">
        <f t="shared" si="314"/>
        <v>0</v>
      </c>
    </row>
    <row r="241" spans="1:90">
      <c r="A241">
        <f t="shared" si="253"/>
        <v>2195</v>
      </c>
      <c r="B241" s="4">
        <f t="shared" si="271"/>
        <v>1286.5169551921349</v>
      </c>
      <c r="C241" s="4">
        <f t="shared" si="272"/>
        <v>3572.5099868329071</v>
      </c>
      <c r="D241" s="4">
        <f t="shared" si="273"/>
        <v>6809.2174089317741</v>
      </c>
      <c r="E241" s="11">
        <f t="shared" si="254"/>
        <v>7.3797338090890369E-7</v>
      </c>
      <c r="F241" s="11">
        <f t="shared" si="255"/>
        <v>1.4794739384511362E-6</v>
      </c>
      <c r="G241" s="11">
        <f t="shared" si="256"/>
        <v>3.2664258616481622E-6</v>
      </c>
      <c r="H241" s="4">
        <f t="shared" si="274"/>
        <v>152873.35543874072</v>
      </c>
      <c r="I241" s="4">
        <f t="shared" si="275"/>
        <v>188901.13666395724</v>
      </c>
      <c r="J241" s="4">
        <f t="shared" si="276"/>
        <v>35626.859595198635</v>
      </c>
      <c r="K241" s="4">
        <f t="shared" si="244"/>
        <v>118827.31496213343</v>
      </c>
      <c r="L241" s="4">
        <f t="shared" si="245"/>
        <v>52876.307514936139</v>
      </c>
      <c r="M241" s="4">
        <f t="shared" si="246"/>
        <v>5232.1518693860826</v>
      </c>
      <c r="N241" s="11">
        <f t="shared" si="257"/>
        <v>-5.8130987823079572E-4</v>
      </c>
      <c r="O241" s="11">
        <f t="shared" si="258"/>
        <v>4.0005981755621978E-3</v>
      </c>
      <c r="P241" s="11">
        <f t="shared" si="259"/>
        <v>2.4600244940899962E-3</v>
      </c>
      <c r="Q241" s="4">
        <f t="shared" si="260"/>
        <v>2064.8157566886052</v>
      </c>
      <c r="R241" s="4">
        <f t="shared" si="261"/>
        <v>9246.2393312026779</v>
      </c>
      <c r="S241" s="4">
        <f t="shared" si="262"/>
        <v>2191.7529933092724</v>
      </c>
      <c r="T241" s="4">
        <f t="shared" si="277"/>
        <v>13.506707894012417</v>
      </c>
      <c r="U241" s="4">
        <f t="shared" si="278"/>
        <v>48.947504999142133</v>
      </c>
      <c r="V241" s="4">
        <f t="shared" si="279"/>
        <v>61.519679764439601</v>
      </c>
      <c r="W241" s="11">
        <f t="shared" si="263"/>
        <v>-1.219247815263802E-2</v>
      </c>
      <c r="X241" s="11">
        <f t="shared" si="264"/>
        <v>-1.3228699347321071E-2</v>
      </c>
      <c r="Y241" s="11">
        <f t="shared" si="265"/>
        <v>-1.2203590333800474E-2</v>
      </c>
      <c r="Z241" s="4">
        <f t="shared" si="291"/>
        <v>2770.0554789862194</v>
      </c>
      <c r="AA241" s="4">
        <f t="shared" si="280"/>
        <v>33493.910018911782</v>
      </c>
      <c r="AB241" s="4">
        <f t="shared" si="281"/>
        <v>4163.0542838073388</v>
      </c>
      <c r="AC241" s="12">
        <f t="shared" si="282"/>
        <v>1.4316850067992146</v>
      </c>
      <c r="AD241" s="12">
        <f t="shared" si="283"/>
        <v>4.5035797772650819</v>
      </c>
      <c r="AE241" s="12">
        <f t="shared" si="284"/>
        <v>1.9312732326406861</v>
      </c>
      <c r="AF241" s="11">
        <f t="shared" si="266"/>
        <v>-2.9039671966837322E-3</v>
      </c>
      <c r="AG241" s="11">
        <f t="shared" si="267"/>
        <v>2.0567434751257441E-3</v>
      </c>
      <c r="AH241" s="11">
        <f t="shared" si="268"/>
        <v>8.257041531207765E-4</v>
      </c>
      <c r="AI241" s="1">
        <f t="shared" si="247"/>
        <v>307149.14242193219</v>
      </c>
      <c r="AJ241" s="1">
        <f t="shared" si="248"/>
        <v>362055.42016580387</v>
      </c>
      <c r="AK241" s="1">
        <f t="shared" si="249"/>
        <v>69388.584475101263</v>
      </c>
      <c r="AL241" s="17">
        <f t="shared" si="319"/>
        <v>62.754580296095128</v>
      </c>
      <c r="AM241" s="17">
        <f t="shared" si="319"/>
        <v>27.351306509077681</v>
      </c>
      <c r="AN241" s="17">
        <f t="shared" si="319"/>
        <v>4.2621880963425189</v>
      </c>
      <c r="AO241" s="7">
        <f t="shared" si="320"/>
        <v>2.8471146817328251E-3</v>
      </c>
      <c r="AP241" s="7">
        <f t="shared" si="320"/>
        <v>4.3843426590847298E-3</v>
      </c>
      <c r="AQ241" s="7">
        <f t="shared" si="320"/>
        <v>3.1735629751468994E-3</v>
      </c>
      <c r="AR241" s="1">
        <f t="shared" si="286"/>
        <v>152873.35543874072</v>
      </c>
      <c r="AS241" s="1">
        <f t="shared" si="287"/>
        <v>188901.13666395724</v>
      </c>
      <c r="AT241" s="1">
        <f t="shared" si="288"/>
        <v>35626.859595198635</v>
      </c>
      <c r="AU241" s="1">
        <f t="shared" si="250"/>
        <v>30574.671087748146</v>
      </c>
      <c r="AV241" s="1">
        <f t="shared" si="251"/>
        <v>37780.227332791452</v>
      </c>
      <c r="AW241" s="1">
        <f t="shared" si="252"/>
        <v>7125.3719190397278</v>
      </c>
      <c r="AX241" s="1">
        <f t="shared" si="300"/>
        <v>95061.851969706753</v>
      </c>
      <c r="AY241" s="1">
        <f t="shared" si="301"/>
        <v>42301.046011948907</v>
      </c>
      <c r="AZ241" s="1">
        <f t="shared" si="302"/>
        <v>4185.7214955088648</v>
      </c>
      <c r="BA241" s="1">
        <f t="shared" si="303"/>
        <v>11.462283032091699</v>
      </c>
      <c r="BB241" s="1">
        <f t="shared" si="304"/>
        <v>10.652567093143494</v>
      </c>
      <c r="BC241" s="1">
        <f t="shared" si="305"/>
        <v>8.3394343684248824</v>
      </c>
      <c r="BD241" s="1">
        <f t="shared" si="306"/>
        <v>621.22377057318374</v>
      </c>
      <c r="BE241">
        <f t="shared" si="292"/>
        <v>7.4918915218220111E-2</v>
      </c>
      <c r="BF241">
        <f t="shared" si="293"/>
        <v>0.20311806369660462</v>
      </c>
      <c r="BG241">
        <f t="shared" si="294"/>
        <v>2.6103804494005161E-2</v>
      </c>
      <c r="BH241">
        <f t="shared" si="307"/>
        <v>0.17610546841728433</v>
      </c>
      <c r="BI241">
        <f t="shared" si="308"/>
        <v>5.6128438574748528E-4</v>
      </c>
      <c r="BJ241">
        <f t="shared" si="308"/>
        <v>4.125694779985793E-3</v>
      </c>
      <c r="BK241">
        <f t="shared" si="308"/>
        <v>6.8140860906124406E-5</v>
      </c>
      <c r="BL241">
        <f t="shared" si="297"/>
        <v>85.805427404590574</v>
      </c>
      <c r="BM241">
        <f t="shared" si="298"/>
        <v>779.34843346787125</v>
      </c>
      <c r="BN241">
        <f t="shared" si="299"/>
        <v>2.4276448841984539</v>
      </c>
      <c r="BO241">
        <f t="shared" si="270"/>
        <v>234.7880336792517</v>
      </c>
      <c r="BP241">
        <f t="shared" si="289"/>
        <v>229.11169873929995</v>
      </c>
      <c r="BQ241">
        <f t="shared" si="290"/>
        <v>44.678570789997231</v>
      </c>
      <c r="BR241" s="7">
        <f t="shared" si="315"/>
        <v>1.9958150244356876E-3</v>
      </c>
      <c r="BS241" s="7">
        <f t="shared" si="295"/>
        <v>5.6687287526042632E-3</v>
      </c>
      <c r="BT241" s="7">
        <f t="shared" si="296"/>
        <v>9.3981713860637347E-4</v>
      </c>
      <c r="BU241" s="8">
        <f>MAX((BU$3*climate!$I351+BU$4*climate!$I351^2+BU$5*climate!$I351^6)*(K241/K$66)^$BW$1,-99)</f>
        <v>-36.812217149984086</v>
      </c>
      <c r="BV241" s="8">
        <f>MAX((BV$3*climate!$I351+BV$4*climate!$I351^2+BV$5*climate!$I351^6)*(L241/L$66)^$BW$1,-99)</f>
        <v>-22.924709927511373</v>
      </c>
      <c r="BW241" s="8">
        <f>MAX((BW$3*climate!$I351+BW$4*climate!$I351^2+BW$5*climate!$I351^6)*(M241/M$66)^$BW$1,-99)</f>
        <v>-22.925448696772701</v>
      </c>
      <c r="BX241" s="8">
        <f>MAX((BX$3*climate!$M351+BX$4*climate!$M351^2+BX$5*climate!$M351^6)*(K241/K$66)^$BW$1,-99)</f>
        <v>-36.812233718114896</v>
      </c>
      <c r="BY241" s="8">
        <f>MAX((BY$3*climate!$M351+BY$4*climate!$M351^2+BY$5*climate!$M351^6)*(L241/L$66)^$BW$1,-99)</f>
        <v>-22.924719506153846</v>
      </c>
      <c r="BZ241" s="8">
        <f>MAX((BZ$3*climate!$M351+BZ$4*climate!$M351^2+BZ$5*climate!$M351^6)*(M241/M$66)^$BW$1,-99)</f>
        <v>-22.925457581962206</v>
      </c>
      <c r="CA241" s="8">
        <f t="shared" si="309"/>
        <v>2.8493771493084418E-2</v>
      </c>
      <c r="CB241" s="8">
        <f t="shared" si="310"/>
        <v>1.6152346173298334E-4</v>
      </c>
      <c r="CC241" s="8">
        <f t="shared" si="311"/>
        <v>2.6778934792734451E-5</v>
      </c>
      <c r="CD241" s="8">
        <f>MAX((CD$3*climate!$I351+CD$4*climate!$I351^2+CD$5*climate!$I351^6)*(K241/K$66)^$BW$1,-99)</f>
        <v>-99</v>
      </c>
      <c r="CE241" s="8">
        <f>MAX((CE$3*climate!$I351+CE$4*climate!$I351^2+CE$5*climate!$I351^6)*(L241/L$66)^$BW$1,-99)</f>
        <v>-99</v>
      </c>
      <c r="CF241" s="8">
        <f>MAX((CF$3*climate!$I351+CF$4*climate!$I351^2+CF$5*climate!$I351^6)*(M241/M$66)^$BW$1,-99)</f>
        <v>-99</v>
      </c>
      <c r="CG241" s="8">
        <f>MAX((CG$3*climate!$M351+CG$4*climate!$M351^2+CG$5*climate!$M351^6)*(K241/K$66)^$BW$1,-99)</f>
        <v>-99</v>
      </c>
      <c r="CH241" s="8">
        <f>MAX((CH$3*climate!$M351+CH$4*climate!$M351^2+CH$5*climate!$M351^6)*(L241/L$66)^$BW$1,-99)</f>
        <v>-99</v>
      </c>
      <c r="CI241" s="8">
        <f>MAX((CI$3*climate!$M351+CI$4*climate!$M351^2+CI$5*climate!$M351^6)*(M241/M$66)^$BW$1,-99)</f>
        <v>-99</v>
      </c>
      <c r="CJ241" s="8">
        <f t="shared" si="312"/>
        <v>0</v>
      </c>
      <c r="CK241" s="8">
        <f t="shared" si="313"/>
        <v>0</v>
      </c>
      <c r="CL241" s="8">
        <f t="shared" si="314"/>
        <v>0</v>
      </c>
    </row>
    <row r="242" spans="1:90">
      <c r="A242">
        <f t="shared" si="253"/>
        <v>2196</v>
      </c>
      <c r="B242" s="4">
        <f t="shared" si="271"/>
        <v>1286.5178571366384</v>
      </c>
      <c r="C242" s="4">
        <f t="shared" si="272"/>
        <v>3572.5150079965565</v>
      </c>
      <c r="D242" s="4">
        <f t="shared" si="273"/>
        <v>6809.2385386454243</v>
      </c>
      <c r="E242" s="11">
        <f t="shared" si="254"/>
        <v>7.0107471186345851E-7</v>
      </c>
      <c r="F242" s="11">
        <f t="shared" si="255"/>
        <v>1.4055002415285793E-6</v>
      </c>
      <c r="G242" s="11">
        <f t="shared" si="256"/>
        <v>3.1031045685657541E-6</v>
      </c>
      <c r="H242" s="4">
        <f t="shared" si="274"/>
        <v>152783.98982806015</v>
      </c>
      <c r="I242" s="4">
        <f t="shared" si="275"/>
        <v>189650.71978523728</v>
      </c>
      <c r="J242" s="4">
        <f t="shared" si="276"/>
        <v>35713.890525858165</v>
      </c>
      <c r="K242" s="4">
        <f t="shared" si="244"/>
        <v>118757.76848376327</v>
      </c>
      <c r="L242" s="4">
        <f t="shared" si="245"/>
        <v>53086.052643790623</v>
      </c>
      <c r="M242" s="4">
        <f t="shared" si="246"/>
        <v>5244.9169350091242</v>
      </c>
      <c r="N242" s="11">
        <f t="shared" si="257"/>
        <v>-5.8527349870962642E-4</v>
      </c>
      <c r="O242" s="11">
        <f t="shared" si="258"/>
        <v>3.9667128570812782E-3</v>
      </c>
      <c r="P242" s="11">
        <f t="shared" si="259"/>
        <v>2.4397353023584145E-3</v>
      </c>
      <c r="Q242" s="4">
        <f t="shared" si="260"/>
        <v>2038.4482172370201</v>
      </c>
      <c r="R242" s="4">
        <f t="shared" si="261"/>
        <v>9160.1284706362767</v>
      </c>
      <c r="S242" s="4">
        <f t="shared" si="262"/>
        <v>2170.2945132239588</v>
      </c>
      <c r="T242" s="4">
        <f t="shared" si="277"/>
        <v>13.342027653100606</v>
      </c>
      <c r="U242" s="4">
        <f t="shared" si="278"/>
        <v>48.299993171706987</v>
      </c>
      <c r="V242" s="4">
        <f t="shared" si="279"/>
        <v>60.768918795127789</v>
      </c>
      <c r="W242" s="11">
        <f t="shared" si="263"/>
        <v>-1.219247815263802E-2</v>
      </c>
      <c r="X242" s="11">
        <f t="shared" si="264"/>
        <v>-1.3228699347321071E-2</v>
      </c>
      <c r="Y242" s="11">
        <f t="shared" si="265"/>
        <v>-1.2203590333800474E-2</v>
      </c>
      <c r="Z242" s="4">
        <f t="shared" si="291"/>
        <v>2726.7515698121902</v>
      </c>
      <c r="AA242" s="4">
        <f t="shared" si="280"/>
        <v>33251.350460730173</v>
      </c>
      <c r="AB242" s="4">
        <f t="shared" si="281"/>
        <v>4125.7836422059854</v>
      </c>
      <c r="AC242" s="12">
        <f t="shared" si="282"/>
        <v>1.4275274405034857</v>
      </c>
      <c r="AD242" s="12">
        <f t="shared" si="283"/>
        <v>4.5128424855866802</v>
      </c>
      <c r="AE242" s="12">
        <f t="shared" si="284"/>
        <v>1.9328678929696885</v>
      </c>
      <c r="AF242" s="11">
        <f t="shared" si="266"/>
        <v>-2.9039671966837322E-3</v>
      </c>
      <c r="AG242" s="11">
        <f t="shared" si="267"/>
        <v>2.0567434751257441E-3</v>
      </c>
      <c r="AH242" s="11">
        <f t="shared" si="268"/>
        <v>8.257041531207765E-4</v>
      </c>
      <c r="AI242" s="1">
        <f t="shared" si="247"/>
        <v>307008.89926748711</v>
      </c>
      <c r="AJ242" s="1">
        <f t="shared" si="248"/>
        <v>363630.10548201494</v>
      </c>
      <c r="AK242" s="1">
        <f t="shared" si="249"/>
        <v>69575.097946630864</v>
      </c>
      <c r="AL242" s="17">
        <f t="shared" si="319"/>
        <v>62.931463088133057</v>
      </c>
      <c r="AM242" s="17">
        <f t="shared" si="319"/>
        <v>27.470024833988035</v>
      </c>
      <c r="AN242" s="17">
        <f t="shared" si="319"/>
        <v>4.2755791554548264</v>
      </c>
      <c r="AO242" s="7">
        <f t="shared" si="320"/>
        <v>2.8186435349154969E-3</v>
      </c>
      <c r="AP242" s="7">
        <f t="shared" si="320"/>
        <v>4.3404992324938821E-3</v>
      </c>
      <c r="AQ242" s="7">
        <f t="shared" si="320"/>
        <v>3.1418273453954304E-3</v>
      </c>
      <c r="AR242" s="1">
        <f t="shared" si="286"/>
        <v>152783.98982806015</v>
      </c>
      <c r="AS242" s="1">
        <f t="shared" si="287"/>
        <v>189650.71978523728</v>
      </c>
      <c r="AT242" s="1">
        <f t="shared" si="288"/>
        <v>35713.890525858165</v>
      </c>
      <c r="AU242" s="1">
        <f t="shared" si="250"/>
        <v>30556.79796561203</v>
      </c>
      <c r="AV242" s="1">
        <f t="shared" si="251"/>
        <v>37930.143957047454</v>
      </c>
      <c r="AW242" s="1">
        <f t="shared" si="252"/>
        <v>7142.7781051716338</v>
      </c>
      <c r="AX242" s="1">
        <f t="shared" si="300"/>
        <v>95006.214787010627</v>
      </c>
      <c r="AY242" s="1">
        <f t="shared" si="301"/>
        <v>42468.842115032494</v>
      </c>
      <c r="AZ242" s="1">
        <f t="shared" si="302"/>
        <v>4195.9335480072996</v>
      </c>
      <c r="BA242" s="1">
        <f t="shared" si="303"/>
        <v>11.4616975872536</v>
      </c>
      <c r="BB242" s="1">
        <f t="shared" si="304"/>
        <v>10.656525959338589</v>
      </c>
      <c r="BC242" s="1">
        <f t="shared" si="305"/>
        <v>8.3418711324049131</v>
      </c>
      <c r="BD242" s="1">
        <f t="shared" si="306"/>
        <v>603.29620732311207</v>
      </c>
      <c r="BE242">
        <f t="shared" si="292"/>
        <v>7.4918915218220111E-2</v>
      </c>
      <c r="BF242">
        <f t="shared" si="293"/>
        <v>0.20311806369660462</v>
      </c>
      <c r="BG242">
        <f t="shared" si="294"/>
        <v>2.6103804494005161E-2</v>
      </c>
      <c r="BH242">
        <f t="shared" si="307"/>
        <v>0.17619075362921308</v>
      </c>
      <c r="BI242">
        <f t="shared" si="308"/>
        <v>5.6128438574748528E-4</v>
      </c>
      <c r="BJ242">
        <f t="shared" si="308"/>
        <v>4.125694779985793E-3</v>
      </c>
      <c r="BK242">
        <f t="shared" si="308"/>
        <v>6.8140860906124406E-5</v>
      </c>
      <c r="BL242">
        <f t="shared" si="297"/>
        <v>85.755267882692777</v>
      </c>
      <c r="BM242">
        <f t="shared" si="298"/>
        <v>782.44098463850185</v>
      </c>
      <c r="BN242">
        <f t="shared" si="299"/>
        <v>2.4335752467390557</v>
      </c>
      <c r="BO242">
        <f t="shared" si="270"/>
        <v>235.25662716442645</v>
      </c>
      <c r="BP242">
        <f t="shared" si="289"/>
        <v>231.69878184008556</v>
      </c>
      <c r="BQ242">
        <f t="shared" si="290"/>
        <v>45.192307539851356</v>
      </c>
      <c r="BR242" s="7">
        <f t="shared" si="315"/>
        <v>1.9799834788538639E-3</v>
      </c>
      <c r="BS242" s="7">
        <f t="shared" si="295"/>
        <v>5.5036201481594785E-3</v>
      </c>
      <c r="BT242" s="7">
        <f t="shared" si="296"/>
        <v>9.1067921489983985E-4</v>
      </c>
      <c r="BU242" s="8">
        <f>MAX((BU$3*climate!$I352+BU$4*climate!$I352^2+BU$5*climate!$I352^6)*(K242/K$66)^$BW$1,-99)</f>
        <v>-37.019019878507294</v>
      </c>
      <c r="BV242" s="8">
        <f>MAX((BV$3*climate!$I352+BV$4*climate!$I352^2+BV$5*climate!$I352^6)*(L242/L$66)^$BW$1,-99)</f>
        <v>-23.018338426694953</v>
      </c>
      <c r="BW242" s="8">
        <f>MAX((BW$3*climate!$I352+BW$4*climate!$I352^2+BW$5*climate!$I352^6)*(M242/M$66)^$BW$1,-99)</f>
        <v>-23.019407513438683</v>
      </c>
      <c r="BX242" s="8">
        <f>MAX((BX$3*climate!$M352+BX$4*climate!$M352^2+BX$5*climate!$M352^6)*(K242/K$66)^$BW$1,-99)</f>
        <v>-37.01903642883957</v>
      </c>
      <c r="BY242" s="8">
        <f>MAX((BY$3*climate!$M352+BY$4*climate!$M352^2+BY$5*climate!$M352^6)*(L242/L$66)^$BW$1,-99)</f>
        <v>-23.018347983098568</v>
      </c>
      <c r="BZ242" s="8">
        <f>MAX((BZ$3*climate!$M352+BZ$4*climate!$M352^2+BZ$5*climate!$M352^6)*(M242/M$66)^$BW$1,-99)</f>
        <v>-23.019416380276073</v>
      </c>
      <c r="CA242" s="8">
        <f t="shared" si="309"/>
        <v>2.8452950580159824E-2</v>
      </c>
      <c r="CB242" s="8">
        <f t="shared" si="310"/>
        <v>1.5659423208755352E-4</v>
      </c>
      <c r="CC242" s="8">
        <f t="shared" si="311"/>
        <v>2.5911510695923891E-5</v>
      </c>
      <c r="CD242" s="8">
        <f>MAX((CD$3*climate!$I352+CD$4*climate!$I352^2+CD$5*climate!$I352^6)*(K242/K$66)^$BW$1,-99)</f>
        <v>-99</v>
      </c>
      <c r="CE242" s="8">
        <f>MAX((CE$3*climate!$I352+CE$4*climate!$I352^2+CE$5*climate!$I352^6)*(L242/L$66)^$BW$1,-99)</f>
        <v>-99</v>
      </c>
      <c r="CF242" s="8">
        <f>MAX((CF$3*climate!$I352+CF$4*climate!$I352^2+CF$5*climate!$I352^6)*(M242/M$66)^$BW$1,-99)</f>
        <v>-99</v>
      </c>
      <c r="CG242" s="8">
        <f>MAX((CG$3*climate!$M352+CG$4*climate!$M352^2+CG$5*climate!$M352^6)*(K242/K$66)^$BW$1,-99)</f>
        <v>-99</v>
      </c>
      <c r="CH242" s="8">
        <f>MAX((CH$3*climate!$M352+CH$4*climate!$M352^2+CH$5*climate!$M352^6)*(L242/L$66)^$BW$1,-99)</f>
        <v>-99</v>
      </c>
      <c r="CI242" s="8">
        <f>MAX((CI$3*climate!$M352+CI$4*climate!$M352^2+CI$5*climate!$M352^6)*(M242/M$66)^$BW$1,-99)</f>
        <v>-99</v>
      </c>
      <c r="CJ242" s="8">
        <f t="shared" si="312"/>
        <v>0</v>
      </c>
      <c r="CK242" s="8">
        <f t="shared" si="313"/>
        <v>0</v>
      </c>
      <c r="CL242" s="8">
        <f t="shared" si="314"/>
        <v>0</v>
      </c>
    </row>
    <row r="243" spans="1:90">
      <c r="A243">
        <f t="shared" si="253"/>
        <v>2197</v>
      </c>
      <c r="B243" s="4">
        <f t="shared" si="271"/>
        <v>1286.5187139845177</v>
      </c>
      <c r="C243" s="4">
        <f t="shared" si="272"/>
        <v>3572.5197781087281</v>
      </c>
      <c r="D243" s="4">
        <f t="shared" si="273"/>
        <v>6809.258611935682</v>
      </c>
      <c r="E243" s="11">
        <f t="shared" si="254"/>
        <v>6.6602097627028559E-7</v>
      </c>
      <c r="F243" s="11">
        <f t="shared" si="255"/>
        <v>1.3352252294521503E-6</v>
      </c>
      <c r="G243" s="11">
        <f t="shared" si="256"/>
        <v>2.9479493401374663E-6</v>
      </c>
      <c r="H243" s="4">
        <f t="shared" si="274"/>
        <v>152694.19437096079</v>
      </c>
      <c r="I243" s="4">
        <f t="shared" si="275"/>
        <v>190396.94086945092</v>
      </c>
      <c r="J243" s="4">
        <f t="shared" si="276"/>
        <v>35800.418771053854</v>
      </c>
      <c r="K243" s="4">
        <f t="shared" si="244"/>
        <v>118687.89214736471</v>
      </c>
      <c r="L243" s="4">
        <f t="shared" si="245"/>
        <v>53294.85984546347</v>
      </c>
      <c r="M243" s="4">
        <f t="shared" si="246"/>
        <v>5257.6089132964798</v>
      </c>
      <c r="N243" s="11">
        <f t="shared" si="257"/>
        <v>-5.8839381449071748E-4</v>
      </c>
      <c r="O243" s="11">
        <f t="shared" si="258"/>
        <v>3.9333721622505369E-3</v>
      </c>
      <c r="P243" s="11">
        <f t="shared" si="259"/>
        <v>2.4198625916529437E-3</v>
      </c>
      <c r="Q243" s="4">
        <f t="shared" si="260"/>
        <v>2012.4110356521114</v>
      </c>
      <c r="R243" s="4">
        <f t="shared" si="261"/>
        <v>9074.5175633448453</v>
      </c>
      <c r="S243" s="4">
        <f t="shared" si="262"/>
        <v>2149.0031867274161</v>
      </c>
      <c r="T243" s="4">
        <f t="shared" si="277"/>
        <v>13.179355272428285</v>
      </c>
      <c r="U243" s="4">
        <f t="shared" si="278"/>
        <v>47.661047083560817</v>
      </c>
      <c r="V243" s="4">
        <f t="shared" si="279"/>
        <v>60.027319805124058</v>
      </c>
      <c r="W243" s="11">
        <f t="shared" si="263"/>
        <v>-1.219247815263802E-2</v>
      </c>
      <c r="X243" s="11">
        <f t="shared" si="264"/>
        <v>-1.3228699347321071E-2</v>
      </c>
      <c r="Y243" s="11">
        <f t="shared" si="265"/>
        <v>-1.2203590333800474E-2</v>
      </c>
      <c r="Z243" s="4">
        <f t="shared" si="291"/>
        <v>2684.1138808158089</v>
      </c>
      <c r="AA243" s="4">
        <f t="shared" si="280"/>
        <v>33009.43093708247</v>
      </c>
      <c r="AB243" s="4">
        <f t="shared" si="281"/>
        <v>4088.7632504714006</v>
      </c>
      <c r="AC243" s="12">
        <f t="shared" si="282"/>
        <v>1.4233819476438976</v>
      </c>
      <c r="AD243" s="12">
        <f t="shared" si="283"/>
        <v>4.5221242449231811</v>
      </c>
      <c r="AE243" s="12">
        <f t="shared" si="284"/>
        <v>1.9344638700163475</v>
      </c>
      <c r="AF243" s="11">
        <f t="shared" si="266"/>
        <v>-2.9039671966837322E-3</v>
      </c>
      <c r="AG243" s="11">
        <f t="shared" si="267"/>
        <v>2.0567434751257441E-3</v>
      </c>
      <c r="AH243" s="11">
        <f t="shared" si="268"/>
        <v>8.257041531207765E-4</v>
      </c>
      <c r="AI243" s="1">
        <f t="shared" si="247"/>
        <v>306864.80730635044</v>
      </c>
      <c r="AJ243" s="1">
        <f t="shared" si="248"/>
        <v>365197.23889086087</v>
      </c>
      <c r="AK243" s="1">
        <f t="shared" si="249"/>
        <v>69760.366257139409</v>
      </c>
      <c r="AL243" s="17">
        <f t="shared" ref="AL243:AN258" si="321">AL242*(1+AO243)</f>
        <v>63.107070636093432</v>
      </c>
      <c r="AM243" s="17">
        <f t="shared" si="321"/>
        <v>27.588066119479464</v>
      </c>
      <c r="AN243" s="17">
        <f t="shared" si="321"/>
        <v>4.2888779556477568</v>
      </c>
      <c r="AO243" s="7">
        <f t="shared" si="320"/>
        <v>2.7904570995663418E-3</v>
      </c>
      <c r="AP243" s="7">
        <f t="shared" si="320"/>
        <v>4.2970942401689433E-3</v>
      </c>
      <c r="AQ243" s="7">
        <f t="shared" si="320"/>
        <v>3.110409071941476E-3</v>
      </c>
      <c r="AR243" s="1">
        <f t="shared" si="286"/>
        <v>152694.19437096079</v>
      </c>
      <c r="AS243" s="1">
        <f t="shared" si="287"/>
        <v>190396.94086945092</v>
      </c>
      <c r="AT243" s="1">
        <f t="shared" si="288"/>
        <v>35800.418771053854</v>
      </c>
      <c r="AU243" s="1">
        <f t="shared" si="250"/>
        <v>30538.838874192159</v>
      </c>
      <c r="AV243" s="1">
        <f t="shared" si="251"/>
        <v>38079.388173890184</v>
      </c>
      <c r="AW243" s="1">
        <f t="shared" si="252"/>
        <v>7160.0837542107711</v>
      </c>
      <c r="AX243" s="1">
        <f t="shared" si="300"/>
        <v>94950.313717891768</v>
      </c>
      <c r="AY243" s="1">
        <f t="shared" si="301"/>
        <v>42635.887876370776</v>
      </c>
      <c r="AZ243" s="1">
        <f t="shared" si="302"/>
        <v>4206.0871306371837</v>
      </c>
      <c r="BA243" s="1">
        <f t="shared" si="303"/>
        <v>11.461109020267536</v>
      </c>
      <c r="BB243" s="1">
        <f t="shared" si="304"/>
        <v>10.66045161601785</v>
      </c>
      <c r="BC243" s="1">
        <f t="shared" si="305"/>
        <v>8.3442880718438879</v>
      </c>
      <c r="BD243" s="1">
        <f t="shared" si="306"/>
        <v>585.88452135229329</v>
      </c>
      <c r="BE243">
        <f t="shared" si="292"/>
        <v>7.4918915218220111E-2</v>
      </c>
      <c r="BF243">
        <f t="shared" si="293"/>
        <v>0.20311806369660462</v>
      </c>
      <c r="BG243">
        <f t="shared" si="294"/>
        <v>2.6103804494005161E-2</v>
      </c>
      <c r="BH243">
        <f t="shared" si="307"/>
        <v>0.17627521410775299</v>
      </c>
      <c r="BI243">
        <f t="shared" si="308"/>
        <v>5.6128438574748528E-4</v>
      </c>
      <c r="BJ243">
        <f t="shared" si="308"/>
        <v>4.125694779985793E-3</v>
      </c>
      <c r="BK243">
        <f t="shared" si="308"/>
        <v>6.8140860906124406E-5</v>
      </c>
      <c r="BL243">
        <f t="shared" si="297"/>
        <v>85.704867094711844</v>
      </c>
      <c r="BM243">
        <f t="shared" si="298"/>
        <v>785.51966507035741</v>
      </c>
      <c r="BN243">
        <f t="shared" si="299"/>
        <v>2.4394713558593857</v>
      </c>
      <c r="BO243">
        <f t="shared" si="270"/>
        <v>235.72243139950288</v>
      </c>
      <c r="BP243">
        <f t="shared" si="289"/>
        <v>234.31520547489879</v>
      </c>
      <c r="BQ243">
        <f t="shared" si="290"/>
        <v>45.711970840833544</v>
      </c>
      <c r="BR243" s="7">
        <f t="shared" si="315"/>
        <v>1.9647140622405246E-3</v>
      </c>
      <c r="BS243" s="7">
        <f t="shared" si="295"/>
        <v>5.343320532193668E-3</v>
      </c>
      <c r="BT243" s="7">
        <f t="shared" si="296"/>
        <v>8.8245821573970521E-4</v>
      </c>
      <c r="BU243" s="8">
        <f>MAX((BU$3*climate!$I353+BU$4*climate!$I353^2+BU$5*climate!$I353^6)*(K243/K$66)^$BW$1,-99)</f>
        <v>-37.22339605178535</v>
      </c>
      <c r="BV243" s="8">
        <f>MAX((BV$3*climate!$I353+BV$4*climate!$I353^2+BV$5*climate!$I353^6)*(L243/L$66)^$BW$1,-99)</f>
        <v>-23.110487392158419</v>
      </c>
      <c r="BW243" s="8">
        <f>MAX((BW$3*climate!$I353+BW$4*climate!$I353^2+BW$5*climate!$I353^6)*(M243/M$66)^$BW$1,-99)</f>
        <v>-23.111986171006365</v>
      </c>
      <c r="BX243" s="8">
        <f>MAX((BX$3*climate!$M353+BX$4*climate!$M353^2+BX$5*climate!$M353^6)*(K243/K$66)^$BW$1,-99)</f>
        <v>-37.223412584324251</v>
      </c>
      <c r="BY243" s="8">
        <f>MAX((BY$3*climate!$M353+BY$4*climate!$M353^2+BY$5*climate!$M353^6)*(L243/L$66)^$BW$1,-99)</f>
        <v>-23.110496926459877</v>
      </c>
      <c r="BZ243" s="8">
        <f>MAX((BZ$3*climate!$M353+BZ$4*climate!$M353^2+BZ$5*climate!$M353^6)*(M243/M$66)^$BW$1,-99)</f>
        <v>-23.111995019600318</v>
      </c>
      <c r="CA243" s="8">
        <f t="shared" si="309"/>
        <v>2.8412060773982936E-2</v>
      </c>
      <c r="CB243" s="8">
        <f t="shared" si="310"/>
        <v>1.5181474769555733E-4</v>
      </c>
      <c r="CC243" s="8">
        <f t="shared" si="311"/>
        <v>2.5072456456097051E-5</v>
      </c>
      <c r="CD243" s="8">
        <f>MAX((CD$3*climate!$I353+CD$4*climate!$I353^2+CD$5*climate!$I353^6)*(K243/K$66)^$BW$1,-99)</f>
        <v>-99</v>
      </c>
      <c r="CE243" s="8">
        <f>MAX((CE$3*climate!$I353+CE$4*climate!$I353^2+CE$5*climate!$I353^6)*(L243/L$66)^$BW$1,-99)</f>
        <v>-99</v>
      </c>
      <c r="CF243" s="8">
        <f>MAX((CF$3*climate!$I353+CF$4*climate!$I353^2+CF$5*climate!$I353^6)*(M243/M$66)^$BW$1,-99)</f>
        <v>-99</v>
      </c>
      <c r="CG243" s="8">
        <f>MAX((CG$3*climate!$M353+CG$4*climate!$M353^2+CG$5*climate!$M353^6)*(K243/K$66)^$BW$1,-99)</f>
        <v>-99</v>
      </c>
      <c r="CH243" s="8">
        <f>MAX((CH$3*climate!$M353+CH$4*climate!$M353^2+CH$5*climate!$M353^6)*(L243/L$66)^$BW$1,-99)</f>
        <v>-99</v>
      </c>
      <c r="CI243" s="8">
        <f>MAX((CI$3*climate!$M353+CI$4*climate!$M353^2+CI$5*climate!$M353^6)*(M243/M$66)^$BW$1,-99)</f>
        <v>-99</v>
      </c>
      <c r="CJ243" s="8">
        <f t="shared" si="312"/>
        <v>0</v>
      </c>
      <c r="CK243" s="8">
        <f t="shared" si="313"/>
        <v>0</v>
      </c>
      <c r="CL243" s="8">
        <f t="shared" si="314"/>
        <v>0</v>
      </c>
    </row>
    <row r="244" spans="1:90">
      <c r="A244">
        <f t="shared" si="253"/>
        <v>2198</v>
      </c>
      <c r="B244" s="4">
        <f t="shared" si="271"/>
        <v>1286.5195279905452</v>
      </c>
      <c r="C244" s="4">
        <f t="shared" si="272"/>
        <v>3572.524309721342</v>
      </c>
      <c r="D244" s="4">
        <f t="shared" si="273"/>
        <v>6809.277681617642</v>
      </c>
      <c r="E244" s="11">
        <f t="shared" si="254"/>
        <v>6.3271992745677127E-7</v>
      </c>
      <c r="F244" s="11">
        <f t="shared" si="255"/>
        <v>1.2684639679795426E-6</v>
      </c>
      <c r="G244" s="11">
        <f t="shared" si="256"/>
        <v>2.8005518731305927E-6</v>
      </c>
      <c r="H244" s="4">
        <f t="shared" si="274"/>
        <v>152604.09691348558</v>
      </c>
      <c r="I244" s="4">
        <f t="shared" si="275"/>
        <v>191139.83890450696</v>
      </c>
      <c r="J244" s="4">
        <f t="shared" si="276"/>
        <v>35886.454478279906</v>
      </c>
      <c r="K244" s="4">
        <f t="shared" si="244"/>
        <v>118617.78511193115</v>
      </c>
      <c r="L244" s="4">
        <f t="shared" si="245"/>
        <v>53502.739893018646</v>
      </c>
      <c r="M244" s="4">
        <f t="shared" si="246"/>
        <v>5270.2292601694226</v>
      </c>
      <c r="N244" s="11">
        <f t="shared" si="257"/>
        <v>-5.9068397091854852E-4</v>
      </c>
      <c r="O244" s="11">
        <f t="shared" si="258"/>
        <v>3.9005646728025312E-3</v>
      </c>
      <c r="P244" s="11">
        <f t="shared" si="259"/>
        <v>2.4003966595966819E-3</v>
      </c>
      <c r="Q244" s="4">
        <f t="shared" si="260"/>
        <v>1986.7018093350418</v>
      </c>
      <c r="R244" s="4">
        <f t="shared" si="261"/>
        <v>8989.412404501516</v>
      </c>
      <c r="S244" s="4">
        <f t="shared" si="262"/>
        <v>2127.8790997670972</v>
      </c>
      <c r="T244" s="4">
        <f t="shared" si="277"/>
        <v>13.018666271203349</v>
      </c>
      <c r="U244" s="4">
        <f t="shared" si="278"/>
        <v>47.030553421113879</v>
      </c>
      <c r="V244" s="4">
        <f t="shared" si="279"/>
        <v>59.294770985386293</v>
      </c>
      <c r="W244" s="11">
        <f t="shared" si="263"/>
        <v>-1.219247815263802E-2</v>
      </c>
      <c r="X244" s="11">
        <f t="shared" si="264"/>
        <v>-1.3228699347321071E-2</v>
      </c>
      <c r="Y244" s="11">
        <f t="shared" si="265"/>
        <v>-1.2203590333800474E-2</v>
      </c>
      <c r="Z244" s="4">
        <f t="shared" si="291"/>
        <v>2642.1345673833907</v>
      </c>
      <c r="AA244" s="4">
        <f t="shared" si="280"/>
        <v>32768.180957654396</v>
      </c>
      <c r="AB244" s="4">
        <f t="shared" si="281"/>
        <v>4051.9940819170702</v>
      </c>
      <c r="AC244" s="12">
        <f t="shared" si="282"/>
        <v>1.4192484931595879</v>
      </c>
      <c r="AD244" s="12">
        <f t="shared" si="283"/>
        <v>4.5314250944576351</v>
      </c>
      <c r="AE244" s="12">
        <f t="shared" si="284"/>
        <v>1.936061164867882</v>
      </c>
      <c r="AF244" s="11">
        <f t="shared" si="266"/>
        <v>-2.9039671966837322E-3</v>
      </c>
      <c r="AG244" s="11">
        <f t="shared" si="267"/>
        <v>2.0567434751257441E-3</v>
      </c>
      <c r="AH244" s="11">
        <f t="shared" si="268"/>
        <v>8.257041531207765E-4</v>
      </c>
      <c r="AI244" s="1">
        <f t="shared" si="247"/>
        <v>306717.16544990754</v>
      </c>
      <c r="AJ244" s="1">
        <f t="shared" si="248"/>
        <v>366756.90317566495</v>
      </c>
      <c r="AK244" s="1">
        <f t="shared" si="249"/>
        <v>69944.413385636246</v>
      </c>
      <c r="AL244" s="17">
        <f t="shared" si="321"/>
        <v>63.281407233649858</v>
      </c>
      <c r="AM244" s="17">
        <f t="shared" si="321"/>
        <v>27.705429154298688</v>
      </c>
      <c r="AN244" s="17">
        <f t="shared" si="321"/>
        <v>4.3020847189004368</v>
      </c>
      <c r="AO244" s="7">
        <f t="shared" si="320"/>
        <v>2.7625525285706783E-3</v>
      </c>
      <c r="AP244" s="7">
        <f t="shared" si="320"/>
        <v>4.2541232977672538E-3</v>
      </c>
      <c r="AQ244" s="7">
        <f t="shared" si="320"/>
        <v>3.0793049812220612E-3</v>
      </c>
      <c r="AR244" s="1">
        <f t="shared" si="286"/>
        <v>152604.09691348558</v>
      </c>
      <c r="AS244" s="1">
        <f t="shared" si="287"/>
        <v>191139.83890450696</v>
      </c>
      <c r="AT244" s="1">
        <f t="shared" si="288"/>
        <v>35886.454478279906</v>
      </c>
      <c r="AU244" s="1">
        <f t="shared" si="250"/>
        <v>30520.819382697118</v>
      </c>
      <c r="AV244" s="1">
        <f t="shared" si="251"/>
        <v>38227.967780901396</v>
      </c>
      <c r="AW244" s="1">
        <f t="shared" si="252"/>
        <v>7177.2908956559813</v>
      </c>
      <c r="AX244" s="1">
        <f t="shared" si="300"/>
        <v>94894.228089544922</v>
      </c>
      <c r="AY244" s="1">
        <f t="shared" si="301"/>
        <v>42802.191914414929</v>
      </c>
      <c r="AZ244" s="1">
        <f t="shared" si="302"/>
        <v>4216.1834081355382</v>
      </c>
      <c r="BA244" s="1">
        <f t="shared" si="303"/>
        <v>11.460518161774113</v>
      </c>
      <c r="BB244" s="1">
        <f t="shared" si="304"/>
        <v>10.664344593212169</v>
      </c>
      <c r="BC244" s="1">
        <f t="shared" si="305"/>
        <v>8.346685592153424</v>
      </c>
      <c r="BD244" s="1">
        <f t="shared" si="306"/>
        <v>568.9739448447757</v>
      </c>
      <c r="BE244">
        <f t="shared" si="292"/>
        <v>7.4918915218220111E-2</v>
      </c>
      <c r="BF244">
        <f t="shared" si="293"/>
        <v>0.20311806369660462</v>
      </c>
      <c r="BG244">
        <f t="shared" si="294"/>
        <v>2.6103804494005161E-2</v>
      </c>
      <c r="BH244">
        <f t="shared" si="307"/>
        <v>0.17635885616604446</v>
      </c>
      <c r="BI244">
        <f t="shared" si="308"/>
        <v>5.6128438574748528E-4</v>
      </c>
      <c r="BJ244">
        <f t="shared" si="308"/>
        <v>4.125694779985793E-3</v>
      </c>
      <c r="BK244">
        <f t="shared" si="308"/>
        <v>6.8140860906124406E-5</v>
      </c>
      <c r="BL244">
        <f t="shared" si="297"/>
        <v>85.654296798635471</v>
      </c>
      <c r="BM244">
        <f t="shared" si="298"/>
        <v>788.58463561564974</v>
      </c>
      <c r="BN244">
        <f t="shared" si="299"/>
        <v>2.4453339030184362</v>
      </c>
      <c r="BO244">
        <f t="shared" si="270"/>
        <v>236.18555857525902</v>
      </c>
      <c r="BP244">
        <f t="shared" si="289"/>
        <v>236.96130110936423</v>
      </c>
      <c r="BQ244">
        <f t="shared" si="290"/>
        <v>46.237628819084094</v>
      </c>
      <c r="BR244" s="7">
        <f t="shared" si="315"/>
        <v>1.949994073461303E-3</v>
      </c>
      <c r="BS244" s="7">
        <f t="shared" si="295"/>
        <v>5.1876898370812313E-3</v>
      </c>
      <c r="BT244" s="7">
        <f t="shared" si="296"/>
        <v>8.5512440853329581E-4</v>
      </c>
      <c r="BU244" s="8">
        <f>MAX((BU$3*climate!$I354+BU$4*climate!$I354^2+BU$5*climate!$I354^6)*(K244/K$66)^$BW$1,-99)</f>
        <v>-37.42534295733666</v>
      </c>
      <c r="BV244" s="8">
        <f>MAX((BV$3*climate!$I354+BV$4*climate!$I354^2+BV$5*climate!$I354^6)*(L244/L$66)^$BW$1,-99)</f>
        <v>-23.20116451587544</v>
      </c>
      <c r="BW244" s="8">
        <f>MAX((BW$3*climate!$I354+BW$4*climate!$I354^2+BW$5*climate!$I354^6)*(M244/M$66)^$BW$1,-99)</f>
        <v>-23.20319045308004</v>
      </c>
      <c r="BX244" s="8">
        <f>MAX((BX$3*climate!$M354+BX$4*climate!$M354^2+BX$5*climate!$M354^6)*(K244/K$66)^$BW$1,-99)</f>
        <v>-37.4253594720888</v>
      </c>
      <c r="BY244" s="8">
        <f>MAX((BY$3*climate!$M354+BY$4*climate!$M354^2+BY$5*climate!$M354^6)*(L244/L$66)^$BW$1,-99)</f>
        <v>-23.201174028211877</v>
      </c>
      <c r="BZ244" s="8">
        <f>MAX((BZ$3*climate!$M354+BZ$4*climate!$M354^2+BZ$5*climate!$M354^6)*(M244/M$66)^$BW$1,-99)</f>
        <v>-23.203199283539625</v>
      </c>
      <c r="CA244" s="8">
        <f t="shared" si="309"/>
        <v>2.8371127219961288E-2</v>
      </c>
      <c r="CB244" s="8">
        <f t="shared" si="310"/>
        <v>1.4718060834553186E-4</v>
      </c>
      <c r="CC244" s="8">
        <f t="shared" si="311"/>
        <v>2.4260843383392287E-5</v>
      </c>
      <c r="CD244" s="8">
        <f>MAX((CD$3*climate!$I354+CD$4*climate!$I354^2+CD$5*climate!$I354^6)*(K244/K$66)^$BW$1,-99)</f>
        <v>-99</v>
      </c>
      <c r="CE244" s="8">
        <f>MAX((CE$3*climate!$I354+CE$4*climate!$I354^2+CE$5*climate!$I354^6)*(L244/L$66)^$BW$1,-99)</f>
        <v>-99</v>
      </c>
      <c r="CF244" s="8">
        <f>MAX((CF$3*climate!$I354+CF$4*climate!$I354^2+CF$5*climate!$I354^6)*(M244/M$66)^$BW$1,-99)</f>
        <v>-99</v>
      </c>
      <c r="CG244" s="8">
        <f>MAX((CG$3*climate!$M354+CG$4*climate!$M354^2+CG$5*climate!$M354^6)*(K244/K$66)^$BW$1,-99)</f>
        <v>-99</v>
      </c>
      <c r="CH244" s="8">
        <f>MAX((CH$3*climate!$M354+CH$4*climate!$M354^2+CH$5*climate!$M354^6)*(L244/L$66)^$BW$1,-99)</f>
        <v>-99</v>
      </c>
      <c r="CI244" s="8">
        <f>MAX((CI$3*climate!$M354+CI$4*climate!$M354^2+CI$5*climate!$M354^6)*(M244/M$66)^$BW$1,-99)</f>
        <v>-99</v>
      </c>
      <c r="CJ244" s="8">
        <f t="shared" si="312"/>
        <v>0</v>
      </c>
      <c r="CK244" s="8">
        <f t="shared" si="313"/>
        <v>0</v>
      </c>
      <c r="CL244" s="8">
        <f t="shared" si="314"/>
        <v>0</v>
      </c>
    </row>
    <row r="245" spans="1:90">
      <c r="A245">
        <f t="shared" si="253"/>
        <v>2199</v>
      </c>
      <c r="B245" s="4">
        <f t="shared" si="271"/>
        <v>1286.5203012967604</v>
      </c>
      <c r="C245" s="4">
        <f t="shared" si="272"/>
        <v>3572.5286147587858</v>
      </c>
      <c r="D245" s="4">
        <f t="shared" si="273"/>
        <v>6809.2957978662398</v>
      </c>
      <c r="E245" s="11">
        <f t="shared" si="254"/>
        <v>6.0108393108393271E-7</v>
      </c>
      <c r="F245" s="11">
        <f t="shared" si="255"/>
        <v>1.2050407695805654E-6</v>
      </c>
      <c r="G245" s="11">
        <f t="shared" si="256"/>
        <v>2.660524279474063E-6</v>
      </c>
      <c r="H245" s="4">
        <f t="shared" si="274"/>
        <v>152513.82298190784</v>
      </c>
      <c r="I245" s="4">
        <f t="shared" si="275"/>
        <v>191879.45238372561</v>
      </c>
      <c r="J245" s="4">
        <f t="shared" si="276"/>
        <v>35972.007600197248</v>
      </c>
      <c r="K245" s="4">
        <f t="shared" si="244"/>
        <v>118547.54474389568</v>
      </c>
      <c r="L245" s="4">
        <f t="shared" si="245"/>
        <v>53709.703427156775</v>
      </c>
      <c r="M245" s="4">
        <f t="shared" si="246"/>
        <v>5282.7794045119072</v>
      </c>
      <c r="N245" s="11">
        <f t="shared" si="257"/>
        <v>-5.9215713705318418E-4</v>
      </c>
      <c r="O245" s="11">
        <f t="shared" si="258"/>
        <v>3.8682791676083461E-3</v>
      </c>
      <c r="P245" s="11">
        <f t="shared" si="259"/>
        <v>2.3813279694175904E-3</v>
      </c>
      <c r="Q245" s="4">
        <f t="shared" si="260"/>
        <v>1961.3180739041916</v>
      </c>
      <c r="R245" s="4">
        <f t="shared" si="261"/>
        <v>8904.8184489557425</v>
      </c>
      <c r="S245" s="4">
        <f t="shared" si="262"/>
        <v>2106.9222807078145</v>
      </c>
      <c r="T245" s="4">
        <f t="shared" si="277"/>
        <v>12.859936467115217</v>
      </c>
      <c r="U245" s="4">
        <f t="shared" si="278"/>
        <v>46.40840036976784</v>
      </c>
      <c r="V245" s="4">
        <f t="shared" si="279"/>
        <v>58.571161891344119</v>
      </c>
      <c r="W245" s="11">
        <f t="shared" si="263"/>
        <v>-1.219247815263802E-2</v>
      </c>
      <c r="X245" s="11">
        <f t="shared" si="264"/>
        <v>-1.3228699347321071E-2</v>
      </c>
      <c r="Y245" s="11">
        <f t="shared" si="265"/>
        <v>-1.2203590333800474E-2</v>
      </c>
      <c r="Z245" s="4">
        <f t="shared" si="291"/>
        <v>2600.8057604703408</v>
      </c>
      <c r="AA245" s="4">
        <f t="shared" si="280"/>
        <v>32527.628982561346</v>
      </c>
      <c r="AB245" s="4">
        <f t="shared" si="281"/>
        <v>4015.4769990834725</v>
      </c>
      <c r="AC245" s="12">
        <f t="shared" si="282"/>
        <v>1.4151270420915096</v>
      </c>
      <c r="AD245" s="12">
        <f t="shared" si="283"/>
        <v>4.5407450734536816</v>
      </c>
      <c r="AE245" s="12">
        <f t="shared" si="284"/>
        <v>1.9376597786124092</v>
      </c>
      <c r="AF245" s="11">
        <f t="shared" si="266"/>
        <v>-2.9039671966837322E-3</v>
      </c>
      <c r="AG245" s="11">
        <f t="shared" si="267"/>
        <v>2.0567434751257441E-3</v>
      </c>
      <c r="AH245" s="11">
        <f t="shared" si="268"/>
        <v>8.257041531207765E-4</v>
      </c>
      <c r="AI245" s="1">
        <f t="shared" si="247"/>
        <v>306566.26828761393</v>
      </c>
      <c r="AJ245" s="1">
        <f t="shared" si="248"/>
        <v>368309.18063899985</v>
      </c>
      <c r="AK245" s="1">
        <f t="shared" si="249"/>
        <v>70127.262942728601</v>
      </c>
      <c r="AL245" s="17">
        <f t="shared" si="321"/>
        <v>63.454477263099044</v>
      </c>
      <c r="AM245" s="17">
        <f t="shared" si="321"/>
        <v>27.822112842822232</v>
      </c>
      <c r="AN245" s="17">
        <f t="shared" si="321"/>
        <v>4.3151996754959407</v>
      </c>
      <c r="AO245" s="7">
        <f t="shared" si="320"/>
        <v>2.7349270032849715E-3</v>
      </c>
      <c r="AP245" s="7">
        <f t="shared" si="320"/>
        <v>4.211582064789581E-3</v>
      </c>
      <c r="AQ245" s="7">
        <f t="shared" si="320"/>
        <v>3.0485119314098406E-3</v>
      </c>
      <c r="AR245" s="1">
        <f t="shared" si="286"/>
        <v>152513.82298190784</v>
      </c>
      <c r="AS245" s="1">
        <f t="shared" si="287"/>
        <v>191879.45238372561</v>
      </c>
      <c r="AT245" s="1">
        <f t="shared" si="288"/>
        <v>35972.007600197248</v>
      </c>
      <c r="AU245" s="1">
        <f t="shared" si="250"/>
        <v>30502.76459638157</v>
      </c>
      <c r="AV245" s="1">
        <f t="shared" si="251"/>
        <v>38375.890476745124</v>
      </c>
      <c r="AW245" s="1">
        <f t="shared" si="252"/>
        <v>7194.4015200394497</v>
      </c>
      <c r="AX245" s="1">
        <f t="shared" si="300"/>
        <v>94838.035795116521</v>
      </c>
      <c r="AY245" s="1">
        <f t="shared" si="301"/>
        <v>42967.762741725426</v>
      </c>
      <c r="AZ245" s="1">
        <f t="shared" si="302"/>
        <v>4226.2235236095257</v>
      </c>
      <c r="BA245" s="1">
        <f t="shared" si="303"/>
        <v>11.459925829242778</v>
      </c>
      <c r="BB245" s="1">
        <f t="shared" si="304"/>
        <v>10.668205409826554</v>
      </c>
      <c r="BC245" s="1">
        <f t="shared" si="305"/>
        <v>8.3490640892546519</v>
      </c>
      <c r="BD245" s="1">
        <f t="shared" si="306"/>
        <v>552.55012872173836</v>
      </c>
      <c r="BE245">
        <f t="shared" si="292"/>
        <v>7.4918915218220111E-2</v>
      </c>
      <c r="BF245">
        <f t="shared" si="293"/>
        <v>0.20311806369660462</v>
      </c>
      <c r="BG245">
        <f t="shared" si="294"/>
        <v>2.6103804494005161E-2</v>
      </c>
      <c r="BH245">
        <f t="shared" si="307"/>
        <v>0.17644168610135438</v>
      </c>
      <c r="BI245">
        <f t="shared" si="308"/>
        <v>5.6128438574748528E-4</v>
      </c>
      <c r="BJ245">
        <f t="shared" si="308"/>
        <v>4.125694779985793E-3</v>
      </c>
      <c r="BK245">
        <f t="shared" si="308"/>
        <v>6.8140860906124406E-5</v>
      </c>
      <c r="BL245">
        <f t="shared" si="297"/>
        <v>85.60362745040085</v>
      </c>
      <c r="BM245">
        <f t="shared" si="298"/>
        <v>791.63605508606929</v>
      </c>
      <c r="BN245">
        <f t="shared" si="299"/>
        <v>2.4511635663990905</v>
      </c>
      <c r="BO245">
        <f t="shared" si="270"/>
        <v>236.64611901471793</v>
      </c>
      <c r="BP245">
        <f t="shared" si="289"/>
        <v>239.63740395736781</v>
      </c>
      <c r="BQ245">
        <f t="shared" si="290"/>
        <v>46.769350384362497</v>
      </c>
      <c r="BR245" s="7">
        <f t="shared" si="315"/>
        <v>1.9358109580864813E-3</v>
      </c>
      <c r="BS245" s="7">
        <f t="shared" si="295"/>
        <v>5.0365920748361472E-3</v>
      </c>
      <c r="BT245" s="7">
        <f t="shared" si="296"/>
        <v>8.2864907548264605E-4</v>
      </c>
      <c r="BU245" s="8">
        <f>MAX((BU$3*climate!$I355+BU$4*climate!$I355^2+BU$5*climate!$I355^6)*(K245/K$66)^$BW$1,-99)</f>
        <v>-37.624858392928502</v>
      </c>
      <c r="BV245" s="8">
        <f>MAX((BV$3*climate!$I355+BV$4*climate!$I355^2+BV$5*climate!$I355^6)*(L245/L$66)^$BW$1,-99)</f>
        <v>-23.29037771224694</v>
      </c>
      <c r="BW245" s="8">
        <f>MAX((BW$3*climate!$I355+BW$4*climate!$I355^2+BW$5*climate!$I355^6)*(M245/M$66)^$BW$1,-99)</f>
        <v>-23.293026375394781</v>
      </c>
      <c r="BX245" s="8">
        <f>MAX((BX$3*climate!$M355+BX$4*climate!$M355^2+BX$5*climate!$M355^6)*(K245/K$66)^$BW$1,-99)</f>
        <v>-37.624874889901811</v>
      </c>
      <c r="BY245" s="8">
        <f>MAX((BY$3*climate!$M355+BY$4*climate!$M355^2+BY$5*climate!$M355^6)*(L245/L$66)^$BW$1,-99)</f>
        <v>-23.290387202755795</v>
      </c>
      <c r="BZ245" s="8">
        <f>MAX((BZ$3*climate!$M355+BZ$4*climate!$M355^2+BZ$5*climate!$M355^6)*(M245/M$66)^$BW$1,-99)</f>
        <v>-23.293035187829382</v>
      </c>
      <c r="CA245" s="8">
        <f t="shared" si="309"/>
        <v>2.8330174314478596E-2</v>
      </c>
      <c r="CB245" s="8">
        <f t="shared" si="310"/>
        <v>1.4268753143102948E-4</v>
      </c>
      <c r="CC245" s="8">
        <f t="shared" si="311"/>
        <v>2.3475772753954895E-5</v>
      </c>
      <c r="CD245" s="8">
        <f>MAX((CD$3*climate!$I355+CD$4*climate!$I355^2+CD$5*climate!$I355^6)*(K245/K$66)^$BW$1,-99)</f>
        <v>-99</v>
      </c>
      <c r="CE245" s="8">
        <f>MAX((CE$3*climate!$I355+CE$4*climate!$I355^2+CE$5*climate!$I355^6)*(L245/L$66)^$BW$1,-99)</f>
        <v>-99</v>
      </c>
      <c r="CF245" s="8">
        <f>MAX((CF$3*climate!$I355+CF$4*climate!$I355^2+CF$5*climate!$I355^6)*(M245/M$66)^$BW$1,-99)</f>
        <v>-99</v>
      </c>
      <c r="CG245" s="8">
        <f>MAX((CG$3*climate!$M355+CG$4*climate!$M355^2+CG$5*climate!$M355^6)*(K245/K$66)^$BW$1,-99)</f>
        <v>-99</v>
      </c>
      <c r="CH245" s="8">
        <f>MAX((CH$3*climate!$M355+CH$4*climate!$M355^2+CH$5*climate!$M355^6)*(L245/L$66)^$BW$1,-99)</f>
        <v>-99</v>
      </c>
      <c r="CI245" s="8">
        <f>MAX((CI$3*climate!$M355+CI$4*climate!$M355^2+CI$5*climate!$M355^6)*(M245/M$66)^$BW$1,-99)</f>
        <v>-99</v>
      </c>
      <c r="CJ245" s="8">
        <f t="shared" si="312"/>
        <v>0</v>
      </c>
      <c r="CK245" s="8">
        <f t="shared" si="313"/>
        <v>0</v>
      </c>
      <c r="CL245" s="8">
        <f t="shared" si="314"/>
        <v>0</v>
      </c>
    </row>
    <row r="246" spans="1:90">
      <c r="A246">
        <f t="shared" si="253"/>
        <v>2200</v>
      </c>
      <c r="B246" s="4">
        <f t="shared" si="271"/>
        <v>1286.5210359381067</v>
      </c>
      <c r="C246" s="4">
        <f t="shared" si="272"/>
        <v>3572.5327045492859</v>
      </c>
      <c r="D246" s="4">
        <f t="shared" si="273"/>
        <v>6809.3130083481965</v>
      </c>
      <c r="E246" s="11">
        <f t="shared" si="254"/>
        <v>5.7102973452973609E-7</v>
      </c>
      <c r="F246" s="11">
        <f t="shared" si="255"/>
        <v>1.1447887311015369E-6</v>
      </c>
      <c r="G246" s="11">
        <f t="shared" si="256"/>
        <v>2.5274980655003597E-6</v>
      </c>
      <c r="H246" s="4">
        <f t="shared" si="274"/>
        <v>152423.49578346682</v>
      </c>
      <c r="I246" s="4">
        <f t="shared" si="275"/>
        <v>192615.819293757</v>
      </c>
      <c r="J246" s="4">
        <f t="shared" si="276"/>
        <v>36057.087895394696</v>
      </c>
      <c r="K246" s="4">
        <f t="shared" si="244"/>
        <v>118477.26661719332</v>
      </c>
      <c r="L246" s="4">
        <f t="shared" si="245"/>
        <v>53915.760952581004</v>
      </c>
      <c r="M246" s="4">
        <f t="shared" si="246"/>
        <v>5295.260748211871</v>
      </c>
      <c r="N246" s="11">
        <f t="shared" si="257"/>
        <v>-5.9282650563685646E-4</v>
      </c>
      <c r="O246" s="11">
        <f t="shared" si="258"/>
        <v>3.8365046216219945E-3</v>
      </c>
      <c r="P246" s="11">
        <f t="shared" si="259"/>
        <v>2.3626471492077528E-3</v>
      </c>
      <c r="Q246" s="4">
        <f t="shared" si="260"/>
        <v>1936.2573069119483</v>
      </c>
      <c r="R246" s="4">
        <f t="shared" si="261"/>
        <v>8820.7408209144869</v>
      </c>
      <c r="S246" s="4">
        <f t="shared" si="262"/>
        <v>2086.1327025098612</v>
      </c>
      <c r="T246" s="4">
        <f t="shared" si="277"/>
        <v>12.703141972695601</v>
      </c>
      <c r="U246" s="4">
        <f t="shared" si="278"/>
        <v>45.794477594086075</v>
      </c>
      <c r="V246" s="4">
        <f t="shared" si="279"/>
        <v>57.856383426247447</v>
      </c>
      <c r="W246" s="11">
        <f t="shared" si="263"/>
        <v>-1.219247815263802E-2</v>
      </c>
      <c r="X246" s="11">
        <f t="shared" si="264"/>
        <v>-1.3228699347321071E-2</v>
      </c>
      <c r="Y246" s="11">
        <f t="shared" si="265"/>
        <v>-1.2203590333800474E-2</v>
      </c>
      <c r="Z246" s="4">
        <f t="shared" si="291"/>
        <v>2560.1195724625954</v>
      </c>
      <c r="AA246" s="4">
        <f t="shared" si="280"/>
        <v>32287.802446078495</v>
      </c>
      <c r="AB246" s="4">
        <f t="shared" si="281"/>
        <v>3979.2127574941906</v>
      </c>
      <c r="AC246" s="12">
        <f t="shared" si="282"/>
        <v>1.4110175595821357</v>
      </c>
      <c r="AD246" s="12">
        <f t="shared" si="283"/>
        <v>4.5500842212557169</v>
      </c>
      <c r="AE246" s="12">
        <f t="shared" si="284"/>
        <v>1.9392597123389446</v>
      </c>
      <c r="AF246" s="11">
        <f t="shared" si="266"/>
        <v>-2.9039671966837322E-3</v>
      </c>
      <c r="AG246" s="11">
        <f t="shared" si="267"/>
        <v>2.0567434751257441E-3</v>
      </c>
      <c r="AH246" s="11">
        <f t="shared" si="268"/>
        <v>8.257041531207765E-4</v>
      </c>
      <c r="AI246" s="1">
        <f t="shared" si="247"/>
        <v>306412.40605523414</v>
      </c>
      <c r="AJ246" s="1">
        <f t="shared" si="248"/>
        <v>369854.15305184503</v>
      </c>
      <c r="AK246" s="1">
        <f t="shared" si="249"/>
        <v>70308.938168495195</v>
      </c>
      <c r="AL246" s="17">
        <f t="shared" si="321"/>
        <v>63.626285192811764</v>
      </c>
      <c r="AM246" s="17">
        <f t="shared" si="321"/>
        <v>27.93811620316108</v>
      </c>
      <c r="AN246" s="17">
        <f t="shared" si="321"/>
        <v>4.328223063816135</v>
      </c>
      <c r="AO246" s="7">
        <f t="shared" si="320"/>
        <v>2.7075777332521219E-3</v>
      </c>
      <c r="AP246" s="7">
        <f t="shared" si="320"/>
        <v>4.1694662441416853E-3</v>
      </c>
      <c r="AQ246" s="7">
        <f t="shared" si="320"/>
        <v>3.0180268120957423E-3</v>
      </c>
      <c r="AR246" s="1">
        <f t="shared" si="286"/>
        <v>152423.49578346682</v>
      </c>
      <c r="AS246" s="1">
        <f t="shared" si="287"/>
        <v>192615.819293757</v>
      </c>
      <c r="AT246" s="1">
        <f t="shared" si="288"/>
        <v>36057.087895394696</v>
      </c>
      <c r="AU246" s="1">
        <f t="shared" si="250"/>
        <v>30484.699156693365</v>
      </c>
      <c r="AV246" s="1">
        <f t="shared" si="251"/>
        <v>38523.163858751403</v>
      </c>
      <c r="AW246" s="1">
        <f t="shared" si="252"/>
        <v>7211.4175790789395</v>
      </c>
      <c r="AX246" s="1">
        <f t="shared" si="300"/>
        <v>94781.813293754662</v>
      </c>
      <c r="AY246" s="1">
        <f t="shared" si="301"/>
        <v>43132.608762064803</v>
      </c>
      <c r="AZ246" s="1">
        <f t="shared" si="302"/>
        <v>4236.2085985694966</v>
      </c>
      <c r="BA246" s="1">
        <f t="shared" si="303"/>
        <v>11.459332826946028</v>
      </c>
      <c r="BB246" s="1">
        <f t="shared" si="304"/>
        <v>10.672034573833198</v>
      </c>
      <c r="BC246" s="1">
        <f t="shared" si="305"/>
        <v>8.3514239497414877</v>
      </c>
      <c r="BD246" s="1">
        <f t="shared" si="306"/>
        <v>536.59913097790161</v>
      </c>
      <c r="BE246">
        <f t="shared" si="292"/>
        <v>7.4918915218220111E-2</v>
      </c>
      <c r="BF246">
        <f t="shared" si="293"/>
        <v>0.20311806369660462</v>
      </c>
      <c r="BG246">
        <f t="shared" si="294"/>
        <v>2.6103804494005161E-2</v>
      </c>
      <c r="BH246">
        <f t="shared" si="307"/>
        <v>0.17652371019547416</v>
      </c>
      <c r="BI246">
        <f t="shared" si="308"/>
        <v>5.6128438574748528E-4</v>
      </c>
      <c r="BJ246">
        <f t="shared" si="308"/>
        <v>4.125694779985793E-3</v>
      </c>
      <c r="BK246">
        <f t="shared" si="308"/>
        <v>6.8140860906124406E-5</v>
      </c>
      <c r="BL246">
        <f t="shared" si="297"/>
        <v>85.552928204307591</v>
      </c>
      <c r="BM246">
        <f t="shared" si="298"/>
        <v>794.6740802029401</v>
      </c>
      <c r="BN246">
        <f t="shared" si="299"/>
        <v>2.4569610109599918</v>
      </c>
      <c r="BO246">
        <f t="shared" si="270"/>
        <v>237.10422116509525</v>
      </c>
      <c r="BP246">
        <f t="shared" si="289"/>
        <v>242.34385302388262</v>
      </c>
      <c r="BQ246">
        <f t="shared" si="290"/>
        <v>47.307205239121586</v>
      </c>
      <c r="BR246" s="7">
        <f t="shared" si="315"/>
        <v>1.9221523086625503E-3</v>
      </c>
      <c r="BS246" s="7">
        <f t="shared" si="295"/>
        <v>4.8898952182875217E-3</v>
      </c>
      <c r="BT246" s="7">
        <f t="shared" si="296"/>
        <v>8.0300447632813358E-4</v>
      </c>
      <c r="BU246" s="8">
        <f>MAX((BU$3*climate!$I356+BU$4*climate!$I356^2+BU$5*climate!$I356^6)*(K246/K$66)^$BW$1,-99)</f>
        <v>-37.821940656178334</v>
      </c>
      <c r="BV246" s="8">
        <f>MAX((BV$3*climate!$I356+BV$4*climate!$I356^2+BV$5*climate!$I356^6)*(L246/L$66)^$BW$1,-99)</f>
        <v>-23.378135108644418</v>
      </c>
      <c r="BW246" s="8">
        <f>MAX((BW$3*climate!$I356+BW$4*climate!$I356^2+BW$5*climate!$I356^6)*(M246/M$66)^$BW$1,-99)</f>
        <v>-23.381500177094395</v>
      </c>
      <c r="BX246" s="8">
        <f>MAX((BX$3*climate!$M356+BX$4*climate!$M356^2+BX$5*climate!$M356^6)*(K246/K$66)^$BW$1,-99)</f>
        <v>-37.821957135381872</v>
      </c>
      <c r="BY246" s="8">
        <f>MAX((BY$3*climate!$M356+BY$4*climate!$M356^2+BY$5*climate!$M356^6)*(L246/L$66)^$BW$1,-99)</f>
        <v>-23.378144577463388</v>
      </c>
      <c r="BZ246" s="8">
        <f>MAX((BZ$3*climate!$M356+BZ$4*climate!$M356^2+BZ$5*climate!$M356^6)*(M246/M$66)^$BW$1,-99)</f>
        <v>-23.381508971613641</v>
      </c>
      <c r="CA246" s="8">
        <f t="shared" si="309"/>
        <v>2.8289225644092884E-2</v>
      </c>
      <c r="CB246" s="8">
        <f t="shared" si="310"/>
        <v>1.3833134920610652E-4</v>
      </c>
      <c r="CC246" s="8">
        <f t="shared" si="311"/>
        <v>2.2716374824063213E-5</v>
      </c>
      <c r="CD246" s="8">
        <f>MAX((CD$3*climate!$I356+CD$4*climate!$I356^2+CD$5*climate!$I356^6)*(K246/K$66)^$BW$1,-99)</f>
        <v>-99</v>
      </c>
      <c r="CE246" s="8">
        <f>MAX((CE$3*climate!$I356+CE$4*climate!$I356^2+CE$5*climate!$I356^6)*(L246/L$66)^$BW$1,-99)</f>
        <v>-99</v>
      </c>
      <c r="CF246" s="8">
        <f>MAX((CF$3*climate!$I356+CF$4*climate!$I356^2+CF$5*climate!$I356^6)*(M246/M$66)^$BW$1,-99)</f>
        <v>-99</v>
      </c>
      <c r="CG246" s="8">
        <f>MAX((CG$3*climate!$M356+CG$4*climate!$M356^2+CG$5*climate!$M356^6)*(K246/K$66)^$BW$1,-99)</f>
        <v>-99</v>
      </c>
      <c r="CH246" s="8">
        <f>MAX((CH$3*climate!$M356+CH$4*climate!$M356^2+CH$5*climate!$M356^6)*(L246/L$66)^$BW$1,-99)</f>
        <v>-99</v>
      </c>
      <c r="CI246" s="8">
        <f>MAX((CI$3*climate!$M356+CI$4*climate!$M356^2+CI$5*climate!$M356^6)*(M246/M$66)^$BW$1,-99)</f>
        <v>-99</v>
      </c>
      <c r="CJ246" s="8">
        <f t="shared" si="312"/>
        <v>0</v>
      </c>
      <c r="CK246" s="8">
        <f t="shared" si="313"/>
        <v>0</v>
      </c>
      <c r="CL246" s="8">
        <f t="shared" si="314"/>
        <v>0</v>
      </c>
    </row>
    <row r="247" spans="1:90">
      <c r="A247">
        <f t="shared" si="253"/>
        <v>2201</v>
      </c>
      <c r="B247" s="4">
        <f t="shared" si="271"/>
        <v>1286.5217338477842</v>
      </c>
      <c r="C247" s="4">
        <f t="shared" si="272"/>
        <v>3572.5365898547088</v>
      </c>
      <c r="D247" s="4">
        <f t="shared" si="273"/>
        <v>6809.3293583473805</v>
      </c>
      <c r="E247" s="11">
        <f t="shared" si="254"/>
        <v>5.4247824780324925E-7</v>
      </c>
      <c r="F247" s="11">
        <f t="shared" si="255"/>
        <v>1.08754929454646E-6</v>
      </c>
      <c r="G247" s="11">
        <f t="shared" si="256"/>
        <v>2.4011231622253418E-6</v>
      </c>
      <c r="H247" s="4">
        <f t="shared" si="274"/>
        <v>152333.23620816253</v>
      </c>
      <c r="I247" s="4">
        <f t="shared" si="275"/>
        <v>193348.97710355255</v>
      </c>
      <c r="J247" s="4">
        <f t="shared" si="276"/>
        <v>36141.704929273881</v>
      </c>
      <c r="K247" s="4">
        <f t="shared" si="244"/>
        <v>118407.0445141706</v>
      </c>
      <c r="L247" s="4">
        <f t="shared" si="245"/>
        <v>54120.922834667414</v>
      </c>
      <c r="M247" s="4">
        <f t="shared" si="246"/>
        <v>5307.6746662237301</v>
      </c>
      <c r="N247" s="11">
        <f t="shared" si="257"/>
        <v>-5.9270529298771635E-4</v>
      </c>
      <c r="O247" s="11">
        <f t="shared" si="258"/>
        <v>3.8052302047049125E-3</v>
      </c>
      <c r="P247" s="11">
        <f t="shared" si="259"/>
        <v>2.3443449911415559E-3</v>
      </c>
      <c r="Q247" s="4">
        <f t="shared" si="260"/>
        <v>1911.5169314540856</v>
      </c>
      <c r="R247" s="4">
        <f t="shared" si="261"/>
        <v>8737.1843234576827</v>
      </c>
      <c r="S247" s="4">
        <f t="shared" si="262"/>
        <v>2065.5102848522374</v>
      </c>
      <c r="T247" s="4">
        <f t="shared" si="277"/>
        <v>12.54825919172365</v>
      </c>
      <c r="U247" s="4">
        <f t="shared" si="278"/>
        <v>45.188676218226277</v>
      </c>
      <c r="V247" s="4">
        <f t="shared" si="279"/>
        <v>57.150327824718239</v>
      </c>
      <c r="W247" s="11">
        <f t="shared" si="263"/>
        <v>-1.219247815263802E-2</v>
      </c>
      <c r="X247" s="11">
        <f t="shared" si="264"/>
        <v>-1.3228699347321071E-2</v>
      </c>
      <c r="Y247" s="11">
        <f t="shared" si="265"/>
        <v>-1.2203590333800474E-2</v>
      </c>
      <c r="Z247" s="4">
        <f t="shared" si="291"/>
        <v>2520.0681028006661</v>
      </c>
      <c r="AA247" s="4">
        <f t="shared" si="280"/>
        <v>32048.727780143592</v>
      </c>
      <c r="AB247" s="4">
        <f t="shared" si="281"/>
        <v>3943.2020093267893</v>
      </c>
      <c r="AC247" s="12">
        <f t="shared" si="282"/>
        <v>1.4069200108751645</v>
      </c>
      <c r="AD247" s="12">
        <f t="shared" si="283"/>
        <v>4.5594425772890572</v>
      </c>
      <c r="AE247" s="12">
        <f t="shared" si="284"/>
        <v>1.9408609671374026</v>
      </c>
      <c r="AF247" s="11">
        <f t="shared" si="266"/>
        <v>-2.9039671966837322E-3</v>
      </c>
      <c r="AG247" s="11">
        <f t="shared" si="267"/>
        <v>2.0567434751257441E-3</v>
      </c>
      <c r="AH247" s="11">
        <f t="shared" si="268"/>
        <v>8.257041531207765E-4</v>
      </c>
      <c r="AI247" s="1">
        <f t="shared" si="247"/>
        <v>306255.86460640409</v>
      </c>
      <c r="AJ247" s="1">
        <f t="shared" si="248"/>
        <v>371391.90160541196</v>
      </c>
      <c r="AK247" s="1">
        <f t="shared" si="249"/>
        <v>70489.461930724618</v>
      </c>
      <c r="AL247" s="17">
        <f t="shared" si="321"/>
        <v>63.79683557471899</v>
      </c>
      <c r="AM247" s="17">
        <f t="shared" si="321"/>
        <v>28.053438365270729</v>
      </c>
      <c r="AN247" s="17">
        <f t="shared" si="321"/>
        <v>4.34115513013891</v>
      </c>
      <c r="AO247" s="7">
        <f t="shared" si="320"/>
        <v>2.6805019559196005E-3</v>
      </c>
      <c r="AP247" s="7">
        <f t="shared" si="320"/>
        <v>4.1277715817002684E-3</v>
      </c>
      <c r="AQ247" s="7">
        <f t="shared" si="320"/>
        <v>2.9878465439747847E-3</v>
      </c>
      <c r="AR247" s="1">
        <f t="shared" si="286"/>
        <v>152333.23620816253</v>
      </c>
      <c r="AS247" s="1">
        <f t="shared" si="287"/>
        <v>193348.97710355255</v>
      </c>
      <c r="AT247" s="1">
        <f t="shared" si="288"/>
        <v>36141.704929273881</v>
      </c>
      <c r="AU247" s="1">
        <f t="shared" si="250"/>
        <v>30466.647241632509</v>
      </c>
      <c r="AV247" s="1">
        <f t="shared" si="251"/>
        <v>38669.795420710514</v>
      </c>
      <c r="AW247" s="1">
        <f t="shared" si="252"/>
        <v>7228.3409858547766</v>
      </c>
      <c r="AX247" s="1">
        <f t="shared" si="300"/>
        <v>94725.635611336489</v>
      </c>
      <c r="AY247" s="1">
        <f t="shared" si="301"/>
        <v>43296.738267733919</v>
      </c>
      <c r="AZ247" s="1">
        <f t="shared" si="302"/>
        <v>4246.1397329789843</v>
      </c>
      <c r="BA247" s="1">
        <f t="shared" si="303"/>
        <v>11.458739945933822</v>
      </c>
      <c r="BB247" s="1">
        <f t="shared" si="304"/>
        <v>10.675832582463485</v>
      </c>
      <c r="BC247" s="1">
        <f t="shared" si="305"/>
        <v>8.3537655510431765</v>
      </c>
      <c r="BD247" s="1">
        <f t="shared" si="306"/>
        <v>521.10740533180808</v>
      </c>
      <c r="BE247">
        <f t="shared" si="292"/>
        <v>7.4918915218220111E-2</v>
      </c>
      <c r="BF247">
        <f t="shared" si="293"/>
        <v>0.20311806369660462</v>
      </c>
      <c r="BG247">
        <f t="shared" si="294"/>
        <v>2.6103804494005161E-2</v>
      </c>
      <c r="BH247">
        <f t="shared" si="307"/>
        <v>0.17660493471508576</v>
      </c>
      <c r="BI247">
        <f t="shared" si="308"/>
        <v>5.6128438574748528E-4</v>
      </c>
      <c r="BJ247">
        <f t="shared" si="308"/>
        <v>4.125694779985793E-3</v>
      </c>
      <c r="BK247">
        <f t="shared" si="308"/>
        <v>6.8140860906124406E-5</v>
      </c>
      <c r="BL247">
        <f t="shared" si="297"/>
        <v>85.502266914025085</v>
      </c>
      <c r="BM247">
        <f t="shared" si="298"/>
        <v>797.69886555171934</v>
      </c>
      <c r="BN247">
        <f t="shared" si="299"/>
        <v>2.4627268884958422</v>
      </c>
      <c r="BO247">
        <f t="shared" si="270"/>
        <v>237.55997159120139</v>
      </c>
      <c r="BP247">
        <f t="shared" si="289"/>
        <v>245.08099114826567</v>
      </c>
      <c r="BQ247">
        <f t="shared" si="290"/>
        <v>47.851263887687963</v>
      </c>
      <c r="BR247" s="7">
        <f t="shared" si="315"/>
        <v>1.9090058649089414E-3</v>
      </c>
      <c r="BS247" s="7">
        <f t="shared" si="295"/>
        <v>4.7474710857160407E-3</v>
      </c>
      <c r="BT247" s="7">
        <f t="shared" si="296"/>
        <v>7.7816381258180752E-4</v>
      </c>
      <c r="BU247" s="8">
        <f>MAX((BU$3*climate!$I357+BU$4*climate!$I357^2+BU$5*climate!$I357^6)*(K247/K$66)^$BW$1,-99)</f>
        <v>-38.0165885343648</v>
      </c>
      <c r="BV247" s="8">
        <f>MAX((BV$3*climate!$I357+BV$4*climate!$I357^2+BV$5*climate!$I357^6)*(L247/L$66)^$BW$1,-99)</f>
        <v>-23.464445036142461</v>
      </c>
      <c r="BW247" s="8">
        <f>MAX((BW$3*climate!$I357+BW$4*climate!$I357^2+BW$5*climate!$I357^6)*(M247/M$66)^$BW$1,-99)</f>
        <v>-23.468618312165564</v>
      </c>
      <c r="BX247" s="8">
        <f>MAX((BX$3*climate!$M357+BX$4*climate!$M357^2+BX$5*climate!$M357^6)*(K247/K$66)^$BW$1,-99)</f>
        <v>-38.016604995808599</v>
      </c>
      <c r="BY247" s="8">
        <f>MAX((BY$3*climate!$M357+BY$4*climate!$M357^2+BY$5*climate!$M357^6)*(L247/L$66)^$BW$1,-99)</f>
        <v>-23.46445448340938</v>
      </c>
      <c r="BZ247" s="8">
        <f>MAX((BZ$3*climate!$M357+BZ$4*climate!$M357^2+BZ$5*climate!$M357^6)*(M247/M$66)^$BW$1,-99)</f>
        <v>-23.468627088879241</v>
      </c>
      <c r="CA247" s="8">
        <f t="shared" si="309"/>
        <v>2.8248304025737084E-2</v>
      </c>
      <c r="CB247" s="8">
        <f t="shared" si="310"/>
        <v>1.3410800658270283E-4</v>
      </c>
      <c r="CC247" s="8">
        <f t="shared" si="311"/>
        <v>2.1981807959637591E-5</v>
      </c>
      <c r="CD247" s="8">
        <f>MAX((CD$3*climate!$I357+CD$4*climate!$I357^2+CD$5*climate!$I357^6)*(K247/K$66)^$BW$1,-99)</f>
        <v>-99</v>
      </c>
      <c r="CE247" s="8">
        <f>MAX((CE$3*climate!$I357+CE$4*climate!$I357^2+CE$5*climate!$I357^6)*(L247/L$66)^$BW$1,-99)</f>
        <v>-99</v>
      </c>
      <c r="CF247" s="8">
        <f>MAX((CF$3*climate!$I357+CF$4*climate!$I357^2+CF$5*climate!$I357^6)*(M247/M$66)^$BW$1,-99)</f>
        <v>-99</v>
      </c>
      <c r="CG247" s="8">
        <f>MAX((CG$3*climate!$M357+CG$4*climate!$M357^2+CG$5*climate!$M357^6)*(K247/K$66)^$BW$1,-99)</f>
        <v>-99</v>
      </c>
      <c r="CH247" s="8">
        <f>MAX((CH$3*climate!$M357+CH$4*climate!$M357^2+CH$5*climate!$M357^6)*(L247/L$66)^$BW$1,-99)</f>
        <v>-99</v>
      </c>
      <c r="CI247" s="8">
        <f>MAX((CI$3*climate!$M357+CI$4*climate!$M357^2+CI$5*climate!$M357^6)*(M247/M$66)^$BW$1,-99)</f>
        <v>-99</v>
      </c>
      <c r="CJ247" s="8">
        <f t="shared" si="312"/>
        <v>0</v>
      </c>
      <c r="CK247" s="8">
        <f t="shared" si="313"/>
        <v>0</v>
      </c>
      <c r="CL247" s="8">
        <f t="shared" si="314"/>
        <v>0</v>
      </c>
    </row>
    <row r="248" spans="1:90">
      <c r="A248">
        <f t="shared" si="253"/>
        <v>2202</v>
      </c>
      <c r="B248" s="4">
        <f t="shared" si="271"/>
        <v>1286.5223968623372</v>
      </c>
      <c r="C248" s="4">
        <f t="shared" si="272"/>
        <v>3572.5402808988747</v>
      </c>
      <c r="D248" s="4">
        <f t="shared" si="273"/>
        <v>6809.3448908839</v>
      </c>
      <c r="E248" s="11">
        <f t="shared" si="254"/>
        <v>5.1535433541308677E-7</v>
      </c>
      <c r="F248" s="11">
        <f t="shared" si="255"/>
        <v>1.0331718298191369E-6</v>
      </c>
      <c r="G248" s="11">
        <f t="shared" si="256"/>
        <v>2.2810670041140748E-6</v>
      </c>
      <c r="H248" s="4">
        <f t="shared" si="274"/>
        <v>152243.16283156018</v>
      </c>
      <c r="I248" s="4">
        <f t="shared" si="275"/>
        <v>194078.96275436424</v>
      </c>
      <c r="J248" s="4">
        <f t="shared" si="276"/>
        <v>36225.868075051709</v>
      </c>
      <c r="K248" s="4">
        <f t="shared" si="244"/>
        <v>118336.97042730208</v>
      </c>
      <c r="L248" s="4">
        <f t="shared" si="245"/>
        <v>54325.199296432482</v>
      </c>
      <c r="M248" s="4">
        <f t="shared" si="246"/>
        <v>5320.0225066510529</v>
      </c>
      <c r="N248" s="11">
        <f t="shared" si="257"/>
        <v>-5.9180673883074686E-4</v>
      </c>
      <c r="O248" s="11">
        <f t="shared" si="258"/>
        <v>3.7744452804160389E-3</v>
      </c>
      <c r="P248" s="11">
        <f t="shared" si="259"/>
        <v>2.3264124506161554E-3</v>
      </c>
      <c r="Q248" s="4">
        <f t="shared" si="260"/>
        <v>1887.0943196731059</v>
      </c>
      <c r="R248" s="4">
        <f t="shared" si="261"/>
        <v>8654.1534478863141</v>
      </c>
      <c r="S248" s="4">
        <f t="shared" si="262"/>
        <v>2045.0548962015425</v>
      </c>
      <c r="T248" s="4">
        <f t="shared" si="277"/>
        <v>12.395264815674921</v>
      </c>
      <c r="U248" s="4">
        <f t="shared" si="278"/>
        <v>44.590888806631924</v>
      </c>
      <c r="V248" s="4">
        <f t="shared" si="279"/>
        <v>56.452888636502976</v>
      </c>
      <c r="W248" s="11">
        <f t="shared" si="263"/>
        <v>-1.219247815263802E-2</v>
      </c>
      <c r="X248" s="11">
        <f t="shared" si="264"/>
        <v>-1.3228699347321071E-2</v>
      </c>
      <c r="Y248" s="11">
        <f t="shared" si="265"/>
        <v>-1.2203590333800474E-2</v>
      </c>
      <c r="Z248" s="4">
        <f t="shared" si="291"/>
        <v>2480.6434433718587</v>
      </c>
      <c r="AA248" s="4">
        <f t="shared" si="280"/>
        <v>31810.430437616193</v>
      </c>
      <c r="AB248" s="4">
        <f t="shared" si="281"/>
        <v>3907.4453069991341</v>
      </c>
      <c r="AC248" s="12">
        <f t="shared" si="282"/>
        <v>1.402834361315225</v>
      </c>
      <c r="AD248" s="12">
        <f t="shared" si="283"/>
        <v>4.568820181060107</v>
      </c>
      <c r="AE248" s="12">
        <f t="shared" si="284"/>
        <v>1.942463544098598</v>
      </c>
      <c r="AF248" s="11">
        <f t="shared" si="266"/>
        <v>-2.9039671966837322E-3</v>
      </c>
      <c r="AG248" s="11">
        <f t="shared" si="267"/>
        <v>2.0567434751257441E-3</v>
      </c>
      <c r="AH248" s="11">
        <f t="shared" si="268"/>
        <v>8.257041531207765E-4</v>
      </c>
      <c r="AI248" s="1">
        <f t="shared" si="247"/>
        <v>306096.92538739619</v>
      </c>
      <c r="AJ248" s="1">
        <f t="shared" si="248"/>
        <v>372922.50686558126</v>
      </c>
      <c r="AK248" s="1">
        <f t="shared" si="249"/>
        <v>70668.856723506935</v>
      </c>
      <c r="AL248" s="17">
        <f t="shared" si="321"/>
        <v>63.96613304183311</v>
      </c>
      <c r="AM248" s="17">
        <f t="shared" si="321"/>
        <v>28.168078569067344</v>
      </c>
      <c r="AN248" s="17">
        <f t="shared" si="321"/>
        <v>4.3539961284378297</v>
      </c>
      <c r="AO248" s="7">
        <f t="shared" si="320"/>
        <v>2.6536969363604047E-3</v>
      </c>
      <c r="AP248" s="7">
        <f t="shared" si="320"/>
        <v>4.0864938658832653E-3</v>
      </c>
      <c r="AQ248" s="7">
        <f t="shared" si="320"/>
        <v>2.9579680785350366E-3</v>
      </c>
      <c r="AR248" s="1">
        <f t="shared" si="286"/>
        <v>152243.16283156018</v>
      </c>
      <c r="AS248" s="1">
        <f t="shared" si="287"/>
        <v>194078.96275436424</v>
      </c>
      <c r="AT248" s="1">
        <f t="shared" si="288"/>
        <v>36225.868075051709</v>
      </c>
      <c r="AU248" s="1">
        <f t="shared" si="250"/>
        <v>30448.632566312037</v>
      </c>
      <c r="AV248" s="1">
        <f t="shared" si="251"/>
        <v>38815.792550872851</v>
      </c>
      <c r="AW248" s="1">
        <f t="shared" si="252"/>
        <v>7245.1736150103425</v>
      </c>
      <c r="AX248" s="1">
        <f t="shared" si="300"/>
        <v>94669.576341841661</v>
      </c>
      <c r="AY248" s="1">
        <f t="shared" si="301"/>
        <v>43460.159437145987</v>
      </c>
      <c r="AZ248" s="1">
        <f t="shared" si="302"/>
        <v>4256.0180053208423</v>
      </c>
      <c r="BA248" s="1">
        <f t="shared" si="303"/>
        <v>11.458147964008262</v>
      </c>
      <c r="BB248" s="1">
        <f t="shared" si="304"/>
        <v>10.679599922398859</v>
      </c>
      <c r="BC248" s="1">
        <f t="shared" si="305"/>
        <v>8.3560892615860372</v>
      </c>
      <c r="BD248" s="1">
        <f t="shared" si="306"/>
        <v>506.06179018212055</v>
      </c>
      <c r="BE248">
        <f t="shared" si="292"/>
        <v>7.4918915218220111E-2</v>
      </c>
      <c r="BF248">
        <f t="shared" si="293"/>
        <v>0.20311806369660462</v>
      </c>
      <c r="BG248">
        <f t="shared" si="294"/>
        <v>2.6103804494005161E-2</v>
      </c>
      <c r="BH248">
        <f t="shared" si="307"/>
        <v>0.17668536591209427</v>
      </c>
      <c r="BI248">
        <f t="shared" si="308"/>
        <v>5.6128438574748528E-4</v>
      </c>
      <c r="BJ248">
        <f t="shared" si="308"/>
        <v>4.125694779985793E-3</v>
      </c>
      <c r="BK248">
        <f t="shared" si="308"/>
        <v>6.8140860906124406E-5</v>
      </c>
      <c r="BL248">
        <f t="shared" si="297"/>
        <v>85.451710134166646</v>
      </c>
      <c r="BM248">
        <f t="shared" si="298"/>
        <v>800.71056354073767</v>
      </c>
      <c r="BN248">
        <f t="shared" si="299"/>
        <v>2.468461837705711</v>
      </c>
      <c r="BO248">
        <f t="shared" si="270"/>
        <v>238.01347497023659</v>
      </c>
      <c r="BP248">
        <f t="shared" si="289"/>
        <v>247.8491650480542</v>
      </c>
      <c r="BQ248">
        <f t="shared" si="290"/>
        <v>48.401597645547412</v>
      </c>
      <c r="BR248" s="7">
        <f t="shared" si="315"/>
        <v>1.8963595138903333E-3</v>
      </c>
      <c r="BS248" s="7">
        <f t="shared" si="295"/>
        <v>4.6091952288505244E-3</v>
      </c>
      <c r="BT248" s="7">
        <f t="shared" si="296"/>
        <v>7.541011931857098E-4</v>
      </c>
      <c r="BU248" s="8">
        <f>MAX((BU$3*climate!$I358+BU$4*climate!$I358^2+BU$5*climate!$I358^6)*(K248/K$66)^$BW$1,-99)</f>
        <v>-38.208801294447191</v>
      </c>
      <c r="BV248" s="8">
        <f>MAX((BV$3*climate!$I358+BV$4*climate!$I358^2+BV$5*climate!$I358^6)*(L248/L$66)^$BW$1,-99)</f>
        <v>-23.549316020440322</v>
      </c>
      <c r="BW248" s="8">
        <f>MAX((BW$3*climate!$I358+BW$4*climate!$I358^2+BW$5*climate!$I358^6)*(M248/M$66)^$BW$1,-99)</f>
        <v>-23.554387441028837</v>
      </c>
      <c r="BX248" s="8">
        <f>MAX((BX$3*climate!$M358+BX$4*climate!$M358^2+BX$5*climate!$M358^6)*(K248/K$66)^$BW$1,-99)</f>
        <v>-38.208817738142166</v>
      </c>
      <c r="BY248" s="8">
        <f>MAX((BY$3*climate!$M358+BY$4*climate!$M358^2+BY$5*climate!$M358^6)*(L248/L$66)^$BW$1,-99)</f>
        <v>-23.549325446293089</v>
      </c>
      <c r="BZ248" s="8">
        <f>MAX((BZ$3*climate!$M358+BZ$4*climate!$M358^2+BZ$5*climate!$M358^6)*(M248/M$66)^$BW$1,-99)</f>
        <v>-23.554396200046842</v>
      </c>
      <c r="CA248" s="8">
        <f t="shared" si="309"/>
        <v>2.820743162284246E-2</v>
      </c>
      <c r="CB248" s="8">
        <f t="shared" si="310"/>
        <v>1.3001355925413286E-4</v>
      </c>
      <c r="CC248" s="8">
        <f t="shared" si="311"/>
        <v>2.1271257843489822E-5</v>
      </c>
      <c r="CD248" s="8">
        <f>MAX((CD$3*climate!$I358+CD$4*climate!$I358^2+CD$5*climate!$I358^6)*(K248/K$66)^$BW$1,-99)</f>
        <v>-99</v>
      </c>
      <c r="CE248" s="8">
        <f>MAX((CE$3*climate!$I358+CE$4*climate!$I358^2+CE$5*climate!$I358^6)*(L248/L$66)^$BW$1,-99)</f>
        <v>-99</v>
      </c>
      <c r="CF248" s="8">
        <f>MAX((CF$3*climate!$I358+CF$4*climate!$I358^2+CF$5*climate!$I358^6)*(M248/M$66)^$BW$1,-99)</f>
        <v>-99</v>
      </c>
      <c r="CG248" s="8">
        <f>MAX((CG$3*climate!$M358+CG$4*climate!$M358^2+CG$5*climate!$M358^6)*(K248/K$66)^$BW$1,-99)</f>
        <v>-99</v>
      </c>
      <c r="CH248" s="8">
        <f>MAX((CH$3*climate!$M358+CH$4*climate!$M358^2+CH$5*climate!$M358^6)*(L248/L$66)^$BW$1,-99)</f>
        <v>-99</v>
      </c>
      <c r="CI248" s="8">
        <f>MAX((CI$3*climate!$M358+CI$4*climate!$M358^2+CI$5*climate!$M358^6)*(M248/M$66)^$BW$1,-99)</f>
        <v>-99</v>
      </c>
      <c r="CJ248" s="8">
        <f t="shared" si="312"/>
        <v>0</v>
      </c>
      <c r="CK248" s="8">
        <f t="shared" si="313"/>
        <v>0</v>
      </c>
      <c r="CL248" s="8">
        <f t="shared" si="314"/>
        <v>0</v>
      </c>
    </row>
    <row r="249" spans="1:90">
      <c r="A249">
        <f t="shared" si="253"/>
        <v>2203</v>
      </c>
      <c r="B249" s="4">
        <f t="shared" si="271"/>
        <v>1286.5230267264872</v>
      </c>
      <c r="C249" s="4">
        <f t="shared" si="272"/>
        <v>3572.5437873944547</v>
      </c>
      <c r="D249" s="4">
        <f t="shared" si="273"/>
        <v>6809.3596468272526</v>
      </c>
      <c r="E249" s="11">
        <f t="shared" si="254"/>
        <v>4.8958661864243245E-7</v>
      </c>
      <c r="F249" s="11">
        <f t="shared" si="255"/>
        <v>9.8151323832817995E-7</v>
      </c>
      <c r="G249" s="11">
        <f t="shared" si="256"/>
        <v>2.1670136539083709E-6</v>
      </c>
      <c r="H249" s="4">
        <f t="shared" si="274"/>
        <v>152153.39191855784</v>
      </c>
      <c r="I249" s="4">
        <f t="shared" si="275"/>
        <v>194805.812650732</v>
      </c>
      <c r="J249" s="4">
        <f t="shared" si="276"/>
        <v>36309.586514875125</v>
      </c>
      <c r="K249" s="4">
        <f t="shared" ref="K249:K312" si="322">H249/B249*1000</f>
        <v>118267.13456167732</v>
      </c>
      <c r="L249" s="4">
        <f t="shared" ref="L249:L312" si="323">I249/C249*1000</f>
        <v>54528.600415786292</v>
      </c>
      <c r="M249" s="4">
        <f t="shared" ref="M249:M312" si="324">J249/D249*1000</f>
        <v>5332.3055908484994</v>
      </c>
      <c r="N249" s="11">
        <f t="shared" si="257"/>
        <v>-5.9014410604385503E-4</v>
      </c>
      <c r="O249" s="11">
        <f t="shared" si="258"/>
        <v>3.7441394046973109E-3</v>
      </c>
      <c r="P249" s="11">
        <f t="shared" si="259"/>
        <v>2.3088406453337651E-3</v>
      </c>
      <c r="Q249" s="4">
        <f t="shared" si="260"/>
        <v>1862.9867961570187</v>
      </c>
      <c r="R249" s="4">
        <f t="shared" si="261"/>
        <v>8571.6523829011185</v>
      </c>
      <c r="S249" s="4">
        <f t="shared" si="262"/>
        <v>2024.766355827217</v>
      </c>
      <c r="T249" s="4">
        <f t="shared" si="277"/>
        <v>12.244135820213641</v>
      </c>
      <c r="U249" s="4">
        <f t="shared" si="278"/>
        <v>44.001009344979167</v>
      </c>
      <c r="V249" s="4">
        <f t="shared" si="279"/>
        <v>55.763960710423433</v>
      </c>
      <c r="W249" s="11">
        <f t="shared" si="263"/>
        <v>-1.219247815263802E-2</v>
      </c>
      <c r="X249" s="11">
        <f t="shared" si="264"/>
        <v>-1.3228699347321071E-2</v>
      </c>
      <c r="Y249" s="11">
        <f t="shared" si="265"/>
        <v>-1.2203590333800474E-2</v>
      </c>
      <c r="Z249" s="4">
        <f t="shared" si="291"/>
        <v>2441.8376836761909</v>
      </c>
      <c r="AA249" s="4">
        <f t="shared" si="280"/>
        <v>31572.934915281428</v>
      </c>
      <c r="AB249" s="4">
        <f t="shared" si="281"/>
        <v>3871.9431066716711</v>
      </c>
      <c r="AC249" s="12">
        <f t="shared" si="282"/>
        <v>1.3987605763475848</v>
      </c>
      <c r="AD249" s="12">
        <f t="shared" si="283"/>
        <v>4.5782170721565256</v>
      </c>
      <c r="AE249" s="12">
        <f t="shared" si="284"/>
        <v>1.9440674443142458</v>
      </c>
      <c r="AF249" s="11">
        <f t="shared" si="266"/>
        <v>-2.9039671966837322E-3</v>
      </c>
      <c r="AG249" s="11">
        <f t="shared" si="267"/>
        <v>2.0567434751257441E-3</v>
      </c>
      <c r="AH249" s="11">
        <f t="shared" si="268"/>
        <v>8.257041531207765E-4</v>
      </c>
      <c r="AI249" s="1">
        <f t="shared" ref="AI249:AI312" si="325">(1-$AI$5)*AI248+AU248</f>
        <v>305935.86541496863</v>
      </c>
      <c r="AJ249" s="1">
        <f t="shared" ref="AJ249:AJ312" si="326">(1-$AI$5)*AJ248+AV248</f>
        <v>374446.04872989596</v>
      </c>
      <c r="AK249" s="1">
        <f t="shared" ref="AK249:AK312" si="327">(1-$AI$5)*AK248+AW248</f>
        <v>70847.144666166583</v>
      </c>
      <c r="AL249" s="17">
        <f t="shared" si="321"/>
        <v>64.134182305804202</v>
      </c>
      <c r="AM249" s="17">
        <f t="shared" si="321"/>
        <v>28.282036162550693</v>
      </c>
      <c r="AN249" s="17">
        <f t="shared" si="321"/>
        <v>4.3667463201841947</v>
      </c>
      <c r="AO249" s="7">
        <f t="shared" si="320"/>
        <v>2.6271599669968008E-3</v>
      </c>
      <c r="AP249" s="7">
        <f t="shared" si="320"/>
        <v>4.0456289272244325E-3</v>
      </c>
      <c r="AQ249" s="7">
        <f t="shared" si="320"/>
        <v>2.9283883977496861E-3</v>
      </c>
      <c r="AR249" s="1">
        <f t="shared" si="286"/>
        <v>152153.39191855784</v>
      </c>
      <c r="AS249" s="1">
        <f t="shared" si="287"/>
        <v>194805.812650732</v>
      </c>
      <c r="AT249" s="1">
        <f t="shared" si="288"/>
        <v>36309.586514875125</v>
      </c>
      <c r="AU249" s="1">
        <f t="shared" ref="AU249:AU312" si="328">$AU$5*AR249</f>
        <v>30430.678383711569</v>
      </c>
      <c r="AV249" s="1">
        <f t="shared" ref="AV249:AV312" si="329">$AU$5*AS249</f>
        <v>38961.162530146401</v>
      </c>
      <c r="AW249" s="1">
        <f t="shared" ref="AW249:AW312" si="330">$AU$5*AT249</f>
        <v>7261.9173029750254</v>
      </c>
      <c r="AX249" s="1">
        <f t="shared" si="300"/>
        <v>94613.707649341857</v>
      </c>
      <c r="AY249" s="1">
        <f t="shared" si="301"/>
        <v>43622.880332629036</v>
      </c>
      <c r="AZ249" s="1">
        <f t="shared" si="302"/>
        <v>4265.8444726788002</v>
      </c>
      <c r="BA249" s="1">
        <f t="shared" si="303"/>
        <v>11.457557645698644</v>
      </c>
      <c r="BB249" s="1">
        <f t="shared" si="304"/>
        <v>10.683337069960471</v>
      </c>
      <c r="BC249" s="1">
        <f t="shared" si="305"/>
        <v>8.3583954409543306</v>
      </c>
      <c r="BD249" s="1">
        <f t="shared" si="306"/>
        <v>491.44949786224913</v>
      </c>
      <c r="BE249">
        <f t="shared" si="292"/>
        <v>7.4918915218220111E-2</v>
      </c>
      <c r="BF249">
        <f t="shared" si="293"/>
        <v>0.20311806369660462</v>
      </c>
      <c r="BG249">
        <f t="shared" si="294"/>
        <v>2.6103804494005161E-2</v>
      </c>
      <c r="BH249">
        <f t="shared" si="307"/>
        <v>0.17676501002392991</v>
      </c>
      <c r="BI249">
        <f t="shared" si="308"/>
        <v>5.6128438574748528E-4</v>
      </c>
      <c r="BJ249">
        <f t="shared" si="308"/>
        <v>4.125694779985793E-3</v>
      </c>
      <c r="BK249">
        <f t="shared" si="308"/>
        <v>6.8140860906124406E-5</v>
      </c>
      <c r="BL249">
        <f t="shared" si="297"/>
        <v>85.401323122404122</v>
      </c>
      <c r="BM249">
        <f t="shared" si="298"/>
        <v>803.7093243640154</v>
      </c>
      <c r="BN249">
        <f t="shared" si="299"/>
        <v>2.4741664842689963</v>
      </c>
      <c r="BO249">
        <f t="shared" si="270"/>
        <v>238.46483408793048</v>
      </c>
      <c r="BP249">
        <f t="shared" si="289"/>
        <v>250.64872536324683</v>
      </c>
      <c r="BQ249">
        <f t="shared" si="290"/>
        <v>48.95827864873835</v>
      </c>
      <c r="BR249" s="7">
        <f t="shared" si="315"/>
        <v>1.8842012901199023E-3</v>
      </c>
      <c r="BS249" s="7">
        <f t="shared" si="295"/>
        <v>4.4749468241267222E-3</v>
      </c>
      <c r="BT249" s="7">
        <f t="shared" si="296"/>
        <v>7.3079160153346665E-4</v>
      </c>
      <c r="BU249" s="8">
        <f>MAX((BU$3*climate!$I359+BU$4*climate!$I359^2+BU$5*climate!$I359^6)*(K249/K$66)^$BW$1,-99)</f>
        <v>-38.398578673291468</v>
      </c>
      <c r="BV249" s="8">
        <f>MAX((BV$3*climate!$I359+BV$4*climate!$I359^2+BV$5*climate!$I359^6)*(L249/L$66)^$BW$1,-99)</f>
        <v>-23.632756772972353</v>
      </c>
      <c r="BW249" s="8">
        <f>MAX((BW$3*climate!$I359+BW$4*climate!$I359^2+BW$5*climate!$I359^6)*(M249/M$66)^$BW$1,-99)</f>
        <v>-23.638814422286973</v>
      </c>
      <c r="BX249" s="8">
        <f>MAX((BX$3*climate!$M359+BX$4*climate!$M359^2+BX$5*climate!$M359^6)*(K249/K$66)^$BW$1,-99)</f>
        <v>-38.398595099249157</v>
      </c>
      <c r="BY249" s="8">
        <f>MAX((BY$3*climate!$M359+BY$4*climate!$M359^2+BY$5*climate!$M359^6)*(L249/L$66)^$BW$1,-99)</f>
        <v>-23.632766177548852</v>
      </c>
      <c r="BZ249" s="8">
        <f>MAX((BZ$3*climate!$M359+BZ$4*climate!$M359^2+BZ$5*climate!$M359^6)*(M249/M$66)^$BW$1,-99)</f>
        <v>-23.638823163719202</v>
      </c>
      <c r="CA249" s="8">
        <f t="shared" si="309"/>
        <v>2.8166629676859265E-2</v>
      </c>
      <c r="CB249" s="8">
        <f t="shared" si="310"/>
        <v>1.2604417001881485E-4</v>
      </c>
      <c r="CC249" s="8">
        <f t="shared" si="311"/>
        <v>2.0583936411352054E-5</v>
      </c>
      <c r="CD249" s="8">
        <f>MAX((CD$3*climate!$I359+CD$4*climate!$I359^2+CD$5*climate!$I359^6)*(K249/K$66)^$BW$1,-99)</f>
        <v>-99</v>
      </c>
      <c r="CE249" s="8">
        <f>MAX((CE$3*climate!$I359+CE$4*climate!$I359^2+CE$5*climate!$I359^6)*(L249/L$66)^$BW$1,-99)</f>
        <v>-99</v>
      </c>
      <c r="CF249" s="8">
        <f>MAX((CF$3*climate!$I359+CF$4*climate!$I359^2+CF$5*climate!$I359^6)*(M249/M$66)^$BW$1,-99)</f>
        <v>-99</v>
      </c>
      <c r="CG249" s="8">
        <f>MAX((CG$3*climate!$M359+CG$4*climate!$M359^2+CG$5*climate!$M359^6)*(K249/K$66)^$BW$1,-99)</f>
        <v>-99</v>
      </c>
      <c r="CH249" s="8">
        <f>MAX((CH$3*climate!$M359+CH$4*climate!$M359^2+CH$5*climate!$M359^6)*(L249/L$66)^$BW$1,-99)</f>
        <v>-99</v>
      </c>
      <c r="CI249" s="8">
        <f>MAX((CI$3*climate!$M359+CI$4*climate!$M359^2+CI$5*climate!$M359^6)*(M249/M$66)^$BW$1,-99)</f>
        <v>-99</v>
      </c>
      <c r="CJ249" s="8">
        <f t="shared" si="312"/>
        <v>0</v>
      </c>
      <c r="CK249" s="8">
        <f t="shared" si="313"/>
        <v>0</v>
      </c>
      <c r="CL249" s="8">
        <f t="shared" si="314"/>
        <v>0</v>
      </c>
    </row>
    <row r="250" spans="1:90">
      <c r="A250">
        <f t="shared" ref="A250:A313" si="331">1+A249</f>
        <v>2204</v>
      </c>
      <c r="B250" s="4">
        <f t="shared" si="271"/>
        <v>1286.5236250977227</v>
      </c>
      <c r="C250" s="4">
        <f t="shared" si="272"/>
        <v>3572.5471185685255</v>
      </c>
      <c r="D250" s="4">
        <f t="shared" si="273"/>
        <v>6809.3736650038154</v>
      </c>
      <c r="E250" s="11">
        <f t="shared" ref="E250:E313" si="332">E249*$E$5</f>
        <v>4.6510728771031078E-7</v>
      </c>
      <c r="F250" s="11">
        <f t="shared" ref="F250:F313" si="333">F249*$E$5</f>
        <v>9.3243757641177088E-7</v>
      </c>
      <c r="G250" s="11">
        <f t="shared" ref="G250:G313" si="334">G249*$E$5</f>
        <v>2.058662971212952E-6</v>
      </c>
      <c r="H250" s="4">
        <f t="shared" si="274"/>
        <v>152064.03742807076</v>
      </c>
      <c r="I250" s="4">
        <f t="shared" si="275"/>
        <v>195529.56265243009</v>
      </c>
      <c r="J250" s="4">
        <f t="shared" si="276"/>
        <v>36392.869241042041</v>
      </c>
      <c r="K250" s="4">
        <f t="shared" si="322"/>
        <v>118197.62533822119</v>
      </c>
      <c r="L250" s="4">
        <f t="shared" si="323"/>
        <v>54731.136123062897</v>
      </c>
      <c r="M250" s="4">
        <f t="shared" si="324"/>
        <v>5344.5252135420369</v>
      </c>
      <c r="N250" s="11">
        <f t="shared" ref="N250:N313" si="335">K250/K249-1</f>
        <v>-5.8773068032591524E-4</v>
      </c>
      <c r="O250" s="11">
        <f t="shared" ref="O250:O313" si="336">L250/L249-1</f>
        <v>3.714302324509422E-3</v>
      </c>
      <c r="P250" s="11">
        <f t="shared" ref="P250:P313" si="337">M250/M249-1</f>
        <v>2.2916208543091177E-3</v>
      </c>
      <c r="Q250" s="4">
        <f t="shared" ref="Q250:Q313" si="338">T250*H250/1000</f>
        <v>1839.1916412350506</v>
      </c>
      <c r="R250" s="4">
        <f t="shared" ref="R250:R313" si="339">U250*I250/1000</f>
        <v>8489.6850236106711</v>
      </c>
      <c r="S250" s="4">
        <f t="shared" ref="S250:S313" si="340">V250*J250/1000</f>
        <v>2004.6444357637592</v>
      </c>
      <c r="T250" s="4">
        <f t="shared" si="277"/>
        <v>12.094849461727753</v>
      </c>
      <c r="U250" s="4">
        <f t="shared" si="278"/>
        <v>43.418933221375774</v>
      </c>
      <c r="V250" s="4">
        <f t="shared" si="279"/>
        <v>55.083440178523283</v>
      </c>
      <c r="W250" s="11">
        <f t="shared" ref="W250:W313" si="341">T$5-1</f>
        <v>-1.219247815263802E-2</v>
      </c>
      <c r="X250" s="11">
        <f t="shared" ref="X250:X313" si="342">U$5-1</f>
        <v>-1.3228699347321071E-2</v>
      </c>
      <c r="Y250" s="11">
        <f t="shared" ref="Y250:Y313" si="343">V$5-1</f>
        <v>-1.2203590333800474E-2</v>
      </c>
      <c r="Z250" s="4">
        <f t="shared" si="291"/>
        <v>2403.6429157715702</v>
      </c>
      <c r="AA250" s="4">
        <f t="shared" si="280"/>
        <v>31336.264776584852</v>
      </c>
      <c r="AB250" s="4">
        <f t="shared" si="281"/>
        <v>3836.6957716664188</v>
      </c>
      <c r="AC250" s="12">
        <f t="shared" si="282"/>
        <v>1.394698621517857</v>
      </c>
      <c r="AD250" s="12">
        <f t="shared" si="283"/>
        <v>4.5876332902473926</v>
      </c>
      <c r="AE250" s="12">
        <f t="shared" si="284"/>
        <v>1.945672668876963</v>
      </c>
      <c r="AF250" s="11">
        <f t="shared" ref="AF250:AF313" si="344">AC$5-1</f>
        <v>-2.9039671966837322E-3</v>
      </c>
      <c r="AG250" s="11">
        <f t="shared" ref="AG250:AG313" si="345">AD$5-1</f>
        <v>2.0567434751257441E-3</v>
      </c>
      <c r="AH250" s="11">
        <f t="shared" ref="AH250:AH313" si="346">AE$5-1</f>
        <v>8.257041531207765E-4</v>
      </c>
      <c r="AI250" s="1">
        <f t="shared" si="325"/>
        <v>305772.95725718333</v>
      </c>
      <c r="AJ250" s="1">
        <f t="shared" si="326"/>
        <v>375962.6063870528</v>
      </c>
      <c r="AK250" s="1">
        <f t="shared" si="327"/>
        <v>71024.34750252495</v>
      </c>
      <c r="AL250" s="17">
        <f t="shared" si="321"/>
        <v>64.300988154511387</v>
      </c>
      <c r="AM250" s="17">
        <f t="shared" si="321"/>
        <v>28.395310599934515</v>
      </c>
      <c r="AN250" s="17">
        <f t="shared" si="321"/>
        <v>4.3794059741515392</v>
      </c>
      <c r="AO250" s="7">
        <f t="shared" ref="AO250:AQ265" si="347">AO$5*AO249</f>
        <v>2.6008883673268326E-3</v>
      </c>
      <c r="AP250" s="7">
        <f t="shared" si="347"/>
        <v>4.005172637952188E-3</v>
      </c>
      <c r="AQ250" s="7">
        <f t="shared" si="347"/>
        <v>2.8991045137721893E-3</v>
      </c>
      <c r="AR250" s="1">
        <f t="shared" si="286"/>
        <v>152064.03742807076</v>
      </c>
      <c r="AS250" s="1">
        <f t="shared" si="287"/>
        <v>195529.56265243009</v>
      </c>
      <c r="AT250" s="1">
        <f t="shared" si="288"/>
        <v>36392.869241042041</v>
      </c>
      <c r="AU250" s="1">
        <f t="shared" si="328"/>
        <v>30412.807485614154</v>
      </c>
      <c r="AV250" s="1">
        <f t="shared" si="329"/>
        <v>39105.912530486021</v>
      </c>
      <c r="AW250" s="1">
        <f t="shared" si="330"/>
        <v>7278.5738482084089</v>
      </c>
      <c r="AX250" s="1">
        <f t="shared" si="300"/>
        <v>94558.10027057695</v>
      </c>
      <c r="AY250" s="1">
        <f t="shared" si="301"/>
        <v>43784.908898450318</v>
      </c>
      <c r="AZ250" s="1">
        <f t="shared" si="302"/>
        <v>4275.6201708336303</v>
      </c>
      <c r="BA250" s="1">
        <f t="shared" si="303"/>
        <v>11.456969742236939</v>
      </c>
      <c r="BB250" s="1">
        <f t="shared" si="304"/>
        <v>10.68704449129755</v>
      </c>
      <c r="BC250" s="1">
        <f t="shared" si="305"/>
        <v>8.360684440050191</v>
      </c>
      <c r="BD250" s="1">
        <f t="shared" si="306"/>
        <v>477.2581041857747</v>
      </c>
      <c r="BE250">
        <f t="shared" si="292"/>
        <v>7.4918915218220111E-2</v>
      </c>
      <c r="BF250">
        <f t="shared" si="293"/>
        <v>0.20311806369660462</v>
      </c>
      <c r="BG250">
        <f t="shared" si="294"/>
        <v>2.6103804494005161E-2</v>
      </c>
      <c r="BH250">
        <f t="shared" si="307"/>
        <v>0.17684387327381765</v>
      </c>
      <c r="BI250">
        <f t="shared" si="308"/>
        <v>5.6128438574748528E-4</v>
      </c>
      <c r="BJ250">
        <f t="shared" si="308"/>
        <v>4.125694779985793E-3</v>
      </c>
      <c r="BK250">
        <f t="shared" si="308"/>
        <v>6.8140860906124406E-5</v>
      </c>
      <c r="BL250">
        <f t="shared" si="297"/>
        <v>85.351169842097306</v>
      </c>
      <c r="BM250">
        <f t="shared" si="298"/>
        <v>806.69529596803591</v>
      </c>
      <c r="BN250">
        <f t="shared" si="299"/>
        <v>2.4798414409286189</v>
      </c>
      <c r="BO250">
        <f t="shared" si="270"/>
        <v>238.91414983596718</v>
      </c>
      <c r="BP250">
        <f t="shared" si="289"/>
        <v>253.48002670108855</v>
      </c>
      <c r="BQ250">
        <f t="shared" si="290"/>
        <v>49.521379863352507</v>
      </c>
      <c r="BR250" s="7">
        <f t="shared" si="315"/>
        <v>1.8725193756263803E-3</v>
      </c>
      <c r="BS250" s="7">
        <f t="shared" si="295"/>
        <v>4.3446085671133223E-3</v>
      </c>
      <c r="BT250" s="7">
        <f t="shared" si="296"/>
        <v>7.0821086379633461E-4</v>
      </c>
      <c r="BU250" s="8">
        <f>MAX((BU$3*climate!$I360+BU$4*climate!$I360^2+BU$5*climate!$I360^6)*(K250/K$66)^$BW$1,-99)</f>
        <v>-38.585920868100771</v>
      </c>
      <c r="BV250" s="8">
        <f>MAX((BV$3*climate!$I360+BV$4*climate!$I360^2+BV$5*climate!$I360^6)*(L250/L$66)^$BW$1,-99)</f>
        <v>-23.714776182206798</v>
      </c>
      <c r="BW250" s="8">
        <f>MAX((BW$3*climate!$I360+BW$4*climate!$I360^2+BW$5*climate!$I360^6)*(M250/M$66)^$BW$1,-99)</f>
        <v>-23.721906304631048</v>
      </c>
      <c r="BX250" s="8">
        <f>MAX((BX$3*climate!$M360+BX$4*climate!$M360^2+BX$5*climate!$M360^6)*(K250/K$66)^$BW$1,-99)</f>
        <v>-38.585937276333304</v>
      </c>
      <c r="BY250" s="8">
        <f>MAX((BY$3*climate!$M360+BY$4*climate!$M360^2+BY$5*climate!$M360^6)*(L250/L$66)^$BW$1,-99)</f>
        <v>-23.714785565644817</v>
      </c>
      <c r="BZ250" s="8">
        <f>MAX((BZ$3*climate!$M360+BZ$4*climate!$M360^2+BZ$5*climate!$M360^6)*(M250/M$66)^$BW$1,-99)</f>
        <v>-23.721915028587372</v>
      </c>
      <c r="CA250" s="8">
        <f t="shared" si="309"/>
        <v>2.8125918877264414E-2</v>
      </c>
      <c r="CB250" s="8">
        <f t="shared" si="310"/>
        <v>1.221961081120973E-4</v>
      </c>
      <c r="CC250" s="8">
        <f t="shared" si="311"/>
        <v>1.9919081303133063E-5</v>
      </c>
      <c r="CD250" s="8">
        <f>MAX((CD$3*climate!$I360+CD$4*climate!$I360^2+CD$5*climate!$I360^6)*(K250/K$66)^$BW$1,-99)</f>
        <v>-99</v>
      </c>
      <c r="CE250" s="8">
        <f>MAX((CE$3*climate!$I360+CE$4*climate!$I360^2+CE$5*climate!$I360^6)*(L250/L$66)^$BW$1,-99)</f>
        <v>-99</v>
      </c>
      <c r="CF250" s="8">
        <f>MAX((CF$3*climate!$I360+CF$4*climate!$I360^2+CF$5*climate!$I360^6)*(M250/M$66)^$BW$1,-99)</f>
        <v>-99</v>
      </c>
      <c r="CG250" s="8">
        <f>MAX((CG$3*climate!$M360+CG$4*climate!$M360^2+CG$5*climate!$M360^6)*(K250/K$66)^$BW$1,-99)</f>
        <v>-99</v>
      </c>
      <c r="CH250" s="8">
        <f>MAX((CH$3*climate!$M360+CH$4*climate!$M360^2+CH$5*climate!$M360^6)*(L250/L$66)^$BW$1,-99)</f>
        <v>-99</v>
      </c>
      <c r="CI250" s="8">
        <f>MAX((CI$3*climate!$M360+CI$4*climate!$M360^2+CI$5*climate!$M360^6)*(M250/M$66)^$BW$1,-99)</f>
        <v>-99</v>
      </c>
      <c r="CJ250" s="8">
        <f t="shared" si="312"/>
        <v>0</v>
      </c>
      <c r="CK250" s="8">
        <f t="shared" si="313"/>
        <v>0</v>
      </c>
      <c r="CL250" s="8">
        <f t="shared" si="314"/>
        <v>0</v>
      </c>
    </row>
    <row r="251" spans="1:90">
      <c r="A251">
        <f t="shared" si="331"/>
        <v>2205</v>
      </c>
      <c r="B251" s="4">
        <f t="shared" si="271"/>
        <v>1286.5241935506608</v>
      </c>
      <c r="C251" s="4">
        <f t="shared" si="272"/>
        <v>3572.5502831868439</v>
      </c>
      <c r="D251" s="4">
        <f t="shared" si="273"/>
        <v>6809.3869822989664</v>
      </c>
      <c r="E251" s="11">
        <f t="shared" si="332"/>
        <v>4.4185192332479525E-7</v>
      </c>
      <c r="F251" s="11">
        <f t="shared" si="333"/>
        <v>8.8581569759118234E-7</v>
      </c>
      <c r="G251" s="11">
        <f t="shared" si="334"/>
        <v>1.9557298226523045E-6</v>
      </c>
      <c r="H251" s="4">
        <f t="shared" si="274"/>
        <v>151975.21101858956</v>
      </c>
      <c r="I251" s="4">
        <f t="shared" si="275"/>
        <v>196250.24806733619</v>
      </c>
      <c r="J251" s="4">
        <f t="shared" si="276"/>
        <v>36475.725057324125</v>
      </c>
      <c r="K251" s="4">
        <f t="shared" si="322"/>
        <v>118128.52939761298</v>
      </c>
      <c r="L251" s="4">
        <f t="shared" si="323"/>
        <v>54932.816198817469</v>
      </c>
      <c r="M251" s="4">
        <f t="shared" si="324"/>
        <v>5356.6826429666789</v>
      </c>
      <c r="N251" s="11">
        <f t="shared" si="335"/>
        <v>-5.8457976977532855E-4</v>
      </c>
      <c r="O251" s="11">
        <f t="shared" si="336"/>
        <v>3.6849239763832031E-3</v>
      </c>
      <c r="P251" s="11">
        <f t="shared" si="337"/>
        <v>2.2747445168445068E-3</v>
      </c>
      <c r="Q251" s="4">
        <f t="shared" si="338"/>
        <v>1815.706094171861</v>
      </c>
      <c r="R251" s="4">
        <f t="shared" si="339"/>
        <v>8408.254980367652</v>
      </c>
      <c r="S251" s="4">
        <f t="shared" si="340"/>
        <v>1984.6888627206833</v>
      </c>
      <c r="T251" s="4">
        <f t="shared" si="277"/>
        <v>11.947383273906192</v>
      </c>
      <c r="U251" s="4">
        <f t="shared" si="278"/>
        <v>42.844557207808784</v>
      </c>
      <c r="V251" s="4">
        <f t="shared" si="279"/>
        <v>54.411224440408176</v>
      </c>
      <c r="W251" s="11">
        <f t="shared" si="341"/>
        <v>-1.219247815263802E-2</v>
      </c>
      <c r="X251" s="11">
        <f t="shared" si="342"/>
        <v>-1.3228699347321071E-2</v>
      </c>
      <c r="Y251" s="11">
        <f t="shared" si="343"/>
        <v>-1.2203590333800474E-2</v>
      </c>
      <c r="Z251" s="4">
        <f t="shared" si="291"/>
        <v>2366.0512390037734</v>
      </c>
      <c r="AA251" s="4">
        <f t="shared" si="280"/>
        <v>31100.442674087732</v>
      </c>
      <c r="AB251" s="4">
        <f t="shared" si="281"/>
        <v>3801.7035758033303</v>
      </c>
      <c r="AC251" s="12">
        <f t="shared" si="282"/>
        <v>1.390648462471709</v>
      </c>
      <c r="AD251" s="12">
        <f t="shared" si="283"/>
        <v>4.5970688750833784</v>
      </c>
      <c r="AE251" s="12">
        <f t="shared" si="284"/>
        <v>1.9472792188802683</v>
      </c>
      <c r="AF251" s="11">
        <f t="shared" si="344"/>
        <v>-2.9039671966837322E-3</v>
      </c>
      <c r="AG251" s="11">
        <f t="shared" si="345"/>
        <v>2.0567434751257441E-3</v>
      </c>
      <c r="AH251" s="11">
        <f t="shared" si="346"/>
        <v>8.257041531207765E-4</v>
      </c>
      <c r="AI251" s="1">
        <f t="shared" si="325"/>
        <v>305608.46901707916</v>
      </c>
      <c r="AJ251" s="1">
        <f t="shared" si="326"/>
        <v>377472.25827883353</v>
      </c>
      <c r="AK251" s="1">
        <f t="shared" si="327"/>
        <v>71200.486600480872</v>
      </c>
      <c r="AL251" s="17">
        <f t="shared" si="321"/>
        <v>64.466555449689082</v>
      </c>
      <c r="AM251" s="17">
        <f t="shared" si="321"/>
        <v>28.50790143978492</v>
      </c>
      <c r="AN251" s="17">
        <f t="shared" si="321"/>
        <v>4.3919753662225691</v>
      </c>
      <c r="AO251" s="7">
        <f t="shared" si="347"/>
        <v>2.5748794836535642E-3</v>
      </c>
      <c r="AP251" s="7">
        <f t="shared" si="347"/>
        <v>3.9651209115726662E-3</v>
      </c>
      <c r="AQ251" s="7">
        <f t="shared" si="347"/>
        <v>2.8701134686344673E-3</v>
      </c>
      <c r="AR251" s="1">
        <f t="shared" si="286"/>
        <v>151975.21101858956</v>
      </c>
      <c r="AS251" s="1">
        <f t="shared" si="287"/>
        <v>196250.24806733619</v>
      </c>
      <c r="AT251" s="1">
        <f t="shared" si="288"/>
        <v>36475.725057324125</v>
      </c>
      <c r="AU251" s="1">
        <f t="shared" si="328"/>
        <v>30395.042203717912</v>
      </c>
      <c r="AV251" s="1">
        <f t="shared" si="329"/>
        <v>39250.049613467236</v>
      </c>
      <c r="AW251" s="1">
        <f t="shared" si="330"/>
        <v>7295.1450114648251</v>
      </c>
      <c r="AX251" s="1">
        <f t="shared" si="300"/>
        <v>94502.823518090387</v>
      </c>
      <c r="AY251" s="1">
        <f t="shared" si="301"/>
        <v>43946.252959053971</v>
      </c>
      <c r="AZ251" s="1">
        <f t="shared" si="302"/>
        <v>4285.346114373343</v>
      </c>
      <c r="BA251" s="1">
        <f t="shared" si="303"/>
        <v>11.456384991533792</v>
      </c>
      <c r="BB251" s="1">
        <f t="shared" si="304"/>
        <v>10.6907226425744</v>
      </c>
      <c r="BC251" s="1">
        <f t="shared" si="305"/>
        <v>8.3629566012525718</v>
      </c>
      <c r="BD251" s="1">
        <f t="shared" si="306"/>
        <v>463.47553827530197</v>
      </c>
      <c r="BE251">
        <f t="shared" si="292"/>
        <v>7.4918915218220111E-2</v>
      </c>
      <c r="BF251">
        <f t="shared" si="293"/>
        <v>0.20311806369660462</v>
      </c>
      <c r="BG251">
        <f t="shared" si="294"/>
        <v>2.6103804494005161E-2</v>
      </c>
      <c r="BH251">
        <f t="shared" si="307"/>
        <v>0.17692196187101664</v>
      </c>
      <c r="BI251">
        <f t="shared" si="308"/>
        <v>5.6128438574748528E-4</v>
      </c>
      <c r="BJ251">
        <f t="shared" si="308"/>
        <v>4.125694779985793E-3</v>
      </c>
      <c r="BK251">
        <f t="shared" si="308"/>
        <v>6.8140860906124406E-5</v>
      </c>
      <c r="BL251">
        <f t="shared" si="297"/>
        <v>85.301312965413501</v>
      </c>
      <c r="BM251">
        <f t="shared" si="298"/>
        <v>809.66862402232584</v>
      </c>
      <c r="BN251">
        <f t="shared" si="299"/>
        <v>2.4854873075811601</v>
      </c>
      <c r="BO251">
        <f t="shared" si="270"/>
        <v>239.36152121064634</v>
      </c>
      <c r="BP251">
        <f t="shared" si="289"/>
        <v>256.34342768135485</v>
      </c>
      <c r="BQ251">
        <f t="shared" si="290"/>
        <v>50.09097509514671</v>
      </c>
      <c r="BR251" s="7">
        <f t="shared" si="315"/>
        <v>1.8613020999664887E-3</v>
      </c>
      <c r="BS251" s="7">
        <f t="shared" si="295"/>
        <v>4.2180665700129339E-3</v>
      </c>
      <c r="BT251" s="7">
        <f t="shared" si="296"/>
        <v>6.8633561849758772E-4</v>
      </c>
      <c r="BU251" s="8">
        <f>MAX((BU$3*climate!$I361+BU$4*climate!$I361^2+BU$5*climate!$I361^6)*(K251/K$66)^$BW$1,-99)</f>
        <v>-38.770828527048096</v>
      </c>
      <c r="BV251" s="8">
        <f>MAX((BV$3*climate!$I361+BV$4*climate!$I361^2+BV$5*climate!$I361^6)*(L251/L$66)^$BW$1,-99)</f>
        <v>-23.795383305132518</v>
      </c>
      <c r="BW251" s="8">
        <f>MAX((BW$3*climate!$I361+BW$4*climate!$I361^2+BW$5*climate!$I361^6)*(M251/M$66)^$BW$1,-99)</f>
        <v>-23.803670318904249</v>
      </c>
      <c r="BX251" s="8">
        <f>MAX((BX$3*climate!$M361+BX$4*climate!$M361^2+BX$5*climate!$M361^6)*(K251/K$66)^$BW$1,-99)</f>
        <v>-38.770844917568056</v>
      </c>
      <c r="BY251" s="8">
        <f>MAX((BY$3*climate!$M361+BY$4*climate!$M361^2+BY$5*climate!$M361^6)*(L251/L$66)^$BW$1,-99)</f>
        <v>-23.795392667569693</v>
      </c>
      <c r="BZ251" s="8">
        <f>MAX((BZ$3*climate!$M361+BZ$4*climate!$M361^2+BZ$5*climate!$M361^6)*(M251/M$66)^$BW$1,-99)</f>
        <v>-23.80367902549445</v>
      </c>
      <c r="CA251" s="8">
        <f t="shared" si="309"/>
        <v>2.8085319199677227E-2</v>
      </c>
      <c r="CB251" s="8">
        <f t="shared" si="310"/>
        <v>1.1846574602430091E-4</v>
      </c>
      <c r="CC251" s="8">
        <f t="shared" si="311"/>
        <v>1.9275954923612644E-5</v>
      </c>
      <c r="CD251" s="8">
        <f>MAX((CD$3*climate!$I361+CD$4*climate!$I361^2+CD$5*climate!$I361^6)*(K251/K$66)^$BW$1,-99)</f>
        <v>-99</v>
      </c>
      <c r="CE251" s="8">
        <f>MAX((CE$3*climate!$I361+CE$4*climate!$I361^2+CE$5*climate!$I361^6)*(L251/L$66)^$BW$1,-99)</f>
        <v>-99</v>
      </c>
      <c r="CF251" s="8">
        <f>MAX((CF$3*climate!$I361+CF$4*climate!$I361^2+CF$5*climate!$I361^6)*(M251/M$66)^$BW$1,-99)</f>
        <v>-99</v>
      </c>
      <c r="CG251" s="8">
        <f>MAX((CG$3*climate!$M361+CG$4*climate!$M361^2+CG$5*climate!$M361^6)*(K251/K$66)^$BW$1,-99)</f>
        <v>-99</v>
      </c>
      <c r="CH251" s="8">
        <f>MAX((CH$3*climate!$M361+CH$4*climate!$M361^2+CH$5*climate!$M361^6)*(L251/L$66)^$BW$1,-99)</f>
        <v>-99</v>
      </c>
      <c r="CI251" s="8">
        <f>MAX((CI$3*climate!$M361+CI$4*climate!$M361^2+CI$5*climate!$M361^6)*(M251/M$66)^$BW$1,-99)</f>
        <v>-99</v>
      </c>
      <c r="CJ251" s="8">
        <f t="shared" si="312"/>
        <v>0</v>
      </c>
      <c r="CK251" s="8">
        <f t="shared" si="313"/>
        <v>0</v>
      </c>
      <c r="CL251" s="8">
        <f t="shared" si="314"/>
        <v>0</v>
      </c>
    </row>
    <row r="252" spans="1:90">
      <c r="A252">
        <f t="shared" si="331"/>
        <v>2206</v>
      </c>
      <c r="B252" s="4">
        <f t="shared" si="271"/>
        <v>1286.5247335811905</v>
      </c>
      <c r="C252" s="4">
        <f t="shared" si="272"/>
        <v>3572.5532895769088</v>
      </c>
      <c r="D252" s="4">
        <f t="shared" si="273"/>
        <v>6809.399633754103</v>
      </c>
      <c r="E252" s="11">
        <f t="shared" si="332"/>
        <v>4.1975932715855545E-7</v>
      </c>
      <c r="F252" s="11">
        <f t="shared" si="333"/>
        <v>8.4152491271162315E-7</v>
      </c>
      <c r="G252" s="11">
        <f t="shared" si="334"/>
        <v>1.8579433315196892E-6</v>
      </c>
      <c r="H252" s="4">
        <f t="shared" si="274"/>
        <v>151887.0220545698</v>
      </c>
      <c r="I252" s="4">
        <f t="shared" si="275"/>
        <v>196967.90364519414</v>
      </c>
      <c r="J252" s="4">
        <f t="shared" si="276"/>
        <v>36558.162580385055</v>
      </c>
      <c r="K252" s="4">
        <f t="shared" si="322"/>
        <v>118059.93160487065</v>
      </c>
      <c r="L252" s="4">
        <f t="shared" si="323"/>
        <v>55133.650271881794</v>
      </c>
      <c r="M252" s="4">
        <f t="shared" si="324"/>
        <v>5368.7791210207033</v>
      </c>
      <c r="N252" s="11">
        <f t="shared" si="335"/>
        <v>-5.8070470437698862E-4</v>
      </c>
      <c r="O252" s="11">
        <f t="shared" si="336"/>
        <v>3.6559944849259285E-3</v>
      </c>
      <c r="P252" s="11">
        <f t="shared" si="337"/>
        <v>2.2582032314173439E-3</v>
      </c>
      <c r="Q252" s="4">
        <f t="shared" si="338"/>
        <v>1792.5273562618765</v>
      </c>
      <c r="R252" s="4">
        <f t="shared" si="339"/>
        <v>8327.3655874326341</v>
      </c>
      <c r="S252" s="4">
        <f t="shared" si="340"/>
        <v>1964.8993199408769</v>
      </c>
      <c r="T252" s="4">
        <f t="shared" si="277"/>
        <v>11.801715064357898</v>
      </c>
      <c r="U252" s="4">
        <f t="shared" si="278"/>
        <v>42.277779441837581</v>
      </c>
      <c r="V252" s="4">
        <f t="shared" si="279"/>
        <v>53.747212147776963</v>
      </c>
      <c r="W252" s="11">
        <f t="shared" si="341"/>
        <v>-1.219247815263802E-2</v>
      </c>
      <c r="X252" s="11">
        <f t="shared" si="342"/>
        <v>-1.3228699347321071E-2</v>
      </c>
      <c r="Y252" s="11">
        <f t="shared" si="343"/>
        <v>-1.2203590333800474E-2</v>
      </c>
      <c r="Z252" s="4">
        <f t="shared" si="291"/>
        <v>2329.0547645267438</v>
      </c>
      <c r="AA252" s="4">
        <f t="shared" si="280"/>
        <v>30865.490371631899</v>
      </c>
      <c r="AB252" s="4">
        <f t="shared" si="281"/>
        <v>3766.9667066549496</v>
      </c>
      <c r="AC252" s="12">
        <f t="shared" si="282"/>
        <v>1.3866100649545725</v>
      </c>
      <c r="AD252" s="12">
        <f t="shared" si="283"/>
        <v>4.6065238664969099</v>
      </c>
      <c r="AE252" s="12">
        <f t="shared" si="284"/>
        <v>1.9488870954185835</v>
      </c>
      <c r="AF252" s="11">
        <f t="shared" si="344"/>
        <v>-2.9039671966837322E-3</v>
      </c>
      <c r="AG252" s="11">
        <f t="shared" si="345"/>
        <v>2.0567434751257441E-3</v>
      </c>
      <c r="AH252" s="11">
        <f t="shared" si="346"/>
        <v>8.257041531207765E-4</v>
      </c>
      <c r="AI252" s="1">
        <f t="shared" si="325"/>
        <v>305442.66431908915</v>
      </c>
      <c r="AJ252" s="1">
        <f t="shared" si="326"/>
        <v>378975.08206441742</v>
      </c>
      <c r="AK252" s="1">
        <f t="shared" si="327"/>
        <v>71375.58295189761</v>
      </c>
      <c r="AL252" s="17">
        <f t="shared" si="321"/>
        <v>64.630889124588208</v>
      </c>
      <c r="AM252" s="17">
        <f t="shared" si="321"/>
        <v>28.619808343167424</v>
      </c>
      <c r="AN252" s="17">
        <f t="shared" si="321"/>
        <v>4.4044547791985504</v>
      </c>
      <c r="AO252" s="7">
        <f t="shared" si="347"/>
        <v>2.5491306888170287E-3</v>
      </c>
      <c r="AP252" s="7">
        <f t="shared" si="347"/>
        <v>3.9254697024569398E-3</v>
      </c>
      <c r="AQ252" s="7">
        <f t="shared" si="347"/>
        <v>2.8414123339481224E-3</v>
      </c>
      <c r="AR252" s="1">
        <f t="shared" si="286"/>
        <v>151887.0220545698</v>
      </c>
      <c r="AS252" s="1">
        <f t="shared" si="287"/>
        <v>196967.90364519414</v>
      </c>
      <c r="AT252" s="1">
        <f t="shared" si="288"/>
        <v>36558.162580385055</v>
      </c>
      <c r="AU252" s="1">
        <f t="shared" si="328"/>
        <v>30377.404410913961</v>
      </c>
      <c r="AV252" s="1">
        <f t="shared" si="329"/>
        <v>39393.580729038833</v>
      </c>
      <c r="AW252" s="1">
        <f t="shared" si="330"/>
        <v>7311.6325160770111</v>
      </c>
      <c r="AX252" s="1">
        <f t="shared" si="300"/>
        <v>94447.945283896523</v>
      </c>
      <c r="AY252" s="1">
        <f t="shared" si="301"/>
        <v>44106.920217505431</v>
      </c>
      <c r="AZ252" s="1">
        <f t="shared" si="302"/>
        <v>4295.0232968165628</v>
      </c>
      <c r="BA252" s="1">
        <f t="shared" si="303"/>
        <v>11.455804118155134</v>
      </c>
      <c r="BB252" s="1">
        <f t="shared" si="304"/>
        <v>10.69437197015599</v>
      </c>
      <c r="BC252" s="1">
        <f t="shared" si="305"/>
        <v>8.3652122585751378</v>
      </c>
      <c r="BD252" s="1">
        <f t="shared" si="306"/>
        <v>450.09007266753116</v>
      </c>
      <c r="BE252">
        <f t="shared" si="292"/>
        <v>7.4918915218220111E-2</v>
      </c>
      <c r="BF252">
        <f t="shared" si="293"/>
        <v>0.20311806369660462</v>
      </c>
      <c r="BG252">
        <f t="shared" si="294"/>
        <v>2.6103804494005161E-2</v>
      </c>
      <c r="BH252">
        <f t="shared" si="307"/>
        <v>0.17699928201102982</v>
      </c>
      <c r="BI252">
        <f t="shared" si="308"/>
        <v>5.6128438574748528E-4</v>
      </c>
      <c r="BJ252">
        <f t="shared" si="308"/>
        <v>4.125694779985793E-3</v>
      </c>
      <c r="BK252">
        <f t="shared" si="308"/>
        <v>6.8140860906124406E-5</v>
      </c>
      <c r="BL252">
        <f t="shared" si="297"/>
        <v>85.251813876913957</v>
      </c>
      <c r="BM252">
        <f t="shared" si="298"/>
        <v>812.62945189372215</v>
      </c>
      <c r="BN252">
        <f t="shared" si="299"/>
        <v>2.4911046713734999</v>
      </c>
      <c r="BO252">
        <f t="shared" si="270"/>
        <v>239.8070453127269</v>
      </c>
      <c r="BP252">
        <f t="shared" si="289"/>
        <v>259.23929098215046</v>
      </c>
      <c r="BQ252">
        <f t="shared" si="290"/>
        <v>50.667138999263813</v>
      </c>
      <c r="BR252" s="7">
        <f t="shared" si="315"/>
        <v>1.8505379402058431E-3</v>
      </c>
      <c r="BS252" s="7">
        <f t="shared" si="295"/>
        <v>4.0952102621484793E-3</v>
      </c>
      <c r="BT252" s="7">
        <f t="shared" si="296"/>
        <v>6.651432872817394E-4</v>
      </c>
      <c r="BU252" s="8">
        <f>MAX((BU$3*climate!$I362+BU$4*climate!$I362^2+BU$5*climate!$I362^6)*(K252/K$66)^$BW$1,-99)</f>
        <v>-38.953302740108299</v>
      </c>
      <c r="BV252" s="8">
        <f>MAX((BV$3*climate!$I362+BV$4*climate!$I362^2+BV$5*climate!$I362^6)*(L252/L$66)^$BW$1,-99)</f>
        <v>-23.874587358932811</v>
      </c>
      <c r="BW252" s="8">
        <f>MAX((BW$3*climate!$I362+BW$4*climate!$I362^2+BW$5*climate!$I362^6)*(M252/M$66)^$BW$1,-99)</f>
        <v>-23.884113870323649</v>
      </c>
      <c r="BX252" s="8">
        <f>MAX((BX$3*climate!$M362+BX$4*climate!$M362^2+BX$5*climate!$M362^6)*(K252/K$66)^$BW$1,-99)</f>
        <v>-38.953319112928504</v>
      </c>
      <c r="BY252" s="8">
        <f>MAX((BY$3*climate!$M362+BY$4*climate!$M362^2+BY$5*climate!$M362^6)*(L252/L$66)^$BW$1,-99)</f>
        <v>-23.874596700506537</v>
      </c>
      <c r="BZ252" s="8">
        <f>MAX((BZ$3*climate!$M362+BZ$4*climate!$M362^2+BZ$5*climate!$M362^6)*(M252/M$66)^$BW$1,-99)</f>
        <v>-23.884122559657321</v>
      </c>
      <c r="CA252" s="8">
        <f t="shared" si="309"/>
        <v>2.80448497673336E-2</v>
      </c>
      <c r="CB252" s="8">
        <f t="shared" si="310"/>
        <v>1.1484955656759695E-4</v>
      </c>
      <c r="CC252" s="8">
        <f t="shared" si="311"/>
        <v>1.8653843565566794E-5</v>
      </c>
      <c r="CD252" s="8">
        <f>MAX((CD$3*climate!$I362+CD$4*climate!$I362^2+CD$5*climate!$I362^6)*(K252/K$66)^$BW$1,-99)</f>
        <v>-99</v>
      </c>
      <c r="CE252" s="8">
        <f>MAX((CE$3*climate!$I362+CE$4*climate!$I362^2+CE$5*climate!$I362^6)*(L252/L$66)^$BW$1,-99)</f>
        <v>-99</v>
      </c>
      <c r="CF252" s="8">
        <f>MAX((CF$3*climate!$I362+CF$4*climate!$I362^2+CF$5*climate!$I362^6)*(M252/M$66)^$BW$1,-99)</f>
        <v>-99</v>
      </c>
      <c r="CG252" s="8">
        <f>MAX((CG$3*climate!$M362+CG$4*climate!$M362^2+CG$5*climate!$M362^6)*(K252/K$66)^$BW$1,-99)</f>
        <v>-99</v>
      </c>
      <c r="CH252" s="8">
        <f>MAX((CH$3*climate!$M362+CH$4*climate!$M362^2+CH$5*climate!$M362^6)*(L252/L$66)^$BW$1,-99)</f>
        <v>-99</v>
      </c>
      <c r="CI252" s="8">
        <f>MAX((CI$3*climate!$M362+CI$4*climate!$M362^2+CI$5*climate!$M362^6)*(M252/M$66)^$BW$1,-99)</f>
        <v>-99</v>
      </c>
      <c r="CJ252" s="8">
        <f t="shared" si="312"/>
        <v>0</v>
      </c>
      <c r="CK252" s="8">
        <f t="shared" si="313"/>
        <v>0</v>
      </c>
      <c r="CL252" s="8">
        <f t="shared" si="314"/>
        <v>0</v>
      </c>
    </row>
    <row r="253" spans="1:90">
      <c r="A253">
        <f t="shared" si="331"/>
        <v>2207</v>
      </c>
      <c r="B253" s="4">
        <f t="shared" si="271"/>
        <v>1286.5252466104093</v>
      </c>
      <c r="C253" s="4">
        <f t="shared" si="272"/>
        <v>3572.556145649874</v>
      </c>
      <c r="D253" s="4">
        <f t="shared" si="273"/>
        <v>6809.4116526588123</v>
      </c>
      <c r="E253" s="11">
        <f t="shared" si="332"/>
        <v>3.9877136080062764E-7</v>
      </c>
      <c r="F253" s="11">
        <f t="shared" si="333"/>
        <v>7.9944866707604192E-7</v>
      </c>
      <c r="G253" s="11">
        <f t="shared" si="334"/>
        <v>1.7650461649437046E-6</v>
      </c>
      <c r="H253" s="4">
        <f t="shared" si="274"/>
        <v>151799.57761361208</v>
      </c>
      <c r="I253" s="4">
        <f t="shared" si="275"/>
        <v>197682.56357223436</v>
      </c>
      <c r="J253" s="4">
        <f t="shared" si="276"/>
        <v>36640.190241289798</v>
      </c>
      <c r="K253" s="4">
        <f t="shared" si="322"/>
        <v>117991.91505456762</v>
      </c>
      <c r="L253" s="4">
        <f t="shared" si="323"/>
        <v>55333.647817667668</v>
      </c>
      <c r="M253" s="4">
        <f t="shared" si="324"/>
        <v>5380.815863435605</v>
      </c>
      <c r="N253" s="11">
        <f t="shared" si="335"/>
        <v>-5.7611883539510078E-4</v>
      </c>
      <c r="O253" s="11">
        <f t="shared" si="336"/>
        <v>3.627504161245021E-3</v>
      </c>
      <c r="P253" s="11">
        <f t="shared" si="337"/>
        <v>2.2419887545332973E-3</v>
      </c>
      <c r="Q253" s="4">
        <f t="shared" si="338"/>
        <v>1769.6525938253878</v>
      </c>
      <c r="R253" s="4">
        <f t="shared" si="339"/>
        <v>8247.0199114647876</v>
      </c>
      <c r="S253" s="4">
        <f t="shared" si="340"/>
        <v>1945.275449008145</v>
      </c>
      <c r="T253" s="4">
        <f t="shared" si="277"/>
        <v>11.657822911272056</v>
      </c>
      <c r="U253" s="4">
        <f t="shared" si="278"/>
        <v>41.718499408529162</v>
      </c>
      <c r="V253" s="4">
        <f t="shared" si="279"/>
        <v>53.091303189141627</v>
      </c>
      <c r="W253" s="11">
        <f t="shared" si="341"/>
        <v>-1.219247815263802E-2</v>
      </c>
      <c r="X253" s="11">
        <f t="shared" si="342"/>
        <v>-1.3228699347321071E-2</v>
      </c>
      <c r="Y253" s="11">
        <f t="shared" si="343"/>
        <v>-1.2203590333800474E-2</v>
      </c>
      <c r="Z253" s="4">
        <f t="shared" si="291"/>
        <v>2292.6456196187241</v>
      </c>
      <c r="AA253" s="4">
        <f t="shared" si="280"/>
        <v>30631.42876620531</v>
      </c>
      <c r="AB253" s="4">
        <f t="shared" si="281"/>
        <v>3732.4852687200882</v>
      </c>
      <c r="AC253" s="12">
        <f t="shared" si="282"/>
        <v>1.3825833948113528</v>
      </c>
      <c r="AD253" s="12">
        <f t="shared" si="283"/>
        <v>4.6159983044023383</v>
      </c>
      <c r="AE253" s="12">
        <f t="shared" si="284"/>
        <v>1.9504962995872341</v>
      </c>
      <c r="AF253" s="11">
        <f t="shared" si="344"/>
        <v>-2.9039671966837322E-3</v>
      </c>
      <c r="AG253" s="11">
        <f t="shared" si="345"/>
        <v>2.0567434751257441E-3</v>
      </c>
      <c r="AH253" s="11">
        <f t="shared" si="346"/>
        <v>8.257041531207765E-4</v>
      </c>
      <c r="AI253" s="1">
        <f t="shared" si="325"/>
        <v>305275.8022980942</v>
      </c>
      <c r="AJ253" s="1">
        <f t="shared" si="326"/>
        <v>380471.15458701458</v>
      </c>
      <c r="AK253" s="1">
        <f t="shared" si="327"/>
        <v>71549.657172784864</v>
      </c>
      <c r="AL253" s="17">
        <f t="shared" si="321"/>
        <v>64.79399418167209</v>
      </c>
      <c r="AM253" s="17">
        <f t="shared" si="321"/>
        <v>28.73103107180324</v>
      </c>
      <c r="AN253" s="17">
        <f t="shared" si="321"/>
        <v>4.4168445026111423</v>
      </c>
      <c r="AO253" s="7">
        <f t="shared" si="347"/>
        <v>2.5236393819288586E-3</v>
      </c>
      <c r="AP253" s="7">
        <f t="shared" si="347"/>
        <v>3.8862150054323704E-3</v>
      </c>
      <c r="AQ253" s="7">
        <f t="shared" si="347"/>
        <v>2.8129982106086414E-3</v>
      </c>
      <c r="AR253" s="1">
        <f t="shared" si="286"/>
        <v>151799.57761361208</v>
      </c>
      <c r="AS253" s="1">
        <f t="shared" si="287"/>
        <v>197682.56357223436</v>
      </c>
      <c r="AT253" s="1">
        <f t="shared" si="288"/>
        <v>36640.190241289798</v>
      </c>
      <c r="AU253" s="1">
        <f t="shared" si="328"/>
        <v>30359.915522722418</v>
      </c>
      <c r="AV253" s="1">
        <f t="shared" si="329"/>
        <v>39536.512714446872</v>
      </c>
      <c r="AW253" s="1">
        <f t="shared" si="330"/>
        <v>7328.0380482579603</v>
      </c>
      <c r="AX253" s="1">
        <f t="shared" si="300"/>
        <v>94393.532043654108</v>
      </c>
      <c r="AY253" s="1">
        <f t="shared" si="301"/>
        <v>44266.918254134136</v>
      </c>
      <c r="AZ253" s="1">
        <f t="shared" si="302"/>
        <v>4304.652690748484</v>
      </c>
      <c r="BA253" s="1">
        <f t="shared" si="303"/>
        <v>11.455227833299515</v>
      </c>
      <c r="BB253" s="1">
        <f t="shared" si="304"/>
        <v>10.697992910792035</v>
      </c>
      <c r="BC253" s="1">
        <f t="shared" si="305"/>
        <v>8.3674517378230409</v>
      </c>
      <c r="BD253" s="1">
        <f t="shared" si="306"/>
        <v>437.09031368749464</v>
      </c>
      <c r="BE253">
        <f t="shared" si="292"/>
        <v>7.4918915218220111E-2</v>
      </c>
      <c r="BF253">
        <f t="shared" si="293"/>
        <v>0.20311806369660462</v>
      </c>
      <c r="BG253">
        <f t="shared" si="294"/>
        <v>2.6103804494005161E-2</v>
      </c>
      <c r="BH253">
        <f t="shared" si="307"/>
        <v>0.17707583987578349</v>
      </c>
      <c r="BI253">
        <f t="shared" si="308"/>
        <v>5.6128438574748528E-4</v>
      </c>
      <c r="BJ253">
        <f t="shared" si="308"/>
        <v>4.125694779985793E-3</v>
      </c>
      <c r="BK253">
        <f t="shared" si="308"/>
        <v>6.8140860906124406E-5</v>
      </c>
      <c r="BL253">
        <f t="shared" si="297"/>
        <v>85.202732677583981</v>
      </c>
      <c r="BM253">
        <f t="shared" si="298"/>
        <v>815.57792062417695</v>
      </c>
      <c r="BN253">
        <f t="shared" si="299"/>
        <v>2.4966941068056649</v>
      </c>
      <c r="BO253">
        <f t="shared" si="270"/>
        <v>240.25081734840677</v>
      </c>
      <c r="BP253">
        <f t="shared" si="289"/>
        <v>262.16798338621817</v>
      </c>
      <c r="BQ253">
        <f t="shared" si="290"/>
        <v>51.249947090066435</v>
      </c>
      <c r="BR253" s="7">
        <f t="shared" si="315"/>
        <v>1.8402155208379067E-3</v>
      </c>
      <c r="BS253" s="7">
        <f t="shared" si="295"/>
        <v>3.9759322933480383E-3</v>
      </c>
      <c r="BT253" s="7">
        <f t="shared" si="296"/>
        <v>6.4461204682754491E-4</v>
      </c>
      <c r="BU253" s="8">
        <f>MAX((BU$3*climate!$I363+BU$4*climate!$I363^2+BU$5*climate!$I363^6)*(K253/K$66)^$BW$1,-99)</f>
        <v>-39.133345030086531</v>
      </c>
      <c r="BV253" s="8">
        <f>MAX((BV$3*climate!$I363+BV$4*climate!$I363^2+BV$5*climate!$I363^6)*(L253/L$66)^$BW$1,-99)</f>
        <v>-23.952397712845517</v>
      </c>
      <c r="BW253" s="8">
        <f>MAX((BW$3*climate!$I363+BW$4*climate!$I363^2+BW$5*climate!$I363^6)*(M253/M$66)^$BW$1,-99)</f>
        <v>-23.963244530859562</v>
      </c>
      <c r="BX253" s="8">
        <f>MAX((BX$3*climate!$M363+BX$4*climate!$M363^2+BX$5*climate!$M363^6)*(K253/K$66)^$BW$1,-99)</f>
        <v>-39.133361385220098</v>
      </c>
      <c r="BY253" s="8">
        <f>MAX((BY$3*climate!$M363+BY$4*climate!$M363^2+BY$5*climate!$M363^6)*(L253/L$66)^$BW$1,-99)</f>
        <v>-23.952407033692936</v>
      </c>
      <c r="BZ253" s="8">
        <f>MAX((BZ$3*climate!$M363+BZ$4*climate!$M363^2+BZ$5*climate!$M363^6)*(M253/M$66)^$BW$1,-99)</f>
        <v>-23.963253203046133</v>
      </c>
      <c r="CA253" s="8">
        <f t="shared" si="309"/>
        <v>2.8004529331104137E-2</v>
      </c>
      <c r="CB253" s="8">
        <f t="shared" si="310"/>
        <v>1.1134411252754927E-4</v>
      </c>
      <c r="CC253" s="8">
        <f t="shared" si="311"/>
        <v>1.8052056972565055E-5</v>
      </c>
      <c r="CD253" s="8">
        <f>MAX((CD$3*climate!$I363+CD$4*climate!$I363^2+CD$5*climate!$I363^6)*(K253/K$66)^$BW$1,-99)</f>
        <v>-99</v>
      </c>
      <c r="CE253" s="8">
        <f>MAX((CE$3*climate!$I363+CE$4*climate!$I363^2+CE$5*climate!$I363^6)*(L253/L$66)^$BW$1,-99)</f>
        <v>-99</v>
      </c>
      <c r="CF253" s="8">
        <f>MAX((CF$3*climate!$I363+CF$4*climate!$I363^2+CF$5*climate!$I363^6)*(M253/M$66)^$BW$1,-99)</f>
        <v>-99</v>
      </c>
      <c r="CG253" s="8">
        <f>MAX((CG$3*climate!$M363+CG$4*climate!$M363^2+CG$5*climate!$M363^6)*(K253/K$66)^$BW$1,-99)</f>
        <v>-99</v>
      </c>
      <c r="CH253" s="8">
        <f>MAX((CH$3*climate!$M363+CH$4*climate!$M363^2+CH$5*climate!$M363^6)*(L253/L$66)^$BW$1,-99)</f>
        <v>-99</v>
      </c>
      <c r="CI253" s="8">
        <f>MAX((CI$3*climate!$M363+CI$4*climate!$M363^2+CI$5*climate!$M363^6)*(M253/M$66)^$BW$1,-99)</f>
        <v>-99</v>
      </c>
      <c r="CJ253" s="8">
        <f t="shared" si="312"/>
        <v>0</v>
      </c>
      <c r="CK253" s="8">
        <f t="shared" si="313"/>
        <v>0</v>
      </c>
      <c r="CL253" s="8">
        <f t="shared" si="314"/>
        <v>0</v>
      </c>
    </row>
    <row r="254" spans="1:90">
      <c r="A254">
        <f t="shared" si="331"/>
        <v>2208</v>
      </c>
      <c r="B254" s="4">
        <f t="shared" si="271"/>
        <v>1286.5257339883615</v>
      </c>
      <c r="C254" s="4">
        <f t="shared" si="272"/>
        <v>3572.5588589213603</v>
      </c>
      <c r="D254" s="4">
        <f t="shared" si="273"/>
        <v>6809.4230706384387</v>
      </c>
      <c r="E254" s="11">
        <f t="shared" si="332"/>
        <v>3.7883279276059623E-7</v>
      </c>
      <c r="F254" s="11">
        <f t="shared" si="333"/>
        <v>7.5947623372223976E-7</v>
      </c>
      <c r="G254" s="11">
        <f t="shared" si="334"/>
        <v>1.6767938566965194E-6</v>
      </c>
      <c r="H254" s="4">
        <f t="shared" si="274"/>
        <v>151712.9824943952</v>
      </c>
      <c r="I254" s="4">
        <f t="shared" si="275"/>
        <v>198394.26146662305</v>
      </c>
      <c r="J254" s="4">
        <f t="shared" si="276"/>
        <v>36721.816287099507</v>
      </c>
      <c r="K254" s="4">
        <f t="shared" si="322"/>
        <v>117924.5610766521</v>
      </c>
      <c r="L254" s="4">
        <f t="shared" si="323"/>
        <v>55532.818156709938</v>
      </c>
      <c r="M254" s="4">
        <f t="shared" si="324"/>
        <v>5392.7940599608737</v>
      </c>
      <c r="N254" s="11">
        <f t="shared" si="335"/>
        <v>-5.7083553465819836E-4</v>
      </c>
      <c r="O254" s="11">
        <f t="shared" si="336"/>
        <v>3.5994435013315673E-3</v>
      </c>
      <c r="P254" s="11">
        <f t="shared" si="337"/>
        <v>2.226092999514151E-3</v>
      </c>
      <c r="Q254" s="4">
        <f t="shared" si="338"/>
        <v>1747.0789411081078</v>
      </c>
      <c r="R254" s="4">
        <f t="shared" si="339"/>
        <v>8167.2207598392915</v>
      </c>
      <c r="S254" s="4">
        <f t="shared" si="340"/>
        <v>1925.8168516046906</v>
      </c>
      <c r="T254" s="4">
        <f t="shared" si="277"/>
        <v>11.515685160119048</v>
      </c>
      <c r="U254" s="4">
        <f t="shared" si="278"/>
        <v>41.166617922632341</v>
      </c>
      <c r="V254" s="4">
        <f t="shared" si="279"/>
        <v>52.44339867473375</v>
      </c>
      <c r="W254" s="11">
        <f t="shared" si="341"/>
        <v>-1.219247815263802E-2</v>
      </c>
      <c r="X254" s="11">
        <f t="shared" si="342"/>
        <v>-1.3228699347321071E-2</v>
      </c>
      <c r="Y254" s="11">
        <f t="shared" si="343"/>
        <v>-1.2203590333800474E-2</v>
      </c>
      <c r="Z254" s="4">
        <f t="shared" si="291"/>
        <v>2256.8159517996678</v>
      </c>
      <c r="AA254" s="4">
        <f t="shared" si="280"/>
        <v>30398.277909499568</v>
      </c>
      <c r="AB254" s="4">
        <f t="shared" si="281"/>
        <v>3698.2592865175093</v>
      </c>
      <c r="AC254" s="12">
        <f t="shared" si="282"/>
        <v>1.378568417986141</v>
      </c>
      <c r="AD254" s="12">
        <f t="shared" si="283"/>
        <v>4.6254922287961096</v>
      </c>
      <c r="AE254" s="12">
        <f t="shared" si="284"/>
        <v>1.95210683248245</v>
      </c>
      <c r="AF254" s="11">
        <f t="shared" si="344"/>
        <v>-2.9039671966837322E-3</v>
      </c>
      <c r="AG254" s="11">
        <f t="shared" si="345"/>
        <v>2.0567434751257441E-3</v>
      </c>
      <c r="AH254" s="11">
        <f t="shared" si="346"/>
        <v>8.257041531207765E-4</v>
      </c>
      <c r="AI254" s="1">
        <f t="shared" si="325"/>
        <v>305108.13759100722</v>
      </c>
      <c r="AJ254" s="1">
        <f t="shared" si="326"/>
        <v>381960.55184276</v>
      </c>
      <c r="AK254" s="1">
        <f t="shared" si="327"/>
        <v>71722.729503764334</v>
      </c>
      <c r="AL254" s="17">
        <f t="shared" si="321"/>
        <v>64.955875690347142</v>
      </c>
      <c r="AM254" s="17">
        <f t="shared" si="321"/>
        <v>28.841569486235297</v>
      </c>
      <c r="AN254" s="17">
        <f t="shared" si="321"/>
        <v>4.4291448325367</v>
      </c>
      <c r="AO254" s="7">
        <f t="shared" si="347"/>
        <v>2.4984029881095701E-3</v>
      </c>
      <c r="AP254" s="7">
        <f t="shared" si="347"/>
        <v>3.8473528553780467E-3</v>
      </c>
      <c r="AQ254" s="7">
        <f t="shared" si="347"/>
        <v>2.7848682285025548E-3</v>
      </c>
      <c r="AR254" s="1">
        <f t="shared" si="286"/>
        <v>151712.9824943952</v>
      </c>
      <c r="AS254" s="1">
        <f t="shared" si="287"/>
        <v>198394.26146662305</v>
      </c>
      <c r="AT254" s="1">
        <f t="shared" si="288"/>
        <v>36721.816287099507</v>
      </c>
      <c r="AU254" s="1">
        <f t="shared" si="328"/>
        <v>30342.59649887904</v>
      </c>
      <c r="AV254" s="1">
        <f t="shared" si="329"/>
        <v>39678.852293324613</v>
      </c>
      <c r="AW254" s="1">
        <f t="shared" si="330"/>
        <v>7344.3632574199019</v>
      </c>
      <c r="AX254" s="1">
        <f t="shared" si="300"/>
        <v>94339.648861321679</v>
      </c>
      <c r="AY254" s="1">
        <f t="shared" si="301"/>
        <v>44426.254525367949</v>
      </c>
      <c r="AZ254" s="1">
        <f t="shared" si="302"/>
        <v>4314.2352479686997</v>
      </c>
      <c r="BA254" s="1">
        <f t="shared" si="303"/>
        <v>11.454656834776223</v>
      </c>
      <c r="BB254" s="1">
        <f t="shared" si="304"/>
        <v>10.701585891799553</v>
      </c>
      <c r="BC254" s="1">
        <f t="shared" si="305"/>
        <v>8.369675356748532</v>
      </c>
      <c r="BD254" s="1">
        <f t="shared" si="306"/>
        <v>424.46519208505924</v>
      </c>
      <c r="BE254">
        <f t="shared" si="292"/>
        <v>7.4918915218220111E-2</v>
      </c>
      <c r="BF254">
        <f t="shared" si="293"/>
        <v>0.20311806369660462</v>
      </c>
      <c r="BG254">
        <f t="shared" si="294"/>
        <v>2.6103804494005161E-2</v>
      </c>
      <c r="BH254">
        <f t="shared" si="307"/>
        <v>0.17715164163377836</v>
      </c>
      <c r="BI254">
        <f t="shared" si="308"/>
        <v>5.6128438574748528E-4</v>
      </c>
      <c r="BJ254">
        <f t="shared" si="308"/>
        <v>4.125694779985793E-3</v>
      </c>
      <c r="BK254">
        <f t="shared" si="308"/>
        <v>6.8140860906124406E-5</v>
      </c>
      <c r="BL254">
        <f t="shared" si="297"/>
        <v>85.154128189285601</v>
      </c>
      <c r="BM254">
        <f t="shared" si="298"/>
        <v>818.51416891198323</v>
      </c>
      <c r="BN254">
        <f t="shared" si="299"/>
        <v>2.5022561758395012</v>
      </c>
      <c r="BO254">
        <f t="shared" si="270"/>
        <v>240.69293063138531</v>
      </c>
      <c r="BP254">
        <f t="shared" si="289"/>
        <v>265.12987582777038</v>
      </c>
      <c r="BQ254">
        <f t="shared" si="290"/>
        <v>51.839475751083562</v>
      </c>
      <c r="BR254" s="7">
        <f t="shared" si="315"/>
        <v>1.8303236136834045E-3</v>
      </c>
      <c r="BS254" s="7">
        <f t="shared" si="295"/>
        <v>3.8601284401437266E-3</v>
      </c>
      <c r="BT254" s="7">
        <f t="shared" si="296"/>
        <v>6.2472080185609611E-4</v>
      </c>
      <c r="BU254" s="8">
        <f>MAX((BU$3*climate!$I364+BU$4*climate!$I364^2+BU$5*climate!$I364^6)*(K254/K$66)^$BW$1,-99)</f>
        <v>-39.310957343840073</v>
      </c>
      <c r="BV254" s="8">
        <f>MAX((BV$3*climate!$I364+BV$4*climate!$I364^2+BV$5*climate!$I364^6)*(L254/L$66)^$BW$1,-99)</f>
        <v>-24.028823880208478</v>
      </c>
      <c r="BW254" s="8">
        <f>MAX((BW$3*climate!$I364+BW$4*climate!$I364^2+BW$5*climate!$I364^6)*(M254/M$66)^$BW$1,-99)</f>
        <v>-24.041070031772474</v>
      </c>
      <c r="BX254" s="8">
        <f>MAX((BX$3*climate!$M364+BX$4*climate!$M364^2+BX$5*climate!$M364^6)*(K254/K$66)^$BW$1,-99)</f>
        <v>-39.310973681300098</v>
      </c>
      <c r="BY254" s="8">
        <f>MAX((BY$3*climate!$M364+BY$4*climate!$M364^2+BY$5*climate!$M364^6)*(L254/L$66)^$BW$1,-99)</f>
        <v>-24.028833180466332</v>
      </c>
      <c r="BZ254" s="8">
        <f>MAX((BZ$3*climate!$M364+BZ$4*climate!$M364^2+BZ$5*climate!$M364^6)*(M254/M$66)^$BW$1,-99)</f>
        <v>-24.041078686921047</v>
      </c>
      <c r="CA254" s="8">
        <f t="shared" si="309"/>
        <v>2.7964375625833888E-2</v>
      </c>
      <c r="CB254" s="8">
        <f t="shared" si="310"/>
        <v>1.0794608166414341E-4</v>
      </c>
      <c r="CC254" s="8">
        <f t="shared" si="311"/>
        <v>1.7469927164376017E-5</v>
      </c>
      <c r="CD254" s="8">
        <f>MAX((CD$3*climate!$I364+CD$4*climate!$I364^2+CD$5*climate!$I364^6)*(K254/K$66)^$BW$1,-99)</f>
        <v>-99</v>
      </c>
      <c r="CE254" s="8">
        <f>MAX((CE$3*climate!$I364+CE$4*climate!$I364^2+CE$5*climate!$I364^6)*(L254/L$66)^$BW$1,-99)</f>
        <v>-99</v>
      </c>
      <c r="CF254" s="8">
        <f>MAX((CF$3*climate!$I364+CF$4*climate!$I364^2+CF$5*climate!$I364^6)*(M254/M$66)^$BW$1,-99)</f>
        <v>-99</v>
      </c>
      <c r="CG254" s="8">
        <f>MAX((CG$3*climate!$M364+CG$4*climate!$M364^2+CG$5*climate!$M364^6)*(K254/K$66)^$BW$1,-99)</f>
        <v>-99</v>
      </c>
      <c r="CH254" s="8">
        <f>MAX((CH$3*climate!$M364+CH$4*climate!$M364^2+CH$5*climate!$M364^6)*(L254/L$66)^$BW$1,-99)</f>
        <v>-99</v>
      </c>
      <c r="CI254" s="8">
        <f>MAX((CI$3*climate!$M364+CI$4*climate!$M364^2+CI$5*climate!$M364^6)*(M254/M$66)^$BW$1,-99)</f>
        <v>-99</v>
      </c>
      <c r="CJ254" s="8">
        <f t="shared" si="312"/>
        <v>0</v>
      </c>
      <c r="CK254" s="8">
        <f t="shared" si="313"/>
        <v>0</v>
      </c>
      <c r="CL254" s="8">
        <f t="shared" si="314"/>
        <v>0</v>
      </c>
    </row>
    <row r="255" spans="1:90">
      <c r="A255">
        <f t="shared" si="331"/>
        <v>2209</v>
      </c>
      <c r="B255" s="4">
        <f t="shared" si="271"/>
        <v>1286.5261969975913</v>
      </c>
      <c r="C255" s="4">
        <f t="shared" si="272"/>
        <v>3572.5614365312299</v>
      </c>
      <c r="D255" s="4">
        <f t="shared" si="273"/>
        <v>6809.4339177372731</v>
      </c>
      <c r="E255" s="11">
        <f t="shared" si="332"/>
        <v>3.5989115312256638E-7</v>
      </c>
      <c r="F255" s="11">
        <f t="shared" si="333"/>
        <v>7.2150242203612775E-7</v>
      </c>
      <c r="G255" s="11">
        <f t="shared" si="334"/>
        <v>1.5929541638616933E-6</v>
      </c>
      <c r="H255" s="4">
        <f t="shared" si="274"/>
        <v>151627.33922532172</v>
      </c>
      <c r="I255" s="4">
        <f t="shared" si="275"/>
        <v>199103.03037470541</v>
      </c>
      <c r="J255" s="4">
        <f t="shared" si="276"/>
        <v>36803.048782547601</v>
      </c>
      <c r="K255" s="4">
        <f t="shared" si="322"/>
        <v>117857.94924283659</v>
      </c>
      <c r="L255" s="4">
        <f t="shared" si="323"/>
        <v>55731.170453439154</v>
      </c>
      <c r="M255" s="4">
        <f t="shared" si="324"/>
        <v>5404.7148745628765</v>
      </c>
      <c r="N255" s="11">
        <f t="shared" si="335"/>
        <v>-5.6486819376166952E-4</v>
      </c>
      <c r="O255" s="11">
        <f t="shared" si="336"/>
        <v>3.5718031843707809E-3</v>
      </c>
      <c r="P255" s="11">
        <f t="shared" si="337"/>
        <v>2.2105080352519124E-3</v>
      </c>
      <c r="Q255" s="4">
        <f t="shared" si="338"/>
        <v>1724.803503085883</v>
      </c>
      <c r="R255" s="4">
        <f t="shared" si="339"/>
        <v>8087.9706887914135</v>
      </c>
      <c r="S255" s="4">
        <f t="shared" si="340"/>
        <v>1906.5230912193367</v>
      </c>
      <c r="T255" s="4">
        <f t="shared" si="277"/>
        <v>11.375280420391638</v>
      </c>
      <c r="U255" s="4">
        <f t="shared" si="278"/>
        <v>40.622037110987797</v>
      </c>
      <c r="V255" s="4">
        <f t="shared" si="279"/>
        <v>51.803400921595127</v>
      </c>
      <c r="W255" s="11">
        <f t="shared" si="341"/>
        <v>-1.219247815263802E-2</v>
      </c>
      <c r="X255" s="11">
        <f t="shared" si="342"/>
        <v>-1.3228699347321071E-2</v>
      </c>
      <c r="Y255" s="11">
        <f t="shared" si="343"/>
        <v>-1.2203590333800474E-2</v>
      </c>
      <c r="Z255" s="4">
        <f t="shared" si="291"/>
        <v>2221.5579327553869</v>
      </c>
      <c r="AA255" s="4">
        <f t="shared" si="280"/>
        <v>30166.057029151802</v>
      </c>
      <c r="AB255" s="4">
        <f t="shared" si="281"/>
        <v>3664.2887076005227</v>
      </c>
      <c r="AC255" s="12">
        <f t="shared" si="282"/>
        <v>1.374565100521925</v>
      </c>
      <c r="AD255" s="12">
        <f t="shared" si="283"/>
        <v>4.6350056797569303</v>
      </c>
      <c r="AE255" s="12">
        <f t="shared" si="284"/>
        <v>1.9537186952013661</v>
      </c>
      <c r="AF255" s="11">
        <f t="shared" si="344"/>
        <v>-2.9039671966837322E-3</v>
      </c>
      <c r="AG255" s="11">
        <f t="shared" si="345"/>
        <v>2.0567434751257441E-3</v>
      </c>
      <c r="AH255" s="11">
        <f t="shared" si="346"/>
        <v>8.257041531207765E-4</v>
      </c>
      <c r="AI255" s="1">
        <f t="shared" si="325"/>
        <v>304939.92033078551</v>
      </c>
      <c r="AJ255" s="1">
        <f t="shared" si="326"/>
        <v>383443.34895180858</v>
      </c>
      <c r="AK255" s="1">
        <f t="shared" si="327"/>
        <v>71894.819810807807</v>
      </c>
      <c r="AL255" s="17">
        <f t="shared" si="321"/>
        <v>65.116538784727979</v>
      </c>
      <c r="AM255" s="17">
        <f t="shared" si="321"/>
        <v>28.951423544004584</v>
      </c>
      <c r="AN255" s="17">
        <f t="shared" si="321"/>
        <v>4.4413560714130318</v>
      </c>
      <c r="AO255" s="7">
        <f t="shared" si="347"/>
        <v>2.4734189582284742E-3</v>
      </c>
      <c r="AP255" s="7">
        <f t="shared" si="347"/>
        <v>3.8088793268242663E-3</v>
      </c>
      <c r="AQ255" s="7">
        <f t="shared" si="347"/>
        <v>2.7570195462175294E-3</v>
      </c>
      <c r="AR255" s="1">
        <f t="shared" si="286"/>
        <v>151627.33922532172</v>
      </c>
      <c r="AS255" s="1">
        <f t="shared" si="287"/>
        <v>199103.03037470541</v>
      </c>
      <c r="AT255" s="1">
        <f t="shared" si="288"/>
        <v>36803.048782547601</v>
      </c>
      <c r="AU255" s="1">
        <f t="shared" si="328"/>
        <v>30325.467845064344</v>
      </c>
      <c r="AV255" s="1">
        <f t="shared" si="329"/>
        <v>39820.606074941083</v>
      </c>
      <c r="AW255" s="1">
        <f t="shared" si="330"/>
        <v>7360.6097565095206</v>
      </c>
      <c r="AX255" s="1">
        <f t="shared" si="300"/>
        <v>94286.359394269282</v>
      </c>
      <c r="AY255" s="1">
        <f t="shared" si="301"/>
        <v>44584.936362751323</v>
      </c>
      <c r="AZ255" s="1">
        <f t="shared" si="302"/>
        <v>4323.7718996503017</v>
      </c>
      <c r="BA255" s="1">
        <f t="shared" si="303"/>
        <v>11.454091806984319</v>
      </c>
      <c r="BB255" s="1">
        <f t="shared" si="304"/>
        <v>10.705151331243778</v>
      </c>
      <c r="BC255" s="1">
        <f t="shared" si="305"/>
        <v>8.3718834252053753</v>
      </c>
      <c r="BD255" s="1">
        <f t="shared" si="306"/>
        <v>412.20395392694991</v>
      </c>
      <c r="BE255">
        <f t="shared" si="292"/>
        <v>7.4918915218220111E-2</v>
      </c>
      <c r="BF255">
        <f t="shared" si="293"/>
        <v>0.20311806369660462</v>
      </c>
      <c r="BG255">
        <f t="shared" si="294"/>
        <v>2.6103804494005161E-2</v>
      </c>
      <c r="BH255">
        <f t="shared" si="307"/>
        <v>0.17722669344021272</v>
      </c>
      <c r="BI255">
        <f t="shared" si="308"/>
        <v>5.6128438574748528E-4</v>
      </c>
      <c r="BJ255">
        <f t="shared" si="308"/>
        <v>4.125694779985793E-3</v>
      </c>
      <c r="BK255">
        <f t="shared" si="308"/>
        <v>6.8140860906124406E-5</v>
      </c>
      <c r="BL255">
        <f t="shared" si="297"/>
        <v>85.106057959610283</v>
      </c>
      <c r="BM255">
        <f t="shared" si="298"/>
        <v>821.43833309627496</v>
      </c>
      <c r="BN255">
        <f t="shared" si="299"/>
        <v>2.5077914280128875</v>
      </c>
      <c r="BO255">
        <f t="shared" si="270"/>
        <v>241.1334765859666</v>
      </c>
      <c r="BP255">
        <f t="shared" si="289"/>
        <v>268.12534343984521</v>
      </c>
      <c r="BQ255">
        <f t="shared" si="290"/>
        <v>52.435802245071997</v>
      </c>
      <c r="BR255" s="7">
        <f t="shared" si="315"/>
        <v>1.8208511377224568E-3</v>
      </c>
      <c r="BS255" s="7">
        <f t="shared" si="295"/>
        <v>3.7476975147026472E-3</v>
      </c>
      <c r="BT255" s="7">
        <f t="shared" si="296"/>
        <v>6.0544915918752469E-4</v>
      </c>
      <c r="BU255" s="8">
        <f>MAX((BU$3*climate!$I365+BU$4*climate!$I365^2+BU$5*climate!$I365^6)*(K255/K$66)^$BW$1,-99)</f>
        <v>-39.486142043689732</v>
      </c>
      <c r="BV255" s="8">
        <f>MAX((BV$3*climate!$I365+BV$4*climate!$I365^2+BV$5*climate!$I365^6)*(L255/L$66)^$BW$1,-99)</f>
        <v>-24.103875510689047</v>
      </c>
      <c r="BW255" s="8">
        <f>MAX((BW$3*climate!$I365+BW$4*climate!$I365^2+BW$5*climate!$I365^6)*(M255/M$66)^$BW$1,-99)</f>
        <v>-24.11759825630671</v>
      </c>
      <c r="BX255" s="8">
        <f>MAX((BX$3*climate!$M365+BX$4*climate!$M365^2+BX$5*climate!$M365^6)*(K255/K$66)^$BW$1,-99)</f>
        <v>-39.486158363489366</v>
      </c>
      <c r="BY255" s="8">
        <f>MAX((BY$3*climate!$M365+BY$4*climate!$M365^2+BY$5*climate!$M365^6)*(L255/L$66)^$BW$1,-99)</f>
        <v>-24.103884790493705</v>
      </c>
      <c r="BZ255" s="8">
        <f>MAX((BZ$3*climate!$M365+BZ$4*climate!$M365^2+BZ$5*climate!$M365^6)*(M255/M$66)^$BW$1,-99)</f>
        <v>-24.117606894526141</v>
      </c>
      <c r="CA255" s="8">
        <f t="shared" si="309"/>
        <v>2.7924406063384293E-2</v>
      </c>
      <c r="CB255" s="8">
        <f t="shared" si="310"/>
        <v>1.0465222720329284E-4</v>
      </c>
      <c r="CC255" s="8">
        <f t="shared" si="311"/>
        <v>1.6906808171887038E-5</v>
      </c>
      <c r="CD255" s="8">
        <f>MAX((CD$3*climate!$I365+CD$4*climate!$I365^2+CD$5*climate!$I365^6)*(K255/K$66)^$BW$1,-99)</f>
        <v>-99</v>
      </c>
      <c r="CE255" s="8">
        <f>MAX((CE$3*climate!$I365+CE$4*climate!$I365^2+CE$5*climate!$I365^6)*(L255/L$66)^$BW$1,-99)</f>
        <v>-99</v>
      </c>
      <c r="CF255" s="8">
        <f>MAX((CF$3*climate!$I365+CF$4*climate!$I365^2+CF$5*climate!$I365^6)*(M255/M$66)^$BW$1,-99)</f>
        <v>-99</v>
      </c>
      <c r="CG255" s="8">
        <f>MAX((CG$3*climate!$M365+CG$4*climate!$M365^2+CG$5*climate!$M365^6)*(K255/K$66)^$BW$1,-99)</f>
        <v>-99</v>
      </c>
      <c r="CH255" s="8">
        <f>MAX((CH$3*climate!$M365+CH$4*climate!$M365^2+CH$5*climate!$M365^6)*(L255/L$66)^$BW$1,-99)</f>
        <v>-99</v>
      </c>
      <c r="CI255" s="8">
        <f>MAX((CI$3*climate!$M365+CI$4*climate!$M365^2+CI$5*climate!$M365^6)*(M255/M$66)^$BW$1,-99)</f>
        <v>-99</v>
      </c>
      <c r="CJ255" s="8">
        <f t="shared" si="312"/>
        <v>0</v>
      </c>
      <c r="CK255" s="8">
        <f t="shared" si="313"/>
        <v>0</v>
      </c>
      <c r="CL255" s="8">
        <f t="shared" si="314"/>
        <v>0</v>
      </c>
    </row>
    <row r="256" spans="1:90">
      <c r="A256">
        <f t="shared" si="331"/>
        <v>2210</v>
      </c>
      <c r="B256" s="4">
        <f t="shared" si="271"/>
        <v>1286.5266368565181</v>
      </c>
      <c r="C256" s="4">
        <f t="shared" si="272"/>
        <v>3572.5638852623729</v>
      </c>
      <c r="D256" s="4">
        <f t="shared" si="273"/>
        <v>6809.4442224975801</v>
      </c>
      <c r="E256" s="11">
        <f t="shared" si="332"/>
        <v>3.4189659546643806E-7</v>
      </c>
      <c r="F256" s="11">
        <f t="shared" si="333"/>
        <v>6.8542730093432135E-7</v>
      </c>
      <c r="G256" s="11">
        <f t="shared" si="334"/>
        <v>1.5133064556686086E-6</v>
      </c>
      <c r="H256" s="4">
        <f t="shared" si="274"/>
        <v>151542.74807384622</v>
      </c>
      <c r="I256" s="4">
        <f t="shared" si="275"/>
        <v>199808.90276801519</v>
      </c>
      <c r="J256" s="4">
        <f t="shared" si="276"/>
        <v>36883.895611791253</v>
      </c>
      <c r="K256" s="4">
        <f t="shared" si="322"/>
        <v>117792.15737353386</v>
      </c>
      <c r="L256" s="4">
        <f t="shared" si="323"/>
        <v>55928.713715175742</v>
      </c>
      <c r="M256" s="4">
        <f t="shared" si="324"/>
        <v>5416.5794456368876</v>
      </c>
      <c r="N256" s="11">
        <f t="shared" si="335"/>
        <v>-5.582302231237346E-4</v>
      </c>
      <c r="O256" s="11">
        <f t="shared" si="336"/>
        <v>3.5445740710151608E-3</v>
      </c>
      <c r="P256" s="11">
        <f t="shared" si="337"/>
        <v>2.1952260848858707E-3</v>
      </c>
      <c r="Q256" s="4">
        <f t="shared" si="338"/>
        <v>1702.8233581763575</v>
      </c>
      <c r="R256" s="4">
        <f t="shared" si="339"/>
        <v>8009.2720113875957</v>
      </c>
      <c r="S256" s="4">
        <f t="shared" si="340"/>
        <v>1887.3936948072462</v>
      </c>
      <c r="T256" s="4">
        <f t="shared" si="277"/>
        <v>11.236587562385882</v>
      </c>
      <c r="U256" s="4">
        <f t="shared" si="278"/>
        <v>40.084660395170822</v>
      </c>
      <c r="V256" s="4">
        <f t="shared" si="279"/>
        <v>51.171213438850359</v>
      </c>
      <c r="W256" s="11">
        <f t="shared" si="341"/>
        <v>-1.219247815263802E-2</v>
      </c>
      <c r="X256" s="11">
        <f t="shared" si="342"/>
        <v>-1.3228699347321071E-2</v>
      </c>
      <c r="Y256" s="11">
        <f t="shared" si="343"/>
        <v>-1.2203590333800474E-2</v>
      </c>
      <c r="Z256" s="4">
        <f t="shared" si="291"/>
        <v>2186.8637620737732</v>
      </c>
      <c r="AA256" s="4">
        <f t="shared" si="280"/>
        <v>29934.784549664299</v>
      </c>
      <c r="AB256" s="4">
        <f t="shared" si="281"/>
        <v>3630.5734054935406</v>
      </c>
      <c r="AC256" s="12">
        <f t="shared" si="282"/>
        <v>1.3705734085603032</v>
      </c>
      <c r="AD256" s="12">
        <f t="shared" si="283"/>
        <v>4.6445386974459408</v>
      </c>
      <c r="AE256" s="12">
        <f t="shared" si="284"/>
        <v>1.9553318888420235</v>
      </c>
      <c r="AF256" s="11">
        <f t="shared" si="344"/>
        <v>-2.9039671966837322E-3</v>
      </c>
      <c r="AG256" s="11">
        <f t="shared" si="345"/>
        <v>2.0567434751257441E-3</v>
      </c>
      <c r="AH256" s="11">
        <f t="shared" si="346"/>
        <v>8.257041531207765E-4</v>
      </c>
      <c r="AI256" s="1">
        <f t="shared" si="325"/>
        <v>304771.39614277129</v>
      </c>
      <c r="AJ256" s="1">
        <f t="shared" si="326"/>
        <v>384919.62013156887</v>
      </c>
      <c r="AK256" s="1">
        <f t="shared" si="327"/>
        <v>72065.947586236551</v>
      </c>
      <c r="AL256" s="17">
        <f t="shared" si="321"/>
        <v>65.275988661437111</v>
      </c>
      <c r="AM256" s="17">
        <f t="shared" si="321"/>
        <v>29.060593297837286</v>
      </c>
      <c r="AN256" s="17">
        <f t="shared" si="321"/>
        <v>4.4534785278586231</v>
      </c>
      <c r="AO256" s="7">
        <f t="shared" si="347"/>
        <v>2.4486847686461892E-3</v>
      </c>
      <c r="AP256" s="7">
        <f t="shared" si="347"/>
        <v>3.7707905335560236E-3</v>
      </c>
      <c r="AQ256" s="7">
        <f t="shared" si="347"/>
        <v>2.7294493507553541E-3</v>
      </c>
      <c r="AR256" s="1">
        <f t="shared" si="286"/>
        <v>151542.74807384622</v>
      </c>
      <c r="AS256" s="1">
        <f t="shared" si="287"/>
        <v>199808.90276801519</v>
      </c>
      <c r="AT256" s="1">
        <f t="shared" si="288"/>
        <v>36883.895611791253</v>
      </c>
      <c r="AU256" s="1">
        <f t="shared" si="328"/>
        <v>30308.549614769247</v>
      </c>
      <c r="AV256" s="1">
        <f t="shared" si="329"/>
        <v>39961.780553603043</v>
      </c>
      <c r="AW256" s="1">
        <f t="shared" si="330"/>
        <v>7376.7791223582508</v>
      </c>
      <c r="AX256" s="1">
        <f t="shared" si="300"/>
        <v>94233.725898827091</v>
      </c>
      <c r="AY256" s="1">
        <f t="shared" si="301"/>
        <v>44742.970972140582</v>
      </c>
      <c r="AZ256" s="1">
        <f t="shared" si="302"/>
        <v>4333.2635565095106</v>
      </c>
      <c r="BA256" s="1">
        <f t="shared" si="303"/>
        <v>11.453533420892695</v>
      </c>
      <c r="BB256" s="1">
        <f t="shared" si="304"/>
        <v>10.708689638117452</v>
      </c>
      <c r="BC256" s="1">
        <f t="shared" si="305"/>
        <v>8.3740762453019606</v>
      </c>
      <c r="BD256" s="1">
        <f t="shared" si="306"/>
        <v>400.29615173770009</v>
      </c>
      <c r="BE256">
        <f t="shared" si="292"/>
        <v>7.4918915218220111E-2</v>
      </c>
      <c r="BF256">
        <f t="shared" si="293"/>
        <v>0.20311806369660462</v>
      </c>
      <c r="BG256">
        <f t="shared" si="294"/>
        <v>2.6103804494005161E-2</v>
      </c>
      <c r="BH256">
        <f t="shared" si="307"/>
        <v>0.17730100143707736</v>
      </c>
      <c r="BI256">
        <f t="shared" si="308"/>
        <v>5.6128438574748528E-4</v>
      </c>
      <c r="BJ256">
        <f t="shared" si="308"/>
        <v>4.125694779985793E-3</v>
      </c>
      <c r="BK256">
        <f t="shared" si="308"/>
        <v>6.8140860906124406E-5</v>
      </c>
      <c r="BL256">
        <f t="shared" si="297"/>
        <v>85.058578267114683</v>
      </c>
      <c r="BM256">
        <f t="shared" si="298"/>
        <v>824.35054714468913</v>
      </c>
      <c r="BN256">
        <f t="shared" si="299"/>
        <v>2.5133004005590802</v>
      </c>
      <c r="BO256">
        <f t="shared" si="270"/>
        <v>241.57254475115113</v>
      </c>
      <c r="BP256">
        <f t="shared" si="289"/>
        <v>271.15476560219656</v>
      </c>
      <c r="BQ256">
        <f t="shared" si="290"/>
        <v>53.039004724192282</v>
      </c>
      <c r="BR256" s="7">
        <f t="shared" si="315"/>
        <v>1.8117871589200529E-3</v>
      </c>
      <c r="BS256" s="7">
        <f t="shared" si="295"/>
        <v>3.6385412764103368E-3</v>
      </c>
      <c r="BT256" s="7">
        <f t="shared" si="296"/>
        <v>5.8677740280198331E-4</v>
      </c>
      <c r="BU256" s="8">
        <f>MAX((BU$3*climate!$I366+BU$4*climate!$I366^2+BU$5*climate!$I366^6)*(K256/K$66)^$BW$1,-99)</f>
        <v>-39.658901899017543</v>
      </c>
      <c r="BV256" s="8">
        <f>MAX((BV$3*climate!$I366+BV$4*climate!$I366^2+BV$5*climate!$I366^6)*(L256/L$66)^$BW$1,-99)</f>
        <v>-24.177562382696749</v>
      </c>
      <c r="BW256" s="8">
        <f>MAX((BW$3*climate!$I366+BW$4*climate!$I366^2+BW$5*climate!$I366^6)*(M256/M$66)^$BW$1,-99)</f>
        <v>-24.192837232540921</v>
      </c>
      <c r="BX256" s="8">
        <f>MAX((BX$3*climate!$M366+BX$4*climate!$M366^2+BX$5*climate!$M366^6)*(K256/K$66)^$BW$1,-99)</f>
        <v>-39.658918201169797</v>
      </c>
      <c r="BY256" s="8">
        <f>MAX((BY$3*climate!$M366+BY$4*climate!$M366^2+BY$5*climate!$M366^6)*(L256/L$66)^$BW$1,-99)</f>
        <v>-24.177571642184098</v>
      </c>
      <c r="BZ256" s="8">
        <f>MAX((BZ$3*climate!$M366+BZ$4*climate!$M366^2+BZ$5*climate!$M366^6)*(M256/M$66)^$BW$1,-99)</f>
        <v>-24.192845853939666</v>
      </c>
      <c r="CA256" s="8">
        <f t="shared" si="309"/>
        <v>2.7884637234173816E-2</v>
      </c>
      <c r="CB256" s="8">
        <f t="shared" si="310"/>
        <v>1.0145940355427E-4</v>
      </c>
      <c r="CC256" s="8">
        <f t="shared" si="311"/>
        <v>1.636207501434399E-5</v>
      </c>
      <c r="CD256" s="8">
        <f>MAX((CD$3*climate!$I366+CD$4*climate!$I366^2+CD$5*climate!$I366^6)*(K256/K$66)^$BW$1,-99)</f>
        <v>-99</v>
      </c>
      <c r="CE256" s="8">
        <f>MAX((CE$3*climate!$I366+CE$4*climate!$I366^2+CE$5*climate!$I366^6)*(L256/L$66)^$BW$1,-99)</f>
        <v>-99</v>
      </c>
      <c r="CF256" s="8">
        <f>MAX((CF$3*climate!$I366+CF$4*climate!$I366^2+CF$5*climate!$I366^6)*(M256/M$66)^$BW$1,-99)</f>
        <v>-99</v>
      </c>
      <c r="CG256" s="8">
        <f>MAX((CG$3*climate!$M366+CG$4*climate!$M366^2+CG$5*climate!$M366^6)*(K256/K$66)^$BW$1,-99)</f>
        <v>-99</v>
      </c>
      <c r="CH256" s="8">
        <f>MAX((CH$3*climate!$M366+CH$4*climate!$M366^2+CH$5*climate!$M366^6)*(L256/L$66)^$BW$1,-99)</f>
        <v>-99</v>
      </c>
      <c r="CI256" s="8">
        <f>MAX((CI$3*climate!$M366+CI$4*climate!$M366^2+CI$5*climate!$M366^6)*(M256/M$66)^$BW$1,-99)</f>
        <v>-99</v>
      </c>
      <c r="CJ256" s="8">
        <f t="shared" si="312"/>
        <v>0</v>
      </c>
      <c r="CK256" s="8">
        <f t="shared" si="313"/>
        <v>0</v>
      </c>
      <c r="CL256" s="8">
        <f t="shared" si="314"/>
        <v>0</v>
      </c>
    </row>
    <row r="257" spans="1:90">
      <c r="A257">
        <f t="shared" si="331"/>
        <v>2211</v>
      </c>
      <c r="B257" s="4">
        <f t="shared" si="271"/>
        <v>1286.5270547226414</v>
      </c>
      <c r="C257" s="4">
        <f t="shared" si="272"/>
        <v>3572.5662115585528</v>
      </c>
      <c r="D257" s="4">
        <f t="shared" si="273"/>
        <v>6809.4540120346855</v>
      </c>
      <c r="E257" s="11">
        <f t="shared" si="332"/>
        <v>3.2480176569311615E-7</v>
      </c>
      <c r="F257" s="11">
        <f t="shared" si="333"/>
        <v>6.5115593588760523E-7</v>
      </c>
      <c r="G257" s="11">
        <f t="shared" si="334"/>
        <v>1.4376411328851782E-6</v>
      </c>
      <c r="H257" s="4">
        <f t="shared" si="274"/>
        <v>151459.30705644458</v>
      </c>
      <c r="I257" s="4">
        <f t="shared" si="275"/>
        <v>200511.91054101536</v>
      </c>
      <c r="J257" s="4">
        <f t="shared" si="276"/>
        <v>36964.364480234901</v>
      </c>
      <c r="K257" s="4">
        <f t="shared" si="322"/>
        <v>117727.26154530598</v>
      </c>
      <c r="L257" s="4">
        <f t="shared" si="323"/>
        <v>56125.45679133568</v>
      </c>
      <c r="M257" s="4">
        <f t="shared" si="324"/>
        <v>5428.3888862316935</v>
      </c>
      <c r="N257" s="11">
        <f t="shared" si="335"/>
        <v>-5.5093505098202655E-4</v>
      </c>
      <c r="O257" s="11">
        <f t="shared" si="336"/>
        <v>3.5177472015872624E-3</v>
      </c>
      <c r="P257" s="11">
        <f t="shared" si="337"/>
        <v>2.1802395244694406E-3</v>
      </c>
      <c r="Q257" s="4">
        <f t="shared" si="338"/>
        <v>1681.135560859276</v>
      </c>
      <c r="R257" s="4">
        <f t="shared" si="339"/>
        <v>7931.1268053238127</v>
      </c>
      <c r="S257" s="4">
        <f t="shared" si="340"/>
        <v>1868.4281544020166</v>
      </c>
      <c r="T257" s="4">
        <f t="shared" si="277"/>
        <v>11.099585714021288</v>
      </c>
      <c r="U257" s="4">
        <f t="shared" si="278"/>
        <v>39.554392474363638</v>
      </c>
      <c r="V257" s="4">
        <f t="shared" si="279"/>
        <v>50.546740913159162</v>
      </c>
      <c r="W257" s="11">
        <f t="shared" si="341"/>
        <v>-1.219247815263802E-2</v>
      </c>
      <c r="X257" s="11">
        <f t="shared" si="342"/>
        <v>-1.3228699347321071E-2</v>
      </c>
      <c r="Y257" s="11">
        <f t="shared" si="343"/>
        <v>-1.2203590333800474E-2</v>
      </c>
      <c r="Z257" s="4">
        <f t="shared" si="291"/>
        <v>2152.7256707984934</v>
      </c>
      <c r="AA257" s="4">
        <f t="shared" si="280"/>
        <v>29704.478112996032</v>
      </c>
      <c r="AB257" s="4">
        <f t="shared" si="281"/>
        <v>3597.113182551519</v>
      </c>
      <c r="AC257" s="12">
        <f t="shared" si="282"/>
        <v>1.366593308341197</v>
      </c>
      <c r="AD257" s="12">
        <f t="shared" si="283"/>
        <v>4.6540913221068818</v>
      </c>
      <c r="AE257" s="12">
        <f t="shared" si="284"/>
        <v>1.9569464145033699</v>
      </c>
      <c r="AF257" s="11">
        <f t="shared" si="344"/>
        <v>-2.9039671966837322E-3</v>
      </c>
      <c r="AG257" s="11">
        <f t="shared" si="345"/>
        <v>2.0567434751257441E-3</v>
      </c>
      <c r="AH257" s="11">
        <f t="shared" si="346"/>
        <v>8.257041531207765E-4</v>
      </c>
      <c r="AI257" s="1">
        <f t="shared" si="325"/>
        <v>304602.80614326341</v>
      </c>
      <c r="AJ257" s="1">
        <f t="shared" si="326"/>
        <v>386389.43867201504</v>
      </c>
      <c r="AK257" s="1">
        <f t="shared" si="327"/>
        <v>72236.131949971154</v>
      </c>
      <c r="AL257" s="17">
        <f t="shared" si="321"/>
        <v>65.434230577438768</v>
      </c>
      <c r="AM257" s="17">
        <f t="shared" si="321"/>
        <v>29.169078893843224</v>
      </c>
      <c r="AN257" s="17">
        <f t="shared" si="321"/>
        <v>4.4655125164943259</v>
      </c>
      <c r="AO257" s="7">
        <f t="shared" si="347"/>
        <v>2.4241979209597272E-3</v>
      </c>
      <c r="AP257" s="7">
        <f t="shared" si="347"/>
        <v>3.7330826282204635E-3</v>
      </c>
      <c r="AQ257" s="7">
        <f t="shared" si="347"/>
        <v>2.7021548572478005E-3</v>
      </c>
      <c r="AR257" s="1">
        <f t="shared" si="286"/>
        <v>151459.30705644458</v>
      </c>
      <c r="AS257" s="1">
        <f t="shared" si="287"/>
        <v>200511.91054101536</v>
      </c>
      <c r="AT257" s="1">
        <f t="shared" si="288"/>
        <v>36964.364480234901</v>
      </c>
      <c r="AU257" s="1">
        <f t="shared" si="328"/>
        <v>30291.861411288919</v>
      </c>
      <c r="AV257" s="1">
        <f t="shared" si="329"/>
        <v>40102.382108203077</v>
      </c>
      <c r="AW257" s="1">
        <f t="shared" si="330"/>
        <v>7392.8728960469807</v>
      </c>
      <c r="AX257" s="1">
        <f t="shared" si="300"/>
        <v>94181.809236244779</v>
      </c>
      <c r="AY257" s="1">
        <f t="shared" si="301"/>
        <v>44900.365433068546</v>
      </c>
      <c r="AZ257" s="1">
        <f t="shared" si="302"/>
        <v>4342.7111089853543</v>
      </c>
      <c r="BA257" s="1">
        <f t="shared" si="303"/>
        <v>11.452982334021234</v>
      </c>
      <c r="BB257" s="1">
        <f t="shared" si="304"/>
        <v>10.712201212518352</v>
      </c>
      <c r="BC257" s="1">
        <f t="shared" si="305"/>
        <v>8.3762541115531484</v>
      </c>
      <c r="BD257" s="1">
        <f t="shared" si="306"/>
        <v>388.73163588308398</v>
      </c>
      <c r="BE257">
        <f t="shared" si="292"/>
        <v>7.4918915218220111E-2</v>
      </c>
      <c r="BF257">
        <f t="shared" si="293"/>
        <v>0.20311806369660462</v>
      </c>
      <c r="BG257">
        <f t="shared" si="294"/>
        <v>2.6103804494005161E-2</v>
      </c>
      <c r="BH257">
        <f t="shared" si="307"/>
        <v>0.17737457175322413</v>
      </c>
      <c r="BI257">
        <f t="shared" si="308"/>
        <v>5.6128438574748528E-4</v>
      </c>
      <c r="BJ257">
        <f t="shared" si="308"/>
        <v>4.125694779985793E-3</v>
      </c>
      <c r="BK257">
        <f t="shared" si="308"/>
        <v>6.8140860906124406E-5</v>
      </c>
      <c r="BL257">
        <f t="shared" si="297"/>
        <v>85.011744126916255</v>
      </c>
      <c r="BM257">
        <f t="shared" si="298"/>
        <v>827.25094264404538</v>
      </c>
      <c r="BN257">
        <f t="shared" si="299"/>
        <v>2.5187836185309718</v>
      </c>
      <c r="BO257">
        <f t="shared" si="270"/>
        <v>242.01022278567891</v>
      </c>
      <c r="BP257">
        <f t="shared" si="289"/>
        <v>274.21852598971657</v>
      </c>
      <c r="BQ257">
        <f t="shared" si="290"/>
        <v>53.649162240303276</v>
      </c>
      <c r="BR257" s="7">
        <f t="shared" si="315"/>
        <v>1.8031208899769169E-3</v>
      </c>
      <c r="BS257" s="7">
        <f t="shared" si="295"/>
        <v>3.5325643460294531E-3</v>
      </c>
      <c r="BT257" s="7">
        <f t="shared" si="296"/>
        <v>5.6868646986255804E-4</v>
      </c>
      <c r="BU257" s="8">
        <f>MAX((BU$3*climate!$I367+BU$4*climate!$I367^2+BU$5*climate!$I367^6)*(K257/K$66)^$BW$1,-99)</f>
        <v>-39.829240078046681</v>
      </c>
      <c r="BV257" s="8">
        <f>MAX((BV$3*climate!$I367+BV$4*climate!$I367^2+BV$5*climate!$I367^6)*(L257/L$66)^$BW$1,-99)</f>
        <v>-24.249894395977385</v>
      </c>
      <c r="BW257" s="8">
        <f>MAX((BW$3*climate!$I367+BW$4*climate!$I367^2+BW$5*climate!$I367^6)*(M257/M$66)^$BW$1,-99)</f>
        <v>-24.266795126394037</v>
      </c>
      <c r="BX257" s="8">
        <f>MAX((BX$3*climate!$M367+BX$4*climate!$M367^2+BX$5*climate!$M367^6)*(K257/K$66)^$BW$1,-99)</f>
        <v>-39.829256362564408</v>
      </c>
      <c r="BY257" s="8">
        <f>MAX((BY$3*climate!$M367+BY$4*climate!$M367^2+BY$5*climate!$M367^6)*(L257/L$66)^$BW$1,-99)</f>
        <v>-24.249903635282834</v>
      </c>
      <c r="BZ257" s="8">
        <f>MAX((BZ$3*climate!$M367+BZ$4*climate!$M367^2+BZ$5*climate!$M367^6)*(M257/M$66)^$BW$1,-99)</f>
        <v>-24.266803731080177</v>
      </c>
      <c r="CA257" s="8">
        <f t="shared" si="309"/>
        <v>2.7845085254413586E-2</v>
      </c>
      <c r="CB257" s="8">
        <f t="shared" si="310"/>
        <v>9.8364555381891893E-5</v>
      </c>
      <c r="CC257" s="8">
        <f t="shared" si="311"/>
        <v>1.583512323635443E-5</v>
      </c>
      <c r="CD257" s="8">
        <f>MAX((CD$3*climate!$I367+CD$4*climate!$I367^2+CD$5*climate!$I367^6)*(K257/K$66)^$BW$1,-99)</f>
        <v>-99</v>
      </c>
      <c r="CE257" s="8">
        <f>MAX((CE$3*climate!$I367+CE$4*climate!$I367^2+CE$5*climate!$I367^6)*(L257/L$66)^$BW$1,-99)</f>
        <v>-99</v>
      </c>
      <c r="CF257" s="8">
        <f>MAX((CF$3*climate!$I367+CF$4*climate!$I367^2+CF$5*climate!$I367^6)*(M257/M$66)^$BW$1,-99)</f>
        <v>-99</v>
      </c>
      <c r="CG257" s="8">
        <f>MAX((CG$3*climate!$M367+CG$4*climate!$M367^2+CG$5*climate!$M367^6)*(K257/K$66)^$BW$1,-99)</f>
        <v>-99</v>
      </c>
      <c r="CH257" s="8">
        <f>MAX((CH$3*climate!$M367+CH$4*climate!$M367^2+CH$5*climate!$M367^6)*(L257/L$66)^$BW$1,-99)</f>
        <v>-99</v>
      </c>
      <c r="CI257" s="8">
        <f>MAX((CI$3*climate!$M367+CI$4*climate!$M367^2+CI$5*climate!$M367^6)*(M257/M$66)^$BW$1,-99)</f>
        <v>-99</v>
      </c>
      <c r="CJ257" s="8">
        <f t="shared" si="312"/>
        <v>0</v>
      </c>
      <c r="CK257" s="8">
        <f t="shared" si="313"/>
        <v>0</v>
      </c>
      <c r="CL257" s="8">
        <f t="shared" si="314"/>
        <v>0</v>
      </c>
    </row>
    <row r="258" spans="1:90">
      <c r="A258">
        <f t="shared" si="331"/>
        <v>2212</v>
      </c>
      <c r="B258" s="4">
        <f t="shared" si="271"/>
        <v>1286.5274516955874</v>
      </c>
      <c r="C258" s="4">
        <f t="shared" si="272"/>
        <v>3572.5684215413635</v>
      </c>
      <c r="D258" s="4">
        <f t="shared" si="273"/>
        <v>6809.463312108307</v>
      </c>
      <c r="E258" s="11">
        <f t="shared" si="332"/>
        <v>3.085616774084603E-7</v>
      </c>
      <c r="F258" s="11">
        <f t="shared" si="333"/>
        <v>6.1859813909322489E-7</v>
      </c>
      <c r="G258" s="11">
        <f t="shared" si="334"/>
        <v>1.3657590762409192E-6</v>
      </c>
      <c r="H258" s="4">
        <f t="shared" si="274"/>
        <v>151377.11194919853</v>
      </c>
      <c r="I258" s="4">
        <f t="shared" si="275"/>
        <v>201212.08500954343</v>
      </c>
      <c r="J258" s="4">
        <f t="shared" si="276"/>
        <v>37044.46291641982</v>
      </c>
      <c r="K258" s="4">
        <f t="shared" si="322"/>
        <v>117663.33609880619</v>
      </c>
      <c r="L258" s="4">
        <f t="shared" si="323"/>
        <v>56321.408372839971</v>
      </c>
      <c r="M258" s="4">
        <f t="shared" si="324"/>
        <v>5440.1442842857941</v>
      </c>
      <c r="N258" s="11">
        <f t="shared" si="335"/>
        <v>-5.4299612222941107E-4</v>
      </c>
      <c r="O258" s="11">
        <f t="shared" si="336"/>
        <v>3.4913137942520489E-3</v>
      </c>
      <c r="P258" s="11">
        <f t="shared" si="337"/>
        <v>2.16554088155263E-3</v>
      </c>
      <c r="Q258" s="4">
        <f t="shared" si="338"/>
        <v>1659.7371442072917</v>
      </c>
      <c r="R258" s="4">
        <f t="shared" si="339"/>
        <v>7853.5369205520474</v>
      </c>
      <c r="S258" s="4">
        <f t="shared" si="340"/>
        <v>1849.6259286809091</v>
      </c>
      <c r="T258" s="4">
        <f t="shared" si="277"/>
        <v>10.96425425769975</v>
      </c>
      <c r="U258" s="4">
        <f t="shared" si="278"/>
        <v>39.031139308454343</v>
      </c>
      <c r="V258" s="4">
        <f t="shared" si="279"/>
        <v>49.929889194346217</v>
      </c>
      <c r="W258" s="11">
        <f t="shared" si="341"/>
        <v>-1.219247815263802E-2</v>
      </c>
      <c r="X258" s="11">
        <f t="shared" si="342"/>
        <v>-1.3228699347321071E-2</v>
      </c>
      <c r="Y258" s="11">
        <f t="shared" si="343"/>
        <v>-1.2203590333800474E-2</v>
      </c>
      <c r="Z258" s="4">
        <f t="shared" si="291"/>
        <v>2119.1359248053373</v>
      </c>
      <c r="AA258" s="4">
        <f t="shared" si="280"/>
        <v>29475.154598820463</v>
      </c>
      <c r="AB258" s="4">
        <f t="shared" si="281"/>
        <v>3563.9077727434842</v>
      </c>
      <c r="AC258" s="12">
        <f t="shared" si="282"/>
        <v>1.3626247662025666</v>
      </c>
      <c r="AD258" s="12">
        <f t="shared" si="283"/>
        <v>4.6636635940662643</v>
      </c>
      <c r="AE258" s="12">
        <f t="shared" si="284"/>
        <v>1.9585622732852601</v>
      </c>
      <c r="AF258" s="11">
        <f t="shared" si="344"/>
        <v>-2.9039671966837322E-3</v>
      </c>
      <c r="AG258" s="11">
        <f t="shared" si="345"/>
        <v>2.0567434751257441E-3</v>
      </c>
      <c r="AH258" s="11">
        <f t="shared" si="346"/>
        <v>8.257041531207765E-4</v>
      </c>
      <c r="AI258" s="1">
        <f t="shared" si="325"/>
        <v>304434.38694022596</v>
      </c>
      <c r="AJ258" s="1">
        <f t="shared" si="326"/>
        <v>387852.8769130166</v>
      </c>
      <c r="AK258" s="1">
        <f t="shared" si="327"/>
        <v>72405.391651021011</v>
      </c>
      <c r="AL258" s="17">
        <f t="shared" si="321"/>
        <v>65.591269847906929</v>
      </c>
      <c r="AM258" s="17">
        <f t="shared" si="321"/>
        <v>29.276880569726025</v>
      </c>
      <c r="AN258" s="17">
        <f t="shared" si="321"/>
        <v>4.4774583577675067</v>
      </c>
      <c r="AO258" s="7">
        <f t="shared" si="347"/>
        <v>2.3999559417501298E-3</v>
      </c>
      <c r="AP258" s="7">
        <f t="shared" si="347"/>
        <v>3.695751801938259E-3</v>
      </c>
      <c r="AQ258" s="7">
        <f t="shared" si="347"/>
        <v>2.6751333086753224E-3</v>
      </c>
      <c r="AR258" s="1">
        <f t="shared" si="286"/>
        <v>151377.11194919853</v>
      </c>
      <c r="AS258" s="1">
        <f t="shared" si="287"/>
        <v>201212.08500954343</v>
      </c>
      <c r="AT258" s="1">
        <f t="shared" si="288"/>
        <v>37044.46291641982</v>
      </c>
      <c r="AU258" s="1">
        <f t="shared" si="328"/>
        <v>30275.422389839707</v>
      </c>
      <c r="AV258" s="1">
        <f t="shared" si="329"/>
        <v>40242.417001908689</v>
      </c>
      <c r="AW258" s="1">
        <f t="shared" si="330"/>
        <v>7408.8925832839641</v>
      </c>
      <c r="AX258" s="1">
        <f t="shared" si="300"/>
        <v>94130.668879044941</v>
      </c>
      <c r="AY258" s="1">
        <f t="shared" si="301"/>
        <v>45057.126698271983</v>
      </c>
      <c r="AZ258" s="1">
        <f t="shared" si="302"/>
        <v>4352.1154274286355</v>
      </c>
      <c r="BA258" s="1">
        <f t="shared" si="303"/>
        <v>11.452439190423222</v>
      </c>
      <c r="BB258" s="1">
        <f t="shared" si="304"/>
        <v>10.715686445825082</v>
      </c>
      <c r="BC258" s="1">
        <f t="shared" si="305"/>
        <v>8.3784173110307076</v>
      </c>
      <c r="BD258" s="1">
        <f t="shared" si="306"/>
        <v>377.50054618973303</v>
      </c>
      <c r="BE258">
        <f t="shared" si="292"/>
        <v>7.4918915218220111E-2</v>
      </c>
      <c r="BF258">
        <f t="shared" si="293"/>
        <v>0.20311806369660462</v>
      </c>
      <c r="BG258">
        <f t="shared" si="294"/>
        <v>2.6103804494005161E-2</v>
      </c>
      <c r="BH258">
        <f t="shared" si="307"/>
        <v>0.17744741050440804</v>
      </c>
      <c r="BI258">
        <f t="shared" si="308"/>
        <v>5.6128438574748528E-4</v>
      </c>
      <c r="BJ258">
        <f t="shared" si="308"/>
        <v>4.125694779985793E-3</v>
      </c>
      <c r="BK258">
        <f t="shared" si="308"/>
        <v>6.8140860906124406E-5</v>
      </c>
      <c r="BL258">
        <f t="shared" si="297"/>
        <v>84.965609296634213</v>
      </c>
      <c r="BM258">
        <f t="shared" si="298"/>
        <v>830.13964879393097</v>
      </c>
      <c r="BN258">
        <f t="shared" si="299"/>
        <v>2.5242415949298467</v>
      </c>
      <c r="BO258">
        <f t="shared" ref="BO258:BO321" si="348">IF(BE257=0.99,2*BI$5*BE258*AR258/Z258*1000,BO257*(1+BR257))</f>
        <v>242.44659647397174</v>
      </c>
      <c r="BP258">
        <f t="shared" si="289"/>
        <v>277.31701262140689</v>
      </c>
      <c r="BQ258">
        <f t="shared" si="290"/>
        <v>54.266354755373079</v>
      </c>
      <c r="BR258" s="7">
        <f t="shared" si="315"/>
        <v>1.7948416900759323E-3</v>
      </c>
      <c r="BS258" s="7">
        <f t="shared" si="295"/>
        <v>3.4296741223586924E-3</v>
      </c>
      <c r="BT258" s="7">
        <f t="shared" si="296"/>
        <v>5.5115792765972663E-4</v>
      </c>
      <c r="BU258" s="8">
        <f>MAX((BU$3*climate!$I368+BU$4*climate!$I368^2+BU$5*climate!$I368^6)*(K258/K$66)^$BW$1,-99)</f>
        <v>-39.997160139799526</v>
      </c>
      <c r="BV258" s="8">
        <f>MAX((BV$3*climate!$I368+BV$4*climate!$I368^2+BV$5*climate!$I368^6)*(L258/L$66)^$BW$1,-99)</f>
        <v>-24.320881564387427</v>
      </c>
      <c r="BW258" s="8">
        <f>MAX((BW$3*climate!$I368+BW$4*climate!$I368^2+BW$5*climate!$I368^6)*(M258/M$66)^$BW$1,-99)</f>
        <v>-24.339480234786524</v>
      </c>
      <c r="BX258" s="8">
        <f>MAX((BX$3*climate!$M368+BX$4*climate!$M368^2+BX$5*climate!$M368^6)*(K258/K$66)^$BW$1,-99)</f>
        <v>-39.997176406695274</v>
      </c>
      <c r="BY258" s="8">
        <f>MAX((BY$3*climate!$M368+BY$4*climate!$M368^2+BY$5*climate!$M368^6)*(L258/L$66)^$BW$1,-99)</f>
        <v>-24.320890783645794</v>
      </c>
      <c r="BZ258" s="8">
        <f>MAX((BZ$3*climate!$M368+BZ$4*climate!$M368^2+BZ$5*climate!$M368^6)*(M258/M$66)^$BW$1,-99)</f>
        <v>-24.339488822867683</v>
      </c>
      <c r="CA258" s="8">
        <f t="shared" si="309"/>
        <v>2.7805765527951349E-2</v>
      </c>
      <c r="CB258" s="8">
        <f t="shared" si="310"/>
        <v>9.5364714483588128E-5</v>
      </c>
      <c r="CC258" s="8">
        <f t="shared" si="311"/>
        <v>1.5325368105377929E-5</v>
      </c>
      <c r="CD258" s="8">
        <f>MAX((CD$3*climate!$I368+CD$4*climate!$I368^2+CD$5*climate!$I368^6)*(K258/K$66)^$BW$1,-99)</f>
        <v>-99</v>
      </c>
      <c r="CE258" s="8">
        <f>MAX((CE$3*climate!$I368+CE$4*climate!$I368^2+CE$5*climate!$I368^6)*(L258/L$66)^$BW$1,-99)</f>
        <v>-99</v>
      </c>
      <c r="CF258" s="8">
        <f>MAX((CF$3*climate!$I368+CF$4*climate!$I368^2+CF$5*climate!$I368^6)*(M258/M$66)^$BW$1,-99)</f>
        <v>-99</v>
      </c>
      <c r="CG258" s="8">
        <f>MAX((CG$3*climate!$M368+CG$4*climate!$M368^2+CG$5*climate!$M368^6)*(K258/K$66)^$BW$1,-99)</f>
        <v>-99</v>
      </c>
      <c r="CH258" s="8">
        <f>MAX((CH$3*climate!$M368+CH$4*climate!$M368^2+CH$5*climate!$M368^6)*(L258/L$66)^$BW$1,-99)</f>
        <v>-99</v>
      </c>
      <c r="CI258" s="8">
        <f>MAX((CI$3*climate!$M368+CI$4*climate!$M368^2+CI$5*climate!$M368^6)*(M258/M$66)^$BW$1,-99)</f>
        <v>-99</v>
      </c>
      <c r="CJ258" s="8">
        <f t="shared" si="312"/>
        <v>0</v>
      </c>
      <c r="CK258" s="8">
        <f t="shared" si="313"/>
        <v>0</v>
      </c>
      <c r="CL258" s="8">
        <f t="shared" si="314"/>
        <v>0</v>
      </c>
    </row>
    <row r="259" spans="1:90">
      <c r="A259">
        <f t="shared" si="331"/>
        <v>2213</v>
      </c>
      <c r="B259" s="4">
        <f t="shared" ref="B259:B322" si="349">B258*(1+E259)</f>
        <v>1286.5278288200027</v>
      </c>
      <c r="C259" s="4">
        <f t="shared" ref="C259:C322" si="350">C258*(1+F259)</f>
        <v>3572.5705210263318</v>
      </c>
      <c r="D259" s="4">
        <f t="shared" ref="D259:D322" si="351">D258*(1+G259)</f>
        <v>6809.4721471903131</v>
      </c>
      <c r="E259" s="11">
        <f t="shared" si="332"/>
        <v>2.9313359353803728E-7</v>
      </c>
      <c r="F259" s="11">
        <f t="shared" si="333"/>
        <v>5.8766823213856364E-7</v>
      </c>
      <c r="G259" s="11">
        <f t="shared" si="334"/>
        <v>1.297471122428873E-6</v>
      </c>
      <c r="H259" s="4">
        <f t="shared" ref="H259:H322" si="352">AR259</f>
        <v>151296.25629896135</v>
      </c>
      <c r="I259" s="4">
        <f t="shared" ref="I259:I322" si="353">AS259</f>
        <v>201909.45690992949</v>
      </c>
      <c r="J259" s="4">
        <f t="shared" ref="J259:J322" si="354">AT259</f>
        <v>37124.198273976523</v>
      </c>
      <c r="K259" s="4">
        <f t="shared" si="322"/>
        <v>117600.45364718583</v>
      </c>
      <c r="L259" s="4">
        <f t="shared" si="323"/>
        <v>56516.576991718764</v>
      </c>
      <c r="M259" s="4">
        <f t="shared" si="324"/>
        <v>5451.8467028746873</v>
      </c>
      <c r="N259" s="11">
        <f t="shared" si="335"/>
        <v>-5.3442689715643699E-4</v>
      </c>
      <c r="O259" s="11">
        <f t="shared" si="336"/>
        <v>3.4652652431346187E-3</v>
      </c>
      <c r="P259" s="11">
        <f t="shared" si="337"/>
        <v>2.1511228337631749E-3</v>
      </c>
      <c r="Q259" s="4">
        <f t="shared" si="338"/>
        <v>1638.6251223290378</v>
      </c>
      <c r="R259" s="4">
        <f t="shared" si="339"/>
        <v>7776.5039867356272</v>
      </c>
      <c r="S259" s="4">
        <f t="shared" si="340"/>
        <v>1830.9864444841076</v>
      </c>
      <c r="T259" s="4">
        <f t="shared" ref="T259:T322" si="355">T258*(1+W259)</f>
        <v>10.830572827202777</v>
      </c>
      <c r="U259" s="4">
        <f t="shared" ref="U259:U322" si="356">U258*(1+X259)</f>
        <v>38.514808101359392</v>
      </c>
      <c r="V259" s="4">
        <f t="shared" ref="V259:V322" si="357">V258*(1+Y259)</f>
        <v>49.320565281206363</v>
      </c>
      <c r="W259" s="11">
        <f t="shared" si="341"/>
        <v>-1.219247815263802E-2</v>
      </c>
      <c r="X259" s="11">
        <f t="shared" si="342"/>
        <v>-1.3228699347321071E-2</v>
      </c>
      <c r="Y259" s="11">
        <f t="shared" si="343"/>
        <v>-1.2203590333800474E-2</v>
      </c>
      <c r="Z259" s="4">
        <f t="shared" si="291"/>
        <v>2086.0868280065233</v>
      </c>
      <c r="AA259" s="4">
        <f t="shared" ref="AA259:AA322" si="358">R258*AD259*(1-BF258)</f>
        <v>29246.830144445816</v>
      </c>
      <c r="AB259" s="4">
        <f t="shared" ref="AB259:AB322" si="359">S258*AE259*(1-BG258)</f>
        <v>3530.9568443611051</v>
      </c>
      <c r="AC259" s="12">
        <f t="shared" ref="AC259:AC322" si="360">AC258*(1+AF259)</f>
        <v>1.3586677485801255</v>
      </c>
      <c r="AD259" s="12">
        <f t="shared" ref="AD259:AD322" si="361">AD258*(1+AG259)</f>
        <v>4.6732555537335418</v>
      </c>
      <c r="AE259" s="12">
        <f t="shared" ref="AE259:AE322" si="362">AE258*(1+AH259)</f>
        <v>1.9601794662884575</v>
      </c>
      <c r="AF259" s="11">
        <f t="shared" si="344"/>
        <v>-2.9039671966837322E-3</v>
      </c>
      <c r="AG259" s="11">
        <f t="shared" si="345"/>
        <v>2.0567434751257441E-3</v>
      </c>
      <c r="AH259" s="11">
        <f t="shared" si="346"/>
        <v>8.257041531207765E-4</v>
      </c>
      <c r="AI259" s="1">
        <f t="shared" si="325"/>
        <v>304266.37063604308</v>
      </c>
      <c r="AJ259" s="1">
        <f t="shared" si="326"/>
        <v>389310.00622362364</v>
      </c>
      <c r="AK259" s="1">
        <f t="shared" si="327"/>
        <v>72573.74506920288</v>
      </c>
      <c r="AL259" s="17">
        <f t="shared" ref="AL259:AN274" si="363">AL258*(1+AO259)</f>
        <v>65.747111844127375</v>
      </c>
      <c r="AM259" s="17">
        <f t="shared" si="363"/>
        <v>29.383998653005513</v>
      </c>
      <c r="AN259" s="17">
        <f t="shared" si="363"/>
        <v>4.4893163777786658</v>
      </c>
      <c r="AO259" s="7">
        <f t="shared" si="347"/>
        <v>2.3759563823326285E-3</v>
      </c>
      <c r="AP259" s="7">
        <f t="shared" si="347"/>
        <v>3.6587942839188762E-3</v>
      </c>
      <c r="AQ259" s="7">
        <f t="shared" si="347"/>
        <v>2.6483819755885691E-3</v>
      </c>
      <c r="AR259" s="1">
        <f t="shared" ref="AR259:AR322" si="364">AL259*AI259^$AR$5*B259^(1-$AR$5)*(1-BI258+0.01*BU258)</f>
        <v>151296.25629896135</v>
      </c>
      <c r="AS259" s="1">
        <f t="shared" ref="AS259:AS322" si="365">AM259*AJ259^$AR$5*C259^(1-$AR$5)*(1-BJ258+0.01*BV258)</f>
        <v>201909.45690992949</v>
      </c>
      <c r="AT259" s="1">
        <f t="shared" ref="AT259:AT322" si="366">AN259*AK259^$AR$5*D259^(1-$AR$5)*(1-BK258+0.01*BW258)</f>
        <v>37124.198273976523</v>
      </c>
      <c r="AU259" s="1">
        <f t="shared" si="328"/>
        <v>30259.251259792272</v>
      </c>
      <c r="AV259" s="1">
        <f t="shared" si="329"/>
        <v>40381.891381985901</v>
      </c>
      <c r="AW259" s="1">
        <f t="shared" si="330"/>
        <v>7424.8396547953053</v>
      </c>
      <c r="AX259" s="1">
        <f t="shared" si="300"/>
        <v>94080.362917748658</v>
      </c>
      <c r="AY259" s="1">
        <f t="shared" si="301"/>
        <v>45213.261593375006</v>
      </c>
      <c r="AZ259" s="1">
        <f t="shared" si="302"/>
        <v>4361.4773622997491</v>
      </c>
      <c r="BA259" s="1">
        <f t="shared" si="303"/>
        <v>11.451904620669112</v>
      </c>
      <c r="BB259" s="1">
        <f t="shared" si="304"/>
        <v>10.71914572087104</v>
      </c>
      <c r="BC259" s="1">
        <f t="shared" si="305"/>
        <v>8.3805661235123878</v>
      </c>
      <c r="BD259" s="1">
        <f t="shared" si="306"/>
        <v>366.59330379478411</v>
      </c>
      <c r="BE259">
        <f t="shared" si="292"/>
        <v>7.4918915218220111E-2</v>
      </c>
      <c r="BF259">
        <f t="shared" si="293"/>
        <v>0.20311806369660462</v>
      </c>
      <c r="BG259">
        <f t="shared" si="294"/>
        <v>2.6103804494005161E-2</v>
      </c>
      <c r="BH259">
        <f t="shared" si="307"/>
        <v>0.17751952379330393</v>
      </c>
      <c r="BI259">
        <f t="shared" si="308"/>
        <v>5.6128438574748528E-4</v>
      </c>
      <c r="BJ259">
        <f t="shared" si="308"/>
        <v>4.125694779985793E-3</v>
      </c>
      <c r="BK259">
        <f t="shared" si="308"/>
        <v>6.8140860906124406E-5</v>
      </c>
      <c r="BL259">
        <f t="shared" si="297"/>
        <v>84.920226282656628</v>
      </c>
      <c r="BM259">
        <f t="shared" si="298"/>
        <v>833.01679240306248</v>
      </c>
      <c r="BN259">
        <f t="shared" si="299"/>
        <v>2.529674830838418</v>
      </c>
      <c r="BO259">
        <f t="shared" si="348"/>
        <v>242.88174973294025</v>
      </c>
      <c r="BP259">
        <f t="shared" ref="BP259:BP322" si="367">2*BJ$5*BF259*AS259/AA259*1000</f>
        <v>280.45061790989536</v>
      </c>
      <c r="BQ259">
        <f t="shared" ref="BQ259:BQ322" si="368">2*BK$5*BG259*AT259/AB259*1000</f>
        <v>54.890663152011072</v>
      </c>
      <c r="BR259" s="7">
        <f t="shared" si="315"/>
        <v>1.7869390645783856E-3</v>
      </c>
      <c r="BS259" s="7">
        <f t="shared" si="295"/>
        <v>3.3297807013191187E-3</v>
      </c>
      <c r="BT259" s="7">
        <f t="shared" si="296"/>
        <v>5.3417395143876868E-4</v>
      </c>
      <c r="BU259" s="8">
        <f>MAX((BU$3*climate!$I369+BU$4*climate!$I369^2+BU$5*climate!$I369^6)*(K259/K$66)^$BW$1,-99)</f>
        <v>-40.16266602622963</v>
      </c>
      <c r="BV259" s="8">
        <f>MAX((BV$3*climate!$I369+BV$4*climate!$I369^2+BV$5*climate!$I369^6)*(L259/L$66)^$BW$1,-99)</f>
        <v>-24.390534008846895</v>
      </c>
      <c r="BW259" s="8">
        <f>MAX((BW$3*climate!$I369+BW$4*climate!$I369^2+BW$5*climate!$I369^6)*(M259/M$66)^$BW$1,-99)</f>
        <v>-24.410900978955631</v>
      </c>
      <c r="BX259" s="8">
        <f>MAX((BX$3*climate!$M369+BX$4*climate!$M369^2+BX$5*climate!$M369^6)*(K259/K$66)^$BW$1,-99)</f>
        <v>-40.162682275515614</v>
      </c>
      <c r="BY259" s="8">
        <f>MAX((BY$3*climate!$M369+BY$4*climate!$M369^2+BY$5*climate!$M369^6)*(L259/L$66)^$BW$1,-99)</f>
        <v>-24.39054320819243</v>
      </c>
      <c r="BZ259" s="8">
        <f>MAX((BZ$3*climate!$M369+BZ$4*climate!$M369^2+BZ$5*climate!$M369^6)*(M259/M$66)^$BW$1,-99)</f>
        <v>-24.410909550538971</v>
      </c>
      <c r="CA259" s="8">
        <f t="shared" si="309"/>
        <v>2.7766692963942022E-2</v>
      </c>
      <c r="CB259" s="8">
        <f t="shared" si="310"/>
        <v>9.2456998370787501E-5</v>
      </c>
      <c r="CC259" s="8">
        <f t="shared" si="311"/>
        <v>1.4832244098935966E-5</v>
      </c>
      <c r="CD259" s="8">
        <f>MAX((CD$3*climate!$I369+CD$4*climate!$I369^2+CD$5*climate!$I369^6)*(K259/K$66)^$BW$1,-99)</f>
        <v>-99</v>
      </c>
      <c r="CE259" s="8">
        <f>MAX((CE$3*climate!$I369+CE$4*climate!$I369^2+CE$5*climate!$I369^6)*(L259/L$66)^$BW$1,-99)</f>
        <v>-99</v>
      </c>
      <c r="CF259" s="8">
        <f>MAX((CF$3*climate!$I369+CF$4*climate!$I369^2+CF$5*climate!$I369^6)*(M259/M$66)^$BW$1,-99)</f>
        <v>-99</v>
      </c>
      <c r="CG259" s="8">
        <f>MAX((CG$3*climate!$M369+CG$4*climate!$M369^2+CG$5*climate!$M369^6)*(K259/K$66)^$BW$1,-99)</f>
        <v>-99</v>
      </c>
      <c r="CH259" s="8">
        <f>MAX((CH$3*climate!$M369+CH$4*climate!$M369^2+CH$5*climate!$M369^6)*(L259/L$66)^$BW$1,-99)</f>
        <v>-99</v>
      </c>
      <c r="CI259" s="8">
        <f>MAX((CI$3*climate!$M369+CI$4*climate!$M369^2+CI$5*climate!$M369^6)*(M259/M$66)^$BW$1,-99)</f>
        <v>-99</v>
      </c>
      <c r="CJ259" s="8">
        <f t="shared" si="312"/>
        <v>0</v>
      </c>
      <c r="CK259" s="8">
        <f t="shared" si="313"/>
        <v>0</v>
      </c>
      <c r="CL259" s="8">
        <f t="shared" si="314"/>
        <v>0</v>
      </c>
    </row>
    <row r="260" spans="1:90">
      <c r="A260">
        <f t="shared" si="331"/>
        <v>2214</v>
      </c>
      <c r="B260" s="4">
        <f t="shared" si="349"/>
        <v>1286.5281870883018</v>
      </c>
      <c r="C260" s="4">
        <f t="shared" si="350"/>
        <v>3572.5725155382243</v>
      </c>
      <c r="D260" s="4">
        <f t="shared" si="351"/>
        <v>6809.480540529109</v>
      </c>
      <c r="E260" s="11">
        <f t="shared" si="332"/>
        <v>2.7847691386113543E-7</v>
      </c>
      <c r="F260" s="11">
        <f t="shared" si="333"/>
        <v>5.5828482053163547E-7</v>
      </c>
      <c r="G260" s="11">
        <f t="shared" si="334"/>
        <v>1.2325975663074293E-6</v>
      </c>
      <c r="H260" s="4">
        <f t="shared" si="352"/>
        <v>151216.83143507468</v>
      </c>
      <c r="I260" s="4">
        <f t="shared" si="353"/>
        <v>202604.05639875866</v>
      </c>
      <c r="J260" s="4">
        <f t="shared" si="354"/>
        <v>37203.577733634658</v>
      </c>
      <c r="K260" s="4">
        <f t="shared" si="322"/>
        <v>117538.68508494311</v>
      </c>
      <c r="L260" s="4">
        <f t="shared" si="323"/>
        <v>56710.971020901852</v>
      </c>
      <c r="M260" s="4">
        <f t="shared" si="324"/>
        <v>5463.4971804683173</v>
      </c>
      <c r="N260" s="11">
        <f t="shared" si="335"/>
        <v>-5.2524085007388255E-4</v>
      </c>
      <c r="O260" s="11">
        <f t="shared" si="336"/>
        <v>3.4395931163979654E-3</v>
      </c>
      <c r="P260" s="11">
        <f t="shared" si="337"/>
        <v>2.1369782073086263E-3</v>
      </c>
      <c r="Q260" s="4">
        <f t="shared" si="338"/>
        <v>1617.7964927262688</v>
      </c>
      <c r="R260" s="4">
        <f t="shared" si="339"/>
        <v>7700.0294205345126</v>
      </c>
      <c r="S260" s="4">
        <f t="shared" si="340"/>
        <v>1812.5090982888087</v>
      </c>
      <c r="T260" s="4">
        <f t="shared" si="355"/>
        <v>10.698521304626553</v>
      </c>
      <c r="U260" s="4">
        <f t="shared" si="356"/>
        <v>38.00530728456674</v>
      </c>
      <c r="V260" s="4">
        <f t="shared" si="357"/>
        <v>48.718677307483055</v>
      </c>
      <c r="W260" s="11">
        <f t="shared" si="341"/>
        <v>-1.219247815263802E-2</v>
      </c>
      <c r="X260" s="11">
        <f t="shared" si="342"/>
        <v>-1.3228699347321071E-2</v>
      </c>
      <c r="Y260" s="11">
        <f t="shared" si="343"/>
        <v>-1.2203590333800474E-2</v>
      </c>
      <c r="Z260" s="4">
        <f t="shared" ref="Z260:Z323" si="369">Q259*AC260*(1-BE259)</f>
        <v>2053.5707253880587</v>
      </c>
      <c r="AA260" s="4">
        <f t="shared" si="358"/>
        <v>29019.52016439358</v>
      </c>
      <c r="AB260" s="4">
        <f t="shared" si="359"/>
        <v>3498.2600026535483</v>
      </c>
      <c r="AC260" s="12">
        <f t="shared" si="360"/>
        <v>1.3547222220070567</v>
      </c>
      <c r="AD260" s="12">
        <f t="shared" si="361"/>
        <v>4.6828672416012784</v>
      </c>
      <c r="AE260" s="12">
        <f t="shared" si="362"/>
        <v>1.961797994614634</v>
      </c>
      <c r="AF260" s="11">
        <f t="shared" si="344"/>
        <v>-2.9039671966837322E-3</v>
      </c>
      <c r="AG260" s="11">
        <f t="shared" si="345"/>
        <v>2.0567434751257441E-3</v>
      </c>
      <c r="AH260" s="11">
        <f t="shared" si="346"/>
        <v>8.257041531207765E-4</v>
      </c>
      <c r="AI260" s="1">
        <f t="shared" si="325"/>
        <v>304098.98483223101</v>
      </c>
      <c r="AJ260" s="1">
        <f t="shared" si="326"/>
        <v>390760.89698324719</v>
      </c>
      <c r="AK260" s="1">
        <f t="shared" si="327"/>
        <v>72741.210217077896</v>
      </c>
      <c r="AL260" s="17">
        <f t="shared" si="363"/>
        <v>65.901761991433318</v>
      </c>
      <c r="AM260" s="17">
        <f t="shared" si="363"/>
        <v>29.490433559252711</v>
      </c>
      <c r="AN260" s="17">
        <f t="shared" si="363"/>
        <v>4.5010869081105129</v>
      </c>
      <c r="AO260" s="7">
        <f t="shared" si="347"/>
        <v>2.352196818509302E-3</v>
      </c>
      <c r="AP260" s="7">
        <f t="shared" si="347"/>
        <v>3.6222063410796873E-3</v>
      </c>
      <c r="AQ260" s="7">
        <f t="shared" si="347"/>
        <v>2.6218981558326832E-3</v>
      </c>
      <c r="AR260" s="1">
        <f t="shared" si="364"/>
        <v>151216.83143507468</v>
      </c>
      <c r="AS260" s="1">
        <f t="shared" si="365"/>
        <v>202604.05639875866</v>
      </c>
      <c r="AT260" s="1">
        <f t="shared" si="366"/>
        <v>37203.577733634658</v>
      </c>
      <c r="AU260" s="1">
        <f t="shared" si="328"/>
        <v>30243.366287014938</v>
      </c>
      <c r="AV260" s="1">
        <f t="shared" si="329"/>
        <v>40520.811279751739</v>
      </c>
      <c r="AW260" s="1">
        <f t="shared" si="330"/>
        <v>7440.7155467269322</v>
      </c>
      <c r="AX260" s="1">
        <f t="shared" si="300"/>
        <v>94030.948067954479</v>
      </c>
      <c r="AY260" s="1">
        <f t="shared" si="301"/>
        <v>45368.776816721482</v>
      </c>
      <c r="AZ260" s="1">
        <f t="shared" si="302"/>
        <v>4370.7977443746531</v>
      </c>
      <c r="BA260" s="1">
        <f t="shared" si="303"/>
        <v>11.451379241831741</v>
      </c>
      <c r="BB260" s="1">
        <f t="shared" si="304"/>
        <v>10.722579412116518</v>
      </c>
      <c r="BC260" s="1">
        <f t="shared" si="305"/>
        <v>8.3827008216295251</v>
      </c>
      <c r="BD260" s="1">
        <f t="shared" si="306"/>
        <v>356.0006032195493</v>
      </c>
      <c r="BE260">
        <f t="shared" ref="BE260:BE323" si="370">BE259</f>
        <v>7.4918915218220111E-2</v>
      </c>
      <c r="BF260">
        <f t="shared" ref="BF260:BF323" si="371">BF259</f>
        <v>0.20311806369660462</v>
      </c>
      <c r="BG260">
        <f t="shared" ref="BG260:BG323" si="372">BG259</f>
        <v>2.6103804494005161E-2</v>
      </c>
      <c r="BH260">
        <f t="shared" si="307"/>
        <v>0.17759091770949781</v>
      </c>
      <c r="BI260">
        <f t="shared" si="308"/>
        <v>5.6128438574748528E-4</v>
      </c>
      <c r="BJ260">
        <f t="shared" si="308"/>
        <v>4.125694779985793E-3</v>
      </c>
      <c r="BK260">
        <f t="shared" si="308"/>
        <v>6.8140860906124406E-5</v>
      </c>
      <c r="BL260">
        <f t="shared" si="297"/>
        <v>84.87564634671692</v>
      </c>
      <c r="BM260">
        <f t="shared" si="298"/>
        <v>835.88249788830581</v>
      </c>
      <c r="BN260">
        <f t="shared" si="299"/>
        <v>2.5350838155577864</v>
      </c>
      <c r="BO260">
        <f t="shared" si="348"/>
        <v>243.3157646196112</v>
      </c>
      <c r="BP260">
        <f t="shared" si="367"/>
        <v>283.61973871151019</v>
      </c>
      <c r="BQ260">
        <f t="shared" si="368"/>
        <v>55.522169244119588</v>
      </c>
      <c r="BR260" s="7">
        <f t="shared" si="315"/>
        <v>1.7794026646895666E-3</v>
      </c>
      <c r="BS260" s="7">
        <f t="shared" ref="BS260:BS323" si="373">BS259/(1+BS$5)</f>
        <v>3.2327967973972025E-3</v>
      </c>
      <c r="BT260" s="7">
        <f t="shared" ref="BT260:BT323" si="374">BT259/(1+BT$5+BR259)</f>
        <v>5.1771730307329986E-4</v>
      </c>
      <c r="BU260" s="8">
        <f>MAX((BU$3*climate!$I370+BU$4*climate!$I370^2+BU$5*climate!$I370^6)*(K260/K$66)^$BW$1,-99)</f>
        <v>-40.325762054523267</v>
      </c>
      <c r="BV260" s="8">
        <f>MAX((BV$3*climate!$I370+BV$4*climate!$I370^2+BV$5*climate!$I370^6)*(L260/L$66)^$BW$1,-99)</f>
        <v>-24.458861950469334</v>
      </c>
      <c r="BW260" s="8">
        <f>MAX((BW$3*climate!$I370+BW$4*climate!$I370^2+BW$5*climate!$I370^6)*(M260/M$66)^$BW$1,-99)</f>
        <v>-24.481065897923948</v>
      </c>
      <c r="BX260" s="8">
        <f>MAX((BX$3*climate!$M370+BX$4*climate!$M370^2+BX$5*climate!$M370^6)*(K260/K$66)^$BW$1,-99)</f>
        <v>-40.325778286211282</v>
      </c>
      <c r="BY260" s="8">
        <f>MAX((BY$3*climate!$M370+BY$4*climate!$M370^2+BY$5*climate!$M370^6)*(L260/L$66)^$BW$1,-99)</f>
        <v>-24.458871130035597</v>
      </c>
      <c r="BZ260" s="8">
        <f>MAX((BZ$3*climate!$M370+BZ$4*climate!$M370^2+BZ$5*climate!$M370^6)*(M260/M$66)^$BW$1,-99)</f>
        <v>-24.481074453116111</v>
      </c>
      <c r="CA260" s="8">
        <f t="shared" si="309"/>
        <v>2.7727881871567984E-2</v>
      </c>
      <c r="CB260" s="8">
        <f t="shared" si="310"/>
        <v>8.9638607713012926E-5</v>
      </c>
      <c r="CC260" s="8">
        <f t="shared" si="311"/>
        <v>1.4355204222483219E-5</v>
      </c>
      <c r="CD260" s="8">
        <f>MAX((CD$3*climate!$I370+CD$4*climate!$I370^2+CD$5*climate!$I370^6)*(K260/K$66)^$BW$1,-99)</f>
        <v>-99</v>
      </c>
      <c r="CE260" s="8">
        <f>MAX((CE$3*climate!$I370+CE$4*climate!$I370^2+CE$5*climate!$I370^6)*(L260/L$66)^$BW$1,-99)</f>
        <v>-99</v>
      </c>
      <c r="CF260" s="8">
        <f>MAX((CF$3*climate!$I370+CF$4*climate!$I370^2+CF$5*climate!$I370^6)*(M260/M$66)^$BW$1,-99)</f>
        <v>-99</v>
      </c>
      <c r="CG260" s="8">
        <f>MAX((CG$3*climate!$M370+CG$4*climate!$M370^2+CG$5*climate!$M370^6)*(K260/K$66)^$BW$1,-99)</f>
        <v>-99</v>
      </c>
      <c r="CH260" s="8">
        <f>MAX((CH$3*climate!$M370+CH$4*climate!$M370^2+CH$5*climate!$M370^6)*(L260/L$66)^$BW$1,-99)</f>
        <v>-99</v>
      </c>
      <c r="CI260" s="8">
        <f>MAX((CI$3*climate!$M370+CI$4*climate!$M370^2+CI$5*climate!$M370^6)*(M260/M$66)^$BW$1,-99)</f>
        <v>-99</v>
      </c>
      <c r="CJ260" s="8">
        <f t="shared" si="312"/>
        <v>0</v>
      </c>
      <c r="CK260" s="8">
        <f t="shared" si="313"/>
        <v>0</v>
      </c>
      <c r="CL260" s="8">
        <f t="shared" si="314"/>
        <v>0</v>
      </c>
    </row>
    <row r="261" spans="1:90">
      <c r="A261">
        <f t="shared" si="331"/>
        <v>2215</v>
      </c>
      <c r="B261" s="4">
        <f t="shared" si="349"/>
        <v>1286.5285274432808</v>
      </c>
      <c r="C261" s="4">
        <f t="shared" si="350"/>
        <v>3572.5744103255793</v>
      </c>
      <c r="D261" s="4">
        <f t="shared" si="351"/>
        <v>6809.4885142107933</v>
      </c>
      <c r="E261" s="11">
        <f t="shared" si="332"/>
        <v>2.6455306816807864E-7</v>
      </c>
      <c r="F261" s="11">
        <f t="shared" si="333"/>
        <v>5.303705795050537E-7</v>
      </c>
      <c r="G261" s="11">
        <f t="shared" si="334"/>
        <v>1.1709676879920578E-6</v>
      </c>
      <c r="H261" s="4">
        <f t="shared" si="352"/>
        <v>151138.92648161083</v>
      </c>
      <c r="I261" s="4">
        <f t="shared" si="353"/>
        <v>203295.91305324741</v>
      </c>
      <c r="J261" s="4">
        <f t="shared" si="354"/>
        <v>37282.608305287024</v>
      </c>
      <c r="K261" s="4">
        <f t="shared" si="322"/>
        <v>117478.09959719225</v>
      </c>
      <c r="L261" s="4">
        <f t="shared" si="323"/>
        <v>56904.598674187015</v>
      </c>
      <c r="M261" s="4">
        <f t="shared" si="324"/>
        <v>5475.096731198174</v>
      </c>
      <c r="N261" s="11">
        <f t="shared" si="335"/>
        <v>-5.1545146780462847E-4</v>
      </c>
      <c r="O261" s="11">
        <f t="shared" si="336"/>
        <v>3.4142891542765508E-3</v>
      </c>
      <c r="P261" s="11">
        <f t="shared" si="337"/>
        <v>2.1230999754744406E-3</v>
      </c>
      <c r="Q261" s="4">
        <f t="shared" si="338"/>
        <v>1597.2482385669159</v>
      </c>
      <c r="R261" s="4">
        <f t="shared" si="339"/>
        <v>7624.1144327216552</v>
      </c>
      <c r="S261" s="4">
        <f t="shared" si="340"/>
        <v>1794.1932576390307</v>
      </c>
      <c r="T261" s="4">
        <f t="shared" si="355"/>
        <v>10.568079817354361</v>
      </c>
      <c r="U261" s="4">
        <f t="shared" si="356"/>
        <v>37.502546500896656</v>
      </c>
      <c r="V261" s="4">
        <f t="shared" si="357"/>
        <v>48.124134528017912</v>
      </c>
      <c r="W261" s="11">
        <f t="shared" si="341"/>
        <v>-1.219247815263802E-2</v>
      </c>
      <c r="X261" s="11">
        <f t="shared" si="342"/>
        <v>-1.3228699347321071E-2</v>
      </c>
      <c r="Y261" s="11">
        <f t="shared" si="343"/>
        <v>-1.2203590333800474E-2</v>
      </c>
      <c r="Z261" s="4">
        <f t="shared" si="369"/>
        <v>2021.5800058852278</v>
      </c>
      <c r="AA261" s="4">
        <f t="shared" si="358"/>
        <v>28793.239369632567</v>
      </c>
      <c r="AB261" s="4">
        <f t="shared" si="359"/>
        <v>3465.8167923896867</v>
      </c>
      <c r="AC261" s="12">
        <f t="shared" si="360"/>
        <v>1.3507881531137298</v>
      </c>
      <c r="AD261" s="12">
        <f t="shared" si="361"/>
        <v>4.6924986982453216</v>
      </c>
      <c r="AE261" s="12">
        <f t="shared" si="362"/>
        <v>1.9634178593663714</v>
      </c>
      <c r="AF261" s="11">
        <f t="shared" si="344"/>
        <v>-2.9039671966837322E-3</v>
      </c>
      <c r="AG261" s="11">
        <f t="shared" si="345"/>
        <v>2.0567434751257441E-3</v>
      </c>
      <c r="AH261" s="11">
        <f t="shared" si="346"/>
        <v>8.257041531207765E-4</v>
      </c>
      <c r="AI261" s="1">
        <f t="shared" si="325"/>
        <v>303932.45263602282</v>
      </c>
      <c r="AJ261" s="1">
        <f t="shared" si="326"/>
        <v>392205.61856467417</v>
      </c>
      <c r="AK261" s="1">
        <f t="shared" si="327"/>
        <v>72907.80474209704</v>
      </c>
      <c r="AL261" s="17">
        <f t="shared" si="363"/>
        <v>66.055225767174818</v>
      </c>
      <c r="AM261" s="17">
        <f t="shared" si="363"/>
        <v>29.596185790337831</v>
      </c>
      <c r="AN261" s="17">
        <f t="shared" si="363"/>
        <v>4.512770285659494</v>
      </c>
      <c r="AO261" s="7">
        <f t="shared" si="347"/>
        <v>2.3286748503242088E-3</v>
      </c>
      <c r="AP261" s="7">
        <f t="shared" si="347"/>
        <v>3.5859842776688904E-3</v>
      </c>
      <c r="AQ261" s="7">
        <f t="shared" si="347"/>
        <v>2.5956791742743563E-3</v>
      </c>
      <c r="AR261" s="1">
        <f t="shared" si="364"/>
        <v>151138.92648161083</v>
      </c>
      <c r="AS261" s="1">
        <f t="shared" si="365"/>
        <v>203295.91305324741</v>
      </c>
      <c r="AT261" s="1">
        <f t="shared" si="366"/>
        <v>37282.608305287024</v>
      </c>
      <c r="AU261" s="1">
        <f t="shared" si="328"/>
        <v>30227.785296322167</v>
      </c>
      <c r="AV261" s="1">
        <f t="shared" si="329"/>
        <v>40659.182610649485</v>
      </c>
      <c r="AW261" s="1">
        <f t="shared" si="330"/>
        <v>7456.5216610574053</v>
      </c>
      <c r="AX261" s="1">
        <f t="shared" si="300"/>
        <v>93982.479677753799</v>
      </c>
      <c r="AY261" s="1">
        <f t="shared" si="301"/>
        <v>45523.678939349615</v>
      </c>
      <c r="AZ261" s="1">
        <f t="shared" si="302"/>
        <v>4380.0773849585385</v>
      </c>
      <c r="BA261" s="1">
        <f t="shared" si="303"/>
        <v>11.450863657473162</v>
      </c>
      <c r="BB261" s="1">
        <f t="shared" si="304"/>
        <v>10.725987885818911</v>
      </c>
      <c r="BC261" s="1">
        <f t="shared" si="305"/>
        <v>8.3848216710131709</v>
      </c>
      <c r="BD261" s="1">
        <f t="shared" si="306"/>
        <v>345.71340466133717</v>
      </c>
      <c r="BE261">
        <f t="shared" si="370"/>
        <v>7.4918915218220111E-2</v>
      </c>
      <c r="BF261">
        <f t="shared" si="371"/>
        <v>0.20311806369660462</v>
      </c>
      <c r="BG261">
        <f t="shared" si="372"/>
        <v>2.6103804494005161E-2</v>
      </c>
      <c r="BH261">
        <f t="shared" si="307"/>
        <v>0.17766159832945472</v>
      </c>
      <c r="BI261">
        <f t="shared" si="308"/>
        <v>5.6128438574748528E-4</v>
      </c>
      <c r="BJ261">
        <f t="shared" si="308"/>
        <v>4.125694779985793E-3</v>
      </c>
      <c r="BK261">
        <f t="shared" si="308"/>
        <v>6.8140860906124406E-5</v>
      </c>
      <c r="BL261">
        <f t="shared" si="297"/>
        <v>84.831919512765268</v>
      </c>
      <c r="BM261">
        <f t="shared" si="298"/>
        <v>838.73688727622846</v>
      </c>
      <c r="BN261">
        <f t="shared" si="299"/>
        <v>2.5404690267480818</v>
      </c>
      <c r="BO261">
        <f t="shared" si="348"/>
        <v>243.7487213395363</v>
      </c>
      <c r="BP261">
        <f t="shared" si="367"/>
        <v>286.82477637691272</v>
      </c>
      <c r="BQ261">
        <f t="shared" si="368"/>
        <v>56.160955787668755</v>
      </c>
      <c r="BR261" s="7">
        <f t="shared" si="315"/>
        <v>1.7722222870928395E-3</v>
      </c>
      <c r="BS261" s="7">
        <f t="shared" si="373"/>
        <v>3.1386376673759246E-3</v>
      </c>
      <c r="BT261" s="7">
        <f t="shared" si="374"/>
        <v>5.0177131054975033E-4</v>
      </c>
      <c r="BU261" s="8">
        <f>MAX((BU$3*climate!$I371+BU$4*climate!$I371^2+BU$5*climate!$I371^6)*(K261/K$66)^$BW$1,-99)</f>
        <v>-40.486452909565898</v>
      </c>
      <c r="BV261" s="8">
        <f>MAX((BV$3*climate!$I371+BV$4*climate!$I371^2+BV$5*climate!$I371^6)*(L261/L$66)^$BW$1,-99)</f>
        <v>-24.525875703866898</v>
      </c>
      <c r="BW261" s="8">
        <f>MAX((BW$3*climate!$I371+BW$4*climate!$I371^2+BW$5*climate!$I371^6)*(M261/M$66)^$BW$1,-99)</f>
        <v>-24.549983642119958</v>
      </c>
      <c r="BX261" s="8">
        <f>MAX((BX$3*climate!$M371+BX$4*climate!$M371^2+BX$5*climate!$M371^6)*(K261/K$66)^$BW$1,-99)</f>
        <v>-40.486469123667248</v>
      </c>
      <c r="BY261" s="8">
        <f>MAX((BY$3*climate!$M371+BY$4*climate!$M371^2+BY$5*climate!$M371^6)*(L261/L$66)^$BW$1,-99)</f>
        <v>-24.525884863786828</v>
      </c>
      <c r="BZ261" s="8">
        <f>MAX((BZ$3*climate!$M371+BZ$4*climate!$M371^2+BZ$5*climate!$M371^6)*(M261/M$66)^$BW$1,-99)</f>
        <v>-24.549992181027026</v>
      </c>
      <c r="CA261" s="8">
        <f t="shared" si="309"/>
        <v>2.7689345995281833E-2</v>
      </c>
      <c r="CB261" s="8">
        <f t="shared" si="310"/>
        <v>8.6906824325796273E-5</v>
      </c>
      <c r="CC261" s="8">
        <f t="shared" si="311"/>
        <v>1.3893719428318047E-5</v>
      </c>
      <c r="CD261" s="8">
        <f>MAX((CD$3*climate!$I371+CD$4*climate!$I371^2+CD$5*climate!$I371^6)*(K261/K$66)^$BW$1,-99)</f>
        <v>-99</v>
      </c>
      <c r="CE261" s="8">
        <f>MAX((CE$3*climate!$I371+CE$4*climate!$I371^2+CE$5*climate!$I371^6)*(L261/L$66)^$BW$1,-99)</f>
        <v>-99</v>
      </c>
      <c r="CF261" s="8">
        <f>MAX((CF$3*climate!$I371+CF$4*climate!$I371^2+CF$5*climate!$I371^6)*(M261/M$66)^$BW$1,-99)</f>
        <v>-99</v>
      </c>
      <c r="CG261" s="8">
        <f>MAX((CG$3*climate!$M371+CG$4*climate!$M371^2+CG$5*climate!$M371^6)*(K261/K$66)^$BW$1,-99)</f>
        <v>-99</v>
      </c>
      <c r="CH261" s="8">
        <f>MAX((CH$3*climate!$M371+CH$4*climate!$M371^2+CH$5*climate!$M371^6)*(L261/L$66)^$BW$1,-99)</f>
        <v>-99</v>
      </c>
      <c r="CI261" s="8">
        <f>MAX((CI$3*climate!$M371+CI$4*climate!$M371^2+CI$5*climate!$M371^6)*(M261/M$66)^$BW$1,-99)</f>
        <v>-99</v>
      </c>
      <c r="CJ261" s="8">
        <f t="shared" si="312"/>
        <v>0</v>
      </c>
      <c r="CK261" s="8">
        <f t="shared" si="313"/>
        <v>0</v>
      </c>
      <c r="CL261" s="8">
        <f t="shared" si="314"/>
        <v>0</v>
      </c>
    </row>
    <row r="262" spans="1:90">
      <c r="A262">
        <f t="shared" si="331"/>
        <v>2216</v>
      </c>
      <c r="B262" s="4">
        <f t="shared" si="349"/>
        <v>1286.5288507805965</v>
      </c>
      <c r="C262" s="4">
        <f t="shared" si="350"/>
        <v>3572.5762103745215</v>
      </c>
      <c r="D262" s="4">
        <f t="shared" si="351"/>
        <v>6809.4960892172639</v>
      </c>
      <c r="E262" s="11">
        <f t="shared" si="332"/>
        <v>2.5132541475967468E-7</v>
      </c>
      <c r="F262" s="11">
        <f t="shared" si="333"/>
        <v>5.0385205052980098E-7</v>
      </c>
      <c r="G262" s="11">
        <f t="shared" si="334"/>
        <v>1.1124193035924548E-6</v>
      </c>
      <c r="H262" s="4">
        <f t="shared" si="352"/>
        <v>151062.62837011172</v>
      </c>
      <c r="I262" s="4">
        <f t="shared" si="353"/>
        <v>203985.0558722062</v>
      </c>
      <c r="J262" s="4">
        <f t="shared" si="354"/>
        <v>37361.29683010286</v>
      </c>
      <c r="K262" s="4">
        <f t="shared" si="322"/>
        <v>117418.76466933099</v>
      </c>
      <c r="L262" s="4">
        <f t="shared" si="323"/>
        <v>57097.468006377945</v>
      </c>
      <c r="M262" s="4">
        <f t="shared" si="324"/>
        <v>5486.6463451332202</v>
      </c>
      <c r="N262" s="11">
        <f t="shared" si="335"/>
        <v>-5.0507224805906858E-4</v>
      </c>
      <c r="O262" s="11">
        <f t="shared" si="336"/>
        <v>3.38934526707102E-3</v>
      </c>
      <c r="P262" s="11">
        <f t="shared" si="337"/>
        <v>2.1094812570587873E-3</v>
      </c>
      <c r="Q262" s="4">
        <f t="shared" si="338"/>
        <v>1576.9773308758565</v>
      </c>
      <c r="R262" s="4">
        <f t="shared" si="339"/>
        <v>7548.7600351318115</v>
      </c>
      <c r="S262" s="4">
        <f t="shared" si="340"/>
        <v>1776.0382625319685</v>
      </c>
      <c r="T262" s="4">
        <f t="shared" si="355"/>
        <v>10.439228735065933</v>
      </c>
      <c r="U262" s="4">
        <f t="shared" si="356"/>
        <v>37.006436588477364</v>
      </c>
      <c r="V262" s="4">
        <f t="shared" si="357"/>
        <v>47.53684730506928</v>
      </c>
      <c r="W262" s="11">
        <f t="shared" si="341"/>
        <v>-1.219247815263802E-2</v>
      </c>
      <c r="X262" s="11">
        <f t="shared" si="342"/>
        <v>-1.3228699347321071E-2</v>
      </c>
      <c r="Y262" s="11">
        <f t="shared" si="343"/>
        <v>-1.2203590333800474E-2</v>
      </c>
      <c r="Z262" s="4">
        <f t="shared" si="369"/>
        <v>1990.1071051012379</v>
      </c>
      <c r="AA262" s="4">
        <f t="shared" si="358"/>
        <v>28568.001786465662</v>
      </c>
      <c r="AB262" s="4">
        <f t="shared" si="359"/>
        <v>3433.6267003488952</v>
      </c>
      <c r="AC262" s="12">
        <f t="shared" si="360"/>
        <v>1.3468655086274186</v>
      </c>
      <c r="AD262" s="12">
        <f t="shared" si="361"/>
        <v>4.702149964324974</v>
      </c>
      <c r="AE262" s="12">
        <f t="shared" si="362"/>
        <v>1.9650390616471616</v>
      </c>
      <c r="AF262" s="11">
        <f t="shared" si="344"/>
        <v>-2.9039671966837322E-3</v>
      </c>
      <c r="AG262" s="11">
        <f t="shared" si="345"/>
        <v>2.0567434751257441E-3</v>
      </c>
      <c r="AH262" s="11">
        <f t="shared" si="346"/>
        <v>8.257041531207765E-4</v>
      </c>
      <c r="AI262" s="1">
        <f t="shared" si="325"/>
        <v>303766.99266874266</v>
      </c>
      <c r="AJ262" s="1">
        <f t="shared" si="326"/>
        <v>393644.23931885627</v>
      </c>
      <c r="AK262" s="1">
        <f t="shared" si="327"/>
        <v>73073.545928944732</v>
      </c>
      <c r="AL262" s="17">
        <f t="shared" si="363"/>
        <v>66.207508698721554</v>
      </c>
      <c r="AM262" s="17">
        <f t="shared" si="363"/>
        <v>29.701255932691716</v>
      </c>
      <c r="AN262" s="17">
        <f t="shared" si="363"/>
        <v>4.5243668524697771</v>
      </c>
      <c r="AO262" s="7">
        <f t="shared" si="347"/>
        <v>2.3053881018209668E-3</v>
      </c>
      <c r="AP262" s="7">
        <f t="shared" si="347"/>
        <v>3.5501244348922017E-3</v>
      </c>
      <c r="AQ262" s="7">
        <f t="shared" si="347"/>
        <v>2.5697223825316127E-3</v>
      </c>
      <c r="AR262" s="1">
        <f t="shared" si="364"/>
        <v>151062.62837011172</v>
      </c>
      <c r="AS262" s="1">
        <f t="shared" si="365"/>
        <v>203985.0558722062</v>
      </c>
      <c r="AT262" s="1">
        <f t="shared" si="366"/>
        <v>37361.29683010286</v>
      </c>
      <c r="AU262" s="1">
        <f t="shared" si="328"/>
        <v>30212.525674022345</v>
      </c>
      <c r="AV262" s="1">
        <f t="shared" si="329"/>
        <v>40797.011174441242</v>
      </c>
      <c r="AW262" s="1">
        <f t="shared" si="330"/>
        <v>7472.2593660205721</v>
      </c>
      <c r="AX262" s="1">
        <f t="shared" si="300"/>
        <v>93935.011735464795</v>
      </c>
      <c r="AY262" s="1">
        <f t="shared" si="301"/>
        <v>45677.974405102359</v>
      </c>
      <c r="AZ262" s="1">
        <f t="shared" si="302"/>
        <v>4389.3170761065767</v>
      </c>
      <c r="BA262" s="1">
        <f t="shared" si="303"/>
        <v>11.450358457633151</v>
      </c>
      <c r="BB262" s="1">
        <f t="shared" si="304"/>
        <v>10.72937150020096</v>
      </c>
      <c r="BC262" s="1">
        <f t="shared" si="305"/>
        <v>8.3869289304387031</v>
      </c>
      <c r="BD262" s="1">
        <f t="shared" si="306"/>
        <v>335.72292649769457</v>
      </c>
      <c r="BE262">
        <f t="shared" si="370"/>
        <v>7.4918915218220111E-2</v>
      </c>
      <c r="BF262">
        <f t="shared" si="371"/>
        <v>0.20311806369660462</v>
      </c>
      <c r="BG262">
        <f t="shared" si="372"/>
        <v>2.6103804494005161E-2</v>
      </c>
      <c r="BH262">
        <f t="shared" si="307"/>
        <v>0.17773157171646234</v>
      </c>
      <c r="BI262">
        <f t="shared" si="308"/>
        <v>5.6128438574748528E-4</v>
      </c>
      <c r="BJ262">
        <f t="shared" si="308"/>
        <v>4.125694779985793E-3</v>
      </c>
      <c r="BK262">
        <f t="shared" si="308"/>
        <v>6.8140860906124406E-5</v>
      </c>
      <c r="BL262">
        <f t="shared" ref="BL262:BL325" si="375">BI262*AR262</f>
        <v>84.789094574118806</v>
      </c>
      <c r="BM262">
        <f t="shared" ref="BM262:BM325" si="376">BJ262*AS262</f>
        <v>841.58008020707143</v>
      </c>
      <c r="BN262">
        <f t="shared" ref="BN262:BN325" si="377">BK262*AT262</f>
        <v>2.5458309305724658</v>
      </c>
      <c r="BO262">
        <f t="shared" si="348"/>
        <v>244.18069825594461</v>
      </c>
      <c r="BP262">
        <f t="shared" si="367"/>
        <v>290.06613680229816</v>
      </c>
      <c r="BQ262">
        <f t="shared" si="368"/>
        <v>56.807106491593927</v>
      </c>
      <c r="BR262" s="7">
        <f t="shared" si="315"/>
        <v>1.7653878735515161E-3</v>
      </c>
      <c r="BS262" s="7">
        <f t="shared" si="373"/>
        <v>3.0472210362873053E-3</v>
      </c>
      <c r="BT262" s="7">
        <f t="shared" si="374"/>
        <v>4.8631984822918733E-4</v>
      </c>
      <c r="BU262" s="8">
        <f>MAX((BU$3*climate!$I372+BU$4*climate!$I372^2+BU$5*climate!$I372^6)*(K262/K$66)^$BW$1,-99)</f>
        <v>-40.644743636569025</v>
      </c>
      <c r="BV262" s="8">
        <f>MAX((BV$3*climate!$I372+BV$4*climate!$I372^2+BV$5*climate!$I372^6)*(L262/L$66)^$BW$1,-99)</f>
        <v>-24.591585670629023</v>
      </c>
      <c r="BW262" s="8">
        <f>MAX((BW$3*climate!$I372+BW$4*climate!$I372^2+BW$5*climate!$I372^6)*(M262/M$66)^$BW$1,-99)</f>
        <v>-24.617662967149617</v>
      </c>
      <c r="BX262" s="8">
        <f>MAX((BX$3*climate!$M372+BX$4*climate!$M372^2+BX$5*climate!$M372^6)*(K262/K$66)^$BW$1,-99)</f>
        <v>-40.644759833094447</v>
      </c>
      <c r="BY262" s="8">
        <f>MAX((BY$3*climate!$M372+BY$4*climate!$M372^2+BY$5*climate!$M372^6)*(L262/L$66)^$BW$1,-99)</f>
        <v>-24.591594811034806</v>
      </c>
      <c r="BZ262" s="8">
        <f>MAX((BZ$3*climate!$M372+BZ$4*climate!$M372^2+BZ$5*climate!$M372^6)*(M262/M$66)^$BW$1,-99)</f>
        <v>-24.617671489877107</v>
      </c>
      <c r="CA262" s="8">
        <f t="shared" si="309"/>
        <v>2.7651098523249054E-2</v>
      </c>
      <c r="CB262" s="8">
        <f t="shared" si="310"/>
        <v>8.4259009096497367E-5</v>
      </c>
      <c r="CC262" s="8">
        <f t="shared" si="311"/>
        <v>1.3447278037196787E-5</v>
      </c>
      <c r="CD262" s="8">
        <f>MAX((CD$3*climate!$I372+CD$4*climate!$I372^2+CD$5*climate!$I372^6)*(K262/K$66)^$BW$1,-99)</f>
        <v>-99</v>
      </c>
      <c r="CE262" s="8">
        <f>MAX((CE$3*climate!$I372+CE$4*climate!$I372^2+CE$5*climate!$I372^6)*(L262/L$66)^$BW$1,-99)</f>
        <v>-99</v>
      </c>
      <c r="CF262" s="8">
        <f>MAX((CF$3*climate!$I372+CF$4*climate!$I372^2+CF$5*climate!$I372^6)*(M262/M$66)^$BW$1,-99)</f>
        <v>-99</v>
      </c>
      <c r="CG262" s="8">
        <f>MAX((CG$3*climate!$M372+CG$4*climate!$M372^2+CG$5*climate!$M372^6)*(K262/K$66)^$BW$1,-99)</f>
        <v>-99</v>
      </c>
      <c r="CH262" s="8">
        <f>MAX((CH$3*climate!$M372+CH$4*climate!$M372^2+CH$5*climate!$M372^6)*(L262/L$66)^$BW$1,-99)</f>
        <v>-99</v>
      </c>
      <c r="CI262" s="8">
        <f>MAX((CI$3*climate!$M372+CI$4*climate!$M372^2+CI$5*climate!$M372^6)*(M262/M$66)^$BW$1,-99)</f>
        <v>-99</v>
      </c>
      <c r="CJ262" s="8">
        <f t="shared" si="312"/>
        <v>0</v>
      </c>
      <c r="CK262" s="8">
        <f t="shared" si="313"/>
        <v>0</v>
      </c>
      <c r="CL262" s="8">
        <f t="shared" si="314"/>
        <v>0</v>
      </c>
    </row>
    <row r="263" spans="1:90">
      <c r="A263">
        <f t="shared" si="331"/>
        <v>2217</v>
      </c>
      <c r="B263" s="4">
        <f t="shared" si="349"/>
        <v>1286.5291579511236</v>
      </c>
      <c r="C263" s="4">
        <f t="shared" si="350"/>
        <v>3572.5779204218784</v>
      </c>
      <c r="D263" s="4">
        <f t="shared" si="351"/>
        <v>6809.5032854814162</v>
      </c>
      <c r="E263" s="11">
        <f t="shared" si="332"/>
        <v>2.3875914402169095E-7</v>
      </c>
      <c r="F263" s="11">
        <f t="shared" si="333"/>
        <v>4.7865944800331088E-7</v>
      </c>
      <c r="G263" s="11">
        <f t="shared" si="334"/>
        <v>1.0567983384128321E-6</v>
      </c>
      <c r="H263" s="4">
        <f t="shared" si="352"/>
        <v>150988.02185280059</v>
      </c>
      <c r="I263" s="4">
        <f t="shared" si="353"/>
        <v>204671.51327756204</v>
      </c>
      <c r="J263" s="4">
        <f t="shared" si="354"/>
        <v>37439.649982687311</v>
      </c>
      <c r="K263" s="4">
        <f t="shared" si="322"/>
        <v>117360.74609708673</v>
      </c>
      <c r="L263" s="4">
        <f t="shared" si="323"/>
        <v>57289.586913584462</v>
      </c>
      <c r="M263" s="4">
        <f t="shared" si="324"/>
        <v>5498.1469885641463</v>
      </c>
      <c r="N263" s="11">
        <f t="shared" si="335"/>
        <v>-4.9411669768162358E-4</v>
      </c>
      <c r="O263" s="11">
        <f t="shared" si="336"/>
        <v>3.3647535331173817E-3</v>
      </c>
      <c r="P263" s="11">
        <f t="shared" si="337"/>
        <v>2.0961153148002509E-3</v>
      </c>
      <c r="Q263" s="4">
        <f t="shared" si="338"/>
        <v>1556.9807306452274</v>
      </c>
      <c r="R263" s="4">
        <f t="shared" si="339"/>
        <v>7473.9670474443892</v>
      </c>
      <c r="S263" s="4">
        <f t="shared" si="340"/>
        <v>1758.0434267617989</v>
      </c>
      <c r="T263" s="4">
        <f t="shared" si="355"/>
        <v>10.311948666783252</v>
      </c>
      <c r="U263" s="4">
        <f t="shared" si="356"/>
        <v>36.516889564932697</v>
      </c>
      <c r="V263" s="4">
        <f t="shared" si="357"/>
        <v>46.956727094797785</v>
      </c>
      <c r="W263" s="11">
        <f t="shared" si="341"/>
        <v>-1.219247815263802E-2</v>
      </c>
      <c r="X263" s="11">
        <f t="shared" si="342"/>
        <v>-1.3228699347321071E-2</v>
      </c>
      <c r="Y263" s="11">
        <f t="shared" si="343"/>
        <v>-1.2203590333800474E-2</v>
      </c>
      <c r="Z263" s="4">
        <f t="shared" si="369"/>
        <v>1959.1445078739246</v>
      </c>
      <c r="AA263" s="4">
        <f t="shared" si="358"/>
        <v>28343.820775067517</v>
      </c>
      <c r="AB263" s="4">
        <f t="shared" si="359"/>
        <v>3401.6891577415709</v>
      </c>
      <c r="AC263" s="12">
        <f t="shared" si="360"/>
        <v>1.3429542553720197</v>
      </c>
      <c r="AD263" s="12">
        <f t="shared" si="361"/>
        <v>4.711821080583162</v>
      </c>
      <c r="AE263" s="12">
        <f t="shared" si="362"/>
        <v>1.9666616025614081</v>
      </c>
      <c r="AF263" s="11">
        <f t="shared" si="344"/>
        <v>-2.9039671966837322E-3</v>
      </c>
      <c r="AG263" s="11">
        <f t="shared" si="345"/>
        <v>2.0567434751257441E-3</v>
      </c>
      <c r="AH263" s="11">
        <f t="shared" si="346"/>
        <v>8.257041531207765E-4</v>
      </c>
      <c r="AI263" s="1">
        <f t="shared" si="325"/>
        <v>303602.81907589076</v>
      </c>
      <c r="AJ263" s="1">
        <f t="shared" si="326"/>
        <v>395076.8265614119</v>
      </c>
      <c r="AK263" s="1">
        <f t="shared" si="327"/>
        <v>73238.450702070841</v>
      </c>
      <c r="AL263" s="17">
        <f t="shared" si="363"/>
        <v>66.358616361498733</v>
      </c>
      <c r="AM263" s="17">
        <f t="shared" si="363"/>
        <v>29.805644655581013</v>
      </c>
      <c r="AN263" s="17">
        <f t="shared" si="363"/>
        <v>4.5358769555696776</v>
      </c>
      <c r="AO263" s="7">
        <f t="shared" si="347"/>
        <v>2.2823342208027572E-3</v>
      </c>
      <c r="AP263" s="7">
        <f t="shared" si="347"/>
        <v>3.5146231905432796E-3</v>
      </c>
      <c r="AQ263" s="7">
        <f t="shared" si="347"/>
        <v>2.5440251587062965E-3</v>
      </c>
      <c r="AR263" s="1">
        <f t="shared" si="364"/>
        <v>150988.02185280059</v>
      </c>
      <c r="AS263" s="1">
        <f t="shared" si="365"/>
        <v>204671.51327756204</v>
      </c>
      <c r="AT263" s="1">
        <f t="shared" si="366"/>
        <v>37439.649982687311</v>
      </c>
      <c r="AU263" s="1">
        <f t="shared" si="328"/>
        <v>30197.604370560119</v>
      </c>
      <c r="AV263" s="1">
        <f t="shared" si="329"/>
        <v>40934.302655512409</v>
      </c>
      <c r="AW263" s="1">
        <f t="shared" si="330"/>
        <v>7487.929996537463</v>
      </c>
      <c r="AX263" s="1">
        <f t="shared" ref="AX263:AX326" si="378">(AR263-AU263)/B263*1000</f>
        <v>93888.596877669377</v>
      </c>
      <c r="AY263" s="1">
        <f t="shared" ref="AY263:AY326" si="379">(AS263-AV263)/C263*1000</f>
        <v>45831.66953086757</v>
      </c>
      <c r="AZ263" s="1">
        <f t="shared" ref="AZ263:AZ326" si="380">(AT263-AW263)/D263*1000</f>
        <v>4398.5175908513174</v>
      </c>
      <c r="BA263" s="1">
        <f t="shared" ref="BA263:BA326" si="381">LN(AX263)</f>
        <v>11.449864218819586</v>
      </c>
      <c r="BB263" s="1">
        <f t="shared" ref="BB263:BB326" si="382">LN(AY263)</f>
        <v>10.732730605617043</v>
      </c>
      <c r="BC263" s="1">
        <f t="shared" ref="BC263:BC326" si="383">LN(AZ263)</f>
        <v>8.3890228519688783</v>
      </c>
      <c r="BD263" s="1">
        <f t="shared" ref="BD263:BD326" si="384">SUMPRODUCT(BA263:BC263,B263:D263)*BS263</f>
        <v>326.02063799747316</v>
      </c>
      <c r="BE263">
        <f t="shared" si="370"/>
        <v>7.4918915218220111E-2</v>
      </c>
      <c r="BF263">
        <f t="shared" si="371"/>
        <v>0.20311806369660462</v>
      </c>
      <c r="BG263">
        <f t="shared" si="372"/>
        <v>2.6103804494005161E-2</v>
      </c>
      <c r="BH263">
        <f t="shared" ref="BH263:BH326" si="385">(BE263*Z263+BF263*AA263+BG263*AB263)/(Z263+AA263+AB263)</f>
        <v>0.17780084392055198</v>
      </c>
      <c r="BI263">
        <f t="shared" ref="BI263:BK326" si="386">BI$5*BE263^2</f>
        <v>5.6128438574748528E-4</v>
      </c>
      <c r="BJ263">
        <f t="shared" si="386"/>
        <v>4.125694779985793E-3</v>
      </c>
      <c r="BK263">
        <f t="shared" si="386"/>
        <v>6.8140860906124406E-5</v>
      </c>
      <c r="BL263">
        <f t="shared" si="375"/>
        <v>84.747219100877061</v>
      </c>
      <c r="BM263">
        <f t="shared" si="376"/>
        <v>844.41219394103064</v>
      </c>
      <c r="BN263">
        <f t="shared" si="377"/>
        <v>2.551169981844279</v>
      </c>
      <c r="BO263">
        <f t="shared" si="348"/>
        <v>244.611771899601</v>
      </c>
      <c r="BP263">
        <f t="shared" si="367"/>
        <v>293.34423048117287</v>
      </c>
      <c r="BQ263">
        <f t="shared" si="368"/>
        <v>57.460706028819402</v>
      </c>
      <c r="BR263" s="7">
        <f t="shared" si="315"/>
        <v>1.7588895104869717E-3</v>
      </c>
      <c r="BS263" s="7">
        <f t="shared" si="373"/>
        <v>2.9584670255216558E-3</v>
      </c>
      <c r="BT263" s="7">
        <f t="shared" si="374"/>
        <v>4.7134731785438463E-4</v>
      </c>
      <c r="BU263" s="8">
        <f>MAX((BU$3*climate!$I373+BU$4*climate!$I373^2+BU$5*climate!$I373^6)*(K263/K$66)^$BW$1,-99)</f>
        <v>-40.800639633852256</v>
      </c>
      <c r="BV263" s="8">
        <f>MAX((BV$3*climate!$I373+BV$4*climate!$I373^2+BV$5*climate!$I373^6)*(L263/L$66)^$BW$1,-99)</f>
        <v>-24.65600233297247</v>
      </c>
      <c r="BW263" s="8">
        <f>MAX((BW$3*climate!$I373+BW$4*climate!$I373^2+BW$5*climate!$I373^6)*(M263/M$66)^$BW$1,-99)</f>
        <v>-24.684112727717537</v>
      </c>
      <c r="BX263" s="8">
        <f>MAX((BX$3*climate!$M373+BX$4*climate!$M373^2+BX$5*climate!$M373^6)*(K263/K$66)^$BW$1,-99)</f>
        <v>-40.800655812811954</v>
      </c>
      <c r="BY263" s="8">
        <f>MAX((BY$3*climate!$M373+BY$4*climate!$M373^2+BY$5*climate!$M373^6)*(L263/L$66)^$BW$1,-99)</f>
        <v>-24.656011453995564</v>
      </c>
      <c r="BZ263" s="8">
        <f>MAX((BZ$3*climate!$M373+BZ$4*climate!$M373^2+BZ$5*climate!$M373^6)*(M263/M$66)^$BW$1,-99)</f>
        <v>-24.684121234370366</v>
      </c>
      <c r="CA263" s="8">
        <f t="shared" ref="CA263:CA326" si="387">((BU263-BX263)*H263+(BY263-BY263)*I263+(BW263-BZ263)*J263)/100</f>
        <v>2.7613152247829457E-2</v>
      </c>
      <c r="CB263" s="8">
        <f t="shared" ref="CB263:CB326" si="388">CA263*BS263</f>
        <v>8.1692600395912637E-5</v>
      </c>
      <c r="CC263" s="8">
        <f t="shared" ref="CC263:CC326" si="389">CA263*BT263</f>
        <v>1.3015385249519186E-5</v>
      </c>
      <c r="CD263" s="8">
        <f>MAX((CD$3*climate!$I373+CD$4*climate!$I373^2+CD$5*climate!$I373^6)*(K263/K$66)^$BW$1,-99)</f>
        <v>-99</v>
      </c>
      <c r="CE263" s="8">
        <f>MAX((CE$3*climate!$I373+CE$4*climate!$I373^2+CE$5*climate!$I373^6)*(L263/L$66)^$BW$1,-99)</f>
        <v>-99</v>
      </c>
      <c r="CF263" s="8">
        <f>MAX((CF$3*climate!$I373+CF$4*climate!$I373^2+CF$5*climate!$I373^6)*(M263/M$66)^$BW$1,-99)</f>
        <v>-99</v>
      </c>
      <c r="CG263" s="8">
        <f>MAX((CG$3*climate!$M373+CG$4*climate!$M373^2+CG$5*climate!$M373^6)*(K263/K$66)^$BW$1,-99)</f>
        <v>-99</v>
      </c>
      <c r="CH263" s="8">
        <f>MAX((CH$3*climate!$M373+CH$4*climate!$M373^2+CH$5*climate!$M373^6)*(L263/L$66)^$BW$1,-99)</f>
        <v>-99</v>
      </c>
      <c r="CI263" s="8">
        <f>MAX((CI$3*climate!$M373+CI$4*climate!$M373^2+CI$5*climate!$M373^6)*(M263/M$66)^$BW$1,-99)</f>
        <v>-99</v>
      </c>
      <c r="CJ263" s="8">
        <f t="shared" ref="CJ263:CJ326" si="390">((CD263-CG263)*Q263+(CH263-CH263)*R263+(CF263-CI263)*S263)/100</f>
        <v>0</v>
      </c>
      <c r="CK263" s="8">
        <f t="shared" ref="CK263:CK326" si="391">CJ263*BS263</f>
        <v>0</v>
      </c>
      <c r="CL263" s="8">
        <f t="shared" ref="CL263:CL326" si="392">CJ263*BT263</f>
        <v>0</v>
      </c>
    </row>
    <row r="264" spans="1:90">
      <c r="A264">
        <f t="shared" si="331"/>
        <v>2218</v>
      </c>
      <c r="B264" s="4">
        <f t="shared" si="349"/>
        <v>1286.529449763194</v>
      </c>
      <c r="C264" s="4">
        <f t="shared" si="350"/>
        <v>3572.5795449676448</v>
      </c>
      <c r="D264" s="4">
        <f t="shared" si="351"/>
        <v>6809.5101219395856</v>
      </c>
      <c r="E264" s="11">
        <f t="shared" si="332"/>
        <v>2.268211868206064E-7</v>
      </c>
      <c r="F264" s="11">
        <f t="shared" si="333"/>
        <v>4.5472647560314529E-7</v>
      </c>
      <c r="G264" s="11">
        <f t="shared" si="334"/>
        <v>1.0039584214921904E-6</v>
      </c>
      <c r="H264" s="4">
        <f t="shared" si="352"/>
        <v>150915.18951624361</v>
      </c>
      <c r="I264" s="4">
        <f t="shared" si="353"/>
        <v>205355.31311641281</v>
      </c>
      <c r="J264" s="4">
        <f t="shared" si="354"/>
        <v>37517.674273281838</v>
      </c>
      <c r="K264" s="4">
        <f t="shared" si="322"/>
        <v>117304.10799692299</v>
      </c>
      <c r="L264" s="4">
        <f t="shared" si="323"/>
        <v>57480.963133676742</v>
      </c>
      <c r="M264" s="4">
        <f t="shared" si="324"/>
        <v>5509.5996042951028</v>
      </c>
      <c r="N264" s="11">
        <f t="shared" si="335"/>
        <v>-4.8259833076458314E-4</v>
      </c>
      <c r="O264" s="11">
        <f t="shared" si="336"/>
        <v>3.3405061967186622E-3</v>
      </c>
      <c r="P264" s="11">
        <f t="shared" si="337"/>
        <v>2.082995553734257E-3</v>
      </c>
      <c r="Q264" s="4">
        <f t="shared" si="338"/>
        <v>1537.2553908661198</v>
      </c>
      <c r="R264" s="4">
        <f t="shared" si="339"/>
        <v>7399.7361038018744</v>
      </c>
      <c r="S264" s="4">
        <f t="shared" si="340"/>
        <v>1740.2080392217322</v>
      </c>
      <c r="T264" s="4">
        <f t="shared" si="355"/>
        <v>10.186220457952372</v>
      </c>
      <c r="U264" s="4">
        <f t="shared" si="356"/>
        <v>36.033818611778877</v>
      </c>
      <c r="V264" s="4">
        <f t="shared" si="357"/>
        <v>46.3836864339168</v>
      </c>
      <c r="W264" s="11">
        <f t="shared" si="341"/>
        <v>-1.219247815263802E-2</v>
      </c>
      <c r="X264" s="11">
        <f t="shared" si="342"/>
        <v>-1.3228699347321071E-2</v>
      </c>
      <c r="Y264" s="11">
        <f t="shared" si="343"/>
        <v>-1.2203590333800474E-2</v>
      </c>
      <c r="Z264" s="4">
        <f t="shared" si="369"/>
        <v>1928.6847506953661</v>
      </c>
      <c r="AA264" s="4">
        <f t="shared" si="358"/>
        <v>28120.709047672295</v>
      </c>
      <c r="AB264" s="4">
        <f t="shared" si="359"/>
        <v>3370.0035425606679</v>
      </c>
      <c r="AC264" s="12">
        <f t="shared" si="360"/>
        <v>1.3390543602677725</v>
      </c>
      <c r="AD264" s="12">
        <f t="shared" si="361"/>
        <v>4.7215120878466115</v>
      </c>
      <c r="AE264" s="12">
        <f t="shared" si="362"/>
        <v>1.9682854832144263</v>
      </c>
      <c r="AF264" s="11">
        <f t="shared" si="344"/>
        <v>-2.9039671966837322E-3</v>
      </c>
      <c r="AG264" s="11">
        <f t="shared" si="345"/>
        <v>2.0567434751257441E-3</v>
      </c>
      <c r="AH264" s="11">
        <f t="shared" si="346"/>
        <v>8.257041531207765E-4</v>
      </c>
      <c r="AI264" s="1">
        <f t="shared" si="325"/>
        <v>303440.14153886179</v>
      </c>
      <c r="AJ264" s="1">
        <f t="shared" si="326"/>
        <v>396503.44656078314</v>
      </c>
      <c r="AK264" s="1">
        <f t="shared" si="327"/>
        <v>73402.535628401223</v>
      </c>
      <c r="AL264" s="17">
        <f t="shared" si="363"/>
        <v>66.508554377056029</v>
      </c>
      <c r="AM264" s="17">
        <f t="shared" si="363"/>
        <v>29.909352709397456</v>
      </c>
      <c r="AN264" s="17">
        <f t="shared" si="363"/>
        <v>4.547300946810525</v>
      </c>
      <c r="AO264" s="7">
        <f t="shared" si="347"/>
        <v>2.2595108785947297E-3</v>
      </c>
      <c r="AP264" s="7">
        <f t="shared" si="347"/>
        <v>3.4794769586378466E-3</v>
      </c>
      <c r="AQ264" s="7">
        <f t="shared" si="347"/>
        <v>2.5185849071192334E-3</v>
      </c>
      <c r="AR264" s="1">
        <f t="shared" si="364"/>
        <v>150915.18951624361</v>
      </c>
      <c r="AS264" s="1">
        <f t="shared" si="365"/>
        <v>205355.31311641281</v>
      </c>
      <c r="AT264" s="1">
        <f t="shared" si="366"/>
        <v>37517.674273281838</v>
      </c>
      <c r="AU264" s="1">
        <f t="shared" si="328"/>
        <v>30183.037903248725</v>
      </c>
      <c r="AV264" s="1">
        <f t="shared" si="329"/>
        <v>41071.062623282567</v>
      </c>
      <c r="AW264" s="1">
        <f t="shared" si="330"/>
        <v>7503.5348546563682</v>
      </c>
      <c r="AX264" s="1">
        <f t="shared" si="378"/>
        <v>93843.286397538395</v>
      </c>
      <c r="AY264" s="1">
        <f t="shared" si="379"/>
        <v>45984.770506941386</v>
      </c>
      <c r="AZ264" s="1">
        <f t="shared" si="380"/>
        <v>4407.6796834360821</v>
      </c>
      <c r="BA264" s="1">
        <f t="shared" si="381"/>
        <v>11.449381504000767</v>
      </c>
      <c r="BB264" s="1">
        <f t="shared" si="382"/>
        <v>10.736065544717437</v>
      </c>
      <c r="BC264" s="1">
        <f t="shared" si="383"/>
        <v>8.3911036810952915</v>
      </c>
      <c r="BD264" s="1">
        <f t="shared" si="384"/>
        <v>316.59825223325811</v>
      </c>
      <c r="BE264">
        <f t="shared" si="370"/>
        <v>7.4918915218220111E-2</v>
      </c>
      <c r="BF264">
        <f t="shared" si="371"/>
        <v>0.20311806369660462</v>
      </c>
      <c r="BG264">
        <f t="shared" si="372"/>
        <v>2.6103804494005161E-2</v>
      </c>
      <c r="BH264">
        <f t="shared" si="385"/>
        <v>0.17786942097839742</v>
      </c>
      <c r="BI264">
        <f t="shared" si="386"/>
        <v>5.6128438574748528E-4</v>
      </c>
      <c r="BJ264">
        <f t="shared" si="386"/>
        <v>4.125694779985793E-3</v>
      </c>
      <c r="BK264">
        <f t="shared" si="386"/>
        <v>6.8140860906124406E-5</v>
      </c>
      <c r="BL264">
        <f t="shared" si="375"/>
        <v>84.706339447590125</v>
      </c>
      <c r="BM264">
        <f t="shared" si="376"/>
        <v>847.23334336673236</v>
      </c>
      <c r="BN264">
        <f t="shared" si="377"/>
        <v>2.5564866241769799</v>
      </c>
      <c r="BO264">
        <f t="shared" si="348"/>
        <v>245.04201697933684</v>
      </c>
      <c r="BP264">
        <f t="shared" si="367"/>
        <v>296.65947255670932</v>
      </c>
      <c r="BQ264">
        <f t="shared" si="368"/>
        <v>58.121840047406167</v>
      </c>
      <c r="BR264" s="7">
        <f t="shared" ref="BR264:BR327" si="393">SUM(H264:J264)/SUM(H263:J263)-1+BR$5</f>
        <v>1.7527174285292269E-3</v>
      </c>
      <c r="BS264" s="7">
        <f t="shared" si="373"/>
        <v>2.8722980830307335E-3</v>
      </c>
      <c r="BT264" s="7">
        <f t="shared" si="374"/>
        <v>4.5683863027147075E-4</v>
      </c>
      <c r="BU264" s="8">
        <f>MAX((BU$3*climate!$I374+BU$4*climate!$I374^2+BU$5*climate!$I374^6)*(K264/K$66)^$BW$1,-99)</f>
        <v>-40.95414664577622</v>
      </c>
      <c r="BV264" s="8">
        <f>MAX((BV$3*climate!$I374+BV$4*climate!$I374^2+BV$5*climate!$I374^6)*(L264/L$66)^$BW$1,-99)</f>
        <v>-24.719136247561014</v>
      </c>
      <c r="BW264" s="8">
        <f>MAX((BW$3*climate!$I374+BW$4*climate!$I374^2+BW$5*climate!$I374^6)*(M264/M$66)^$BW$1,-99)</f>
        <v>-24.749341871696675</v>
      </c>
      <c r="BX264" s="8">
        <f>MAX((BX$3*climate!$M374+BX$4*climate!$M374^2+BX$5*climate!$M374^6)*(K264/K$66)^$BW$1,-99)</f>
        <v>-40.954162807179657</v>
      </c>
      <c r="BY264" s="8">
        <f>MAX((BY$3*climate!$M374+BY$4*climate!$M374^2+BY$5*climate!$M374^6)*(L264/L$66)^$BW$1,-99)</f>
        <v>-24.719145349332081</v>
      </c>
      <c r="BZ264" s="8">
        <f>MAX((BZ$3*climate!$M374+BZ$4*climate!$M374^2+BZ$5*climate!$M374^6)*(M264/M$66)^$BW$1,-99)</f>
        <v>-24.749350362379122</v>
      </c>
      <c r="CA264" s="8">
        <f t="shared" si="387"/>
        <v>2.7575519209221269E-2</v>
      </c>
      <c r="CB264" s="8">
        <f t="shared" si="388"/>
        <v>7.9205110963223417E-5</v>
      </c>
      <c r="CC264" s="8">
        <f t="shared" si="389"/>
        <v>1.2597562424565274E-5</v>
      </c>
      <c r="CD264" s="8">
        <f>MAX((CD$3*climate!$I374+CD$4*climate!$I374^2+CD$5*climate!$I374^6)*(K264/K$66)^$BW$1,-99)</f>
        <v>-99</v>
      </c>
      <c r="CE264" s="8">
        <f>MAX((CE$3*climate!$I374+CE$4*climate!$I374^2+CE$5*climate!$I374^6)*(L264/L$66)^$BW$1,-99)</f>
        <v>-99</v>
      </c>
      <c r="CF264" s="8">
        <f>MAX((CF$3*climate!$I374+CF$4*climate!$I374^2+CF$5*climate!$I374^6)*(M264/M$66)^$BW$1,-99)</f>
        <v>-99</v>
      </c>
      <c r="CG264" s="8">
        <f>MAX((CG$3*climate!$M374+CG$4*climate!$M374^2+CG$5*climate!$M374^6)*(K264/K$66)^$BW$1,-99)</f>
        <v>-99</v>
      </c>
      <c r="CH264" s="8">
        <f>MAX((CH$3*climate!$M374+CH$4*climate!$M374^2+CH$5*climate!$M374^6)*(L264/L$66)^$BW$1,-99)</f>
        <v>-99</v>
      </c>
      <c r="CI264" s="8">
        <f>MAX((CI$3*climate!$M374+CI$4*climate!$M374^2+CI$5*climate!$M374^6)*(M264/M$66)^$BW$1,-99)</f>
        <v>-99</v>
      </c>
      <c r="CJ264" s="8">
        <f t="shared" si="390"/>
        <v>0</v>
      </c>
      <c r="CK264" s="8">
        <f t="shared" si="391"/>
        <v>0</v>
      </c>
      <c r="CL264" s="8">
        <f t="shared" si="392"/>
        <v>0</v>
      </c>
    </row>
    <row r="265" spans="1:90">
      <c r="A265">
        <f t="shared" si="331"/>
        <v>2219</v>
      </c>
      <c r="B265" s="4">
        <f t="shared" si="349"/>
        <v>1286.5297269847238</v>
      </c>
      <c r="C265" s="4">
        <f t="shared" si="350"/>
        <v>3572.581088286825</v>
      </c>
      <c r="D265" s="4">
        <f t="shared" si="351"/>
        <v>6809.5166165813671</v>
      </c>
      <c r="E265" s="11">
        <f t="shared" si="332"/>
        <v>2.1548012747957606E-7</v>
      </c>
      <c r="F265" s="11">
        <f t="shared" si="333"/>
        <v>4.3199015182298802E-7</v>
      </c>
      <c r="G265" s="11">
        <f t="shared" si="334"/>
        <v>9.5376050041758084E-7</v>
      </c>
      <c r="H265" s="4">
        <f t="shared" si="352"/>
        <v>150844.21179543546</v>
      </c>
      <c r="I265" s="4">
        <f t="shared" si="353"/>
        <v>206036.48266358452</v>
      </c>
      <c r="J265" s="4">
        <f t="shared" si="354"/>
        <v>37595.376050003601</v>
      </c>
      <c r="K265" s="4">
        <f t="shared" si="322"/>
        <v>117248.91281678608</v>
      </c>
      <c r="L265" s="4">
        <f t="shared" si="323"/>
        <v>57671.60424688529</v>
      </c>
      <c r="M265" s="4">
        <f t="shared" si="324"/>
        <v>5521.0051119425698</v>
      </c>
      <c r="N265" s="11">
        <f t="shared" si="335"/>
        <v>-4.7053066665292409E-4</v>
      </c>
      <c r="O265" s="11">
        <f t="shared" si="336"/>
        <v>3.3165956660328177E-3</v>
      </c>
      <c r="P265" s="11">
        <f t="shared" si="337"/>
        <v>2.0701155195697041E-3</v>
      </c>
      <c r="Q265" s="4">
        <f t="shared" si="338"/>
        <v>1517.7982584834324</v>
      </c>
      <c r="R265" s="4">
        <f t="shared" si="339"/>
        <v>7326.0676592655527</v>
      </c>
      <c r="S265" s="4">
        <f t="shared" si="340"/>
        <v>1722.5313651652698</v>
      </c>
      <c r="T265" s="4">
        <f t="shared" si="355"/>
        <v>10.062025187560833</v>
      </c>
      <c r="U265" s="4">
        <f t="shared" si="356"/>
        <v>35.55713805902775</v>
      </c>
      <c r="V265" s="4">
        <f t="shared" si="357"/>
        <v>45.817638926505822</v>
      </c>
      <c r="W265" s="11">
        <f t="shared" si="341"/>
        <v>-1.219247815263802E-2</v>
      </c>
      <c r="X265" s="11">
        <f t="shared" si="342"/>
        <v>-1.3228699347321071E-2</v>
      </c>
      <c r="Y265" s="11">
        <f t="shared" si="343"/>
        <v>-1.2203590333800474E-2</v>
      </c>
      <c r="Z265" s="4">
        <f t="shared" si="369"/>
        <v>1898.7204239891901</v>
      </c>
      <c r="AA265" s="4">
        <f t="shared" si="358"/>
        <v>27898.678686410301</v>
      </c>
      <c r="AB265" s="4">
        <f t="shared" si="359"/>
        <v>3338.5691818653404</v>
      </c>
      <c r="AC265" s="12">
        <f t="shared" si="360"/>
        <v>1.3351657903309786</v>
      </c>
      <c r="AD265" s="12">
        <f t="shared" si="361"/>
        <v>4.7312230270260169</v>
      </c>
      <c r="AE265" s="12">
        <f t="shared" si="362"/>
        <v>1.9699107047124438</v>
      </c>
      <c r="AF265" s="11">
        <f t="shared" si="344"/>
        <v>-2.9039671966837322E-3</v>
      </c>
      <c r="AG265" s="11">
        <f t="shared" si="345"/>
        <v>2.0567434751257441E-3</v>
      </c>
      <c r="AH265" s="11">
        <f t="shared" si="346"/>
        <v>8.257041531207765E-4</v>
      </c>
      <c r="AI265" s="1">
        <f t="shared" si="325"/>
        <v>303279.16528822435</v>
      </c>
      <c r="AJ265" s="1">
        <f t="shared" si="326"/>
        <v>397924.16452798736</v>
      </c>
      <c r="AK265" s="1">
        <f t="shared" si="327"/>
        <v>73565.816920217461</v>
      </c>
      <c r="AL265" s="17">
        <f t="shared" si="363"/>
        <v>66.657328411169246</v>
      </c>
      <c r="AM265" s="17">
        <f t="shared" si="363"/>
        <v>30.012380923961576</v>
      </c>
      <c r="AN265" s="17">
        <f t="shared" si="363"/>
        <v>4.5586391827079629</v>
      </c>
      <c r="AO265" s="7">
        <f t="shared" si="347"/>
        <v>2.2369157698087822E-3</v>
      </c>
      <c r="AP265" s="7">
        <f t="shared" si="347"/>
        <v>3.4446821890514682E-3</v>
      </c>
      <c r="AQ265" s="7">
        <f t="shared" si="347"/>
        <v>2.4933990580480411E-3</v>
      </c>
      <c r="AR265" s="1">
        <f t="shared" si="364"/>
        <v>150844.21179543546</v>
      </c>
      <c r="AS265" s="1">
        <f t="shared" si="365"/>
        <v>206036.48266358452</v>
      </c>
      <c r="AT265" s="1">
        <f t="shared" si="366"/>
        <v>37595.376050003601</v>
      </c>
      <c r="AU265" s="1">
        <f t="shared" si="328"/>
        <v>30168.842359087095</v>
      </c>
      <c r="AV265" s="1">
        <f t="shared" si="329"/>
        <v>41207.296532716908</v>
      </c>
      <c r="AW265" s="1">
        <f t="shared" si="330"/>
        <v>7519.0752100007203</v>
      </c>
      <c r="AX265" s="1">
        <f t="shared" si="378"/>
        <v>93799.130253428855</v>
      </c>
      <c r="AY265" s="1">
        <f t="shared" si="379"/>
        <v>46137.283397508232</v>
      </c>
      <c r="AZ265" s="1">
        <f t="shared" si="380"/>
        <v>4416.8040895540553</v>
      </c>
      <c r="BA265" s="1">
        <f t="shared" si="381"/>
        <v>11.448910862599822</v>
      </c>
      <c r="BB265" s="1">
        <f t="shared" si="382"/>
        <v>10.739376652610533</v>
      </c>
      <c r="BC265" s="1">
        <f t="shared" si="383"/>
        <v>8.3931716568782218</v>
      </c>
      <c r="BD265" s="1">
        <f t="shared" si="384"/>
        <v>307.44771918982826</v>
      </c>
      <c r="BE265">
        <f t="shared" si="370"/>
        <v>7.4918915218220111E-2</v>
      </c>
      <c r="BF265">
        <f t="shared" si="371"/>
        <v>0.20311806369660462</v>
      </c>
      <c r="BG265">
        <f t="shared" si="372"/>
        <v>2.6103804494005161E-2</v>
      </c>
      <c r="BH265">
        <f t="shared" si="385"/>
        <v>0.17793730891319209</v>
      </c>
      <c r="BI265">
        <f t="shared" si="386"/>
        <v>5.6128438574748528E-4</v>
      </c>
      <c r="BJ265">
        <f t="shared" si="386"/>
        <v>4.125694779985793E-3</v>
      </c>
      <c r="BK265">
        <f t="shared" si="386"/>
        <v>6.8140860906124406E-5</v>
      </c>
      <c r="BL265">
        <f t="shared" si="375"/>
        <v>84.666500761164571</v>
      </c>
      <c r="BM265">
        <f t="shared" si="376"/>
        <v>850.04364101178396</v>
      </c>
      <c r="BN265">
        <f t="shared" si="377"/>
        <v>2.5617812901367363</v>
      </c>
      <c r="BO265">
        <f t="shared" si="348"/>
        <v>245.47150639321848</v>
      </c>
      <c r="BP265">
        <f t="shared" si="367"/>
        <v>300.01228287468484</v>
      </c>
      <c r="BQ265">
        <f t="shared" si="368"/>
        <v>58.790595181830305</v>
      </c>
      <c r="BR265" s="7">
        <f t="shared" si="393"/>
        <v>1.7468620020293368E-3</v>
      </c>
      <c r="BS265" s="7">
        <f t="shared" si="373"/>
        <v>2.7886389155638187E-3</v>
      </c>
      <c r="BT265" s="7">
        <f t="shared" si="374"/>
        <v>4.4277918783685346E-4</v>
      </c>
      <c r="BU265" s="8">
        <f>MAX((BU$3*climate!$I375+BU$4*climate!$I375^2+BU$5*climate!$I375^6)*(K265/K$66)^$BW$1,-99)</f>
        <v>-41.105270755820861</v>
      </c>
      <c r="BV265" s="8">
        <f>MAX((BV$3*climate!$I375+BV$4*climate!$I375^2+BV$5*climate!$I375^6)*(L265/L$66)^$BW$1,-99)</f>
        <v>-24.780998039492705</v>
      </c>
      <c r="BW265" s="8">
        <f>MAX((BW$3*climate!$I375+BW$4*climate!$I375^2+BW$5*climate!$I375^6)*(M265/M$66)^$BW$1,-99)</f>
        <v>-24.813359434344829</v>
      </c>
      <c r="BX265" s="8">
        <f>MAX((BX$3*climate!$M375+BX$4*climate!$M375^2+BX$5*climate!$M375^6)*(K265/K$66)^$BW$1,-99)</f>
        <v>-41.105286899676898</v>
      </c>
      <c r="BY265" s="8">
        <f>MAX((BY$3*climate!$M375+BY$4*climate!$M375^2+BY$5*climate!$M375^6)*(L265/L$66)^$BW$1,-99)</f>
        <v>-24.781007122141613</v>
      </c>
      <c r="BZ265" s="8">
        <f>MAX((BZ$3*climate!$M375+BZ$4*climate!$M375^2+BZ$5*climate!$M375^6)*(M265/M$66)^$BW$1,-99)</f>
        <v>-24.813367909160512</v>
      </c>
      <c r="CA265" s="8">
        <f t="shared" si="387"/>
        <v>2.753821121778537E-2</v>
      </c>
      <c r="CB265" s="8">
        <f t="shared" si="388"/>
        <v>7.6794127466932378E-5</v>
      </c>
      <c r="CC265" s="8">
        <f t="shared" si="389"/>
        <v>1.2193346797490734E-5</v>
      </c>
      <c r="CD265" s="8">
        <f>MAX((CD$3*climate!$I375+CD$4*climate!$I375^2+CD$5*climate!$I375^6)*(K265/K$66)^$BW$1,-99)</f>
        <v>-99</v>
      </c>
      <c r="CE265" s="8">
        <f>MAX((CE$3*climate!$I375+CE$4*climate!$I375^2+CE$5*climate!$I375^6)*(L265/L$66)^$BW$1,-99)</f>
        <v>-99</v>
      </c>
      <c r="CF265" s="8">
        <f>MAX((CF$3*climate!$I375+CF$4*climate!$I375^2+CF$5*climate!$I375^6)*(M265/M$66)^$BW$1,-99)</f>
        <v>-99</v>
      </c>
      <c r="CG265" s="8">
        <f>MAX((CG$3*climate!$M375+CG$4*climate!$M375^2+CG$5*climate!$M375^6)*(K265/K$66)^$BW$1,-99)</f>
        <v>-99</v>
      </c>
      <c r="CH265" s="8">
        <f>MAX((CH$3*climate!$M375+CH$4*climate!$M375^2+CH$5*climate!$M375^6)*(L265/L$66)^$BW$1,-99)</f>
        <v>-99</v>
      </c>
      <c r="CI265" s="8">
        <f>MAX((CI$3*climate!$M375+CI$4*climate!$M375^2+CI$5*climate!$M375^6)*(M265/M$66)^$BW$1,-99)</f>
        <v>-99</v>
      </c>
      <c r="CJ265" s="8">
        <f t="shared" si="390"/>
        <v>0</v>
      </c>
      <c r="CK265" s="8">
        <f t="shared" si="391"/>
        <v>0</v>
      </c>
      <c r="CL265" s="8">
        <f t="shared" si="392"/>
        <v>0</v>
      </c>
    </row>
    <row r="266" spans="1:90">
      <c r="A266">
        <f t="shared" si="331"/>
        <v>2220</v>
      </c>
      <c r="B266" s="4">
        <f t="shared" si="349"/>
        <v>1286.529990345234</v>
      </c>
      <c r="C266" s="4">
        <f t="shared" si="350"/>
        <v>3572.5825544406789</v>
      </c>
      <c r="D266" s="4">
        <f t="shared" si="351"/>
        <v>6809.5227864969447</v>
      </c>
      <c r="E266" s="11">
        <f t="shared" si="332"/>
        <v>2.0470612110559724E-7</v>
      </c>
      <c r="F266" s="11">
        <f t="shared" si="333"/>
        <v>4.103906442318386E-7</v>
      </c>
      <c r="G266" s="11">
        <f t="shared" si="334"/>
        <v>9.0607247539670173E-7</v>
      </c>
      <c r="H266" s="4">
        <f t="shared" si="352"/>
        <v>150775.16698829297</v>
      </c>
      <c r="I266" s="4">
        <f t="shared" si="353"/>
        <v>206715.04862466792</v>
      </c>
      <c r="J266" s="4">
        <f t="shared" si="354"/>
        <v>37672.761501118912</v>
      </c>
      <c r="K266" s="4">
        <f t="shared" si="322"/>
        <v>117195.22134717839</v>
      </c>
      <c r="L266" s="4">
        <f t="shared" si="323"/>
        <v>57861.517676540039</v>
      </c>
      <c r="M266" s="4">
        <f t="shared" si="324"/>
        <v>5532.364408240579</v>
      </c>
      <c r="N266" s="11">
        <f t="shared" si="335"/>
        <v>-4.5792722779092188E-4</v>
      </c>
      <c r="O266" s="11">
        <f t="shared" si="336"/>
        <v>3.2930145109497655E-3</v>
      </c>
      <c r="P266" s="11">
        <f t="shared" si="337"/>
        <v>2.0574688970016464E-3</v>
      </c>
      <c r="Q266" s="4">
        <f t="shared" si="338"/>
        <v>1498.606276275746</v>
      </c>
      <c r="R266" s="4">
        <f t="shared" si="339"/>
        <v>7252.9619961104618</v>
      </c>
      <c r="S266" s="4">
        <f t="shared" si="340"/>
        <v>1705.0126474274623</v>
      </c>
      <c r="T266" s="4">
        <f t="shared" si="355"/>
        <v>9.9393441652902048</v>
      </c>
      <c r="U266" s="4">
        <f t="shared" si="356"/>
        <v>35.086763369993683</v>
      </c>
      <c r="V266" s="4">
        <f t="shared" si="357"/>
        <v>45.258499230984754</v>
      </c>
      <c r="W266" s="11">
        <f t="shared" si="341"/>
        <v>-1.219247815263802E-2</v>
      </c>
      <c r="X266" s="11">
        <f t="shared" si="342"/>
        <v>-1.3228699347321071E-2</v>
      </c>
      <c r="Y266" s="11">
        <f t="shared" si="343"/>
        <v>-1.2203590333800474E-2</v>
      </c>
      <c r="Z266" s="4">
        <f t="shared" si="369"/>
        <v>1869.244174250196</v>
      </c>
      <c r="AA266" s="4">
        <f t="shared" si="358"/>
        <v>27677.741160793179</v>
      </c>
      <c r="AB266" s="4">
        <f t="shared" si="359"/>
        <v>3307.3853539981033</v>
      </c>
      <c r="AC266" s="12">
        <f t="shared" si="360"/>
        <v>1.3312885126737231</v>
      </c>
      <c r="AD266" s="12">
        <f t="shared" si="361"/>
        <v>4.740953939116217</v>
      </c>
      <c r="AE266" s="12">
        <f t="shared" si="362"/>
        <v>1.971537268162602</v>
      </c>
      <c r="AF266" s="11">
        <f t="shared" si="344"/>
        <v>-2.9039671966837322E-3</v>
      </c>
      <c r="AG266" s="11">
        <f t="shared" si="345"/>
        <v>2.0567434751257441E-3</v>
      </c>
      <c r="AH266" s="11">
        <f t="shared" si="346"/>
        <v>8.257041531207765E-4</v>
      </c>
      <c r="AI266" s="1">
        <f t="shared" si="325"/>
        <v>303120.09111848898</v>
      </c>
      <c r="AJ266" s="1">
        <f t="shared" si="326"/>
        <v>399339.04460790555</v>
      </c>
      <c r="AK266" s="1">
        <f t="shared" si="327"/>
        <v>73728.310438196437</v>
      </c>
      <c r="AL266" s="17">
        <f t="shared" si="363"/>
        <v>66.80494417197454</v>
      </c>
      <c r="AM266" s="17">
        <f t="shared" si="363"/>
        <v>30.114730206841177</v>
      </c>
      <c r="AN266" s="17">
        <f t="shared" si="363"/>
        <v>4.5698920242856662</v>
      </c>
      <c r="AO266" s="7">
        <f t="shared" ref="AO266:AQ281" si="394">AO$5*AO265</f>
        <v>2.2145466121106941E-3</v>
      </c>
      <c r="AP266" s="7">
        <f t="shared" si="394"/>
        <v>3.4102353671609533E-3</v>
      </c>
      <c r="AQ266" s="7">
        <f t="shared" si="394"/>
        <v>2.4684650674675606E-3</v>
      </c>
      <c r="AR266" s="1">
        <f t="shared" si="364"/>
        <v>150775.16698829297</v>
      </c>
      <c r="AS266" s="1">
        <f t="shared" si="365"/>
        <v>206715.04862466792</v>
      </c>
      <c r="AT266" s="1">
        <f t="shared" si="366"/>
        <v>37672.761501118912</v>
      </c>
      <c r="AU266" s="1">
        <f t="shared" si="328"/>
        <v>30155.033397658597</v>
      </c>
      <c r="AV266" s="1">
        <f t="shared" si="329"/>
        <v>41343.009724933589</v>
      </c>
      <c r="AW266" s="1">
        <f t="shared" si="330"/>
        <v>7534.5523002237824</v>
      </c>
      <c r="AX266" s="1">
        <f t="shared" si="378"/>
        <v>93756.177077742701</v>
      </c>
      <c r="AY266" s="1">
        <f t="shared" si="379"/>
        <v>46289.214141232027</v>
      </c>
      <c r="AZ266" s="1">
        <f t="shared" si="380"/>
        <v>4425.8915265924643</v>
      </c>
      <c r="BA266" s="1">
        <f t="shared" si="381"/>
        <v>11.448452830491339</v>
      </c>
      <c r="BB266" s="1">
        <f t="shared" si="382"/>
        <v>10.742664257022966</v>
      </c>
      <c r="BC266" s="1">
        <f t="shared" si="383"/>
        <v>8.3952270120848311</v>
      </c>
      <c r="BD266" s="1">
        <f t="shared" si="384"/>
        <v>298.56121906344515</v>
      </c>
      <c r="BE266">
        <f t="shared" si="370"/>
        <v>7.4918915218220111E-2</v>
      </c>
      <c r="BF266">
        <f t="shared" si="371"/>
        <v>0.20311806369660462</v>
      </c>
      <c r="BG266">
        <f t="shared" si="372"/>
        <v>2.6103804494005161E-2</v>
      </c>
      <c r="BH266">
        <f t="shared" si="385"/>
        <v>0.17800451373450576</v>
      </c>
      <c r="BI266">
        <f t="shared" si="386"/>
        <v>5.6128438574748528E-4</v>
      </c>
      <c r="BJ266">
        <f t="shared" si="386"/>
        <v>4.125694779985793E-3</v>
      </c>
      <c r="BK266">
        <f t="shared" si="386"/>
        <v>6.8140860906124406E-5</v>
      </c>
      <c r="BL266">
        <f t="shared" si="375"/>
        <v>84.627746988998538</v>
      </c>
      <c r="BM266">
        <f t="shared" si="376"/>
        <v>852.84319705530186</v>
      </c>
      <c r="BN266">
        <f t="shared" si="377"/>
        <v>2.5670544013973422</v>
      </c>
      <c r="BO266">
        <f t="shared" si="348"/>
        <v>245.90031124031768</v>
      </c>
      <c r="BP266">
        <f t="shared" si="367"/>
        <v>303.40308603701646</v>
      </c>
      <c r="BQ266">
        <f t="shared" si="368"/>
        <v>59.467059064388451</v>
      </c>
      <c r="BR266" s="7">
        <f t="shared" si="393"/>
        <v>1.7413137485622343E-3</v>
      </c>
      <c r="BS266" s="7">
        <f t="shared" si="373"/>
        <v>2.7074164228774937E-3</v>
      </c>
      <c r="BT266" s="7">
        <f t="shared" si="374"/>
        <v>4.2915486748142155E-4</v>
      </c>
      <c r="BU266" s="8">
        <f>MAX((BU$3*climate!$I376+BU$4*climate!$I376^2+BU$5*climate!$I376^6)*(K266/K$66)^$BW$1,-99)</f>
        <v>-41.254018379804251</v>
      </c>
      <c r="BV266" s="8">
        <f>MAX((BV$3*climate!$I376+BV$4*climate!$I376^2+BV$5*climate!$I376^6)*(L266/L$66)^$BW$1,-99)</f>
        <v>-24.841598396452493</v>
      </c>
      <c r="BW266" s="8">
        <f>MAX((BW$3*climate!$I376+BW$4*climate!$I376^2+BW$5*climate!$I376^6)*(M266/M$66)^$BW$1,-99)</f>
        <v>-24.876174532666631</v>
      </c>
      <c r="BX266" s="8">
        <f>MAX((BX$3*climate!$M376+BX$4*climate!$M376^2+BX$5*climate!$M376^6)*(K266/K$66)^$BW$1,-99)</f>
        <v>-41.254034506120938</v>
      </c>
      <c r="BY266" s="8">
        <f>MAX((BY$3*climate!$M376+BY$4*climate!$M376^2+BY$5*climate!$M376^6)*(L266/L$66)^$BW$1,-99)</f>
        <v>-24.841607460108261</v>
      </c>
      <c r="BZ266" s="8">
        <f>MAX((BZ$3*climate!$M376+BZ$4*climate!$M376^2+BZ$5*climate!$M376^6)*(M266/M$66)^$BW$1,-99)</f>
        <v>-24.876182991718498</v>
      </c>
      <c r="CA266" s="8">
        <f t="shared" si="387"/>
        <v>2.7501239349175685E-2</v>
      </c>
      <c r="CB266" s="8">
        <f t="shared" si="388"/>
        <v>7.4457307063443E-5</v>
      </c>
      <c r="CC266" s="8">
        <f t="shared" si="389"/>
        <v>1.1802290728470347E-5</v>
      </c>
      <c r="CD266" s="8">
        <f>MAX((CD$3*climate!$I376+CD$4*climate!$I376^2+CD$5*climate!$I376^6)*(K266/K$66)^$BW$1,-99)</f>
        <v>-99</v>
      </c>
      <c r="CE266" s="8">
        <f>MAX((CE$3*climate!$I376+CE$4*climate!$I376^2+CE$5*climate!$I376^6)*(L266/L$66)^$BW$1,-99)</f>
        <v>-99</v>
      </c>
      <c r="CF266" s="8">
        <f>MAX((CF$3*climate!$I376+CF$4*climate!$I376^2+CF$5*climate!$I376^6)*(M266/M$66)^$BW$1,-99)</f>
        <v>-99</v>
      </c>
      <c r="CG266" s="8">
        <f>MAX((CG$3*climate!$M376+CG$4*climate!$M376^2+CG$5*climate!$M376^6)*(K266/K$66)^$BW$1,-99)</f>
        <v>-99</v>
      </c>
      <c r="CH266" s="8">
        <f>MAX((CH$3*climate!$M376+CH$4*climate!$M376^2+CH$5*climate!$M376^6)*(L266/L$66)^$BW$1,-99)</f>
        <v>-99</v>
      </c>
      <c r="CI266" s="8">
        <f>MAX((CI$3*climate!$M376+CI$4*climate!$M376^2+CI$5*climate!$M376^6)*(M266/M$66)^$BW$1,-99)</f>
        <v>-99</v>
      </c>
      <c r="CJ266" s="8">
        <f t="shared" si="390"/>
        <v>0</v>
      </c>
      <c r="CK266" s="8">
        <f t="shared" si="391"/>
        <v>0</v>
      </c>
      <c r="CL266" s="8">
        <f t="shared" si="392"/>
        <v>0</v>
      </c>
    </row>
    <row r="267" spans="1:90">
      <c r="A267">
        <f t="shared" si="331"/>
        <v>2221</v>
      </c>
      <c r="B267" s="4">
        <f t="shared" si="349"/>
        <v>1286.5302405377697</v>
      </c>
      <c r="C267" s="4">
        <f t="shared" si="350"/>
        <v>3572.5839472874122</v>
      </c>
      <c r="D267" s="4">
        <f t="shared" si="351"/>
        <v>6809.5286479220531</v>
      </c>
      <c r="E267" s="11">
        <f t="shared" si="332"/>
        <v>1.9447081505031737E-7</v>
      </c>
      <c r="F267" s="11">
        <f t="shared" si="333"/>
        <v>3.8987111202024668E-7</v>
      </c>
      <c r="G267" s="11">
        <f t="shared" si="334"/>
        <v>8.607688516268666E-7</v>
      </c>
      <c r="H267" s="4">
        <f t="shared" si="352"/>
        <v>150708.13127053226</v>
      </c>
      <c r="I267" s="4">
        <f t="shared" si="353"/>
        <v>207391.03713951225</v>
      </c>
      <c r="J267" s="4">
        <f t="shared" si="354"/>
        <v>37749.83665734747</v>
      </c>
      <c r="K267" s="4">
        <f t="shared" si="322"/>
        <v>117143.09273253947</v>
      </c>
      <c r="L267" s="4">
        <f t="shared" si="323"/>
        <v>58050.710689941909</v>
      </c>
      <c r="M267" s="4">
        <f t="shared" si="324"/>
        <v>5543.6783673517466</v>
      </c>
      <c r="N267" s="11">
        <f t="shared" si="335"/>
        <v>-4.4480153746617734E-4</v>
      </c>
      <c r="O267" s="11">
        <f t="shared" si="336"/>
        <v>3.2697554609526502E-3</v>
      </c>
      <c r="P267" s="11">
        <f t="shared" si="337"/>
        <v>2.0450495080033271E-3</v>
      </c>
      <c r="Q267" s="4">
        <f t="shared" si="338"/>
        <v>1479.6763846619738</v>
      </c>
      <c r="R267" s="4">
        <f t="shared" si="339"/>
        <v>7180.4192299616707</v>
      </c>
      <c r="S267" s="4">
        <f t="shared" si="340"/>
        <v>1687.6511076070583</v>
      </c>
      <c r="T267" s="4">
        <f t="shared" si="355"/>
        <v>9.8181589287033546</v>
      </c>
      <c r="U267" s="4">
        <f t="shared" si="356"/>
        <v>34.622611126301436</v>
      </c>
      <c r="V267" s="4">
        <f t="shared" si="357"/>
        <v>44.706183047247194</v>
      </c>
      <c r="W267" s="11">
        <f t="shared" si="341"/>
        <v>-1.219247815263802E-2</v>
      </c>
      <c r="X267" s="11">
        <f t="shared" si="342"/>
        <v>-1.3228699347321071E-2</v>
      </c>
      <c r="Y267" s="11">
        <f t="shared" si="343"/>
        <v>-1.2203590333800474E-2</v>
      </c>
      <c r="Z267" s="4">
        <f t="shared" si="369"/>
        <v>1840.24870605096</v>
      </c>
      <c r="AA267" s="4">
        <f t="shared" si="358"/>
        <v>27457.907344848038</v>
      </c>
      <c r="AB267" s="4">
        <f t="shared" si="359"/>
        <v>3276.4512907366279</v>
      </c>
      <c r="AC267" s="12">
        <f t="shared" si="360"/>
        <v>1.3274224945035966</v>
      </c>
      <c r="AD267" s="12">
        <f t="shared" si="361"/>
        <v>4.7507048651963659</v>
      </c>
      <c r="AE267" s="12">
        <f t="shared" si="362"/>
        <v>1.9731651746729562</v>
      </c>
      <c r="AF267" s="11">
        <f t="shared" si="344"/>
        <v>-2.9039671966837322E-3</v>
      </c>
      <c r="AG267" s="11">
        <f t="shared" si="345"/>
        <v>2.0567434751257441E-3</v>
      </c>
      <c r="AH267" s="11">
        <f t="shared" si="346"/>
        <v>8.257041531207765E-4</v>
      </c>
      <c r="AI267" s="1">
        <f t="shared" si="325"/>
        <v>302963.1154042987</v>
      </c>
      <c r="AJ267" s="1">
        <f t="shared" si="326"/>
        <v>400748.14987204858</v>
      </c>
      <c r="AK267" s="1">
        <f t="shared" si="327"/>
        <v>73890.031694600591</v>
      </c>
      <c r="AL267" s="17">
        <f t="shared" si="363"/>
        <v>66.951407408134941</v>
      </c>
      <c r="AM267" s="17">
        <f t="shared" si="363"/>
        <v>30.216401541684821</v>
      </c>
      <c r="AN267" s="17">
        <f t="shared" si="363"/>
        <v>4.5810598369214741</v>
      </c>
      <c r="AO267" s="7">
        <f t="shared" si="394"/>
        <v>2.1924011459895872E-3</v>
      </c>
      <c r="AP267" s="7">
        <f t="shared" si="394"/>
        <v>3.3761330134893437E-3</v>
      </c>
      <c r="AQ267" s="7">
        <f t="shared" si="394"/>
        <v>2.4437804167928849E-3</v>
      </c>
      <c r="AR267" s="1">
        <f t="shared" si="364"/>
        <v>150708.13127053226</v>
      </c>
      <c r="AS267" s="1">
        <f t="shared" si="365"/>
        <v>207391.03713951225</v>
      </c>
      <c r="AT267" s="1">
        <f t="shared" si="366"/>
        <v>37749.83665734747</v>
      </c>
      <c r="AU267" s="1">
        <f t="shared" si="328"/>
        <v>30141.626254106453</v>
      </c>
      <c r="AV267" s="1">
        <f t="shared" si="329"/>
        <v>41478.207427902453</v>
      </c>
      <c r="AW267" s="1">
        <f t="shared" si="330"/>
        <v>7549.9673314694946</v>
      </c>
      <c r="AX267" s="1">
        <f t="shared" si="378"/>
        <v>93714.474186031584</v>
      </c>
      <c r="AY267" s="1">
        <f t="shared" si="379"/>
        <v>46440.568551953533</v>
      </c>
      <c r="AZ267" s="1">
        <f t="shared" si="380"/>
        <v>4434.9426938813958</v>
      </c>
      <c r="BA267" s="1">
        <f t="shared" si="381"/>
        <v>11.448007930000324</v>
      </c>
      <c r="BB267" s="1">
        <f t="shared" si="382"/>
        <v>10.745928678457677</v>
      </c>
      <c r="BC267" s="1">
        <f t="shared" si="383"/>
        <v>8.3972699733256775</v>
      </c>
      <c r="BD267" s="1">
        <f t="shared" si="384"/>
        <v>289.93115574689415</v>
      </c>
      <c r="BE267">
        <f t="shared" si="370"/>
        <v>7.4918915218220111E-2</v>
      </c>
      <c r="BF267">
        <f t="shared" si="371"/>
        <v>0.20311806369660462</v>
      </c>
      <c r="BG267">
        <f t="shared" si="372"/>
        <v>2.6103804494005161E-2</v>
      </c>
      <c r="BH267">
        <f t="shared" si="385"/>
        <v>0.17807104143812053</v>
      </c>
      <c r="BI267">
        <f t="shared" si="386"/>
        <v>5.6128438574748528E-4</v>
      </c>
      <c r="BJ267">
        <f t="shared" si="386"/>
        <v>4.125694779985793E-3</v>
      </c>
      <c r="BK267">
        <f t="shared" si="386"/>
        <v>6.8140860906124406E-5</v>
      </c>
      <c r="BL267">
        <f t="shared" si="375"/>
        <v>84.590120887332077</v>
      </c>
      <c r="BM267">
        <f t="shared" si="376"/>
        <v>855.63211934232538</v>
      </c>
      <c r="BN267">
        <f t="shared" si="377"/>
        <v>2.5723063688972303</v>
      </c>
      <c r="BO267">
        <f t="shared" si="348"/>
        <v>246.32850083305618</v>
      </c>
      <c r="BP267">
        <f t="shared" si="367"/>
        <v>306.83231145590048</v>
      </c>
      <c r="BQ267">
        <f t="shared" si="368"/>
        <v>60.151320336734322</v>
      </c>
      <c r="BR267" s="7">
        <f t="shared" si="393"/>
        <v>1.7360633284078109E-3</v>
      </c>
      <c r="BS267" s="7">
        <f t="shared" si="373"/>
        <v>2.6285596338616441E-3</v>
      </c>
      <c r="BT267" s="7">
        <f t="shared" si="374"/>
        <v>4.1595200440525115E-4</v>
      </c>
      <c r="BU267" s="8">
        <f>MAX((BU$3*climate!$I377+BU$4*climate!$I377^2+BU$5*climate!$I377^6)*(K267/K$66)^$BW$1,-99)</f>
        <v>-41.400396259236693</v>
      </c>
      <c r="BV267" s="8">
        <f>MAX((BV$3*climate!$I377+BV$4*climate!$I377^2+BV$5*climate!$I377^6)*(L267/L$66)^$BW$1,-99)</f>
        <v>-24.900948063028245</v>
      </c>
      <c r="BW267" s="8">
        <f>MAX((BW$3*climate!$I377+BW$4*climate!$I377^2+BW$5*climate!$I377^6)*(M267/M$66)^$BW$1,-99)</f>
        <v>-24.937796359919616</v>
      </c>
      <c r="BX267" s="8">
        <f>MAX((BX$3*climate!$M377+BX$4*climate!$M377^2+BX$5*climate!$M377^6)*(K267/K$66)^$BW$1,-99)</f>
        <v>-41.400412368021335</v>
      </c>
      <c r="BY267" s="8">
        <f>MAX((BY$3*climate!$M377+BY$4*climate!$M377^2+BY$5*climate!$M377^6)*(L267/L$66)^$BW$1,-99)</f>
        <v>-24.900957107819021</v>
      </c>
      <c r="BZ267" s="8">
        <f>MAX((BZ$3*climate!$M377+BZ$4*climate!$M377^2+BZ$5*climate!$M377^6)*(M267/M$66)^$BW$1,-99)</f>
        <v>-24.937804803309884</v>
      </c>
      <c r="CA267" s="8">
        <f t="shared" si="387"/>
        <v>2.7464614339105936E-2</v>
      </c>
      <c r="CB267" s="8">
        <f t="shared" si="388"/>
        <v>7.2192376611351564E-5</v>
      </c>
      <c r="CC267" s="8">
        <f t="shared" si="389"/>
        <v>1.1423961384568316E-5</v>
      </c>
      <c r="CD267" s="8">
        <f>MAX((CD$3*climate!$I377+CD$4*climate!$I377^2+CD$5*climate!$I377^6)*(K267/K$66)^$BW$1,-99)</f>
        <v>-99</v>
      </c>
      <c r="CE267" s="8">
        <f>MAX((CE$3*climate!$I377+CE$4*climate!$I377^2+CE$5*climate!$I377^6)*(L267/L$66)^$BW$1,-99)</f>
        <v>-99</v>
      </c>
      <c r="CF267" s="8">
        <f>MAX((CF$3*climate!$I377+CF$4*climate!$I377^2+CF$5*climate!$I377^6)*(M267/M$66)^$BW$1,-99)</f>
        <v>-99</v>
      </c>
      <c r="CG267" s="8">
        <f>MAX((CG$3*climate!$M377+CG$4*climate!$M377^2+CG$5*climate!$M377^6)*(K267/K$66)^$BW$1,-99)</f>
        <v>-99</v>
      </c>
      <c r="CH267" s="8">
        <f>MAX((CH$3*climate!$M377+CH$4*climate!$M377^2+CH$5*climate!$M377^6)*(L267/L$66)^$BW$1,-99)</f>
        <v>-99</v>
      </c>
      <c r="CI267" s="8">
        <f>MAX((CI$3*climate!$M377+CI$4*climate!$M377^2+CI$5*climate!$M377^6)*(M267/M$66)^$BW$1,-99)</f>
        <v>-99</v>
      </c>
      <c r="CJ267" s="8">
        <f t="shared" si="390"/>
        <v>0</v>
      </c>
      <c r="CK267" s="8">
        <f t="shared" si="391"/>
        <v>0</v>
      </c>
      <c r="CL267" s="8">
        <f t="shared" si="392"/>
        <v>0</v>
      </c>
    </row>
    <row r="268" spans="1:90">
      <c r="A268">
        <f t="shared" si="331"/>
        <v>2222</v>
      </c>
      <c r="B268" s="4">
        <f t="shared" si="349"/>
        <v>1286.5304782207249</v>
      </c>
      <c r="C268" s="4">
        <f t="shared" si="350"/>
        <v>3572.5852704923245</v>
      </c>
      <c r="D268" s="4">
        <f t="shared" si="351"/>
        <v>6809.5342162806992</v>
      </c>
      <c r="E268" s="11">
        <f t="shared" si="332"/>
        <v>1.8474727429780148E-7</v>
      </c>
      <c r="F268" s="11">
        <f t="shared" si="333"/>
        <v>3.7037755641923434E-7</v>
      </c>
      <c r="G268" s="11">
        <f t="shared" si="334"/>
        <v>8.1773040904552326E-7</v>
      </c>
      <c r="H268" s="4">
        <f t="shared" si="352"/>
        <v>150643.17871091375</v>
      </c>
      <c r="I268" s="4">
        <f t="shared" si="353"/>
        <v>208064.47378614129</v>
      </c>
      <c r="J268" s="4">
        <f t="shared" si="354"/>
        <v>37826.607394194398</v>
      </c>
      <c r="K268" s="4">
        <f t="shared" si="322"/>
        <v>117092.58448292159</v>
      </c>
      <c r="L268" s="4">
        <f t="shared" si="323"/>
        <v>58239.190399357132</v>
      </c>
      <c r="M268" s="4">
        <f t="shared" si="324"/>
        <v>5554.9478411836099</v>
      </c>
      <c r="N268" s="11">
        <f t="shared" si="335"/>
        <v>-4.3116711740909253E-4</v>
      </c>
      <c r="O268" s="11">
        <f t="shared" si="336"/>
        <v>3.2468114029116091E-3</v>
      </c>
      <c r="P268" s="11">
        <f t="shared" si="337"/>
        <v>2.0328513101035561E-3</v>
      </c>
      <c r="Q268" s="4">
        <f t="shared" si="338"/>
        <v>1461.0055234366046</v>
      </c>
      <c r="R268" s="4">
        <f t="shared" si="339"/>
        <v>7108.4393157735876</v>
      </c>
      <c r="S268" s="4">
        <f t="shared" si="340"/>
        <v>1670.4459472104149</v>
      </c>
      <c r="T268" s="4">
        <f t="shared" si="355"/>
        <v>9.6984512404660119</v>
      </c>
      <c r="U268" s="4">
        <f t="shared" si="356"/>
        <v>34.164599013092378</v>
      </c>
      <c r="V268" s="4">
        <f t="shared" si="357"/>
        <v>44.160607103950696</v>
      </c>
      <c r="W268" s="11">
        <f t="shared" si="341"/>
        <v>-1.219247815263802E-2</v>
      </c>
      <c r="X268" s="11">
        <f t="shared" si="342"/>
        <v>-1.3228699347321071E-2</v>
      </c>
      <c r="Y268" s="11">
        <f t="shared" si="343"/>
        <v>-1.2203590333800474E-2</v>
      </c>
      <c r="Z268" s="4">
        <f t="shared" si="369"/>
        <v>1811.7267839198505</v>
      </c>
      <c r="AA268" s="4">
        <f t="shared" si="358"/>
        <v>27239.187533901804</v>
      </c>
      <c r="AB268" s="4">
        <f t="shared" si="359"/>
        <v>3245.7661793814709</v>
      </c>
      <c r="AC268" s="12">
        <f t="shared" si="360"/>
        <v>1.3235677031234181</v>
      </c>
      <c r="AD268" s="12">
        <f t="shared" si="361"/>
        <v>4.7604758464301069</v>
      </c>
      <c r="AE268" s="12">
        <f t="shared" si="362"/>
        <v>1.974794425352477</v>
      </c>
      <c r="AF268" s="11">
        <f t="shared" si="344"/>
        <v>-2.9039671966837322E-3</v>
      </c>
      <c r="AG268" s="11">
        <f t="shared" si="345"/>
        <v>2.0567434751257441E-3</v>
      </c>
      <c r="AH268" s="11">
        <f t="shared" si="346"/>
        <v>8.257041531207765E-4</v>
      </c>
      <c r="AI268" s="1">
        <f t="shared" si="325"/>
        <v>302808.43011797528</v>
      </c>
      <c r="AJ268" s="1">
        <f t="shared" si="326"/>
        <v>402151.54231274617</v>
      </c>
      <c r="AK268" s="1">
        <f t="shared" si="327"/>
        <v>74050.995856610025</v>
      </c>
      <c r="AL268" s="17">
        <f t="shared" si="363"/>
        <v>67.096723907038879</v>
      </c>
      <c r="AM268" s="17">
        <f t="shared" si="363"/>
        <v>30.317395986570617</v>
      </c>
      <c r="AN268" s="17">
        <f t="shared" si="363"/>
        <v>4.5921429901959225</v>
      </c>
      <c r="AO268" s="7">
        <f t="shared" si="394"/>
        <v>2.1704771345296913E-3</v>
      </c>
      <c r="AP268" s="7">
        <f t="shared" si="394"/>
        <v>3.3423716833544501E-3</v>
      </c>
      <c r="AQ268" s="7">
        <f t="shared" si="394"/>
        <v>2.4193426126249561E-3</v>
      </c>
      <c r="AR268" s="1">
        <f t="shared" si="364"/>
        <v>150643.17871091375</v>
      </c>
      <c r="AS268" s="1">
        <f t="shared" si="365"/>
        <v>208064.47378614129</v>
      </c>
      <c r="AT268" s="1">
        <f t="shared" si="366"/>
        <v>37826.607394194398</v>
      </c>
      <c r="AU268" s="1">
        <f t="shared" si="328"/>
        <v>30128.635742182752</v>
      </c>
      <c r="AV268" s="1">
        <f t="shared" si="329"/>
        <v>41612.894757228263</v>
      </c>
      <c r="AW268" s="1">
        <f t="shared" si="330"/>
        <v>7565.3214788388796</v>
      </c>
      <c r="AX268" s="1">
        <f t="shared" si="378"/>
        <v>93674.067586337274</v>
      </c>
      <c r="AY268" s="1">
        <f t="shared" si="379"/>
        <v>46591.352319485697</v>
      </c>
      <c r="AZ268" s="1">
        <f t="shared" si="380"/>
        <v>4443.9582729468884</v>
      </c>
      <c r="BA268" s="1">
        <f t="shared" si="381"/>
        <v>11.447576669903647</v>
      </c>
      <c r="BB268" s="1">
        <f t="shared" si="382"/>
        <v>10.749170230349797</v>
      </c>
      <c r="BC268" s="1">
        <f t="shared" si="383"/>
        <v>8.3993007611895365</v>
      </c>
      <c r="BD268" s="1">
        <f t="shared" si="384"/>
        <v>281.55015049532574</v>
      </c>
      <c r="BE268">
        <f t="shared" si="370"/>
        <v>7.4918915218220111E-2</v>
      </c>
      <c r="BF268">
        <f t="shared" si="371"/>
        <v>0.20311806369660462</v>
      </c>
      <c r="BG268">
        <f t="shared" si="372"/>
        <v>2.6103804494005161E-2</v>
      </c>
      <c r="BH268">
        <f t="shared" si="385"/>
        <v>0.1781368980058477</v>
      </c>
      <c r="BI268">
        <f t="shared" si="386"/>
        <v>5.6128438574748528E-4</v>
      </c>
      <c r="BJ268">
        <f t="shared" si="386"/>
        <v>4.125694779985793E-3</v>
      </c>
      <c r="BK268">
        <f t="shared" si="386"/>
        <v>6.8140860906124406E-5</v>
      </c>
      <c r="BL268">
        <f t="shared" si="375"/>
        <v>84.553664029803883</v>
      </c>
      <c r="BM268">
        <f t="shared" si="376"/>
        <v>858.41051339997398</v>
      </c>
      <c r="BN268">
        <f t="shared" si="377"/>
        <v>2.5775375929983775</v>
      </c>
      <c r="BO268">
        <f t="shared" si="348"/>
        <v>246.75614271009411</v>
      </c>
      <c r="BP268">
        <f t="shared" si="367"/>
        <v>310.30039340854239</v>
      </c>
      <c r="BQ268">
        <f t="shared" si="368"/>
        <v>60.843468661547753</v>
      </c>
      <c r="BR268" s="7">
        <f t="shared" si="393"/>
        <v>1.7311015439858135E-3</v>
      </c>
      <c r="BS268" s="7">
        <f t="shared" si="373"/>
        <v>2.5519996445258681E-3</v>
      </c>
      <c r="BT268" s="7">
        <f t="shared" si="374"/>
        <v>4.0315737637722866E-4</v>
      </c>
      <c r="BU268" s="8">
        <f>MAX((BU$3*climate!$I378+BU$4*climate!$I378^2+BU$5*climate!$I378^6)*(K268/K$66)^$BW$1,-99)</f>
        <v>-41.544411454805079</v>
      </c>
      <c r="BV268" s="8">
        <f>MAX((BV$3*climate!$I378+BV$4*climate!$I378^2+BV$5*climate!$I378^6)*(L268/L$66)^$BW$1,-99)</f>
        <v>-24.959057835187817</v>
      </c>
      <c r="BW268" s="8">
        <f>MAX((BW$3*climate!$I378+BW$4*climate!$I378^2+BW$5*climate!$I378^6)*(M268/M$66)^$BW$1,-99)</f>
        <v>-24.998234180262454</v>
      </c>
      <c r="BX268" s="8">
        <f>MAX((BX$3*climate!$M378+BX$4*climate!$M378^2+BX$5*climate!$M378^6)*(K268/K$66)^$BW$1,-99)</f>
        <v>-41.544427546064185</v>
      </c>
      <c r="BY268" s="8">
        <f>MAX((BY$3*climate!$M378+BY$4*climate!$M378^2+BY$5*climate!$M378^6)*(L268/L$66)^$BW$1,-99)</f>
        <v>-24.959066861240903</v>
      </c>
      <c r="BZ268" s="8">
        <f>MAX((BZ$3*climate!$M378+BZ$4*climate!$M378^2+BZ$5*climate!$M378^6)*(M268/M$66)^$BW$1,-99)</f>
        <v>-24.998242608092639</v>
      </c>
      <c r="CA268" s="8">
        <f t="shared" si="387"/>
        <v>2.742834644718779E-2</v>
      </c>
      <c r="CB268" s="8">
        <f t="shared" si="388"/>
        <v>6.9997130383155594E-5</v>
      </c>
      <c r="CC268" s="8">
        <f t="shared" si="389"/>
        <v>1.105794019201391E-5</v>
      </c>
      <c r="CD268" s="8">
        <f>MAX((CD$3*climate!$I378+CD$4*climate!$I378^2+CD$5*climate!$I378^6)*(K268/K$66)^$BW$1,-99)</f>
        <v>-99</v>
      </c>
      <c r="CE268" s="8">
        <f>MAX((CE$3*climate!$I378+CE$4*climate!$I378^2+CE$5*climate!$I378^6)*(L268/L$66)^$BW$1,-99)</f>
        <v>-99</v>
      </c>
      <c r="CF268" s="8">
        <f>MAX((CF$3*climate!$I378+CF$4*climate!$I378^2+CF$5*climate!$I378^6)*(M268/M$66)^$BW$1,-99)</f>
        <v>-99</v>
      </c>
      <c r="CG268" s="8">
        <f>MAX((CG$3*climate!$M378+CG$4*climate!$M378^2+CG$5*climate!$M378^6)*(K268/K$66)^$BW$1,-99)</f>
        <v>-99</v>
      </c>
      <c r="CH268" s="8">
        <f>MAX((CH$3*climate!$M378+CH$4*climate!$M378^2+CH$5*climate!$M378^6)*(L268/L$66)^$BW$1,-99)</f>
        <v>-99</v>
      </c>
      <c r="CI268" s="8">
        <f>MAX((CI$3*climate!$M378+CI$4*climate!$M378^2+CI$5*climate!$M378^6)*(M268/M$66)^$BW$1,-99)</f>
        <v>-99</v>
      </c>
      <c r="CJ268" s="8">
        <f t="shared" si="390"/>
        <v>0</v>
      </c>
      <c r="CK268" s="8">
        <f t="shared" si="391"/>
        <v>0</v>
      </c>
      <c r="CL268" s="8">
        <f t="shared" si="392"/>
        <v>0</v>
      </c>
    </row>
    <row r="269" spans="1:90">
      <c r="A269">
        <f t="shared" si="331"/>
        <v>2223</v>
      </c>
      <c r="B269" s="4">
        <f t="shared" si="349"/>
        <v>1286.5307040195742</v>
      </c>
      <c r="C269" s="4">
        <f t="shared" si="350"/>
        <v>3572.5865275374572</v>
      </c>
      <c r="D269" s="4">
        <f t="shared" si="351"/>
        <v>6809.5395062257394</v>
      </c>
      <c r="E269" s="11">
        <f t="shared" si="332"/>
        <v>1.755099105829114E-7</v>
      </c>
      <c r="F269" s="11">
        <f t="shared" si="333"/>
        <v>3.518586785982726E-7</v>
      </c>
      <c r="G269" s="11">
        <f t="shared" si="334"/>
        <v>7.7684388859324704E-7</v>
      </c>
      <c r="H269" s="4">
        <f t="shared" si="352"/>
        <v>150580.38128683533</v>
      </c>
      <c r="I269" s="4">
        <f t="shared" si="353"/>
        <v>208735.38358507943</v>
      </c>
      <c r="J269" s="4">
        <f t="shared" si="354"/>
        <v>37903.079434306972</v>
      </c>
      <c r="K269" s="4">
        <f t="shared" si="322"/>
        <v>117043.75248594477</v>
      </c>
      <c r="L269" s="4">
        <f t="shared" si="323"/>
        <v>58426.963763130552</v>
      </c>
      <c r="M269" s="4">
        <f t="shared" si="324"/>
        <v>5566.1736597097979</v>
      </c>
      <c r="N269" s="11">
        <f t="shared" si="335"/>
        <v>-4.1703748527255335E-4</v>
      </c>
      <c r="O269" s="11">
        <f t="shared" si="336"/>
        <v>3.2241753789128413E-3</v>
      </c>
      <c r="P269" s="11">
        <f t="shared" si="337"/>
        <v>2.0208683946518757E-3</v>
      </c>
      <c r="Q269" s="4">
        <f t="shared" si="338"/>
        <v>1442.5906334352965</v>
      </c>
      <c r="R269" s="4">
        <f t="shared" si="339"/>
        <v>7037.0220536548613</v>
      </c>
      <c r="S269" s="4">
        <f t="shared" si="340"/>
        <v>1653.3963487580502</v>
      </c>
      <c r="T269" s="4">
        <f t="shared" si="355"/>
        <v>9.5802030856022053</v>
      </c>
      <c r="U269" s="4">
        <f t="shared" si="356"/>
        <v>33.712645804426394</v>
      </c>
      <c r="V269" s="4">
        <f t="shared" si="357"/>
        <v>43.621689145962165</v>
      </c>
      <c r="W269" s="11">
        <f t="shared" si="341"/>
        <v>-1.219247815263802E-2</v>
      </c>
      <c r="X269" s="11">
        <f t="shared" si="342"/>
        <v>-1.3228699347321071E-2</v>
      </c>
      <c r="Y269" s="11">
        <f t="shared" si="343"/>
        <v>-1.2203590333800474E-2</v>
      </c>
      <c r="Z269" s="4">
        <f t="shared" si="369"/>
        <v>1783.6712340949111</v>
      </c>
      <c r="AA269" s="4">
        <f t="shared" si="358"/>
        <v>27021.59146101536</v>
      </c>
      <c r="AB269" s="4">
        <f t="shared" si="359"/>
        <v>3215.329164781007</v>
      </c>
      <c r="AC269" s="12">
        <f t="shared" si="360"/>
        <v>1.3197241059309577</v>
      </c>
      <c r="AD269" s="12">
        <f t="shared" si="361"/>
        <v>4.770266924065746</v>
      </c>
      <c r="AE269" s="12">
        <f t="shared" si="362"/>
        <v>1.9764250213110504</v>
      </c>
      <c r="AF269" s="11">
        <f t="shared" si="344"/>
        <v>-2.9039671966837322E-3</v>
      </c>
      <c r="AG269" s="11">
        <f t="shared" si="345"/>
        <v>2.0567434751257441E-3</v>
      </c>
      <c r="AH269" s="11">
        <f t="shared" si="346"/>
        <v>8.257041531207765E-4</v>
      </c>
      <c r="AI269" s="1">
        <f t="shared" si="325"/>
        <v>302656.22284836048</v>
      </c>
      <c r="AJ269" s="1">
        <f t="shared" si="326"/>
        <v>403549.28283869982</v>
      </c>
      <c r="AK269" s="1">
        <f t="shared" si="327"/>
        <v>74211.217749787902</v>
      </c>
      <c r="AL269" s="17">
        <f t="shared" si="363"/>
        <v>67.24089949303054</v>
      </c>
      <c r="AM269" s="17">
        <f t="shared" si="363"/>
        <v>30.41771467237059</v>
      </c>
      <c r="AN269" s="17">
        <f t="shared" si="363"/>
        <v>4.603141857743176</v>
      </c>
      <c r="AO269" s="7">
        <f t="shared" si="394"/>
        <v>2.1487723631843942E-3</v>
      </c>
      <c r="AP269" s="7">
        <f t="shared" si="394"/>
        <v>3.3089479665209054E-3</v>
      </c>
      <c r="AQ269" s="7">
        <f t="shared" si="394"/>
        <v>2.3951491864987063E-3</v>
      </c>
      <c r="AR269" s="1">
        <f t="shared" si="364"/>
        <v>150580.38128683533</v>
      </c>
      <c r="AS269" s="1">
        <f t="shared" si="365"/>
        <v>208735.38358507943</v>
      </c>
      <c r="AT269" s="1">
        <f t="shared" si="366"/>
        <v>37903.079434306972</v>
      </c>
      <c r="AU269" s="1">
        <f t="shared" si="328"/>
        <v>30116.076257367065</v>
      </c>
      <c r="AV269" s="1">
        <f t="shared" si="329"/>
        <v>41747.076717015887</v>
      </c>
      <c r="AW269" s="1">
        <f t="shared" si="330"/>
        <v>7580.6158868613948</v>
      </c>
      <c r="AX269" s="1">
        <f t="shared" si="378"/>
        <v>93635.00198875583</v>
      </c>
      <c r="AY269" s="1">
        <f t="shared" si="379"/>
        <v>46741.571010504442</v>
      </c>
      <c r="AZ269" s="1">
        <f t="shared" si="380"/>
        <v>4452.9389277678383</v>
      </c>
      <c r="BA269" s="1">
        <f t="shared" si="381"/>
        <v>11.447159545434058</v>
      </c>
      <c r="BB269" s="1">
        <f t="shared" si="382"/>
        <v>10.752389219220424</v>
      </c>
      <c r="BC269" s="1">
        <f t="shared" si="383"/>
        <v>8.4013195903765059</v>
      </c>
      <c r="BD269" s="1">
        <f t="shared" si="384"/>
        <v>273.41103576806717</v>
      </c>
      <c r="BE269">
        <f t="shared" si="370"/>
        <v>7.4918915218220111E-2</v>
      </c>
      <c r="BF269">
        <f t="shared" si="371"/>
        <v>0.20311806369660462</v>
      </c>
      <c r="BG269">
        <f t="shared" si="372"/>
        <v>2.6103804494005161E-2</v>
      </c>
      <c r="BH269">
        <f t="shared" si="385"/>
        <v>0.17820208940532589</v>
      </c>
      <c r="BI269">
        <f t="shared" si="386"/>
        <v>5.6128438574748528E-4</v>
      </c>
      <c r="BJ269">
        <f t="shared" si="386"/>
        <v>4.125694779985793E-3</v>
      </c>
      <c r="BK269">
        <f t="shared" si="386"/>
        <v>6.8140860906124406E-5</v>
      </c>
      <c r="BL269">
        <f t="shared" si="375"/>
        <v>84.518416816203498</v>
      </c>
      <c r="BM269">
        <f t="shared" si="376"/>
        <v>861.17848245529433</v>
      </c>
      <c r="BN269">
        <f t="shared" si="377"/>
        <v>2.582748463646896</v>
      </c>
      <c r="BO269">
        <f t="shared" si="348"/>
        <v>247.18330264972755</v>
      </c>
      <c r="BP269">
        <f t="shared" si="367"/>
        <v>313.80777109251903</v>
      </c>
      <c r="BQ269">
        <f t="shared" si="368"/>
        <v>61.54359473433788</v>
      </c>
      <c r="BR269" s="7">
        <f t="shared" si="393"/>
        <v>1.7264193393025096E-3</v>
      </c>
      <c r="BS269" s="7">
        <f t="shared" si="373"/>
        <v>2.4776695577921051E-3</v>
      </c>
      <c r="BT269" s="7">
        <f t="shared" si="374"/>
        <v>3.9075818861513778E-4</v>
      </c>
      <c r="BU269" s="8">
        <f>MAX((BU$3*climate!$I379+BU$4*climate!$I379^2+BU$5*climate!$I379^6)*(K269/K$66)^$BW$1,-99)</f>
        <v>-41.686071339982071</v>
      </c>
      <c r="BV269" s="8">
        <f>MAX((BV$3*climate!$I379+BV$4*climate!$I379^2+BV$5*climate!$I379^6)*(L269/L$66)^$BW$1,-99)</f>
        <v>-25.015938554914964</v>
      </c>
      <c r="BW269" s="8">
        <f>MAX((BW$3*climate!$I379+BW$4*climate!$I379^2+BW$5*climate!$I379^6)*(M269/M$66)^$BW$1,-99)</f>
        <v>-25.057497323543881</v>
      </c>
      <c r="BX269" s="8">
        <f>MAX((BX$3*climate!$M379+BX$4*climate!$M379^2+BX$5*climate!$M379^6)*(K269/K$66)^$BW$1,-99)</f>
        <v>-41.686087413721324</v>
      </c>
      <c r="BY269" s="8">
        <f>MAX((BY$3*climate!$M379+BY$4*climate!$M379^2+BY$5*climate!$M379^6)*(L269/L$66)^$BW$1,-99)</f>
        <v>-25.015947562356725</v>
      </c>
      <c r="BZ269" s="8">
        <f>MAX((BZ$3*climate!$M379+BZ$4*climate!$M379^2+BZ$5*climate!$M379^6)*(M269/M$66)^$BW$1,-99)</f>
        <v>-25.057505735914773</v>
      </c>
      <c r="CA269" s="8">
        <f t="shared" si="387"/>
        <v>2.7392445476428832E-2</v>
      </c>
      <c r="CB269" s="8">
        <f t="shared" si="388"/>
        <v>6.7869428270427772E-5</v>
      </c>
      <c r="CC269" s="8">
        <f t="shared" si="389"/>
        <v>1.0703822376108256E-5</v>
      </c>
      <c r="CD269" s="8">
        <f>MAX((CD$3*climate!$I379+CD$4*climate!$I379^2+CD$5*climate!$I379^6)*(K269/K$66)^$BW$1,-99)</f>
        <v>-99</v>
      </c>
      <c r="CE269" s="8">
        <f>MAX((CE$3*climate!$I379+CE$4*climate!$I379^2+CE$5*climate!$I379^6)*(L269/L$66)^$BW$1,-99)</f>
        <v>-99</v>
      </c>
      <c r="CF269" s="8">
        <f>MAX((CF$3*climate!$I379+CF$4*climate!$I379^2+CF$5*climate!$I379^6)*(M269/M$66)^$BW$1,-99)</f>
        <v>-99</v>
      </c>
      <c r="CG269" s="8">
        <f>MAX((CG$3*climate!$M379+CG$4*climate!$M379^2+CG$5*climate!$M379^6)*(K269/K$66)^$BW$1,-99)</f>
        <v>-99</v>
      </c>
      <c r="CH269" s="8">
        <f>MAX((CH$3*climate!$M379+CH$4*climate!$M379^2+CH$5*climate!$M379^6)*(L269/L$66)^$BW$1,-99)</f>
        <v>-99</v>
      </c>
      <c r="CI269" s="8">
        <f>MAX((CI$3*climate!$M379+CI$4*climate!$M379^2+CI$5*climate!$M379^6)*(M269/M$66)^$BW$1,-99)</f>
        <v>-99</v>
      </c>
      <c r="CJ269" s="8">
        <f t="shared" si="390"/>
        <v>0</v>
      </c>
      <c r="CK269" s="8">
        <f t="shared" si="391"/>
        <v>0</v>
      </c>
      <c r="CL269" s="8">
        <f t="shared" si="392"/>
        <v>0</v>
      </c>
    </row>
    <row r="270" spans="1:90">
      <c r="A270">
        <f t="shared" si="331"/>
        <v>2224</v>
      </c>
      <c r="B270" s="4">
        <f t="shared" si="349"/>
        <v>1286.5309185285187</v>
      </c>
      <c r="C270" s="4">
        <f t="shared" si="350"/>
        <v>3572.5877217307529</v>
      </c>
      <c r="D270" s="4">
        <f t="shared" si="351"/>
        <v>6809.5445316774321</v>
      </c>
      <c r="E270" s="11">
        <f t="shared" si="332"/>
        <v>1.6673441505376583E-7</v>
      </c>
      <c r="F270" s="11">
        <f t="shared" si="333"/>
        <v>3.3426574466835898E-7</v>
      </c>
      <c r="G270" s="11">
        <f t="shared" si="334"/>
        <v>7.3800169416358469E-7</v>
      </c>
      <c r="H270" s="4">
        <f t="shared" si="352"/>
        <v>150519.80890026002</v>
      </c>
      <c r="I270" s="4">
        <f t="shared" si="353"/>
        <v>209403.79100405541</v>
      </c>
      <c r="J270" s="4">
        <f t="shared" si="354"/>
        <v>37979.258349851792</v>
      </c>
      <c r="K270" s="4">
        <f t="shared" si="322"/>
        <v>116996.65101901974</v>
      </c>
      <c r="L270" s="4">
        <f t="shared" si="323"/>
        <v>58614.037586908853</v>
      </c>
      <c r="M270" s="4">
        <f t="shared" si="324"/>
        <v>5577.3566312953035</v>
      </c>
      <c r="N270" s="11">
        <f t="shared" si="335"/>
        <v>-4.0242615196983689E-4</v>
      </c>
      <c r="O270" s="11">
        <f t="shared" si="336"/>
        <v>3.2018405840275044E-3</v>
      </c>
      <c r="P270" s="11">
        <f t="shared" si="337"/>
        <v>2.0090949850257722E-3</v>
      </c>
      <c r="Q270" s="4">
        <f t="shared" si="338"/>
        <v>1424.4286581325991</v>
      </c>
      <c r="R270" s="4">
        <f t="shared" si="339"/>
        <v>6966.1670945408187</v>
      </c>
      <c r="S270" s="4">
        <f t="shared" si="340"/>
        <v>1636.5014768546334</v>
      </c>
      <c r="T270" s="4">
        <f t="shared" si="355"/>
        <v>9.4633966687831652</v>
      </c>
      <c r="U270" s="4">
        <f t="shared" si="356"/>
        <v>33.266671348876912</v>
      </c>
      <c r="V270" s="4">
        <f t="shared" si="357"/>
        <v>43.089347921956453</v>
      </c>
      <c r="W270" s="11">
        <f t="shared" si="341"/>
        <v>-1.219247815263802E-2</v>
      </c>
      <c r="X270" s="11">
        <f t="shared" si="342"/>
        <v>-1.3228699347321071E-2</v>
      </c>
      <c r="Y270" s="11">
        <f t="shared" si="343"/>
        <v>-1.2203590333800474E-2</v>
      </c>
      <c r="Z270" s="4">
        <f t="shared" si="369"/>
        <v>1756.0749461579021</v>
      </c>
      <c r="AA270" s="4">
        <f t="shared" si="358"/>
        <v>26805.128313070694</v>
      </c>
      <c r="AB270" s="4">
        <f t="shared" si="359"/>
        <v>3185.1393512948703</v>
      </c>
      <c r="AC270" s="12">
        <f t="shared" si="360"/>
        <v>1.3158916704186614</v>
      </c>
      <c r="AD270" s="12">
        <f t="shared" si="361"/>
        <v>4.7800781394364265</v>
      </c>
      <c r="AE270" s="12">
        <f t="shared" si="362"/>
        <v>1.9780569636594787</v>
      </c>
      <c r="AF270" s="11">
        <f t="shared" si="344"/>
        <v>-2.9039671966837322E-3</v>
      </c>
      <c r="AG270" s="11">
        <f t="shared" si="345"/>
        <v>2.0567434751257441E-3</v>
      </c>
      <c r="AH270" s="11">
        <f t="shared" si="346"/>
        <v>8.257041531207765E-4</v>
      </c>
      <c r="AI270" s="1">
        <f t="shared" si="325"/>
        <v>302506.67682089156</v>
      </c>
      <c r="AJ270" s="1">
        <f t="shared" si="326"/>
        <v>404941.43127184571</v>
      </c>
      <c r="AK270" s="1">
        <f t="shared" si="327"/>
        <v>74370.711861670512</v>
      </c>
      <c r="AL270" s="17">
        <f t="shared" si="363"/>
        <v>67.383940025671762</v>
      </c>
      <c r="AM270" s="17">
        <f t="shared" si="363"/>
        <v>30.517358801130833</v>
      </c>
      <c r="AN270" s="17">
        <f t="shared" si="363"/>
        <v>4.6140568171043288</v>
      </c>
      <c r="AO270" s="7">
        <f t="shared" si="394"/>
        <v>2.1272846395525504E-3</v>
      </c>
      <c r="AP270" s="7">
        <f t="shared" si="394"/>
        <v>3.2758584868556964E-3</v>
      </c>
      <c r="AQ270" s="7">
        <f t="shared" si="394"/>
        <v>2.3711976946337193E-3</v>
      </c>
      <c r="AR270" s="1">
        <f t="shared" si="364"/>
        <v>150519.80890026002</v>
      </c>
      <c r="AS270" s="1">
        <f t="shared" si="365"/>
        <v>209403.79100405541</v>
      </c>
      <c r="AT270" s="1">
        <f t="shared" si="366"/>
        <v>37979.258349851792</v>
      </c>
      <c r="AU270" s="1">
        <f t="shared" si="328"/>
        <v>30103.961780052006</v>
      </c>
      <c r="AV270" s="1">
        <f t="shared" si="329"/>
        <v>41880.758200811084</v>
      </c>
      <c r="AW270" s="1">
        <f t="shared" si="330"/>
        <v>7595.8516699703587</v>
      </c>
      <c r="AX270" s="1">
        <f t="shared" si="378"/>
        <v>93597.320815215789</v>
      </c>
      <c r="AY270" s="1">
        <f t="shared" si="379"/>
        <v>46891.230069527082</v>
      </c>
      <c r="AZ270" s="1">
        <f t="shared" si="380"/>
        <v>4461.8853050362422</v>
      </c>
      <c r="BA270" s="1">
        <f t="shared" si="381"/>
        <v>11.446757038286954</v>
      </c>
      <c r="BB270" s="1">
        <f t="shared" si="382"/>
        <v>10.755585944828207</v>
      </c>
      <c r="BC270" s="1">
        <f t="shared" si="383"/>
        <v>8.4033266698293474</v>
      </c>
      <c r="BD270" s="1">
        <f t="shared" si="384"/>
        <v>265.50684924168996</v>
      </c>
      <c r="BE270">
        <f t="shared" si="370"/>
        <v>7.4918915218220111E-2</v>
      </c>
      <c r="BF270">
        <f t="shared" si="371"/>
        <v>0.20311806369660462</v>
      </c>
      <c r="BG270">
        <f t="shared" si="372"/>
        <v>2.6103804494005161E-2</v>
      </c>
      <c r="BH270">
        <f t="shared" si="385"/>
        <v>0.17826662158980097</v>
      </c>
      <c r="BI270">
        <f t="shared" si="386"/>
        <v>5.6128438574748528E-4</v>
      </c>
      <c r="BJ270">
        <f t="shared" si="386"/>
        <v>4.125694779985793E-3</v>
      </c>
      <c r="BK270">
        <f t="shared" si="386"/>
        <v>6.8140860906124406E-5</v>
      </c>
      <c r="BL270">
        <f t="shared" si="375"/>
        <v>84.484418481411311</v>
      </c>
      <c r="BM270">
        <f t="shared" si="376"/>
        <v>863.93612745466737</v>
      </c>
      <c r="BN270">
        <f t="shared" si="377"/>
        <v>2.5879393605350147</v>
      </c>
      <c r="BO270">
        <f t="shared" si="348"/>
        <v>247.6100446837747</v>
      </c>
      <c r="BP270">
        <f t="shared" si="367"/>
        <v>317.35488868174502</v>
      </c>
      <c r="BQ270">
        <f t="shared" si="368"/>
        <v>62.251790295379344</v>
      </c>
      <c r="BR270" s="7">
        <f t="shared" si="393"/>
        <v>1.7220077993536087E-3</v>
      </c>
      <c r="BS270" s="7">
        <f t="shared" si="373"/>
        <v>2.4055044250408785E-3</v>
      </c>
      <c r="BT270" s="7">
        <f t="shared" si="374"/>
        <v>3.7874205922280412E-4</v>
      </c>
      <c r="BU270" s="8">
        <f>MAX((BU$3*climate!$I380+BU$4*climate!$I380^2+BU$5*climate!$I380^6)*(K270/K$66)^$BW$1,-99)</f>
        <v>-41.82538359475506</v>
      </c>
      <c r="BV270" s="8">
        <f>MAX((BV$3*climate!$I380+BV$4*climate!$I380^2+BV$5*climate!$I380^6)*(L270/L$66)^$BW$1,-99)</f>
        <v>-25.071601105001875</v>
      </c>
      <c r="BW270" s="8">
        <f>MAX((BW$3*climate!$I380+BW$4*climate!$I380^2+BW$5*climate!$I380^6)*(M270/M$66)^$BW$1,-99)</f>
        <v>-25.115595180230727</v>
      </c>
      <c r="BX270" s="8">
        <f>MAX((BX$3*climate!$M380+BX$4*climate!$M380^2+BX$5*climate!$M380^6)*(K270/K$66)^$BW$1,-99)</f>
        <v>-41.825399650979229</v>
      </c>
      <c r="BY270" s="8">
        <f>MAX((BY$3*climate!$M380+BY$4*climate!$M380^2+BY$5*climate!$M380^6)*(L270/L$66)^$BW$1,-99)</f>
        <v>-25.071610093957741</v>
      </c>
      <c r="BZ270" s="8">
        <f>MAX((BZ$3*climate!$M380+BZ$4*climate!$M380^2+BZ$5*climate!$M380^6)*(M270/M$66)^$BW$1,-99)</f>
        <v>-25.115603577242329</v>
      </c>
      <c r="CA270" s="8">
        <f t="shared" si="387"/>
        <v>2.735692066545329E-2</v>
      </c>
      <c r="CB270" s="8">
        <f t="shared" si="388"/>
        <v>6.580719371624014E-5</v>
      </c>
      <c r="CC270" s="8">
        <f t="shared" si="389"/>
        <v>1.0361216466828664E-5</v>
      </c>
      <c r="CD270" s="8">
        <f>MAX((CD$3*climate!$I380+CD$4*climate!$I380^2+CD$5*climate!$I380^6)*(K270/K$66)^$BW$1,-99)</f>
        <v>-99</v>
      </c>
      <c r="CE270" s="8">
        <f>MAX((CE$3*climate!$I380+CE$4*climate!$I380^2+CE$5*climate!$I380^6)*(L270/L$66)^$BW$1,-99)</f>
        <v>-99</v>
      </c>
      <c r="CF270" s="8">
        <f>MAX((CF$3*climate!$I380+CF$4*climate!$I380^2+CF$5*climate!$I380^6)*(M270/M$66)^$BW$1,-99)</f>
        <v>-99</v>
      </c>
      <c r="CG270" s="8">
        <f>MAX((CG$3*climate!$M380+CG$4*climate!$M380^2+CG$5*climate!$M380^6)*(K270/K$66)^$BW$1,-99)</f>
        <v>-99</v>
      </c>
      <c r="CH270" s="8">
        <f>MAX((CH$3*climate!$M380+CH$4*climate!$M380^2+CH$5*climate!$M380^6)*(L270/L$66)^$BW$1,-99)</f>
        <v>-99</v>
      </c>
      <c r="CI270" s="8">
        <f>MAX((CI$3*climate!$M380+CI$4*climate!$M380^2+CI$5*climate!$M380^6)*(M270/M$66)^$BW$1,-99)</f>
        <v>-99</v>
      </c>
      <c r="CJ270" s="8">
        <f t="shared" si="390"/>
        <v>0</v>
      </c>
      <c r="CK270" s="8">
        <f t="shared" si="391"/>
        <v>0</v>
      </c>
      <c r="CL270" s="8">
        <f t="shared" si="392"/>
        <v>0</v>
      </c>
    </row>
    <row r="271" spans="1:90">
      <c r="A271">
        <f t="shared" si="331"/>
        <v>2225</v>
      </c>
      <c r="B271" s="4">
        <f t="shared" si="349"/>
        <v>1286.5311223120498</v>
      </c>
      <c r="C271" s="4">
        <f t="shared" si="350"/>
        <v>3572.5888562147634</v>
      </c>
      <c r="D271" s="4">
        <f t="shared" si="351"/>
        <v>6809.5493058600632</v>
      </c>
      <c r="E271" s="11">
        <f t="shared" si="332"/>
        <v>1.5839769430107753E-7</v>
      </c>
      <c r="F271" s="11">
        <f t="shared" si="333"/>
        <v>3.1755245743494099E-7</v>
      </c>
      <c r="G271" s="11">
        <f t="shared" si="334"/>
        <v>7.0110160945540542E-7</v>
      </c>
      <c r="H271" s="4">
        <f t="shared" si="352"/>
        <v>150461.52939396037</v>
      </c>
      <c r="I271" s="4">
        <f t="shared" si="353"/>
        <v>210069.71996306564</v>
      </c>
      <c r="J271" s="4">
        <f t="shared" si="354"/>
        <v>38055.149564910738</v>
      </c>
      <c r="K271" s="4">
        <f t="shared" si="322"/>
        <v>116951.33276182473</v>
      </c>
      <c r="L271" s="4">
        <f t="shared" si="323"/>
        <v>58800.418524968227</v>
      </c>
      <c r="M271" s="4">
        <f t="shared" si="324"/>
        <v>5588.4975430256145</v>
      </c>
      <c r="N271" s="11">
        <f t="shared" si="335"/>
        <v>-3.8734661890149624E-4</v>
      </c>
      <c r="O271" s="11">
        <f t="shared" si="336"/>
        <v>3.1798003640854944E-3</v>
      </c>
      <c r="P271" s="11">
        <f t="shared" si="337"/>
        <v>1.9975254348625349E-3</v>
      </c>
      <c r="Q271" s="4">
        <f t="shared" si="338"/>
        <v>1406.5165451735334</v>
      </c>
      <c r="R271" s="4">
        <f t="shared" si="339"/>
        <v>6895.8739457158681</v>
      </c>
      <c r="S271" s="4">
        <f t="shared" si="340"/>
        <v>1619.7604792233412</v>
      </c>
      <c r="T271" s="4">
        <f t="shared" si="355"/>
        <v>9.3480144116492792</v>
      </c>
      <c r="U271" s="4">
        <f t="shared" si="356"/>
        <v>32.826596555316478</v>
      </c>
      <c r="V271" s="4">
        <f t="shared" si="357"/>
        <v>42.5635031721663</v>
      </c>
      <c r="W271" s="11">
        <f t="shared" si="341"/>
        <v>-1.219247815263802E-2</v>
      </c>
      <c r="X271" s="11">
        <f t="shared" si="342"/>
        <v>-1.3228699347321071E-2</v>
      </c>
      <c r="Y271" s="11">
        <f t="shared" si="343"/>
        <v>-1.2203590333800474E-2</v>
      </c>
      <c r="Z271" s="4">
        <f t="shared" si="369"/>
        <v>1728.9308745527517</v>
      </c>
      <c r="AA271" s="4">
        <f t="shared" si="358"/>
        <v>26589.806746511629</v>
      </c>
      <c r="AB271" s="4">
        <f t="shared" si="359"/>
        <v>3155.1958046970599</v>
      </c>
      <c r="AC271" s="12">
        <f t="shared" si="360"/>
        <v>1.3120703641733762</v>
      </c>
      <c r="AD271" s="12">
        <f t="shared" si="361"/>
        <v>4.7899095339603033</v>
      </c>
      <c r="AE271" s="12">
        <f t="shared" si="362"/>
        <v>1.9796902535094818</v>
      </c>
      <c r="AF271" s="11">
        <f t="shared" si="344"/>
        <v>-2.9039671966837322E-3</v>
      </c>
      <c r="AG271" s="11">
        <f t="shared" si="345"/>
        <v>2.0567434751257441E-3</v>
      </c>
      <c r="AH271" s="11">
        <f t="shared" si="346"/>
        <v>8.257041531207765E-4</v>
      </c>
      <c r="AI271" s="1">
        <f t="shared" si="325"/>
        <v>302359.97091885441</v>
      </c>
      <c r="AJ271" s="1">
        <f t="shared" si="326"/>
        <v>406328.04634547228</v>
      </c>
      <c r="AK271" s="1">
        <f t="shared" si="327"/>
        <v>74529.492345473831</v>
      </c>
      <c r="AL271" s="17">
        <f t="shared" si="363"/>
        <v>67.525851398035215</v>
      </c>
      <c r="AM271" s="17">
        <f t="shared" si="363"/>
        <v>30.61632964446769</v>
      </c>
      <c r="AN271" s="17">
        <f t="shared" si="363"/>
        <v>4.624888249583079</v>
      </c>
      <c r="AO271" s="7">
        <f t="shared" si="394"/>
        <v>2.1060117931570249E-3</v>
      </c>
      <c r="AP271" s="7">
        <f t="shared" si="394"/>
        <v>3.2430999019871392E-3</v>
      </c>
      <c r="AQ271" s="7">
        <f t="shared" si="394"/>
        <v>2.347485717687382E-3</v>
      </c>
      <c r="AR271" s="1">
        <f t="shared" si="364"/>
        <v>150461.52939396037</v>
      </c>
      <c r="AS271" s="1">
        <f t="shared" si="365"/>
        <v>210069.71996306564</v>
      </c>
      <c r="AT271" s="1">
        <f t="shared" si="366"/>
        <v>38055.149564910738</v>
      </c>
      <c r="AU271" s="1">
        <f t="shared" si="328"/>
        <v>30092.305878792075</v>
      </c>
      <c r="AV271" s="1">
        <f t="shared" si="329"/>
        <v>42013.943992613131</v>
      </c>
      <c r="AW271" s="1">
        <f t="shared" si="330"/>
        <v>7611.0299129821478</v>
      </c>
      <c r="AX271" s="1">
        <f t="shared" si="378"/>
        <v>93561.066209459779</v>
      </c>
      <c r="AY271" s="1">
        <f t="shared" si="379"/>
        <v>47040.334819974589</v>
      </c>
      <c r="AZ271" s="1">
        <f t="shared" si="380"/>
        <v>4470.7980344204916</v>
      </c>
      <c r="BA271" s="1">
        <f t="shared" si="381"/>
        <v>11.446369616629973</v>
      </c>
      <c r="BB271" s="1">
        <f t="shared" si="382"/>
        <v>10.758760700318746</v>
      </c>
      <c r="BC271" s="1">
        <f t="shared" si="383"/>
        <v>8.4053222028630845</v>
      </c>
      <c r="BD271" s="1">
        <f t="shared" si="384"/>
        <v>257.83082798974209</v>
      </c>
      <c r="BE271">
        <f t="shared" si="370"/>
        <v>7.4918915218220111E-2</v>
      </c>
      <c r="BF271">
        <f t="shared" si="371"/>
        <v>0.20311806369660462</v>
      </c>
      <c r="BG271">
        <f t="shared" si="372"/>
        <v>2.6103804494005161E-2</v>
      </c>
      <c r="BH271">
        <f t="shared" si="385"/>
        <v>0.17833050049788832</v>
      </c>
      <c r="BI271">
        <f t="shared" si="386"/>
        <v>5.6128438574748528E-4</v>
      </c>
      <c r="BJ271">
        <f t="shared" si="386"/>
        <v>4.125694779985793E-3</v>
      </c>
      <c r="BK271">
        <f t="shared" si="386"/>
        <v>6.8140860906124406E-5</v>
      </c>
      <c r="BL271">
        <f t="shared" si="375"/>
        <v>84.451707104516245</v>
      </c>
      <c r="BM271">
        <f t="shared" si="376"/>
        <v>866.68354708469724</v>
      </c>
      <c r="BN271">
        <f t="shared" si="377"/>
        <v>2.5931106532643433</v>
      </c>
      <c r="BO271">
        <f t="shared" si="348"/>
        <v>248.03643111191846</v>
      </c>
      <c r="BP271">
        <f t="shared" si="367"/>
        <v>320.94219538307618</v>
      </c>
      <c r="BQ271">
        <f t="shared" si="368"/>
        <v>62.968148141787566</v>
      </c>
      <c r="BR271" s="7">
        <f t="shared" si="393"/>
        <v>1.7178581495207457E-3</v>
      </c>
      <c r="BS271" s="7">
        <f t="shared" si="373"/>
        <v>2.335441189360076E-3</v>
      </c>
      <c r="BT271" s="7">
        <f t="shared" si="374"/>
        <v>3.6709700516193776E-4</v>
      </c>
      <c r="BU271" s="8">
        <f>MAX((BU$3*climate!$I381+BU$4*climate!$I381^2+BU$5*climate!$I381^6)*(K271/K$66)^$BW$1,-99)</f>
        <v>-41.962356199469376</v>
      </c>
      <c r="BV271" s="8">
        <f>MAX((BV$3*climate!$I381+BV$4*climate!$I381^2+BV$5*climate!$I381^6)*(L271/L$66)^$BW$1,-99)</f>
        <v>-25.126056403995861</v>
      </c>
      <c r="BW271" s="8">
        <f>MAX((BW$3*climate!$I381+BW$4*climate!$I381^2+BW$5*climate!$I381^6)*(M271/M$66)^$BW$1,-99)</f>
        <v>-25.172537196472977</v>
      </c>
      <c r="BX271" s="8">
        <f>MAX((BX$3*climate!$M381+BX$4*climate!$M381^2+BX$5*climate!$M381^6)*(K271/K$66)^$BW$1,-99)</f>
        <v>-41.962372238182425</v>
      </c>
      <c r="BY271" s="8">
        <f>MAX((BY$3*climate!$M381+BY$4*climate!$M381^2+BY$5*climate!$M381^6)*(L271/L$66)^$BW$1,-99)</f>
        <v>-25.126065374590372</v>
      </c>
      <c r="BZ271" s="8">
        <f>MAX((BZ$3*climate!$M381+BZ$4*climate!$M381^2+BZ$5*climate!$M381^6)*(M271/M$66)^$BW$1,-99)</f>
        <v>-25.172545578224543</v>
      </c>
      <c r="CA271" s="8">
        <f t="shared" si="387"/>
        <v>2.7321781043799797E-2</v>
      </c>
      <c r="CB271" s="8">
        <f t="shared" si="388"/>
        <v>6.3808412816367376E-5</v>
      </c>
      <c r="CC271" s="8">
        <f t="shared" si="389"/>
        <v>1.0029743996869107E-5</v>
      </c>
      <c r="CD271" s="8">
        <f>MAX((CD$3*climate!$I381+CD$4*climate!$I381^2+CD$5*climate!$I381^6)*(K271/K$66)^$BW$1,-99)</f>
        <v>-99</v>
      </c>
      <c r="CE271" s="8">
        <f>MAX((CE$3*climate!$I381+CE$4*climate!$I381^2+CE$5*climate!$I381^6)*(L271/L$66)^$BW$1,-99)</f>
        <v>-99</v>
      </c>
      <c r="CF271" s="8">
        <f>MAX((CF$3*climate!$I381+CF$4*climate!$I381^2+CF$5*climate!$I381^6)*(M271/M$66)^$BW$1,-99)</f>
        <v>-99</v>
      </c>
      <c r="CG271" s="8">
        <f>MAX((CG$3*climate!$M381+CG$4*climate!$M381^2+CG$5*climate!$M381^6)*(K271/K$66)^$BW$1,-99)</f>
        <v>-99</v>
      </c>
      <c r="CH271" s="8">
        <f>MAX((CH$3*climate!$M381+CH$4*climate!$M381^2+CH$5*climate!$M381^6)*(L271/L$66)^$BW$1,-99)</f>
        <v>-99</v>
      </c>
      <c r="CI271" s="8">
        <f>MAX((CI$3*climate!$M381+CI$4*climate!$M381^2+CI$5*climate!$M381^6)*(M271/M$66)^$BW$1,-99)</f>
        <v>-99</v>
      </c>
      <c r="CJ271" s="8">
        <f t="shared" si="390"/>
        <v>0</v>
      </c>
      <c r="CK271" s="8">
        <f t="shared" si="391"/>
        <v>0</v>
      </c>
      <c r="CL271" s="8">
        <f t="shared" si="392"/>
        <v>0</v>
      </c>
    </row>
    <row r="272" spans="1:90">
      <c r="A272">
        <f t="shared" si="331"/>
        <v>2226</v>
      </c>
      <c r="B272" s="4">
        <f t="shared" si="349"/>
        <v>1286.5313159064349</v>
      </c>
      <c r="C272" s="4">
        <f t="shared" si="350"/>
        <v>3572.5899339749158</v>
      </c>
      <c r="D272" s="4">
        <f t="shared" si="351"/>
        <v>6809.5538413367431</v>
      </c>
      <c r="E272" s="11">
        <f t="shared" si="332"/>
        <v>1.5047780958602364E-7</v>
      </c>
      <c r="F272" s="11">
        <f t="shared" si="333"/>
        <v>3.0167483456319394E-7</v>
      </c>
      <c r="G272" s="11">
        <f t="shared" si="334"/>
        <v>6.6604652898263516E-7</v>
      </c>
      <c r="H272" s="4">
        <f t="shared" si="352"/>
        <v>150405.60856806705</v>
      </c>
      <c r="I272" s="4">
        <f t="shared" si="353"/>
        <v>210733.19383977159</v>
      </c>
      <c r="J272" s="4">
        <f t="shared" si="354"/>
        <v>38130.7583578919</v>
      </c>
      <c r="K272" s="4">
        <f t="shared" si="322"/>
        <v>116907.84880902624</v>
      </c>
      <c r="L272" s="4">
        <f t="shared" si="323"/>
        <v>58986.11308163956</v>
      </c>
      <c r="M272" s="4">
        <f t="shared" si="324"/>
        <v>5599.597161039067</v>
      </c>
      <c r="N272" s="11">
        <f t="shared" si="335"/>
        <v>-3.7181237504191333E-4</v>
      </c>
      <c r="O272" s="11">
        <f t="shared" si="336"/>
        <v>3.15804821342347E-3</v>
      </c>
      <c r="P272" s="11">
        <f t="shared" si="337"/>
        <v>1.9861542262471499E-3</v>
      </c>
      <c r="Q272" s="4">
        <f t="shared" si="338"/>
        <v>1388.8512478407567</v>
      </c>
      <c r="R272" s="4">
        <f t="shared" si="339"/>
        <v>6826.1419761881498</v>
      </c>
      <c r="S272" s="4">
        <f t="shared" si="340"/>
        <v>1603.172487705375</v>
      </c>
      <c r="T272" s="4">
        <f t="shared" si="355"/>
        <v>9.2340389501647007</v>
      </c>
      <c r="U272" s="4">
        <f t="shared" si="356"/>
        <v>32.392343378890388</v>
      </c>
      <c r="V272" s="4">
        <f t="shared" si="357"/>
        <v>42.044075616281766</v>
      </c>
      <c r="W272" s="11">
        <f t="shared" si="341"/>
        <v>-1.219247815263802E-2</v>
      </c>
      <c r="X272" s="11">
        <f t="shared" si="342"/>
        <v>-1.3228699347321071E-2</v>
      </c>
      <c r="Y272" s="11">
        <f t="shared" si="343"/>
        <v>-1.2203590333800474E-2</v>
      </c>
      <c r="Z272" s="4">
        <f t="shared" si="369"/>
        <v>1702.2320399925316</v>
      </c>
      <c r="AA272" s="4">
        <f t="shared" si="358"/>
        <v>26375.634902741047</v>
      </c>
      <c r="AB272" s="4">
        <f t="shared" si="359"/>
        <v>3125.4975540201081</v>
      </c>
      <c r="AC272" s="12">
        <f t="shared" si="360"/>
        <v>1.3082601548760757</v>
      </c>
      <c r="AD272" s="12">
        <f t="shared" si="361"/>
        <v>4.7997611491407186</v>
      </c>
      <c r="AE272" s="12">
        <f t="shared" si="362"/>
        <v>1.9813248919736972</v>
      </c>
      <c r="AF272" s="11">
        <f t="shared" si="344"/>
        <v>-2.9039671966837322E-3</v>
      </c>
      <c r="AG272" s="11">
        <f t="shared" si="345"/>
        <v>2.0567434751257441E-3</v>
      </c>
      <c r="AH272" s="11">
        <f t="shared" si="346"/>
        <v>8.257041531207765E-4</v>
      </c>
      <c r="AI272" s="1">
        <f t="shared" si="325"/>
        <v>302216.27970576106</v>
      </c>
      <c r="AJ272" s="1">
        <f t="shared" si="326"/>
        <v>407709.18570353818</v>
      </c>
      <c r="AK272" s="1">
        <f t="shared" si="327"/>
        <v>74687.573023908597</v>
      </c>
      <c r="AL272" s="17">
        <f t="shared" si="363"/>
        <v>67.66663953502858</v>
      </c>
      <c r="AM272" s="17">
        <f t="shared" si="363"/>
        <v>30.714628541980176</v>
      </c>
      <c r="AN272" s="17">
        <f t="shared" si="363"/>
        <v>4.6356365401037571</v>
      </c>
      <c r="AO272" s="7">
        <f t="shared" si="394"/>
        <v>2.0849516752254548E-3</v>
      </c>
      <c r="AP272" s="7">
        <f t="shared" si="394"/>
        <v>3.2106689029672677E-3</v>
      </c>
      <c r="AQ272" s="7">
        <f t="shared" si="394"/>
        <v>2.3240108605105084E-3</v>
      </c>
      <c r="AR272" s="1">
        <f t="shared" si="364"/>
        <v>150405.60856806705</v>
      </c>
      <c r="AS272" s="1">
        <f t="shared" si="365"/>
        <v>210733.19383977159</v>
      </c>
      <c r="AT272" s="1">
        <f t="shared" si="366"/>
        <v>38130.7583578919</v>
      </c>
      <c r="AU272" s="1">
        <f t="shared" si="328"/>
        <v>30081.121713613411</v>
      </c>
      <c r="AV272" s="1">
        <f t="shared" si="329"/>
        <v>42146.638767954319</v>
      </c>
      <c r="AW272" s="1">
        <f t="shared" si="330"/>
        <v>7626.15167157838</v>
      </c>
      <c r="AX272" s="1">
        <f t="shared" si="378"/>
        <v>93526.279047220974</v>
      </c>
      <c r="AY272" s="1">
        <f t="shared" si="379"/>
        <v>47188.890465311648</v>
      </c>
      <c r="AZ272" s="1">
        <f t="shared" si="380"/>
        <v>4479.6777288312533</v>
      </c>
      <c r="BA272" s="1">
        <f t="shared" si="381"/>
        <v>11.44599773511557</v>
      </c>
      <c r="BB272" s="1">
        <f t="shared" si="382"/>
        <v>10.761913772371795</v>
      </c>
      <c r="BC272" s="1">
        <f t="shared" si="383"/>
        <v>8.4073063872928078</v>
      </c>
      <c r="BD272" s="1">
        <f t="shared" si="384"/>
        <v>250.37640282466069</v>
      </c>
      <c r="BE272">
        <f t="shared" si="370"/>
        <v>7.4918915218220111E-2</v>
      </c>
      <c r="BF272">
        <f t="shared" si="371"/>
        <v>0.20311806369660462</v>
      </c>
      <c r="BG272">
        <f t="shared" si="372"/>
        <v>2.6103804494005161E-2</v>
      </c>
      <c r="BH272">
        <f t="shared" si="385"/>
        <v>0.17839373205331871</v>
      </c>
      <c r="BI272">
        <f t="shared" si="386"/>
        <v>5.6128438574748528E-4</v>
      </c>
      <c r="BJ272">
        <f t="shared" si="386"/>
        <v>4.125694779985793E-3</v>
      </c>
      <c r="BK272">
        <f t="shared" si="386"/>
        <v>6.8140860906124406E-5</v>
      </c>
      <c r="BL272">
        <f t="shared" si="375"/>
        <v>84.42031961810423</v>
      </c>
      <c r="BM272">
        <f t="shared" si="376"/>
        <v>869.42083779447989</v>
      </c>
      <c r="BN272">
        <f t="shared" si="377"/>
        <v>2.5982627015101527</v>
      </c>
      <c r="BO272">
        <f t="shared" si="348"/>
        <v>248.46252251648212</v>
      </c>
      <c r="BP272">
        <f t="shared" si="367"/>
        <v>324.5701454935392</v>
      </c>
      <c r="BQ272">
        <f t="shared" si="368"/>
        <v>63.692762139730647</v>
      </c>
      <c r="BR272" s="7">
        <f t="shared" si="393"/>
        <v>1.7139617549459807E-3</v>
      </c>
      <c r="BS272" s="7">
        <f t="shared" si="373"/>
        <v>2.2674186304466755E-3</v>
      </c>
      <c r="BT272" s="7">
        <f t="shared" si="374"/>
        <v>3.5581142873727066E-4</v>
      </c>
      <c r="BU272" s="8">
        <f>MAX((BU$3*climate!$I382+BU$4*climate!$I382^2+BU$5*climate!$I382^6)*(K272/K$66)^$BW$1,-99)</f>
        <v>-42.09699742878098</v>
      </c>
      <c r="BV272" s="8">
        <f>MAX((BV$3*climate!$I382+BV$4*climate!$I382^2+BV$5*climate!$I382^6)*(L272/L$66)^$BW$1,-99)</f>
        <v>-25.179315401298052</v>
      </c>
      <c r="BW272" s="8">
        <f>MAX((BW$3*climate!$I382+BW$4*climate!$I382^2+BW$5*climate!$I382^6)*(M272/M$66)^$BW$1,-99)</f>
        <v>-25.228332869304321</v>
      </c>
      <c r="BX272" s="8">
        <f>MAX((BX$3*climate!$M382+BX$4*climate!$M382^2+BX$5*climate!$M382^6)*(K272/K$66)^$BW$1,-99)</f>
        <v>-42.097013449985923</v>
      </c>
      <c r="BY272" s="8">
        <f>MAX((BY$3*climate!$M382+BY$4*climate!$M382^2+BY$5*climate!$M382^6)*(L272/L$66)^$BW$1,-99)</f>
        <v>-25.179324353654756</v>
      </c>
      <c r="BZ272" s="8">
        <f>MAX((BZ$3*climate!$M382+BZ$4*climate!$M382^2+BZ$5*climate!$M382^6)*(M272/M$66)^$BW$1,-99)</f>
        <v>-25.228341235894309</v>
      </c>
      <c r="CA272" s="8">
        <f t="shared" si="387"/>
        <v>2.7287035004440123E-2</v>
      </c>
      <c r="CB272" s="8">
        <f t="shared" si="388"/>
        <v>6.1871131538718114E-5</v>
      </c>
      <c r="CC272" s="8">
        <f t="shared" si="389"/>
        <v>9.7090389109337569E-6</v>
      </c>
      <c r="CD272" s="8">
        <f>MAX((CD$3*climate!$I382+CD$4*climate!$I382^2+CD$5*climate!$I382^6)*(K272/K$66)^$BW$1,-99)</f>
        <v>-99</v>
      </c>
      <c r="CE272" s="8">
        <f>MAX((CE$3*climate!$I382+CE$4*climate!$I382^2+CE$5*climate!$I382^6)*(L272/L$66)^$BW$1,-99)</f>
        <v>-99</v>
      </c>
      <c r="CF272" s="8">
        <f>MAX((CF$3*climate!$I382+CF$4*climate!$I382^2+CF$5*climate!$I382^6)*(M272/M$66)^$BW$1,-99)</f>
        <v>-99</v>
      </c>
      <c r="CG272" s="8">
        <f>MAX((CG$3*climate!$M382+CG$4*climate!$M382^2+CG$5*climate!$M382^6)*(K272/K$66)^$BW$1,-99)</f>
        <v>-99</v>
      </c>
      <c r="CH272" s="8">
        <f>MAX((CH$3*climate!$M382+CH$4*climate!$M382^2+CH$5*climate!$M382^6)*(L272/L$66)^$BW$1,-99)</f>
        <v>-99</v>
      </c>
      <c r="CI272" s="8">
        <f>MAX((CI$3*climate!$M382+CI$4*climate!$M382^2+CI$5*climate!$M382^6)*(M272/M$66)^$BW$1,-99)</f>
        <v>-99</v>
      </c>
      <c r="CJ272" s="8">
        <f t="shared" si="390"/>
        <v>0</v>
      </c>
      <c r="CK272" s="8">
        <f t="shared" si="391"/>
        <v>0</v>
      </c>
      <c r="CL272" s="8">
        <f t="shared" si="392"/>
        <v>0</v>
      </c>
    </row>
    <row r="273" spans="1:90">
      <c r="A273">
        <f t="shared" si="331"/>
        <v>2227</v>
      </c>
      <c r="B273" s="4">
        <f t="shared" si="349"/>
        <v>1286.5314998211286</v>
      </c>
      <c r="C273" s="4">
        <f t="shared" si="350"/>
        <v>3572.5909578473693</v>
      </c>
      <c r="D273" s="4">
        <f t="shared" si="351"/>
        <v>6809.5581500424587</v>
      </c>
      <c r="E273" s="11">
        <f t="shared" si="332"/>
        <v>1.4295391910672244E-7</v>
      </c>
      <c r="F273" s="11">
        <f t="shared" si="333"/>
        <v>2.8659109283503421E-7</v>
      </c>
      <c r="G273" s="11">
        <f t="shared" si="334"/>
        <v>6.3274420253350342E-7</v>
      </c>
      <c r="H273" s="4">
        <f t="shared" si="352"/>
        <v>150352.11019690605</v>
      </c>
      <c r="I273" s="4">
        <f t="shared" si="353"/>
        <v>211394.23547521359</v>
      </c>
      <c r="J273" s="4">
        <f t="shared" si="354"/>
        <v>38206.089863953093</v>
      </c>
      <c r="K273" s="4">
        <f t="shared" si="322"/>
        <v>116866.24868323091</v>
      </c>
      <c r="L273" s="4">
        <f t="shared" si="323"/>
        <v>59171.127612825614</v>
      </c>
      <c r="M273" s="4">
        <f t="shared" si="324"/>
        <v>5610.6562308620378</v>
      </c>
      <c r="N273" s="11">
        <f t="shared" si="335"/>
        <v>-3.5583689392226781E-4</v>
      </c>
      <c r="O273" s="11">
        <f t="shared" si="336"/>
        <v>3.1365777726357624E-3</v>
      </c>
      <c r="P273" s="11">
        <f t="shared" si="337"/>
        <v>1.9749759678995282E-3</v>
      </c>
      <c r="Q273" s="4">
        <f t="shared" si="338"/>
        <v>1371.4297264590107</v>
      </c>
      <c r="R273" s="4">
        <f t="shared" si="339"/>
        <v>6756.9704219189625</v>
      </c>
      <c r="S273" s="4">
        <f t="shared" si="340"/>
        <v>1586.7366192255095</v>
      </c>
      <c r="T273" s="4">
        <f t="shared" si="355"/>
        <v>9.1214531320042092</v>
      </c>
      <c r="U273" s="4">
        <f t="shared" si="356"/>
        <v>31.963834807175861</v>
      </c>
      <c r="V273" s="4">
        <f t="shared" si="357"/>
        <v>41.530986941497332</v>
      </c>
      <c r="W273" s="11">
        <f t="shared" si="341"/>
        <v>-1.219247815263802E-2</v>
      </c>
      <c r="X273" s="11">
        <f t="shared" si="342"/>
        <v>-1.3228699347321071E-2</v>
      </c>
      <c r="Y273" s="11">
        <f t="shared" si="343"/>
        <v>-1.2203590333800474E-2</v>
      </c>
      <c r="Z273" s="4">
        <f t="shared" si="369"/>
        <v>1675.9715307590018</v>
      </c>
      <c r="AA273" s="4">
        <f t="shared" si="358"/>
        <v>26162.620423176639</v>
      </c>
      <c r="AB273" s="4">
        <f t="shared" si="359"/>
        <v>3096.0435933414951</v>
      </c>
      <c r="AC273" s="12">
        <f t="shared" si="360"/>
        <v>1.3044610103015872</v>
      </c>
      <c r="AD273" s="12">
        <f t="shared" si="361"/>
        <v>4.8096330265663756</v>
      </c>
      <c r="AE273" s="12">
        <f t="shared" si="362"/>
        <v>1.9829608801656815</v>
      </c>
      <c r="AF273" s="11">
        <f t="shared" si="344"/>
        <v>-2.9039671966837322E-3</v>
      </c>
      <c r="AG273" s="11">
        <f t="shared" si="345"/>
        <v>2.0567434751257441E-3</v>
      </c>
      <c r="AH273" s="11">
        <f t="shared" si="346"/>
        <v>8.257041531207765E-4</v>
      </c>
      <c r="AI273" s="1">
        <f t="shared" si="325"/>
        <v>302075.77344879834</v>
      </c>
      <c r="AJ273" s="1">
        <f t="shared" si="326"/>
        <v>409084.90590113867</v>
      </c>
      <c r="AK273" s="1">
        <f t="shared" si="327"/>
        <v>74844.967393096114</v>
      </c>
      <c r="AL273" s="17">
        <f t="shared" si="363"/>
        <v>67.806310391749463</v>
      </c>
      <c r="AM273" s="17">
        <f t="shared" si="363"/>
        <v>30.81225689967884</v>
      </c>
      <c r="AN273" s="17">
        <f t="shared" si="363"/>
        <v>4.6463020770716916</v>
      </c>
      <c r="AO273" s="7">
        <f t="shared" si="394"/>
        <v>2.0641021584732002E-3</v>
      </c>
      <c r="AP273" s="7">
        <f t="shared" si="394"/>
        <v>3.1785622139375949E-3</v>
      </c>
      <c r="AQ273" s="7">
        <f t="shared" si="394"/>
        <v>2.3007707519054031E-3</v>
      </c>
      <c r="AR273" s="1">
        <f t="shared" si="364"/>
        <v>150352.11019690605</v>
      </c>
      <c r="AS273" s="1">
        <f t="shared" si="365"/>
        <v>211394.23547521359</v>
      </c>
      <c r="AT273" s="1">
        <f t="shared" si="366"/>
        <v>38206.089863953093</v>
      </c>
      <c r="AU273" s="1">
        <f t="shared" si="328"/>
        <v>30070.422039381214</v>
      </c>
      <c r="AV273" s="1">
        <f t="shared" si="329"/>
        <v>42278.847095042722</v>
      </c>
      <c r="AW273" s="1">
        <f t="shared" si="330"/>
        <v>7641.2179727906187</v>
      </c>
      <c r="AX273" s="1">
        <f t="shared" si="378"/>
        <v>93492.998946584717</v>
      </c>
      <c r="AY273" s="1">
        <f t="shared" si="379"/>
        <v>47336.90209026049</v>
      </c>
      <c r="AZ273" s="1">
        <f t="shared" si="380"/>
        <v>4488.5249846896304</v>
      </c>
      <c r="BA273" s="1">
        <f t="shared" si="381"/>
        <v>11.445641834896678</v>
      </c>
      <c r="BB273" s="1">
        <f t="shared" si="382"/>
        <v>10.76504544134624</v>
      </c>
      <c r="BC273" s="1">
        <f t="shared" si="383"/>
        <v>8.4092794155596913</v>
      </c>
      <c r="BD273" s="1">
        <f t="shared" si="384"/>
        <v>243.13719279749901</v>
      </c>
      <c r="BE273">
        <f t="shared" si="370"/>
        <v>7.4918915218220111E-2</v>
      </c>
      <c r="BF273">
        <f t="shared" si="371"/>
        <v>0.20311806369660462</v>
      </c>
      <c r="BG273">
        <f t="shared" si="372"/>
        <v>2.6103804494005161E-2</v>
      </c>
      <c r="BH273">
        <f t="shared" si="385"/>
        <v>0.17845632216466767</v>
      </c>
      <c r="BI273">
        <f t="shared" si="386"/>
        <v>5.6128438574748528E-4</v>
      </c>
      <c r="BJ273">
        <f t="shared" si="386"/>
        <v>4.125694779985793E-3</v>
      </c>
      <c r="BK273">
        <f t="shared" si="386"/>
        <v>6.8140860906124406E-5</v>
      </c>
      <c r="BL273">
        <f t="shared" si="375"/>
        <v>84.390291817708629</v>
      </c>
      <c r="BM273">
        <f t="shared" si="376"/>
        <v>872.14809381917621</v>
      </c>
      <c r="BN273">
        <f t="shared" si="377"/>
        <v>2.6033958551865171</v>
      </c>
      <c r="BO273">
        <f t="shared" si="348"/>
        <v>248.88837777761279</v>
      </c>
      <c r="BP273">
        <f t="shared" si="367"/>
        <v>328.23919845821001</v>
      </c>
      <c r="BQ273">
        <f t="shared" si="368"/>
        <v>64.425727236781739</v>
      </c>
      <c r="BR273" s="7">
        <f t="shared" si="393"/>
        <v>1.7103101198912007E-3</v>
      </c>
      <c r="BS273" s="7">
        <f t="shared" si="373"/>
        <v>2.2013773111132771E-3</v>
      </c>
      <c r="BT273" s="7">
        <f t="shared" si="374"/>
        <v>3.4487410457452298E-4</v>
      </c>
      <c r="BU273" s="8">
        <f>MAX((BU$3*climate!$I383+BU$4*climate!$I383^2+BU$5*climate!$I383^6)*(K273/K$66)^$BW$1,-99)</f>
        <v>-42.229315845712961</v>
      </c>
      <c r="BV273" s="8">
        <f>MAX((BV$3*climate!$I383+BV$4*climate!$I383^2+BV$5*climate!$I383^6)*(L273/L$66)^$BW$1,-99)</f>
        <v>-25.231389072411378</v>
      </c>
      <c r="BW273" s="8">
        <f>MAX((BW$3*climate!$I383+BW$4*climate!$I383^2+BW$5*climate!$I383^6)*(M273/M$66)^$BW$1,-99)</f>
        <v>-25.282991741976222</v>
      </c>
      <c r="BX273" s="8">
        <f>MAX((BX$3*climate!$M383+BX$4*climate!$M383^2+BX$5*climate!$M383^6)*(K273/K$66)^$BW$1,-99)</f>
        <v>-42.229331849411913</v>
      </c>
      <c r="BY273" s="8">
        <f>MAX((BY$3*climate!$M383+BY$4*climate!$M383^2+BY$5*climate!$M383^6)*(L273/L$66)^$BW$1,-99)</f>
        <v>-25.231398006652849</v>
      </c>
      <c r="BZ273" s="8">
        <f>MAX((BZ$3*climate!$M383+BZ$4*climate!$M383^2+BZ$5*climate!$M383^6)*(M273/M$66)^$BW$1,-99)</f>
        <v>-25.283000093502292</v>
      </c>
      <c r="CA273" s="8">
        <f t="shared" si="387"/>
        <v>2.7252690640213718E-2</v>
      </c>
      <c r="CB273" s="8">
        <f t="shared" si="388"/>
        <v>5.9993454842155652E-5</v>
      </c>
      <c r="CC273" s="8">
        <f t="shared" si="389"/>
        <v>9.3987472817901896E-6</v>
      </c>
      <c r="CD273" s="8">
        <f>MAX((CD$3*climate!$I383+CD$4*climate!$I383^2+CD$5*climate!$I383^6)*(K273/K$66)^$BW$1,-99)</f>
        <v>-99</v>
      </c>
      <c r="CE273" s="8">
        <f>MAX((CE$3*climate!$I383+CE$4*climate!$I383^2+CE$5*climate!$I383^6)*(L273/L$66)^$BW$1,-99)</f>
        <v>-99</v>
      </c>
      <c r="CF273" s="8">
        <f>MAX((CF$3*climate!$I383+CF$4*climate!$I383^2+CF$5*climate!$I383^6)*(M273/M$66)^$BW$1,-99)</f>
        <v>-99</v>
      </c>
      <c r="CG273" s="8">
        <f>MAX((CG$3*climate!$M383+CG$4*climate!$M383^2+CG$5*climate!$M383^6)*(K273/K$66)^$BW$1,-99)</f>
        <v>-99</v>
      </c>
      <c r="CH273" s="8">
        <f>MAX((CH$3*climate!$M383+CH$4*climate!$M383^2+CH$5*climate!$M383^6)*(L273/L$66)^$BW$1,-99)</f>
        <v>-99</v>
      </c>
      <c r="CI273" s="8">
        <f>MAX((CI$3*climate!$M383+CI$4*climate!$M383^2+CI$5*climate!$M383^6)*(M273/M$66)^$BW$1,-99)</f>
        <v>-99</v>
      </c>
      <c r="CJ273" s="8">
        <f t="shared" si="390"/>
        <v>0</v>
      </c>
      <c r="CK273" s="8">
        <f t="shared" si="391"/>
        <v>0</v>
      </c>
      <c r="CL273" s="8">
        <f t="shared" si="392"/>
        <v>0</v>
      </c>
    </row>
    <row r="274" spans="1:90">
      <c r="A274">
        <f t="shared" si="331"/>
        <v>2228</v>
      </c>
      <c r="B274" s="4">
        <f t="shared" si="349"/>
        <v>1286.5316745401126</v>
      </c>
      <c r="C274" s="4">
        <f t="shared" si="350"/>
        <v>3572.5919305264788</v>
      </c>
      <c r="D274" s="4">
        <f t="shared" si="351"/>
        <v>6809.5622433154776</v>
      </c>
      <c r="E274" s="11">
        <f t="shared" si="332"/>
        <v>1.3580622315138631E-7</v>
      </c>
      <c r="F274" s="11">
        <f t="shared" si="333"/>
        <v>2.7226153819328249E-7</v>
      </c>
      <c r="G274" s="11">
        <f t="shared" si="334"/>
        <v>6.0110699240682824E-7</v>
      </c>
      <c r="H274" s="4">
        <f t="shared" si="352"/>
        <v>150301.09604611652</v>
      </c>
      <c r="I274" s="4">
        <f t="shared" si="353"/>
        <v>212052.86717981423</v>
      </c>
      <c r="J274" s="4">
        <f t="shared" si="354"/>
        <v>38281.149077435097</v>
      </c>
      <c r="K274" s="4">
        <f t="shared" si="322"/>
        <v>116826.5803481625</v>
      </c>
      <c r="L274" s="4">
        <f t="shared" si="323"/>
        <v>59355.468327602932</v>
      </c>
      <c r="M274" s="4">
        <f t="shared" si="324"/>
        <v>5621.6754777465039</v>
      </c>
      <c r="N274" s="11">
        <f t="shared" si="335"/>
        <v>-3.3943363045674246E-4</v>
      </c>
      <c r="O274" s="11">
        <f t="shared" si="336"/>
        <v>3.1153828262917571E-3</v>
      </c>
      <c r="P274" s="11">
        <f t="shared" si="337"/>
        <v>1.9639853933401952E-3</v>
      </c>
      <c r="Q274" s="4">
        <f t="shared" si="338"/>
        <v>1354.2489497385582</v>
      </c>
      <c r="R274" s="4">
        <f t="shared" si="339"/>
        <v>6688.3583909092222</v>
      </c>
      <c r="S274" s="4">
        <f t="shared" si="340"/>
        <v>1570.4519767244922</v>
      </c>
      <c r="T274" s="4">
        <f t="shared" si="355"/>
        <v>9.0102400139719361</v>
      </c>
      <c r="U274" s="4">
        <f t="shared" si="356"/>
        <v>31.540994846524296</v>
      </c>
      <c r="V274" s="4">
        <f t="shared" si="357"/>
        <v>41.024159790704879</v>
      </c>
      <c r="W274" s="11">
        <f t="shared" si="341"/>
        <v>-1.219247815263802E-2</v>
      </c>
      <c r="X274" s="11">
        <f t="shared" si="342"/>
        <v>-1.3228699347321071E-2</v>
      </c>
      <c r="Y274" s="11">
        <f t="shared" si="343"/>
        <v>-1.2203590333800474E-2</v>
      </c>
      <c r="Z274" s="4">
        <f t="shared" si="369"/>
        <v>1650.1425038986577</v>
      </c>
      <c r="AA274" s="4">
        <f t="shared" si="358"/>
        <v>25950.770463968627</v>
      </c>
      <c r="AB274" s="4">
        <f t="shared" si="359"/>
        <v>3066.8328835136172</v>
      </c>
      <c r="AC274" s="12">
        <f t="shared" si="360"/>
        <v>1.3006728983183184</v>
      </c>
      <c r="AD274" s="12">
        <f t="shared" si="361"/>
        <v>4.8195252079115152</v>
      </c>
      <c r="AE274" s="12">
        <f t="shared" si="362"/>
        <v>1.9845982191999103</v>
      </c>
      <c r="AF274" s="11">
        <f t="shared" si="344"/>
        <v>-2.9039671966837322E-3</v>
      </c>
      <c r="AG274" s="11">
        <f t="shared" si="345"/>
        <v>2.0567434751257441E-3</v>
      </c>
      <c r="AH274" s="11">
        <f t="shared" si="346"/>
        <v>8.257041531207765E-4</v>
      </c>
      <c r="AI274" s="1">
        <f t="shared" si="325"/>
        <v>301938.61814329977</v>
      </c>
      <c r="AJ274" s="1">
        <f t="shared" si="326"/>
        <v>410455.26240606752</v>
      </c>
      <c r="AK274" s="1">
        <f t="shared" si="327"/>
        <v>75001.688626577117</v>
      </c>
      <c r="AL274" s="17">
        <f t="shared" si="363"/>
        <v>67.9448699518708</v>
      </c>
      <c r="AM274" s="17">
        <f t="shared" si="363"/>
        <v>30.909216188431223</v>
      </c>
      <c r="AN274" s="17">
        <f t="shared" si="363"/>
        <v>4.6568852522359014</v>
      </c>
      <c r="AO274" s="7">
        <f t="shared" si="394"/>
        <v>2.0434611368884683E-3</v>
      </c>
      <c r="AP274" s="7">
        <f t="shared" si="394"/>
        <v>3.1467765917982189E-3</v>
      </c>
      <c r="AQ274" s="7">
        <f t="shared" si="394"/>
        <v>2.2777630443863491E-3</v>
      </c>
      <c r="AR274" s="1">
        <f t="shared" si="364"/>
        <v>150301.09604611652</v>
      </c>
      <c r="AS274" s="1">
        <f t="shared" si="365"/>
        <v>212052.86717981423</v>
      </c>
      <c r="AT274" s="1">
        <f t="shared" si="366"/>
        <v>38281.149077435097</v>
      </c>
      <c r="AU274" s="1">
        <f t="shared" si="328"/>
        <v>30060.219209223305</v>
      </c>
      <c r="AV274" s="1">
        <f t="shared" si="329"/>
        <v>42410.573435962848</v>
      </c>
      <c r="AW274" s="1">
        <f t="shared" si="330"/>
        <v>7656.2298154870196</v>
      </c>
      <c r="AX274" s="1">
        <f t="shared" si="378"/>
        <v>93461.264278530012</v>
      </c>
      <c r="AY274" s="1">
        <f t="shared" si="379"/>
        <v>47484.374662082344</v>
      </c>
      <c r="AZ274" s="1">
        <f t="shared" si="380"/>
        <v>4497.3403821972042</v>
      </c>
      <c r="BA274" s="1">
        <f t="shared" si="381"/>
        <v>11.445302343645588</v>
      </c>
      <c r="BB274" s="1">
        <f t="shared" si="382"/>
        <v>10.768155981422861</v>
      </c>
      <c r="BC274" s="1">
        <f t="shared" si="383"/>
        <v>8.411241474855192</v>
      </c>
      <c r="BD274" s="1">
        <f t="shared" si="384"/>
        <v>236.10699985120797</v>
      </c>
      <c r="BE274">
        <f t="shared" si="370"/>
        <v>7.4918915218220111E-2</v>
      </c>
      <c r="BF274">
        <f t="shared" si="371"/>
        <v>0.20311806369660462</v>
      </c>
      <c r="BG274">
        <f t="shared" si="372"/>
        <v>2.6103804494005161E-2</v>
      </c>
      <c r="BH274">
        <f t="shared" si="385"/>
        <v>0.17851827672507012</v>
      </c>
      <c r="BI274">
        <f t="shared" si="386"/>
        <v>5.6128438574748528E-4</v>
      </c>
      <c r="BJ274">
        <f t="shared" si="386"/>
        <v>4.125694779985793E-3</v>
      </c>
      <c r="BK274">
        <f t="shared" si="386"/>
        <v>6.8140860906124406E-5</v>
      </c>
      <c r="BL274">
        <f t="shared" si="375"/>
        <v>84.361658371418301</v>
      </c>
      <c r="BM274">
        <f t="shared" si="376"/>
        <v>874.86540720478024</v>
      </c>
      <c r="BN274">
        <f t="shared" si="377"/>
        <v>2.6085104546121176</v>
      </c>
      <c r="BO274">
        <f t="shared" si="348"/>
        <v>249.31405408884913</v>
      </c>
      <c r="BP274">
        <f t="shared" si="367"/>
        <v>331.94981892873039</v>
      </c>
      <c r="BQ274">
        <f t="shared" si="368"/>
        <v>65.167139474412437</v>
      </c>
      <c r="BR274" s="7">
        <f t="shared" si="393"/>
        <v>1.7068948870835321E-3</v>
      </c>
      <c r="BS274" s="7">
        <f t="shared" si="373"/>
        <v>2.1372595253526961E-3</v>
      </c>
      <c r="BT274" s="7">
        <f t="shared" si="374"/>
        <v>3.3427416707161378E-4</v>
      </c>
      <c r="BU274" s="8">
        <f>MAX((BU$3*climate!$I384+BU$4*climate!$I384^2+BU$5*climate!$I384^6)*(K274/K$66)^$BW$1,-99)</f>
        <v>-42.359320295810662</v>
      </c>
      <c r="BV274" s="8">
        <f>MAX((BV$3*climate!$I384+BV$4*climate!$I384^2+BV$5*climate!$I384^6)*(L274/L$66)^$BW$1,-99)</f>
        <v>-25.282288414335731</v>
      </c>
      <c r="BW274" s="8">
        <f>MAX((BW$3*climate!$I384+BW$4*climate!$I384^2+BW$5*climate!$I384^6)*(M274/M$66)^$BW$1,-99)</f>
        <v>-25.336523399423651</v>
      </c>
      <c r="BX274" s="8">
        <f>MAX((BX$3*climate!$M384+BX$4*climate!$M384^2+BX$5*climate!$M384^6)*(K274/K$66)^$BW$1,-99)</f>
        <v>-42.359336282004811</v>
      </c>
      <c r="BY274" s="8">
        <f>MAX((BY$3*climate!$M384+BY$4*climate!$M384^2+BY$5*climate!$M384^6)*(L274/L$66)^$BW$1,-99)</f>
        <v>-25.282297330583567</v>
      </c>
      <c r="BZ274" s="8">
        <f>MAX((BZ$3*climate!$M384+BZ$4*climate!$M384^2+BZ$5*climate!$M384^6)*(M274/M$66)^$BW$1,-99)</f>
        <v>-25.336531735982646</v>
      </c>
      <c r="CA274" s="8">
        <f t="shared" si="387"/>
        <v>2.7218755600024659E-2</v>
      </c>
      <c r="CB274" s="8">
        <f t="shared" si="388"/>
        <v>5.817354467439974E-5</v>
      </c>
      <c r="CC274" s="8">
        <f t="shared" si="389"/>
        <v>9.0985268569240666E-6</v>
      </c>
      <c r="CD274" s="8">
        <f>MAX((CD$3*climate!$I384+CD$4*climate!$I384^2+CD$5*climate!$I384^6)*(K274/K$66)^$BW$1,-99)</f>
        <v>-99</v>
      </c>
      <c r="CE274" s="8">
        <f>MAX((CE$3*climate!$I384+CE$4*climate!$I384^2+CE$5*climate!$I384^6)*(L274/L$66)^$BW$1,-99)</f>
        <v>-99</v>
      </c>
      <c r="CF274" s="8">
        <f>MAX((CF$3*climate!$I384+CF$4*climate!$I384^2+CF$5*climate!$I384^6)*(M274/M$66)^$BW$1,-99)</f>
        <v>-99</v>
      </c>
      <c r="CG274" s="8">
        <f>MAX((CG$3*climate!$M384+CG$4*climate!$M384^2+CG$5*climate!$M384^6)*(K274/K$66)^$BW$1,-99)</f>
        <v>-99</v>
      </c>
      <c r="CH274" s="8">
        <f>MAX((CH$3*climate!$M384+CH$4*climate!$M384^2+CH$5*climate!$M384^6)*(L274/L$66)^$BW$1,-99)</f>
        <v>-99</v>
      </c>
      <c r="CI274" s="8">
        <f>MAX((CI$3*climate!$M384+CI$4*climate!$M384^2+CI$5*climate!$M384^6)*(M274/M$66)^$BW$1,-99)</f>
        <v>-99</v>
      </c>
      <c r="CJ274" s="8">
        <f t="shared" si="390"/>
        <v>0</v>
      </c>
      <c r="CK274" s="8">
        <f t="shared" si="391"/>
        <v>0</v>
      </c>
      <c r="CL274" s="8">
        <f t="shared" si="392"/>
        <v>0</v>
      </c>
    </row>
    <row r="275" spans="1:90">
      <c r="A275">
        <f t="shared" si="331"/>
        <v>2229</v>
      </c>
      <c r="B275" s="4">
        <f t="shared" si="349"/>
        <v>1286.5318405231699</v>
      </c>
      <c r="C275" s="4">
        <f t="shared" si="350"/>
        <v>3572.5928545718843</v>
      </c>
      <c r="D275" s="4">
        <f t="shared" si="351"/>
        <v>6809.566131927184</v>
      </c>
      <c r="E275" s="11">
        <f t="shared" si="332"/>
        <v>1.29015911993817E-7</v>
      </c>
      <c r="F275" s="11">
        <f t="shared" si="333"/>
        <v>2.5864846128361837E-7</v>
      </c>
      <c r="G275" s="11">
        <f t="shared" si="334"/>
        <v>5.7105164278648676E-7</v>
      </c>
      <c r="H275" s="4">
        <f t="shared" si="352"/>
        <v>150252.62589003312</v>
      </c>
      <c r="I275" s="4">
        <f t="shared" si="353"/>
        <v>212709.11073965838</v>
      </c>
      <c r="J275" s="4">
        <f t="shared" si="354"/>
        <v>38355.940854302149</v>
      </c>
      <c r="K275" s="4">
        <f t="shared" si="322"/>
        <v>116788.89022205054</v>
      </c>
      <c r="L275" s="4">
        <f t="shared" si="323"/>
        <v>59539.141289904423</v>
      </c>
      <c r="M275" s="4">
        <f t="shared" si="324"/>
        <v>5632.6556070095739</v>
      </c>
      <c r="N275" s="11">
        <f t="shared" si="335"/>
        <v>-3.226160176874604E-4</v>
      </c>
      <c r="O275" s="11">
        <f t="shared" si="336"/>
        <v>3.0944573006776999E-3</v>
      </c>
      <c r="P275" s="11">
        <f t="shared" si="337"/>
        <v>1.9531773590515389E-3</v>
      </c>
      <c r="Q275" s="4">
        <f t="shared" si="338"/>
        <v>1337.3058960592382</v>
      </c>
      <c r="R275" s="4">
        <f t="shared" si="339"/>
        <v>6620.3048681457185</v>
      </c>
      <c r="S275" s="4">
        <f t="shared" si="340"/>
        <v>1554.3176500591276</v>
      </c>
      <c r="T275" s="4">
        <f t="shared" si="355"/>
        <v>8.9003828594515575</v>
      </c>
      <c r="U275" s="4">
        <f t="shared" si="356"/>
        <v>31.123748508584221</v>
      </c>
      <c r="V275" s="4">
        <f t="shared" si="357"/>
        <v>40.523517750830749</v>
      </c>
      <c r="W275" s="11">
        <f t="shared" si="341"/>
        <v>-1.219247815263802E-2</v>
      </c>
      <c r="X275" s="11">
        <f t="shared" si="342"/>
        <v>-1.3228699347321071E-2</v>
      </c>
      <c r="Y275" s="11">
        <f t="shared" si="343"/>
        <v>-1.2203590333800474E-2</v>
      </c>
      <c r="Z275" s="4">
        <f t="shared" si="369"/>
        <v>1624.7381863191679</v>
      </c>
      <c r="AA275" s="4">
        <f t="shared" si="358"/>
        <v>25740.091710381617</v>
      </c>
      <c r="AB275" s="4">
        <f t="shared" si="359"/>
        <v>3037.8643538385486</v>
      </c>
      <c r="AC275" s="12">
        <f t="shared" si="360"/>
        <v>1.2968957868879865</v>
      </c>
      <c r="AD275" s="12">
        <f t="shared" si="361"/>
        <v>4.8294377349360911</v>
      </c>
      <c r="AE275" s="12">
        <f t="shared" si="362"/>
        <v>1.9862369101917798</v>
      </c>
      <c r="AF275" s="11">
        <f t="shared" si="344"/>
        <v>-2.9039671966837322E-3</v>
      </c>
      <c r="AG275" s="11">
        <f t="shared" si="345"/>
        <v>2.0567434751257441E-3</v>
      </c>
      <c r="AH275" s="11">
        <f t="shared" si="346"/>
        <v>8.257041531207765E-4</v>
      </c>
      <c r="AI275" s="1">
        <f t="shared" si="325"/>
        <v>301804.97553819307</v>
      </c>
      <c r="AJ275" s="1">
        <f t="shared" si="326"/>
        <v>411820.30960142362</v>
      </c>
      <c r="AK275" s="1">
        <f t="shared" si="327"/>
        <v>75157.749579406431</v>
      </c>
      <c r="AL275" s="17">
        <f t="shared" ref="AL275:AN290" si="395">AL274*(1+AO275)</f>
        <v>68.082324226056414</v>
      </c>
      <c r="AM275" s="17">
        <f t="shared" si="395"/>
        <v>31.005507942424082</v>
      </c>
      <c r="AN275" s="17">
        <f t="shared" si="395"/>
        <v>4.6673864605540967</v>
      </c>
      <c r="AO275" s="7">
        <f t="shared" si="394"/>
        <v>2.0230265255195838E-3</v>
      </c>
      <c r="AP275" s="7">
        <f t="shared" si="394"/>
        <v>3.1153088258802368E-3</v>
      </c>
      <c r="AQ275" s="7">
        <f t="shared" si="394"/>
        <v>2.2549854139424855E-3</v>
      </c>
      <c r="AR275" s="1">
        <f t="shared" si="364"/>
        <v>150252.62589003312</v>
      </c>
      <c r="AS275" s="1">
        <f t="shared" si="365"/>
        <v>212709.11073965838</v>
      </c>
      <c r="AT275" s="1">
        <f t="shared" si="366"/>
        <v>38355.940854302149</v>
      </c>
      <c r="AU275" s="1">
        <f t="shared" si="328"/>
        <v>30050.525178006625</v>
      </c>
      <c r="AV275" s="1">
        <f t="shared" si="329"/>
        <v>42541.822147931678</v>
      </c>
      <c r="AW275" s="1">
        <f t="shared" si="330"/>
        <v>7671.1881708604305</v>
      </c>
      <c r="AX275" s="1">
        <f t="shared" si="378"/>
        <v>93431.112177640432</v>
      </c>
      <c r="AY275" s="1">
        <f t="shared" si="379"/>
        <v>47631.313031923542</v>
      </c>
      <c r="AZ275" s="1">
        <f t="shared" si="380"/>
        <v>4506.1244856076592</v>
      </c>
      <c r="BA275" s="1">
        <f t="shared" si="381"/>
        <v>11.444979675576159</v>
      </c>
      <c r="BB275" s="1">
        <f t="shared" si="382"/>
        <v>10.771245660744842</v>
      </c>
      <c r="BC275" s="1">
        <f t="shared" si="383"/>
        <v>8.4131927472434391</v>
      </c>
      <c r="BD275" s="1">
        <f t="shared" si="384"/>
        <v>229.2798036233205</v>
      </c>
      <c r="BE275">
        <f t="shared" si="370"/>
        <v>7.4918915218220111E-2</v>
      </c>
      <c r="BF275">
        <f t="shared" si="371"/>
        <v>0.20311806369660462</v>
      </c>
      <c r="BG275">
        <f t="shared" si="372"/>
        <v>2.6103804494005161E-2</v>
      </c>
      <c r="BH275">
        <f t="shared" si="385"/>
        <v>0.1785796016119191</v>
      </c>
      <c r="BI275">
        <f t="shared" si="386"/>
        <v>5.6128438574748528E-4</v>
      </c>
      <c r="BJ275">
        <f t="shared" si="386"/>
        <v>4.125694779985793E-3</v>
      </c>
      <c r="BK275">
        <f t="shared" si="386"/>
        <v>6.8140860906124406E-5</v>
      </c>
      <c r="BL275">
        <f t="shared" si="375"/>
        <v>84.334452829633946</v>
      </c>
      <c r="BM275">
        <f t="shared" si="376"/>
        <v>877.57286783402856</v>
      </c>
      <c r="BN275">
        <f t="shared" si="377"/>
        <v>2.6136068306765372</v>
      </c>
      <c r="BO275">
        <f t="shared" si="348"/>
        <v>249.73960697305145</v>
      </c>
      <c r="BP275">
        <f t="shared" si="367"/>
        <v>335.70247682249232</v>
      </c>
      <c r="BQ275">
        <f t="shared" si="368"/>
        <v>65.917096000629442</v>
      </c>
      <c r="BR275" s="7">
        <f t="shared" si="393"/>
        <v>1.7037078370478742E-3</v>
      </c>
      <c r="BS275" s="7">
        <f t="shared" si="373"/>
        <v>2.0750092479152387E-3</v>
      </c>
      <c r="BT275" s="7">
        <f t="shared" si="374"/>
        <v>3.2400109830437726E-4</v>
      </c>
      <c r="BU275" s="8">
        <f>MAX((BU$3*climate!$I385+BU$4*climate!$I385^2+BU$5*climate!$I385^6)*(K275/K$66)^$BW$1,-99)</f>
        <v>-42.487019901390653</v>
      </c>
      <c r="BV275" s="8">
        <f>MAX((BV$3*climate!$I385+BV$4*climate!$I385^2+BV$5*climate!$I385^6)*(L275/L$66)^$BW$1,-99)</f>
        <v>-25.332024441107645</v>
      </c>
      <c r="BW275" s="8">
        <f>MAX((BW$3*climate!$I385+BW$4*climate!$I385^2+BW$5*climate!$I385^6)*(M275/M$66)^$BW$1,-99)</f>
        <v>-25.38893746386054</v>
      </c>
      <c r="BX275" s="8">
        <f>MAX((BX$3*climate!$M385+BX$4*climate!$M385^2+BX$5*climate!$M385^6)*(K275/K$66)^$BW$1,-99)</f>
        <v>-42.487035870080248</v>
      </c>
      <c r="BY275" s="8">
        <f>MAX((BY$3*climate!$M385+BY$4*climate!$M385^2+BY$5*climate!$M385^6)*(L275/L$66)^$BW$1,-99)</f>
        <v>-25.332033339482457</v>
      </c>
      <c r="BZ275" s="8">
        <f>MAX((BZ$3*climate!$M385+BZ$4*climate!$M385^2+BZ$5*climate!$M385^6)*(M275/M$66)^$BW$1,-99)</f>
        <v>-25.388945785548497</v>
      </c>
      <c r="CA275" s="8">
        <f t="shared" si="387"/>
        <v>2.7185237148520825E-2</v>
      </c>
      <c r="CB275" s="8">
        <f t="shared" si="388"/>
        <v>5.6409618489949605E-5</v>
      </c>
      <c r="CC275" s="8">
        <f t="shared" si="389"/>
        <v>8.8080466937857036E-6</v>
      </c>
      <c r="CD275" s="8">
        <f>MAX((CD$3*climate!$I385+CD$4*climate!$I385^2+CD$5*climate!$I385^6)*(K275/K$66)^$BW$1,-99)</f>
        <v>-99</v>
      </c>
      <c r="CE275" s="8">
        <f>MAX((CE$3*climate!$I385+CE$4*climate!$I385^2+CE$5*climate!$I385^6)*(L275/L$66)^$BW$1,-99)</f>
        <v>-99</v>
      </c>
      <c r="CF275" s="8">
        <f>MAX((CF$3*climate!$I385+CF$4*climate!$I385^2+CF$5*climate!$I385^6)*(M275/M$66)^$BW$1,-99)</f>
        <v>-99</v>
      </c>
      <c r="CG275" s="8">
        <f>MAX((CG$3*climate!$M385+CG$4*climate!$M385^2+CG$5*climate!$M385^6)*(K275/K$66)^$BW$1,-99)</f>
        <v>-99</v>
      </c>
      <c r="CH275" s="8">
        <f>MAX((CH$3*climate!$M385+CH$4*climate!$M385^2+CH$5*climate!$M385^6)*(L275/L$66)^$BW$1,-99)</f>
        <v>-99</v>
      </c>
      <c r="CI275" s="8">
        <f>MAX((CI$3*climate!$M385+CI$4*climate!$M385^2+CI$5*climate!$M385^6)*(M275/M$66)^$BW$1,-99)</f>
        <v>-99</v>
      </c>
      <c r="CJ275" s="8">
        <f t="shared" si="390"/>
        <v>0</v>
      </c>
      <c r="CK275" s="8">
        <f t="shared" si="391"/>
        <v>0</v>
      </c>
      <c r="CL275" s="8">
        <f t="shared" si="392"/>
        <v>0</v>
      </c>
    </row>
    <row r="276" spans="1:90">
      <c r="A276">
        <f t="shared" si="331"/>
        <v>2230</v>
      </c>
      <c r="B276" s="4">
        <f t="shared" si="349"/>
        <v>1286.5319982070948</v>
      </c>
      <c r="C276" s="4">
        <f t="shared" si="350"/>
        <v>3572.5937324152464</v>
      </c>
      <c r="D276" s="4">
        <f t="shared" si="351"/>
        <v>6809.5698261104135</v>
      </c>
      <c r="E276" s="11">
        <f t="shared" si="332"/>
        <v>1.2256511639412613E-7</v>
      </c>
      <c r="F276" s="11">
        <f t="shared" si="333"/>
        <v>2.4571603821943742E-7</v>
      </c>
      <c r="G276" s="11">
        <f t="shared" si="334"/>
        <v>5.4249906064716237E-7</v>
      </c>
      <c r="H276" s="4">
        <f t="shared" si="352"/>
        <v>150206.75752932465</v>
      </c>
      <c r="I276" s="4">
        <f t="shared" si="353"/>
        <v>213362.98742302269</v>
      </c>
      <c r="J276" s="4">
        <f t="shared" si="354"/>
        <v>38430.469914587098</v>
      </c>
      <c r="K276" s="4">
        <f t="shared" si="322"/>
        <v>116753.22319122424</v>
      </c>
      <c r="L276" s="4">
        <f t="shared" si="323"/>
        <v>59722.152420275052</v>
      </c>
      <c r="M276" s="4">
        <f t="shared" si="324"/>
        <v>5643.5973043745644</v>
      </c>
      <c r="N276" s="11">
        <f t="shared" si="335"/>
        <v>-3.0539746339297569E-4</v>
      </c>
      <c r="O276" s="11">
        <f t="shared" si="336"/>
        <v>3.0737952614989794E-3</v>
      </c>
      <c r="P276" s="11">
        <f t="shared" si="337"/>
        <v>1.9425468426250703E-3</v>
      </c>
      <c r="Q276" s="4">
        <f t="shared" si="338"/>
        <v>1320.5975546967886</v>
      </c>
      <c r="R276" s="4">
        <f t="shared" si="339"/>
        <v>6552.8087204094491</v>
      </c>
      <c r="S276" s="4">
        <f t="shared" si="340"/>
        <v>1538.3327168708588</v>
      </c>
      <c r="T276" s="4">
        <f t="shared" si="355"/>
        <v>8.7918651358875799</v>
      </c>
      <c r="U276" s="4">
        <f t="shared" si="356"/>
        <v>30.712021797002528</v>
      </c>
      <c r="V276" s="4">
        <f t="shared" si="357"/>
        <v>40.028985341315121</v>
      </c>
      <c r="W276" s="11">
        <f t="shared" si="341"/>
        <v>-1.219247815263802E-2</v>
      </c>
      <c r="X276" s="11">
        <f t="shared" si="342"/>
        <v>-1.3228699347321071E-2</v>
      </c>
      <c r="Y276" s="11">
        <f t="shared" si="343"/>
        <v>-1.2203590333800474E-2</v>
      </c>
      <c r="Z276" s="4">
        <f t="shared" si="369"/>
        <v>1599.7518757899124</v>
      </c>
      <c r="AA276" s="4">
        <f t="shared" si="358"/>
        <v>25530.590390845024</v>
      </c>
      <c r="AB276" s="4">
        <f t="shared" si="359"/>
        <v>3009.1369036888668</v>
      </c>
      <c r="AC276" s="12">
        <f t="shared" si="360"/>
        <v>1.2931296440653464</v>
      </c>
      <c r="AD276" s="12">
        <f t="shared" si="361"/>
        <v>4.8393706494859465</v>
      </c>
      <c r="AE276" s="12">
        <f t="shared" si="362"/>
        <v>1.9878769542576069</v>
      </c>
      <c r="AF276" s="11">
        <f t="shared" si="344"/>
        <v>-2.9039671966837322E-3</v>
      </c>
      <c r="AG276" s="11">
        <f t="shared" si="345"/>
        <v>2.0567434751257441E-3</v>
      </c>
      <c r="AH276" s="11">
        <f t="shared" si="346"/>
        <v>8.257041531207765E-4</v>
      </c>
      <c r="AI276" s="1">
        <f t="shared" si="325"/>
        <v>301675.00316238037</v>
      </c>
      <c r="AJ276" s="1">
        <f t="shared" si="326"/>
        <v>413180.10078921291</v>
      </c>
      <c r="AK276" s="1">
        <f t="shared" si="327"/>
        <v>75313.162792326228</v>
      </c>
      <c r="AL276" s="17">
        <f t="shared" si="395"/>
        <v>68.218679250406467</v>
      </c>
      <c r="AM276" s="17">
        <f t="shared" si="395"/>
        <v>31.101133757642572</v>
      </c>
      <c r="AN276" s="17">
        <f t="shared" si="395"/>
        <v>4.6778061000599811</v>
      </c>
      <c r="AO276" s="7">
        <f t="shared" si="394"/>
        <v>2.002796260264388E-3</v>
      </c>
      <c r="AP276" s="7">
        <f t="shared" si="394"/>
        <v>3.0841557376214343E-3</v>
      </c>
      <c r="AQ276" s="7">
        <f t="shared" si="394"/>
        <v>2.2324355598030607E-3</v>
      </c>
      <c r="AR276" s="1">
        <f t="shared" si="364"/>
        <v>150206.75752932465</v>
      </c>
      <c r="AS276" s="1">
        <f t="shared" si="365"/>
        <v>213362.98742302269</v>
      </c>
      <c r="AT276" s="1">
        <f t="shared" si="366"/>
        <v>38430.469914587098</v>
      </c>
      <c r="AU276" s="1">
        <f t="shared" si="328"/>
        <v>30041.351505864932</v>
      </c>
      <c r="AV276" s="1">
        <f t="shared" si="329"/>
        <v>42672.597484604543</v>
      </c>
      <c r="AW276" s="1">
        <f t="shared" si="330"/>
        <v>7686.0939829174204</v>
      </c>
      <c r="AX276" s="1">
        <f t="shared" si="378"/>
        <v>93402.578552979394</v>
      </c>
      <c r="AY276" s="1">
        <f t="shared" si="379"/>
        <v>47777.721936220041</v>
      </c>
      <c r="AZ276" s="1">
        <f t="shared" si="380"/>
        <v>4514.8778434996511</v>
      </c>
      <c r="BA276" s="1">
        <f t="shared" si="381"/>
        <v>11.444674231469463</v>
      </c>
      <c r="BB276" s="1">
        <f t="shared" si="382"/>
        <v>10.774314741556053</v>
      </c>
      <c r="BC276" s="1">
        <f t="shared" si="383"/>
        <v>8.4151334097817845</v>
      </c>
      <c r="BD276" s="1">
        <f t="shared" si="384"/>
        <v>222.64975639399296</v>
      </c>
      <c r="BE276">
        <f t="shared" si="370"/>
        <v>7.4918915218220111E-2</v>
      </c>
      <c r="BF276">
        <f t="shared" si="371"/>
        <v>0.20311806369660462</v>
      </c>
      <c r="BG276">
        <f t="shared" si="372"/>
        <v>2.6103804494005161E-2</v>
      </c>
      <c r="BH276">
        <f t="shared" si="385"/>
        <v>0.17864030268655173</v>
      </c>
      <c r="BI276">
        <f t="shared" si="386"/>
        <v>5.6128438574748528E-4</v>
      </c>
      <c r="BJ276">
        <f t="shared" si="386"/>
        <v>4.125694779985793E-3</v>
      </c>
      <c r="BK276">
        <f t="shared" si="386"/>
        <v>6.8140860906124406E-5</v>
      </c>
      <c r="BL276">
        <f t="shared" si="375"/>
        <v>84.308707634968442</v>
      </c>
      <c r="BM276">
        <f t="shared" si="376"/>
        <v>880.27056345333915</v>
      </c>
      <c r="BN276">
        <f t="shared" si="377"/>
        <v>2.6186853050068781</v>
      </c>
      <c r="BO276">
        <f t="shared" si="348"/>
        <v>250.16509029867271</v>
      </c>
      <c r="BP276">
        <f t="shared" si="367"/>
        <v>339.49764738247376</v>
      </c>
      <c r="BQ276">
        <f t="shared" si="368"/>
        <v>66.675695082755468</v>
      </c>
      <c r="BR276" s="7">
        <f t="shared" si="393"/>
        <v>1.7007408874183394E-3</v>
      </c>
      <c r="BS276" s="7">
        <f t="shared" si="373"/>
        <v>2.0145720853546006E-3</v>
      </c>
      <c r="BT276" s="7">
        <f t="shared" si="374"/>
        <v>3.1404471636885066E-4</v>
      </c>
      <c r="BU276" s="8">
        <f>MAX((BU$3*climate!$I386+BU$4*climate!$I386^2+BU$5*climate!$I386^6)*(K276/K$66)^$BW$1,-99)</f>
        <v>-42.612424055878172</v>
      </c>
      <c r="BV276" s="8">
        <f>MAX((BV$3*climate!$I386+BV$4*climate!$I386^2+BV$5*climate!$I386^6)*(L276/L$66)^$BW$1,-99)</f>
        <v>-25.380608179482167</v>
      </c>
      <c r="BW276" s="8">
        <f>MAX((BW$3*climate!$I386+BW$4*climate!$I386^2+BW$5*climate!$I386^6)*(M276/M$66)^$BW$1,-99)</f>
        <v>-25.440243590503041</v>
      </c>
      <c r="BX276" s="8">
        <f>MAX((BX$3*climate!$M386+BX$4*climate!$M386^2+BX$5*climate!$M386^6)*(K276/K$66)^$BW$1,-99)</f>
        <v>-42.612440007062546</v>
      </c>
      <c r="BY276" s="8">
        <f>MAX((BY$3*climate!$M386+BY$4*climate!$M386^2+BY$5*climate!$M386^6)*(L276/L$66)^$BW$1,-99)</f>
        <v>-25.380617060103557</v>
      </c>
      <c r="BZ276" s="8">
        <f>MAX((BZ$3*climate!$M386+BZ$4*climate!$M386^2+BZ$5*climate!$M386^6)*(M276/M$66)^$BW$1,-99)</f>
        <v>-25.440251897415184</v>
      </c>
      <c r="CA276" s="8">
        <f t="shared" si="387"/>
        <v>2.7152142206716971E-2</v>
      </c>
      <c r="CB276" s="8">
        <f t="shared" si="388"/>
        <v>5.4699947747230473E-5</v>
      </c>
      <c r="CC276" s="8">
        <f t="shared" si="389"/>
        <v>8.5269867981151292E-6</v>
      </c>
      <c r="CD276" s="8">
        <f>MAX((CD$3*climate!$I386+CD$4*climate!$I386^2+CD$5*climate!$I386^6)*(K276/K$66)^$BW$1,-99)</f>
        <v>-99</v>
      </c>
      <c r="CE276" s="8">
        <f>MAX((CE$3*climate!$I386+CE$4*climate!$I386^2+CE$5*climate!$I386^6)*(L276/L$66)^$BW$1,-99)</f>
        <v>-99</v>
      </c>
      <c r="CF276" s="8">
        <f>MAX((CF$3*climate!$I386+CF$4*climate!$I386^2+CF$5*climate!$I386^6)*(M276/M$66)^$BW$1,-99)</f>
        <v>-99</v>
      </c>
      <c r="CG276" s="8">
        <f>MAX((CG$3*climate!$M386+CG$4*climate!$M386^2+CG$5*climate!$M386^6)*(K276/K$66)^$BW$1,-99)</f>
        <v>-99</v>
      </c>
      <c r="CH276" s="8">
        <f>MAX((CH$3*climate!$M386+CH$4*climate!$M386^2+CH$5*climate!$M386^6)*(L276/L$66)^$BW$1,-99)</f>
        <v>-99</v>
      </c>
      <c r="CI276" s="8">
        <f>MAX((CI$3*climate!$M386+CI$4*climate!$M386^2+CI$5*climate!$M386^6)*(M276/M$66)^$BW$1,-99)</f>
        <v>-99</v>
      </c>
      <c r="CJ276" s="8">
        <f t="shared" si="390"/>
        <v>0</v>
      </c>
      <c r="CK276" s="8">
        <f t="shared" si="391"/>
        <v>0</v>
      </c>
      <c r="CL276" s="8">
        <f t="shared" si="392"/>
        <v>0</v>
      </c>
    </row>
    <row r="277" spans="1:90">
      <c r="A277">
        <f t="shared" si="331"/>
        <v>2231</v>
      </c>
      <c r="B277" s="4">
        <f t="shared" si="349"/>
        <v>1286.5321480068417</v>
      </c>
      <c r="C277" s="4">
        <f t="shared" si="350"/>
        <v>3572.5945663666453</v>
      </c>
      <c r="D277" s="4">
        <f t="shared" si="351"/>
        <v>6809.5733355863858</v>
      </c>
      <c r="E277" s="11">
        <f t="shared" si="332"/>
        <v>1.1643686057441982E-7</v>
      </c>
      <c r="F277" s="11">
        <f t="shared" si="333"/>
        <v>2.3343023630846553E-7</v>
      </c>
      <c r="G277" s="11">
        <f t="shared" si="334"/>
        <v>5.1537410761480421E-7</v>
      </c>
      <c r="H277" s="4">
        <f t="shared" si="352"/>
        <v>150163.54680887965</v>
      </c>
      <c r="I277" s="4">
        <f t="shared" si="353"/>
        <v>214014.51798713894</v>
      </c>
      <c r="J277" s="4">
        <f t="shared" si="354"/>
        <v>38504.740844838918</v>
      </c>
      <c r="K277" s="4">
        <f t="shared" si="322"/>
        <v>116719.62262390438</v>
      </c>
      <c r="L277" s="4">
        <f t="shared" si="323"/>
        <v>59904.507497696075</v>
      </c>
      <c r="M277" s="4">
        <f t="shared" si="324"/>
        <v>5654.5012363132437</v>
      </c>
      <c r="N277" s="11">
        <f t="shared" si="335"/>
        <v>-2.8779134658096783E-4</v>
      </c>
      <c r="O277" s="11">
        <f t="shared" si="336"/>
        <v>3.0533909115961766E-3</v>
      </c>
      <c r="P277" s="11">
        <f t="shared" si="337"/>
        <v>1.9320889409006892E-3</v>
      </c>
      <c r="Q277" s="4">
        <f t="shared" si="338"/>
        <v>1304.1209269930569</v>
      </c>
      <c r="R277" s="4">
        <f t="shared" si="339"/>
        <v>6485.8687009486985</v>
      </c>
      <c r="S277" s="4">
        <f t="shared" si="340"/>
        <v>1522.4962434236581</v>
      </c>
      <c r="T277" s="4">
        <f t="shared" si="355"/>
        <v>8.6846705122973304</v>
      </c>
      <c r="U277" s="4">
        <f t="shared" si="356"/>
        <v>30.305741694301609</v>
      </c>
      <c r="V277" s="4">
        <f t="shared" si="357"/>
        <v>39.540488002732005</v>
      </c>
      <c r="W277" s="11">
        <f t="shared" si="341"/>
        <v>-1.219247815263802E-2</v>
      </c>
      <c r="X277" s="11">
        <f t="shared" si="342"/>
        <v>-1.3228699347321071E-2</v>
      </c>
      <c r="Y277" s="11">
        <f t="shared" si="343"/>
        <v>-1.2203590333800474E-2</v>
      </c>
      <c r="Z277" s="4">
        <f t="shared" si="369"/>
        <v>1575.1769418503072</v>
      </c>
      <c r="AA277" s="4">
        <f t="shared" si="358"/>
        <v>25322.272290674733</v>
      </c>
      <c r="AB277" s="4">
        <f t="shared" si="359"/>
        <v>2980.6494040757793</v>
      </c>
      <c r="AC277" s="12">
        <f t="shared" si="360"/>
        <v>1.2893744379979213</v>
      </c>
      <c r="AD277" s="12">
        <f t="shared" si="361"/>
        <v>4.8493239934929919</v>
      </c>
      <c r="AE277" s="12">
        <f t="shared" si="362"/>
        <v>1.9895183525146305</v>
      </c>
      <c r="AF277" s="11">
        <f t="shared" si="344"/>
        <v>-2.9039671966837322E-3</v>
      </c>
      <c r="AG277" s="11">
        <f t="shared" si="345"/>
        <v>2.0567434751257441E-3</v>
      </c>
      <c r="AH277" s="11">
        <f t="shared" si="346"/>
        <v>8.257041531207765E-4</v>
      </c>
      <c r="AI277" s="1">
        <f t="shared" si="325"/>
        <v>301548.85435200727</v>
      </c>
      <c r="AJ277" s="1">
        <f t="shared" si="326"/>
        <v>414534.68819489621</v>
      </c>
      <c r="AK277" s="1">
        <f t="shared" si="327"/>
        <v>75467.940496011026</v>
      </c>
      <c r="AL277" s="17">
        <f t="shared" si="395"/>
        <v>68.353941084932515</v>
      </c>
      <c r="AM277" s="17">
        <f t="shared" si="395"/>
        <v>31.196095290366483</v>
      </c>
      <c r="AN277" s="17">
        <f t="shared" si="395"/>
        <v>4.6881445717328223</v>
      </c>
      <c r="AO277" s="7">
        <f t="shared" si="394"/>
        <v>1.982768297661744E-3</v>
      </c>
      <c r="AP277" s="7">
        <f t="shared" si="394"/>
        <v>3.0533141802452199E-3</v>
      </c>
      <c r="AQ277" s="7">
        <f t="shared" si="394"/>
        <v>2.2101112042050299E-3</v>
      </c>
      <c r="AR277" s="1">
        <f t="shared" si="364"/>
        <v>150163.54680887965</v>
      </c>
      <c r="AS277" s="1">
        <f t="shared" si="365"/>
        <v>214014.51798713894</v>
      </c>
      <c r="AT277" s="1">
        <f t="shared" si="366"/>
        <v>38504.740844838918</v>
      </c>
      <c r="AU277" s="1">
        <f t="shared" si="328"/>
        <v>30032.709361775931</v>
      </c>
      <c r="AV277" s="1">
        <f t="shared" si="329"/>
        <v>42802.903597427794</v>
      </c>
      <c r="AW277" s="1">
        <f t="shared" si="330"/>
        <v>7700.9481689677841</v>
      </c>
      <c r="AX277" s="1">
        <f t="shared" si="378"/>
        <v>93375.698099123503</v>
      </c>
      <c r="AY277" s="1">
        <f t="shared" si="379"/>
        <v>47923.605998156854</v>
      </c>
      <c r="AZ277" s="1">
        <f t="shared" si="380"/>
        <v>4523.6009890505948</v>
      </c>
      <c r="BA277" s="1">
        <f t="shared" si="381"/>
        <v>11.444386398703005</v>
      </c>
      <c r="BB277" s="1">
        <f t="shared" si="382"/>
        <v>10.777363480337062</v>
      </c>
      <c r="BC277" s="1">
        <f t="shared" si="383"/>
        <v>8.4170636346395113</v>
      </c>
      <c r="BD277" s="1">
        <f t="shared" si="384"/>
        <v>216.21117817545931</v>
      </c>
      <c r="BE277">
        <f t="shared" si="370"/>
        <v>7.4918915218220111E-2</v>
      </c>
      <c r="BF277">
        <f t="shared" si="371"/>
        <v>0.20311806369660462</v>
      </c>
      <c r="BG277">
        <f t="shared" si="372"/>
        <v>2.6103804494005161E-2</v>
      </c>
      <c r="BH277">
        <f t="shared" si="385"/>
        <v>0.1787003857939207</v>
      </c>
      <c r="BI277">
        <f t="shared" si="386"/>
        <v>5.6128438574748528E-4</v>
      </c>
      <c r="BJ277">
        <f t="shared" si="386"/>
        <v>4.125694779985793E-3</v>
      </c>
      <c r="BK277">
        <f t="shared" si="386"/>
        <v>6.8140860906124406E-5</v>
      </c>
      <c r="BL277">
        <f t="shared" si="375"/>
        <v>84.284454132285759</v>
      </c>
      <c r="BM277">
        <f t="shared" si="376"/>
        <v>882.95857970071472</v>
      </c>
      <c r="BN277">
        <f t="shared" si="377"/>
        <v>2.6237461901345358</v>
      </c>
      <c r="BO277">
        <f t="shared" si="348"/>
        <v>250.59055629634835</v>
      </c>
      <c r="BP277">
        <f t="shared" si="367"/>
        <v>343.33581123774832</v>
      </c>
      <c r="BQ277">
        <f t="shared" si="368"/>
        <v>67.443036120356567</v>
      </c>
      <c r="BR277" s="7">
        <f t="shared" si="393"/>
        <v>1.6979860922436973E-3</v>
      </c>
      <c r="BS277" s="7">
        <f t="shared" si="373"/>
        <v>1.9558952284996121E-3</v>
      </c>
      <c r="BT277" s="7">
        <f t="shared" si="374"/>
        <v>3.0439516414297114E-4</v>
      </c>
      <c r="BU277" s="8">
        <f>MAX((BU$3*climate!$I387+BU$4*climate!$I387^2+BU$5*climate!$I387^6)*(K277/K$66)^$BW$1,-99)</f>
        <v>-42.735542418227951</v>
      </c>
      <c r="BV277" s="8">
        <f>MAX((BV$3*climate!$I387+BV$4*climate!$I387^2+BV$5*climate!$I387^6)*(L277/L$66)^$BW$1,-99)</f>
        <v>-25.42805066475438</v>
      </c>
      <c r="BW277" s="8">
        <f>MAX((BW$3*climate!$I387+BW$4*climate!$I387^2+BW$5*climate!$I387^6)*(M277/M$66)^$BW$1,-99)</f>
        <v>-25.490451463418729</v>
      </c>
      <c r="BX277" s="8">
        <f>MAX((BX$3*climate!$M387+BX$4*climate!$M387^2+BX$5*climate!$M387^6)*(K277/K$66)^$BW$1,-99)</f>
        <v>-42.735558351905468</v>
      </c>
      <c r="BY277" s="8">
        <f>MAX((BY$3*climate!$M387+BY$4*climate!$M387^2+BY$5*climate!$M387^6)*(L277/L$66)^$BW$1,-99)</f>
        <v>-25.428059527740913</v>
      </c>
      <c r="BZ277" s="8">
        <f>MAX((BZ$3*climate!$M387+BZ$4*climate!$M387^2+BZ$5*climate!$M387^6)*(M277/M$66)^$BW$1,-99)</f>
        <v>-25.490459755649404</v>
      </c>
      <c r="CA277" s="8">
        <f t="shared" si="387"/>
        <v>2.7119477228042563E-2</v>
      </c>
      <c r="CB277" s="8">
        <f t="shared" si="388"/>
        <v>5.3042856109732339E-5</v>
      </c>
      <c r="CC277" s="8">
        <f t="shared" si="389"/>
        <v>8.2550377223015835E-6</v>
      </c>
      <c r="CD277" s="8">
        <f>MAX((CD$3*climate!$I387+CD$4*climate!$I387^2+CD$5*climate!$I387^6)*(K277/K$66)^$BW$1,-99)</f>
        <v>-99</v>
      </c>
      <c r="CE277" s="8">
        <f>MAX((CE$3*climate!$I387+CE$4*climate!$I387^2+CE$5*climate!$I387^6)*(L277/L$66)^$BW$1,-99)</f>
        <v>-99</v>
      </c>
      <c r="CF277" s="8">
        <f>MAX((CF$3*climate!$I387+CF$4*climate!$I387^2+CF$5*climate!$I387^6)*(M277/M$66)^$BW$1,-99)</f>
        <v>-99</v>
      </c>
      <c r="CG277" s="8">
        <f>MAX((CG$3*climate!$M387+CG$4*climate!$M387^2+CG$5*climate!$M387^6)*(K277/K$66)^$BW$1,-99)</f>
        <v>-99</v>
      </c>
      <c r="CH277" s="8">
        <f>MAX((CH$3*climate!$M387+CH$4*climate!$M387^2+CH$5*climate!$M387^6)*(L277/L$66)^$BW$1,-99)</f>
        <v>-99</v>
      </c>
      <c r="CI277" s="8">
        <f>MAX((CI$3*climate!$M387+CI$4*climate!$M387^2+CI$5*climate!$M387^6)*(M277/M$66)^$BW$1,-99)</f>
        <v>-99</v>
      </c>
      <c r="CJ277" s="8">
        <f t="shared" si="390"/>
        <v>0</v>
      </c>
      <c r="CK277" s="8">
        <f t="shared" si="391"/>
        <v>0</v>
      </c>
      <c r="CL277" s="8">
        <f t="shared" si="392"/>
        <v>0</v>
      </c>
    </row>
    <row r="278" spans="1:90">
      <c r="A278">
        <f t="shared" si="331"/>
        <v>2232</v>
      </c>
      <c r="B278" s="4">
        <f t="shared" si="349"/>
        <v>1286.5322903166179</v>
      </c>
      <c r="C278" s="4">
        <f t="shared" si="350"/>
        <v>3572.5953586206592</v>
      </c>
      <c r="D278" s="4">
        <f t="shared" si="351"/>
        <v>6809.5766695902776</v>
      </c>
      <c r="E278" s="11">
        <f t="shared" si="332"/>
        <v>1.1061501754569883E-7</v>
      </c>
      <c r="F278" s="11">
        <f t="shared" si="333"/>
        <v>2.2175872449304223E-7</v>
      </c>
      <c r="G278" s="11">
        <f t="shared" si="334"/>
        <v>4.8960540223406395E-7</v>
      </c>
      <c r="H278" s="4">
        <f t="shared" si="352"/>
        <v>150123.04763592919</v>
      </c>
      <c r="I278" s="4">
        <f t="shared" si="353"/>
        <v>214663.72268517516</v>
      </c>
      <c r="J278" s="4">
        <f t="shared" si="354"/>
        <v>38578.758100570361</v>
      </c>
      <c r="K278" s="4">
        <f t="shared" si="322"/>
        <v>116688.13038418464</v>
      </c>
      <c r="L278" s="4">
        <f t="shared" si="323"/>
        <v>60086.212161473144</v>
      </c>
      <c r="M278" s="4">
        <f t="shared" si="324"/>
        <v>5665.3680503888927</v>
      </c>
      <c r="N278" s="11">
        <f t="shared" si="335"/>
        <v>-2.6981101387901774E-4</v>
      </c>
      <c r="O278" s="11">
        <f t="shared" si="336"/>
        <v>3.0332385886664426E-3</v>
      </c>
      <c r="P278" s="11">
        <f t="shared" si="337"/>
        <v>1.9217988681057285E-3</v>
      </c>
      <c r="Q278" s="4">
        <f t="shared" si="338"/>
        <v>1287.8730274716736</v>
      </c>
      <c r="R278" s="4">
        <f t="shared" si="339"/>
        <v>6419.4834540195361</v>
      </c>
      <c r="S278" s="4">
        <f t="shared" si="340"/>
        <v>1506.8072854120282</v>
      </c>
      <c r="T278" s="4">
        <f t="shared" si="355"/>
        <v>8.5787828568132856</v>
      </c>
      <c r="U278" s="4">
        <f t="shared" si="356"/>
        <v>29.904836148930119</v>
      </c>
      <c r="V278" s="4">
        <f t="shared" si="357"/>
        <v>39.057952085548109</v>
      </c>
      <c r="W278" s="11">
        <f t="shared" si="341"/>
        <v>-1.219247815263802E-2</v>
      </c>
      <c r="X278" s="11">
        <f t="shared" si="342"/>
        <v>-1.3228699347321071E-2</v>
      </c>
      <c r="Y278" s="11">
        <f t="shared" si="343"/>
        <v>-1.2203590333800474E-2</v>
      </c>
      <c r="Z278" s="4">
        <f t="shared" si="369"/>
        <v>1551.0068266294911</v>
      </c>
      <c r="AA278" s="4">
        <f t="shared" si="358"/>
        <v>25115.142765470053</v>
      </c>
      <c r="AB278" s="4">
        <f t="shared" si="359"/>
        <v>2952.4006991657898</v>
      </c>
      <c r="AC278" s="12">
        <f t="shared" si="360"/>
        <v>1.2856301369257328</v>
      </c>
      <c r="AD278" s="12">
        <f t="shared" si="361"/>
        <v>4.8592978089753798</v>
      </c>
      <c r="AE278" s="12">
        <f t="shared" si="362"/>
        <v>1.9911611060810119</v>
      </c>
      <c r="AF278" s="11">
        <f t="shared" si="344"/>
        <v>-2.9039671966837322E-3</v>
      </c>
      <c r="AG278" s="11">
        <f t="shared" si="345"/>
        <v>2.0567434751257441E-3</v>
      </c>
      <c r="AH278" s="11">
        <f t="shared" si="346"/>
        <v>8.257041531207765E-4</v>
      </c>
      <c r="AI278" s="1">
        <f t="shared" si="325"/>
        <v>301426.67827858252</v>
      </c>
      <c r="AJ278" s="1">
        <f t="shared" si="326"/>
        <v>415884.12297283439</v>
      </c>
      <c r="AK278" s="1">
        <f t="shared" si="327"/>
        <v>75622.094615377704</v>
      </c>
      <c r="AL278" s="17">
        <f t="shared" si="395"/>
        <v>68.48811581206192</v>
      </c>
      <c r="AM278" s="17">
        <f t="shared" si="395"/>
        <v>31.290394255683655</v>
      </c>
      <c r="AN278" s="17">
        <f t="shared" si="395"/>
        <v>4.6984022793692928</v>
      </c>
      <c r="AO278" s="7">
        <f t="shared" si="394"/>
        <v>1.9629406146851264E-3</v>
      </c>
      <c r="AP278" s="7">
        <f t="shared" si="394"/>
        <v>3.0227810384427676E-3</v>
      </c>
      <c r="AQ278" s="7">
        <f t="shared" si="394"/>
        <v>2.1880100921629797E-3</v>
      </c>
      <c r="AR278" s="1">
        <f t="shared" si="364"/>
        <v>150123.04763592919</v>
      </c>
      <c r="AS278" s="1">
        <f t="shared" si="365"/>
        <v>214663.72268517516</v>
      </c>
      <c r="AT278" s="1">
        <f t="shared" si="366"/>
        <v>38578.758100570361</v>
      </c>
      <c r="AU278" s="1">
        <f t="shared" si="328"/>
        <v>30024.609527185839</v>
      </c>
      <c r="AV278" s="1">
        <f t="shared" si="329"/>
        <v>42932.744537035032</v>
      </c>
      <c r="AW278" s="1">
        <f t="shared" si="330"/>
        <v>7715.7516201140725</v>
      </c>
      <c r="AX278" s="1">
        <f t="shared" si="378"/>
        <v>93350.504307347699</v>
      </c>
      <c r="AY278" s="1">
        <f t="shared" si="379"/>
        <v>48068.969729178512</v>
      </c>
      <c r="AZ278" s="1">
        <f t="shared" si="380"/>
        <v>4532.2944403111142</v>
      </c>
      <c r="BA278" s="1">
        <f t="shared" si="381"/>
        <v>11.444116551283585</v>
      </c>
      <c r="BB278" s="1">
        <f t="shared" si="382"/>
        <v>10.780392127938924</v>
      </c>
      <c r="BC278" s="1">
        <f t="shared" si="383"/>
        <v>8.4189835892147009</v>
      </c>
      <c r="BD278" s="1">
        <f t="shared" si="384"/>
        <v>209.9585519390555</v>
      </c>
      <c r="BE278">
        <f t="shared" si="370"/>
        <v>7.4918915218220111E-2</v>
      </c>
      <c r="BF278">
        <f t="shared" si="371"/>
        <v>0.20311806369660462</v>
      </c>
      <c r="BG278">
        <f t="shared" si="372"/>
        <v>2.6103804494005161E-2</v>
      </c>
      <c r="BH278">
        <f t="shared" si="385"/>
        <v>0.17875985676225334</v>
      </c>
      <c r="BI278">
        <f t="shared" si="386"/>
        <v>5.6128438574748528E-4</v>
      </c>
      <c r="BJ278">
        <f t="shared" si="386"/>
        <v>4.125694779985793E-3</v>
      </c>
      <c r="BK278">
        <f t="shared" si="386"/>
        <v>6.8140860906124406E-5</v>
      </c>
      <c r="BL278">
        <f t="shared" si="375"/>
        <v>84.261722578872991</v>
      </c>
      <c r="BM278">
        <f t="shared" si="376"/>
        <v>885.63700013454502</v>
      </c>
      <c r="BN278">
        <f t="shared" si="377"/>
        <v>2.6287897896619854</v>
      </c>
      <c r="BO278">
        <f t="shared" si="348"/>
        <v>251.01605557578716</v>
      </c>
      <c r="BP278">
        <f t="shared" si="367"/>
        <v>347.21745446468003</v>
      </c>
      <c r="BQ278">
        <f t="shared" si="368"/>
        <v>68.219219658317556</v>
      </c>
      <c r="BR278" s="7">
        <f t="shared" si="393"/>
        <v>1.6954356412874905E-3</v>
      </c>
      <c r="BS278" s="7">
        <f t="shared" si="373"/>
        <v>1.898927406310303E-3</v>
      </c>
      <c r="BT278" s="7">
        <f t="shared" si="374"/>
        <v>2.9504289845124821E-4</v>
      </c>
      <c r="BU278" s="8">
        <f>MAX((BU$3*climate!$I388+BU$4*climate!$I388^2+BU$5*climate!$I388^6)*(K278/K$66)^$BW$1,-99)</f>
        <v>-42.856384907423575</v>
      </c>
      <c r="BV278" s="8">
        <f>MAX((BV$3*climate!$I388+BV$4*climate!$I388^2+BV$5*climate!$I388^6)*(L278/L$66)^$BW$1,-99)</f>
        <v>-25.474362936717942</v>
      </c>
      <c r="BW278" s="8">
        <f>MAX((BW$3*climate!$I388+BW$4*climate!$I388^2+BW$5*climate!$I388^6)*(M278/M$66)^$BW$1,-99)</f>
        <v>-25.539570791499404</v>
      </c>
      <c r="BX278" s="8">
        <f>MAX((BX$3*climate!$M388+BX$4*climate!$M388^2+BX$5*climate!$M388^6)*(K278/K$66)^$BW$1,-99)</f>
        <v>-42.85640082359167</v>
      </c>
      <c r="BY278" s="8">
        <f>MAX((BY$3*climate!$M388+BY$4*climate!$M388^2+BY$5*climate!$M388^6)*(L278/L$66)^$BW$1,-99)</f>
        <v>-25.474371782187184</v>
      </c>
      <c r="BZ278" s="8">
        <f>MAX((BZ$3*climate!$M388+BZ$4*climate!$M388^2+BZ$5*climate!$M388^6)*(M278/M$66)^$BW$1,-99)</f>
        <v>-25.539579069142153</v>
      </c>
      <c r="CA278" s="8">
        <f t="shared" si="387"/>
        <v>2.7087248384376501E-2</v>
      </c>
      <c r="CB278" s="8">
        <f t="shared" si="388"/>
        <v>5.1436718318627013E-5</v>
      </c>
      <c r="CC278" s="8">
        <f t="shared" si="389"/>
        <v>7.9919002743953327E-6</v>
      </c>
      <c r="CD278" s="8">
        <f>MAX((CD$3*climate!$I388+CD$4*climate!$I388^2+CD$5*climate!$I388^6)*(K278/K$66)^$BW$1,-99)</f>
        <v>-99</v>
      </c>
      <c r="CE278" s="8">
        <f>MAX((CE$3*climate!$I388+CE$4*climate!$I388^2+CE$5*climate!$I388^6)*(L278/L$66)^$BW$1,-99)</f>
        <v>-99</v>
      </c>
      <c r="CF278" s="8">
        <f>MAX((CF$3*climate!$I388+CF$4*climate!$I388^2+CF$5*climate!$I388^6)*(M278/M$66)^$BW$1,-99)</f>
        <v>-99</v>
      </c>
      <c r="CG278" s="8">
        <f>MAX((CG$3*climate!$M388+CG$4*climate!$M388^2+CG$5*climate!$M388^6)*(K278/K$66)^$BW$1,-99)</f>
        <v>-99</v>
      </c>
      <c r="CH278" s="8">
        <f>MAX((CH$3*climate!$M388+CH$4*climate!$M388^2+CH$5*climate!$M388^6)*(L278/L$66)^$BW$1,-99)</f>
        <v>-99</v>
      </c>
      <c r="CI278" s="8">
        <f>MAX((CI$3*climate!$M388+CI$4*climate!$M388^2+CI$5*climate!$M388^6)*(M278/M$66)^$BW$1,-99)</f>
        <v>-99</v>
      </c>
      <c r="CJ278" s="8">
        <f t="shared" si="390"/>
        <v>0</v>
      </c>
      <c r="CK278" s="8">
        <f t="shared" si="391"/>
        <v>0</v>
      </c>
      <c r="CL278" s="8">
        <f t="shared" si="392"/>
        <v>0</v>
      </c>
    </row>
    <row r="279" spans="1:90">
      <c r="A279">
        <f t="shared" si="331"/>
        <v>2233</v>
      </c>
      <c r="B279" s="4">
        <f t="shared" si="349"/>
        <v>1286.5324255109201</v>
      </c>
      <c r="C279" s="4">
        <f t="shared" si="350"/>
        <v>3572.5961112621399</v>
      </c>
      <c r="D279" s="4">
        <f t="shared" si="351"/>
        <v>6809.5798368955266</v>
      </c>
      <c r="E279" s="11">
        <f t="shared" si="332"/>
        <v>1.0508426666841388E-7</v>
      </c>
      <c r="F279" s="11">
        <f t="shared" si="333"/>
        <v>2.1067078826839011E-7</v>
      </c>
      <c r="G279" s="11">
        <f t="shared" si="334"/>
        <v>4.6512513212236075E-7</v>
      </c>
      <c r="H279" s="4">
        <f t="shared" si="352"/>
        <v>150085.31199839653</v>
      </c>
      <c r="I279" s="4">
        <f t="shared" si="353"/>
        <v>215310.62127341144</v>
      </c>
      <c r="J279" s="4">
        <f t="shared" si="354"/>
        <v>38652.526008703433</v>
      </c>
      <c r="K279" s="4">
        <f t="shared" si="322"/>
        <v>116658.78684619488</v>
      </c>
      <c r="L279" s="4">
        <f t="shared" si="323"/>
        <v>60267.271913181845</v>
      </c>
      <c r="M279" s="4">
        <f t="shared" si="324"/>
        <v>5676.1983755997844</v>
      </c>
      <c r="N279" s="11">
        <f t="shared" si="335"/>
        <v>-2.5146977583023755E-4</v>
      </c>
      <c r="O279" s="11">
        <f t="shared" si="336"/>
        <v>3.0133327629662254E-3</v>
      </c>
      <c r="P279" s="11">
        <f t="shared" si="337"/>
        <v>1.9116719539780114E-3</v>
      </c>
      <c r="Q279" s="4">
        <f t="shared" si="338"/>
        <v>1271.8508849007333</v>
      </c>
      <c r="R279" s="4">
        <f t="shared" si="339"/>
        <v>6353.6515192961651</v>
      </c>
      <c r="S279" s="4">
        <f t="shared" si="340"/>
        <v>1491.2648887398925</v>
      </c>
      <c r="T279" s="4">
        <f t="shared" si="355"/>
        <v>8.4741862342553649</v>
      </c>
      <c r="U279" s="4">
        <f t="shared" si="356"/>
        <v>29.509234062485024</v>
      </c>
      <c r="V279" s="4">
        <f t="shared" si="357"/>
        <v>38.58130483901887</v>
      </c>
      <c r="W279" s="11">
        <f t="shared" si="341"/>
        <v>-1.219247815263802E-2</v>
      </c>
      <c r="X279" s="11">
        <f t="shared" si="342"/>
        <v>-1.3228699347321071E-2</v>
      </c>
      <c r="Y279" s="11">
        <f t="shared" si="343"/>
        <v>-1.2203590333800474E-2</v>
      </c>
      <c r="Z279" s="4">
        <f t="shared" si="369"/>
        <v>1527.2350455808396</v>
      </c>
      <c r="AA279" s="4">
        <f t="shared" si="358"/>
        <v>24909.206754190425</v>
      </c>
      <c r="AB279" s="4">
        <f t="shared" si="359"/>
        <v>2924.3896077471495</v>
      </c>
      <c r="AC279" s="12">
        <f t="shared" si="360"/>
        <v>1.2818967091810325</v>
      </c>
      <c r="AD279" s="12">
        <f t="shared" si="361"/>
        <v>4.8692921380376823</v>
      </c>
      <c r="AE279" s="12">
        <f t="shared" si="362"/>
        <v>1.9928052160758356</v>
      </c>
      <c r="AF279" s="11">
        <f t="shared" si="344"/>
        <v>-2.9039671966837322E-3</v>
      </c>
      <c r="AG279" s="11">
        <f t="shared" si="345"/>
        <v>2.0567434751257441E-3</v>
      </c>
      <c r="AH279" s="11">
        <f t="shared" si="346"/>
        <v>8.257041531207765E-4</v>
      </c>
      <c r="AI279" s="1">
        <f t="shared" si="325"/>
        <v>301308.61997791013</v>
      </c>
      <c r="AJ279" s="1">
        <f t="shared" si="326"/>
        <v>417228.45521258598</v>
      </c>
      <c r="AK279" s="1">
        <f t="shared" si="327"/>
        <v>75775.636773954</v>
      </c>
      <c r="AL279" s="17">
        <f t="shared" si="395"/>
        <v>68.621209535171175</v>
      </c>
      <c r="AM279" s="17">
        <f t="shared" si="395"/>
        <v>31.38403242602072</v>
      </c>
      <c r="AN279" s="17">
        <f t="shared" si="395"/>
        <v>4.7085796294575522</v>
      </c>
      <c r="AO279" s="7">
        <f t="shared" si="394"/>
        <v>1.9433112085382751E-3</v>
      </c>
      <c r="AP279" s="7">
        <f t="shared" si="394"/>
        <v>2.9925532280583398E-3</v>
      </c>
      <c r="AQ279" s="7">
        <f t="shared" si="394"/>
        <v>2.16612999124135E-3</v>
      </c>
      <c r="AR279" s="1">
        <f t="shared" si="364"/>
        <v>150085.31199839653</v>
      </c>
      <c r="AS279" s="1">
        <f t="shared" si="365"/>
        <v>215310.62127341144</v>
      </c>
      <c r="AT279" s="1">
        <f t="shared" si="366"/>
        <v>38652.526008703433</v>
      </c>
      <c r="AU279" s="1">
        <f t="shared" si="328"/>
        <v>30017.062399679307</v>
      </c>
      <c r="AV279" s="1">
        <f t="shared" si="329"/>
        <v>43062.12425468229</v>
      </c>
      <c r="AW279" s="1">
        <f t="shared" si="330"/>
        <v>7730.505201740687</v>
      </c>
      <c r="AX279" s="1">
        <f t="shared" si="378"/>
        <v>93327.029476955911</v>
      </c>
      <c r="AY279" s="1">
        <f t="shared" si="379"/>
        <v>48213.817530545479</v>
      </c>
      <c r="AZ279" s="1">
        <f t="shared" si="380"/>
        <v>4540.9587004798277</v>
      </c>
      <c r="BA279" s="1">
        <f t="shared" si="381"/>
        <v>11.44386504988393</v>
      </c>
      <c r="BB279" s="1">
        <f t="shared" si="382"/>
        <v>10.783400929714686</v>
      </c>
      <c r="BC279" s="1">
        <f t="shared" si="383"/>
        <v>8.4208934362492442</v>
      </c>
      <c r="BD279" s="1">
        <f t="shared" si="384"/>
        <v>203.88651897606925</v>
      </c>
      <c r="BE279">
        <f t="shared" si="370"/>
        <v>7.4918915218220111E-2</v>
      </c>
      <c r="BF279">
        <f t="shared" si="371"/>
        <v>0.20311806369660462</v>
      </c>
      <c r="BG279">
        <f t="shared" si="372"/>
        <v>2.6103804494005161E-2</v>
      </c>
      <c r="BH279">
        <f t="shared" si="385"/>
        <v>0.17881872140269872</v>
      </c>
      <c r="BI279">
        <f t="shared" si="386"/>
        <v>5.6128438574748528E-4</v>
      </c>
      <c r="BJ279">
        <f t="shared" si="386"/>
        <v>4.125694779985793E-3</v>
      </c>
      <c r="BK279">
        <f t="shared" si="386"/>
        <v>6.8140860906124406E-5</v>
      </c>
      <c r="BL279">
        <f t="shared" si="375"/>
        <v>84.240542154739686</v>
      </c>
      <c r="BM279">
        <f t="shared" si="376"/>
        <v>888.30590626321157</v>
      </c>
      <c r="BN279">
        <f t="shared" si="377"/>
        <v>2.6338163984294165</v>
      </c>
      <c r="BO279">
        <f t="shared" si="348"/>
        <v>251.44163714294575</v>
      </c>
      <c r="BP279">
        <f t="shared" si="367"/>
        <v>351.14306864879273</v>
      </c>
      <c r="BQ279">
        <f t="shared" si="368"/>
        <v>69.004347400066592</v>
      </c>
      <c r="BR279" s="7">
        <f t="shared" si="393"/>
        <v>1.6930818592977293E-3</v>
      </c>
      <c r="BS279" s="7">
        <f t="shared" si="373"/>
        <v>1.843618841077964E-3</v>
      </c>
      <c r="BT279" s="7">
        <f t="shared" si="374"/>
        <v>2.8597867961667743E-4</v>
      </c>
      <c r="BU279" s="8">
        <f>MAX((BU$3*climate!$I389+BU$4*climate!$I389^2+BU$5*climate!$I389^6)*(K279/K$66)^$BW$1,-99)</f>
        <v>-42.974961697050666</v>
      </c>
      <c r="BV279" s="8">
        <f>MAX((BV$3*climate!$I389+BV$4*climate!$I389^2+BV$5*climate!$I389^6)*(L279/L$66)^$BW$1,-99)</f>
        <v>-25.519556035758335</v>
      </c>
      <c r="BW279" s="8">
        <f>MAX((BW$3*climate!$I389+BW$4*climate!$I389^2+BW$5*climate!$I389^6)*(M279/M$66)^$BW$1,-99)</f>
        <v>-25.587611304555843</v>
      </c>
      <c r="BX279" s="8">
        <f>MAX((BX$3*climate!$M389+BX$4*climate!$M389^2+BX$5*climate!$M389^6)*(K279/K$66)^$BW$1,-99)</f>
        <v>-42.974977595705845</v>
      </c>
      <c r="BY279" s="8">
        <f>MAX((BY$3*climate!$M389+BY$4*climate!$M389^2+BY$5*climate!$M389^6)*(L279/L$66)^$BW$1,-99)</f>
        <v>-25.519564863826815</v>
      </c>
      <c r="BZ279" s="8">
        <f>MAX((BZ$3*climate!$M389+BZ$4*climate!$M389^2+BZ$5*climate!$M389^6)*(M279/M$66)^$BW$1,-99)</f>
        <v>-25.587619567703346</v>
      </c>
      <c r="CA279" s="8">
        <f t="shared" si="387"/>
        <v>2.7055461465457405E-2</v>
      </c>
      <c r="CB279" s="8">
        <f t="shared" si="388"/>
        <v>4.9879958511776096E-5</v>
      </c>
      <c r="CC279" s="8">
        <f t="shared" si="389"/>
        <v>7.7372851463114046E-6</v>
      </c>
      <c r="CD279" s="8">
        <f>MAX((CD$3*climate!$I389+CD$4*climate!$I389^2+CD$5*climate!$I389^6)*(K279/K$66)^$BW$1,-99)</f>
        <v>-99</v>
      </c>
      <c r="CE279" s="8">
        <f>MAX((CE$3*climate!$I389+CE$4*climate!$I389^2+CE$5*climate!$I389^6)*(L279/L$66)^$BW$1,-99)</f>
        <v>-99</v>
      </c>
      <c r="CF279" s="8">
        <f>MAX((CF$3*climate!$I389+CF$4*climate!$I389^2+CF$5*climate!$I389^6)*(M279/M$66)^$BW$1,-99)</f>
        <v>-99</v>
      </c>
      <c r="CG279" s="8">
        <f>MAX((CG$3*climate!$M389+CG$4*climate!$M389^2+CG$5*climate!$M389^6)*(K279/K$66)^$BW$1,-99)</f>
        <v>-99</v>
      </c>
      <c r="CH279" s="8">
        <f>MAX((CH$3*climate!$M389+CH$4*climate!$M389^2+CH$5*climate!$M389^6)*(L279/L$66)^$BW$1,-99)</f>
        <v>-99</v>
      </c>
      <c r="CI279" s="8">
        <f>MAX((CI$3*climate!$M389+CI$4*climate!$M389^2+CI$5*climate!$M389^6)*(M279/M$66)^$BW$1,-99)</f>
        <v>-99</v>
      </c>
      <c r="CJ279" s="8">
        <f t="shared" si="390"/>
        <v>0</v>
      </c>
      <c r="CK279" s="8">
        <f t="shared" si="391"/>
        <v>0</v>
      </c>
      <c r="CL279" s="8">
        <f t="shared" si="392"/>
        <v>0</v>
      </c>
    </row>
    <row r="280" spans="1:90">
      <c r="A280">
        <f t="shared" si="331"/>
        <v>2234</v>
      </c>
      <c r="B280" s="4">
        <f t="shared" si="349"/>
        <v>1286.5325539455207</v>
      </c>
      <c r="C280" s="4">
        <f t="shared" si="350"/>
        <v>3572.5968262716965</v>
      </c>
      <c r="D280" s="4">
        <f t="shared" si="351"/>
        <v>6809.5828458369115</v>
      </c>
      <c r="E280" s="11">
        <f t="shared" si="332"/>
        <v>9.9830053334993188E-8</v>
      </c>
      <c r="F280" s="11">
        <f t="shared" si="333"/>
        <v>2.0013724885497059E-7</v>
      </c>
      <c r="G280" s="11">
        <f t="shared" si="334"/>
        <v>4.4186887551624267E-7</v>
      </c>
      <c r="H280" s="4">
        <f t="shared" si="352"/>
        <v>150050.38998347084</v>
      </c>
      <c r="I280" s="4">
        <f t="shared" si="353"/>
        <v>215955.23301859593</v>
      </c>
      <c r="J280" s="4">
        <f t="shared" si="354"/>
        <v>38726.048770010857</v>
      </c>
      <c r="K280" s="4">
        <f t="shared" si="322"/>
        <v>116631.63090844327</v>
      </c>
      <c r="L280" s="4">
        <f t="shared" si="323"/>
        <v>60447.692118666317</v>
      </c>
      <c r="M280" s="4">
        <f t="shared" si="324"/>
        <v>5686.9928227228065</v>
      </c>
      <c r="N280" s="11">
        <f t="shared" si="335"/>
        <v>-2.3278090305711707E-4</v>
      </c>
      <c r="O280" s="11">
        <f t="shared" si="336"/>
        <v>2.9936680350219902E-3</v>
      </c>
      <c r="P280" s="11">
        <f t="shared" si="337"/>
        <v>1.9017036418995659E-3</v>
      </c>
      <c r="Q280" s="4">
        <f t="shared" si="338"/>
        <v>1256.0515433040589</v>
      </c>
      <c r="R280" s="4">
        <f t="shared" si="339"/>
        <v>6288.371336153813</v>
      </c>
      <c r="S280" s="4">
        <f t="shared" si="340"/>
        <v>1475.8680902711703</v>
      </c>
      <c r="T280" s="4">
        <f t="shared" si="355"/>
        <v>8.3708649037328211</v>
      </c>
      <c r="U280" s="4">
        <f t="shared" si="356"/>
        <v>29.118865277102685</v>
      </c>
      <c r="V280" s="4">
        <f t="shared" si="357"/>
        <v>38.110474400220006</v>
      </c>
      <c r="W280" s="11">
        <f t="shared" si="341"/>
        <v>-1.219247815263802E-2</v>
      </c>
      <c r="X280" s="11">
        <f t="shared" si="342"/>
        <v>-1.3228699347321071E-2</v>
      </c>
      <c r="Y280" s="11">
        <f t="shared" si="343"/>
        <v>-1.2203590333800474E-2</v>
      </c>
      <c r="Z280" s="4">
        <f t="shared" si="369"/>
        <v>1503.8551881346727</v>
      </c>
      <c r="AA280" s="4">
        <f t="shared" si="358"/>
        <v>24704.468791915373</v>
      </c>
      <c r="AB280" s="4">
        <f t="shared" si="359"/>
        <v>2896.6149246472928</v>
      </c>
      <c r="AC280" s="12">
        <f t="shared" si="360"/>
        <v>1.2781741231880339</v>
      </c>
      <c r="AD280" s="12">
        <f t="shared" si="361"/>
        <v>4.8793070228710729</v>
      </c>
      <c r="AE280" s="12">
        <f t="shared" si="362"/>
        <v>1.9944506836191103</v>
      </c>
      <c r="AF280" s="11">
        <f t="shared" si="344"/>
        <v>-2.9039671966837322E-3</v>
      </c>
      <c r="AG280" s="11">
        <f t="shared" si="345"/>
        <v>2.0567434751257441E-3</v>
      </c>
      <c r="AH280" s="11">
        <f t="shared" si="346"/>
        <v>8.257041531207765E-4</v>
      </c>
      <c r="AI280" s="1">
        <f t="shared" si="325"/>
        <v>301194.82037979848</v>
      </c>
      <c r="AJ280" s="1">
        <f t="shared" si="326"/>
        <v>418567.73394600966</v>
      </c>
      <c r="AK280" s="1">
        <f t="shared" si="327"/>
        <v>75928.578298299282</v>
      </c>
      <c r="AL280" s="17">
        <f t="shared" si="395"/>
        <v>68.753228377148005</v>
      </c>
      <c r="AM280" s="17">
        <f t="shared" si="395"/>
        <v>31.477011629691233</v>
      </c>
      <c r="AN280" s="17">
        <f t="shared" si="395"/>
        <v>4.7186770310535531</v>
      </c>
      <c r="AO280" s="7">
        <f t="shared" si="394"/>
        <v>1.9238780964528923E-3</v>
      </c>
      <c r="AP280" s="7">
        <f t="shared" si="394"/>
        <v>2.9626276957777564E-3</v>
      </c>
      <c r="AQ280" s="7">
        <f t="shared" si="394"/>
        <v>2.1444686913289364E-3</v>
      </c>
      <c r="AR280" s="1">
        <f t="shared" si="364"/>
        <v>150050.38998347084</v>
      </c>
      <c r="AS280" s="1">
        <f t="shared" si="365"/>
        <v>215955.23301859593</v>
      </c>
      <c r="AT280" s="1">
        <f t="shared" si="366"/>
        <v>38726.048770010857</v>
      </c>
      <c r="AU280" s="1">
        <f t="shared" si="328"/>
        <v>30010.07799669417</v>
      </c>
      <c r="AV280" s="1">
        <f t="shared" si="329"/>
        <v>43191.046603719187</v>
      </c>
      <c r="AW280" s="1">
        <f t="shared" si="330"/>
        <v>7745.2097540021714</v>
      </c>
      <c r="AX280" s="1">
        <f t="shared" si="378"/>
        <v>93305.304726754606</v>
      </c>
      <c r="AY280" s="1">
        <f t="shared" si="379"/>
        <v>48358.153694933055</v>
      </c>
      <c r="AZ280" s="1">
        <f t="shared" si="380"/>
        <v>4549.5942581782447</v>
      </c>
      <c r="BA280" s="1">
        <f t="shared" si="381"/>
        <v>11.443632241883194</v>
      </c>
      <c r="BB280" s="1">
        <f t="shared" si="382"/>
        <v>10.786390125648657</v>
      </c>
      <c r="BC280" s="1">
        <f t="shared" si="383"/>
        <v>8.4227933339419963</v>
      </c>
      <c r="BD280" s="1">
        <f t="shared" si="384"/>
        <v>197.98987438876671</v>
      </c>
      <c r="BE280">
        <f t="shared" si="370"/>
        <v>7.4918915218220111E-2</v>
      </c>
      <c r="BF280">
        <f t="shared" si="371"/>
        <v>0.20311806369660462</v>
      </c>
      <c r="BG280">
        <f t="shared" si="372"/>
        <v>2.6103804494005161E-2</v>
      </c>
      <c r="BH280">
        <f t="shared" si="385"/>
        <v>0.17887698550896305</v>
      </c>
      <c r="BI280">
        <f t="shared" si="386"/>
        <v>5.6128438574748528E-4</v>
      </c>
      <c r="BJ280">
        <f t="shared" si="386"/>
        <v>4.125694779985793E-3</v>
      </c>
      <c r="BK280">
        <f t="shared" si="386"/>
        <v>6.8140860906124406E-5</v>
      </c>
      <c r="BL280">
        <f t="shared" si="375"/>
        <v>84.220940973043056</v>
      </c>
      <c r="BM280">
        <f t="shared" si="376"/>
        <v>890.96537757543683</v>
      </c>
      <c r="BN280">
        <f t="shared" si="377"/>
        <v>2.6388263026811001</v>
      </c>
      <c r="BO280">
        <f t="shared" si="348"/>
        <v>251.8673484174646</v>
      </c>
      <c r="BP280">
        <f t="shared" si="367"/>
        <v>355.11315094733834</v>
      </c>
      <c r="BQ280">
        <f t="shared" si="368"/>
        <v>69.798522220951725</v>
      </c>
      <c r="BR280" s="7">
        <f t="shared" si="393"/>
        <v>1.6909172052848032E-3</v>
      </c>
      <c r="BS280" s="7">
        <f t="shared" si="373"/>
        <v>1.7899212049300622E-3</v>
      </c>
      <c r="BT280" s="7">
        <f t="shared" si="374"/>
        <v>2.771935613848375E-4</v>
      </c>
      <c r="BU280" s="8">
        <f>MAX((BU$3*climate!$I390+BU$4*climate!$I390^2+BU$5*climate!$I390^6)*(K280/K$66)^$BW$1,-99)</f>
        <v>-43.091283209938759</v>
      </c>
      <c r="BV280" s="8">
        <f>MAX((BV$3*climate!$I390+BV$4*climate!$I390^2+BV$5*climate!$I390^6)*(L280/L$66)^$BW$1,-99)</f>
        <v>-25.563640999078263</v>
      </c>
      <c r="BW280" s="8">
        <f>MAX((BW$3*climate!$I390+BW$4*climate!$I390^2+BW$5*climate!$I390^6)*(M280/M$66)^$BW$1,-99)</f>
        <v>-25.634582749532381</v>
      </c>
      <c r="BX280" s="8">
        <f>MAX((BX$3*climate!$M390+BX$4*climate!$M390^2+BX$5*climate!$M390^6)*(K280/K$66)^$BW$1,-99)</f>
        <v>-43.091299091076536</v>
      </c>
      <c r="BY280" s="8">
        <f>MAX((BY$3*climate!$M390+BY$4*climate!$M390^2+BY$5*climate!$M390^6)*(L280/L$66)^$BW$1,-99)</f>
        <v>-25.563649809861463</v>
      </c>
      <c r="BZ280" s="8">
        <f>MAX((BZ$3*climate!$M390+BZ$4*climate!$M390^2+BZ$5*climate!$M390^6)*(M280/M$66)^$BW$1,-99)</f>
        <v>-25.634590998276447</v>
      </c>
      <c r="CA280" s="8">
        <f t="shared" si="387"/>
        <v>2.7024121818720444E-2</v>
      </c>
      <c r="CB280" s="8">
        <f t="shared" si="388"/>
        <v>4.8371048687940881E-5</v>
      </c>
      <c r="CC280" s="8">
        <f t="shared" si="389"/>
        <v>7.4909125702288118E-6</v>
      </c>
      <c r="CD280" s="8">
        <f>MAX((CD$3*climate!$I390+CD$4*climate!$I390^2+CD$5*climate!$I390^6)*(K280/K$66)^$BW$1,-99)</f>
        <v>-99</v>
      </c>
      <c r="CE280" s="8">
        <f>MAX((CE$3*climate!$I390+CE$4*climate!$I390^2+CE$5*climate!$I390^6)*(L280/L$66)^$BW$1,-99)</f>
        <v>-99</v>
      </c>
      <c r="CF280" s="8">
        <f>MAX((CF$3*climate!$I390+CF$4*climate!$I390^2+CF$5*climate!$I390^6)*(M280/M$66)^$BW$1,-99)</f>
        <v>-99</v>
      </c>
      <c r="CG280" s="8">
        <f>MAX((CG$3*climate!$M390+CG$4*climate!$M390^2+CG$5*climate!$M390^6)*(K280/K$66)^$BW$1,-99)</f>
        <v>-99</v>
      </c>
      <c r="CH280" s="8">
        <f>MAX((CH$3*climate!$M390+CH$4*climate!$M390^2+CH$5*climate!$M390^6)*(L280/L$66)^$BW$1,-99)</f>
        <v>-99</v>
      </c>
      <c r="CI280" s="8">
        <f>MAX((CI$3*climate!$M390+CI$4*climate!$M390^2+CI$5*climate!$M390^6)*(M280/M$66)^$BW$1,-99)</f>
        <v>-99</v>
      </c>
      <c r="CJ280" s="8">
        <f t="shared" si="390"/>
        <v>0</v>
      </c>
      <c r="CK280" s="8">
        <f t="shared" si="391"/>
        <v>0</v>
      </c>
      <c r="CL280" s="8">
        <f t="shared" si="392"/>
        <v>0</v>
      </c>
    </row>
    <row r="281" spans="1:90">
      <c r="A281">
        <f t="shared" si="331"/>
        <v>2235</v>
      </c>
      <c r="B281" s="4">
        <f t="shared" si="349"/>
        <v>1286.5326759584034</v>
      </c>
      <c r="C281" s="4">
        <f t="shared" si="350"/>
        <v>3572.5975055309113</v>
      </c>
      <c r="D281" s="4">
        <f t="shared" si="351"/>
        <v>6809.5857043324904</v>
      </c>
      <c r="E281" s="11">
        <f t="shared" si="332"/>
        <v>9.4838550668243524E-8</v>
      </c>
      <c r="F281" s="11">
        <f t="shared" si="333"/>
        <v>1.9013038641222205E-7</v>
      </c>
      <c r="G281" s="11">
        <f t="shared" si="334"/>
        <v>4.1977543174043053E-7</v>
      </c>
      <c r="H281" s="4">
        <f t="shared" si="352"/>
        <v>150018.32979639279</v>
      </c>
      <c r="I281" s="4">
        <f t="shared" si="353"/>
        <v>216597.57670546629</v>
      </c>
      <c r="J281" s="4">
        <f t="shared" si="354"/>
        <v>38799.33046155137</v>
      </c>
      <c r="K281" s="4">
        <f t="shared" si="322"/>
        <v>116606.70000832784</v>
      </c>
      <c r="L281" s="4">
        <f t="shared" si="323"/>
        <v>60627.478010086801</v>
      </c>
      <c r="M281" s="4">
        <f t="shared" si="324"/>
        <v>5697.7519846568512</v>
      </c>
      <c r="N281" s="11">
        <f t="shared" si="335"/>
        <v>-2.137576223640858E-4</v>
      </c>
      <c r="O281" s="11">
        <f t="shared" si="336"/>
        <v>2.9742391333575924E-3</v>
      </c>
      <c r="P281" s="11">
        <f t="shared" si="337"/>
        <v>1.8918894870159075E-3</v>
      </c>
      <c r="Q281" s="4">
        <f t="shared" si="338"/>
        <v>1240.4720629225055</v>
      </c>
      <c r="R281" s="4">
        <f t="shared" si="339"/>
        <v>6223.6412478268521</v>
      </c>
      <c r="S281" s="4">
        <f t="shared" si="340"/>
        <v>1460.6159185527881</v>
      </c>
      <c r="T281" s="4">
        <f t="shared" si="355"/>
        <v>8.268803316275374</v>
      </c>
      <c r="U281" s="4">
        <f t="shared" si="356"/>
        <v>28.733660563016748</v>
      </c>
      <c r="V281" s="4">
        <f t="shared" si="357"/>
        <v>37.645389783212934</v>
      </c>
      <c r="W281" s="11">
        <f t="shared" si="341"/>
        <v>-1.219247815263802E-2</v>
      </c>
      <c r="X281" s="11">
        <f t="shared" si="342"/>
        <v>-1.3228699347321071E-2</v>
      </c>
      <c r="Y281" s="11">
        <f t="shared" si="343"/>
        <v>-1.2203590333800474E-2</v>
      </c>
      <c r="Z281" s="4">
        <f t="shared" si="369"/>
        <v>1480.8609182724981</v>
      </c>
      <c r="AA281" s="4">
        <f t="shared" si="358"/>
        <v>24500.933022292298</v>
      </c>
      <c r="AB281" s="4">
        <f t="shared" si="359"/>
        <v>2869.0754221024872</v>
      </c>
      <c r="AC281" s="12">
        <f t="shared" si="360"/>
        <v>1.274462347462646</v>
      </c>
      <c r="AD281" s="12">
        <f t="shared" si="361"/>
        <v>4.8893425057534978</v>
      </c>
      <c r="AE281" s="12">
        <f t="shared" si="362"/>
        <v>1.996097509831769</v>
      </c>
      <c r="AF281" s="11">
        <f t="shared" si="344"/>
        <v>-2.9039671966837322E-3</v>
      </c>
      <c r="AG281" s="11">
        <f t="shared" si="345"/>
        <v>2.0567434751257441E-3</v>
      </c>
      <c r="AH281" s="11">
        <f t="shared" si="346"/>
        <v>8.257041531207765E-4</v>
      </c>
      <c r="AI281" s="1">
        <f t="shared" si="325"/>
        <v>301085.41633851285</v>
      </c>
      <c r="AJ281" s="1">
        <f t="shared" si="326"/>
        <v>419902.00715512788</v>
      </c>
      <c r="AK281" s="1">
        <f t="shared" si="327"/>
        <v>76080.930222471536</v>
      </c>
      <c r="AL281" s="17">
        <f t="shared" si="395"/>
        <v>68.88417847898188</v>
      </c>
      <c r="AM281" s="17">
        <f t="shared" si="395"/>
        <v>31.569333749461332</v>
      </c>
      <c r="AN281" s="17">
        <f t="shared" si="395"/>
        <v>4.7286948956595642</v>
      </c>
      <c r="AO281" s="7">
        <f t="shared" si="394"/>
        <v>1.9046393154883634E-3</v>
      </c>
      <c r="AP281" s="7">
        <f t="shared" si="394"/>
        <v>2.9330014188199789E-3</v>
      </c>
      <c r="AQ281" s="7">
        <f t="shared" si="394"/>
        <v>2.1230240044156469E-3</v>
      </c>
      <c r="AR281" s="1">
        <f t="shared" si="364"/>
        <v>150018.32979639279</v>
      </c>
      <c r="AS281" s="1">
        <f t="shared" si="365"/>
        <v>216597.57670546629</v>
      </c>
      <c r="AT281" s="1">
        <f t="shared" si="366"/>
        <v>38799.33046155137</v>
      </c>
      <c r="AU281" s="1">
        <f t="shared" si="328"/>
        <v>30003.665959278558</v>
      </c>
      <c r="AV281" s="1">
        <f t="shared" si="329"/>
        <v>43319.515341093262</v>
      </c>
      <c r="AW281" s="1">
        <f t="shared" si="330"/>
        <v>7759.8660923102743</v>
      </c>
      <c r="AX281" s="1">
        <f t="shared" si="378"/>
        <v>93285.360006662275</v>
      </c>
      <c r="AY281" s="1">
        <f t="shared" si="379"/>
        <v>48501.982408069438</v>
      </c>
      <c r="AZ281" s="1">
        <f t="shared" si="380"/>
        <v>4558.2015877254807</v>
      </c>
      <c r="BA281" s="1">
        <f t="shared" si="381"/>
        <v>11.443418461411412</v>
      </c>
      <c r="BB281" s="1">
        <f t="shared" si="382"/>
        <v>10.789359950483423</v>
      </c>
      <c r="BC281" s="1">
        <f t="shared" si="383"/>
        <v>8.4246834360600786</v>
      </c>
      <c r="BD281" s="1">
        <f t="shared" si="384"/>
        <v>192.26356270804186</v>
      </c>
      <c r="BE281">
        <f t="shared" si="370"/>
        <v>7.4918915218220111E-2</v>
      </c>
      <c r="BF281">
        <f t="shared" si="371"/>
        <v>0.20311806369660462</v>
      </c>
      <c r="BG281">
        <f t="shared" si="372"/>
        <v>2.6103804494005161E-2</v>
      </c>
      <c r="BH281">
        <f t="shared" si="385"/>
        <v>0.17893465485693402</v>
      </c>
      <c r="BI281">
        <f t="shared" si="386"/>
        <v>5.6128438574748528E-4</v>
      </c>
      <c r="BJ281">
        <f t="shared" si="386"/>
        <v>4.125694779985793E-3</v>
      </c>
      <c r="BK281">
        <f t="shared" si="386"/>
        <v>6.8140860906124406E-5</v>
      </c>
      <c r="BL281">
        <f t="shared" si="375"/>
        <v>84.202946090631997</v>
      </c>
      <c r="BM281">
        <f t="shared" si="376"/>
        <v>893.61549157131469</v>
      </c>
      <c r="BN281">
        <f t="shared" si="377"/>
        <v>2.6438197802313277</v>
      </c>
      <c r="BO281">
        <f t="shared" si="348"/>
        <v>252.29323525035315</v>
      </c>
      <c r="BP281">
        <f t="shared" si="367"/>
        <v>359.12820415256959</v>
      </c>
      <c r="BQ281">
        <f t="shared" si="368"/>
        <v>70.601848181769896</v>
      </c>
      <c r="BR281" s="7">
        <f t="shared" si="393"/>
        <v>1.6889342717854028E-3</v>
      </c>
      <c r="BS281" s="7">
        <f t="shared" si="373"/>
        <v>1.737787577602002E-3</v>
      </c>
      <c r="BT281" s="7">
        <f t="shared" si="374"/>
        <v>2.6867888120573789E-4</v>
      </c>
      <c r="BU281" s="8">
        <f>MAX((BU$3*climate!$I391+BU$4*climate!$I391^2+BU$5*climate!$I391^6)*(K281/K$66)^$BW$1,-99)</f>
        <v>-43.205360112867403</v>
      </c>
      <c r="BV281" s="8">
        <f>MAX((BV$3*climate!$I391+BV$4*climate!$I391^2+BV$5*climate!$I391^6)*(L281/L$66)^$BW$1,-99)</f>
        <v>-25.606628857052492</v>
      </c>
      <c r="BW281" s="8">
        <f>MAX((BW$3*climate!$I391+BW$4*climate!$I391^2+BW$5*climate!$I391^6)*(M281/M$66)^$BW$1,-99)</f>
        <v>-25.680494886839021</v>
      </c>
      <c r="BX281" s="8">
        <f>MAX((BX$3*climate!$M391+BX$4*climate!$M391^2+BX$5*climate!$M391^6)*(K281/K$66)^$BW$1,-99)</f>
        <v>-43.205375976482408</v>
      </c>
      <c r="BY281" s="8">
        <f>MAX((BY$3*climate!$M391+BY$4*climate!$M391^2+BY$5*climate!$M391^6)*(L281/L$66)^$BW$1,-99)</f>
        <v>-25.606637650664869</v>
      </c>
      <c r="BZ281" s="8">
        <f>MAX((BZ$3*climate!$M391+BZ$4*climate!$M391^2+BZ$5*climate!$M391^6)*(M281/M$66)^$BW$1,-99)</f>
        <v>-25.680503121270622</v>
      </c>
      <c r="CA281" s="8">
        <f t="shared" si="387"/>
        <v>2.6993234603750079E-2</v>
      </c>
      <c r="CB281" s="8">
        <f t="shared" si="388"/>
        <v>4.6908507773693385E-5</v>
      </c>
      <c r="CC281" s="8">
        <f t="shared" si="389"/>
        <v>7.2525120734595811E-6</v>
      </c>
      <c r="CD281" s="8">
        <f>MAX((CD$3*climate!$I391+CD$4*climate!$I391^2+CD$5*climate!$I391^6)*(K281/K$66)^$BW$1,-99)</f>
        <v>-99</v>
      </c>
      <c r="CE281" s="8">
        <f>MAX((CE$3*climate!$I391+CE$4*climate!$I391^2+CE$5*climate!$I391^6)*(L281/L$66)^$BW$1,-99)</f>
        <v>-99</v>
      </c>
      <c r="CF281" s="8">
        <f>MAX((CF$3*climate!$I391+CF$4*climate!$I391^2+CF$5*climate!$I391^6)*(M281/M$66)^$BW$1,-99)</f>
        <v>-99</v>
      </c>
      <c r="CG281" s="8">
        <f>MAX((CG$3*climate!$M391+CG$4*climate!$M391^2+CG$5*climate!$M391^6)*(K281/K$66)^$BW$1,-99)</f>
        <v>-99</v>
      </c>
      <c r="CH281" s="8">
        <f>MAX((CH$3*climate!$M391+CH$4*climate!$M391^2+CH$5*climate!$M391^6)*(L281/L$66)^$BW$1,-99)</f>
        <v>-99</v>
      </c>
      <c r="CI281" s="8">
        <f>MAX((CI$3*climate!$M391+CI$4*climate!$M391^2+CI$5*climate!$M391^6)*(M281/M$66)^$BW$1,-99)</f>
        <v>-99</v>
      </c>
      <c r="CJ281" s="8">
        <f t="shared" si="390"/>
        <v>0</v>
      </c>
      <c r="CK281" s="8">
        <f t="shared" si="391"/>
        <v>0</v>
      </c>
      <c r="CL281" s="8">
        <f t="shared" si="392"/>
        <v>0</v>
      </c>
    </row>
    <row r="282" spans="1:90">
      <c r="A282">
        <f t="shared" si="331"/>
        <v>2236</v>
      </c>
      <c r="B282" s="4">
        <f t="shared" si="349"/>
        <v>1286.532791870653</v>
      </c>
      <c r="C282" s="4">
        <f t="shared" si="350"/>
        <v>3572.5981508272889</v>
      </c>
      <c r="D282" s="4">
        <f t="shared" si="351"/>
        <v>6809.5884199044303</v>
      </c>
      <c r="E282" s="11">
        <f t="shared" si="332"/>
        <v>9.0096623134831338E-8</v>
      </c>
      <c r="F282" s="11">
        <f t="shared" si="333"/>
        <v>1.8062386709161094E-7</v>
      </c>
      <c r="G282" s="11">
        <f t="shared" si="334"/>
        <v>3.9878666015340899E-7</v>
      </c>
      <c r="H282" s="4">
        <f t="shared" si="352"/>
        <v>149989.1777794488</v>
      </c>
      <c r="I282" s="4">
        <f t="shared" si="353"/>
        <v>217237.67064441525</v>
      </c>
      <c r="J282" s="4">
        <f t="shared" si="354"/>
        <v>38872.375039097104</v>
      </c>
      <c r="K282" s="4">
        <f t="shared" si="322"/>
        <v>116584.03013681489</v>
      </c>
      <c r="L282" s="4">
        <f t="shared" si="323"/>
        <v>60806.634688010068</v>
      </c>
      <c r="M282" s="4">
        <f t="shared" si="324"/>
        <v>5708.4764367657126</v>
      </c>
      <c r="N282" s="11">
        <f t="shared" si="335"/>
        <v>-1.9441311272272443E-4</v>
      </c>
      <c r="O282" s="11">
        <f t="shared" si="336"/>
        <v>2.9550409121992249E-3</v>
      </c>
      <c r="P282" s="11">
        <f t="shared" si="337"/>
        <v>1.8822251543662016E-3</v>
      </c>
      <c r="Q282" s="4">
        <f t="shared" si="338"/>
        <v>1225.1095211268153</v>
      </c>
      <c r="R282" s="4">
        <f t="shared" si="339"/>
        <v>6159.4595054446218</v>
      </c>
      <c r="S282" s="4">
        <f t="shared" si="340"/>
        <v>1445.5073945108941</v>
      </c>
      <c r="T282" s="4">
        <f t="shared" si="355"/>
        <v>8.1679861124932263</v>
      </c>
      <c r="U282" s="4">
        <f t="shared" si="356"/>
        <v>28.353551606280625</v>
      </c>
      <c r="V282" s="4">
        <f t="shared" si="357"/>
        <v>37.185980868342362</v>
      </c>
      <c r="W282" s="11">
        <f t="shared" si="341"/>
        <v>-1.219247815263802E-2</v>
      </c>
      <c r="X282" s="11">
        <f t="shared" si="342"/>
        <v>-1.3228699347321071E-2</v>
      </c>
      <c r="Y282" s="11">
        <f t="shared" si="343"/>
        <v>-1.2203590333800474E-2</v>
      </c>
      <c r="Z282" s="4">
        <f t="shared" si="369"/>
        <v>1458.2459750259302</v>
      </c>
      <c r="AA282" s="4">
        <f t="shared" si="358"/>
        <v>24298.603209676858</v>
      </c>
      <c r="AB282" s="4">
        <f t="shared" si="359"/>
        <v>2841.7698510808773</v>
      </c>
      <c r="AC282" s="12">
        <f t="shared" si="360"/>
        <v>1.270761350612206</v>
      </c>
      <c r="AD282" s="12">
        <f t="shared" si="361"/>
        <v>4.8993986290498617</v>
      </c>
      <c r="AE282" s="12">
        <f t="shared" si="362"/>
        <v>1.9977456958356712</v>
      </c>
      <c r="AF282" s="11">
        <f t="shared" si="344"/>
        <v>-2.9039671966837322E-3</v>
      </c>
      <c r="AG282" s="11">
        <f t="shared" si="345"/>
        <v>2.0567434751257441E-3</v>
      </c>
      <c r="AH282" s="11">
        <f t="shared" si="346"/>
        <v>8.257041531207765E-4</v>
      </c>
      <c r="AI282" s="1">
        <f t="shared" si="325"/>
        <v>300980.54066394013</v>
      </c>
      <c r="AJ282" s="1">
        <f t="shared" si="326"/>
        <v>421231.32178070833</v>
      </c>
      <c r="AK282" s="1">
        <f t="shared" si="327"/>
        <v>76232.703292534658</v>
      </c>
      <c r="AL282" s="17">
        <f t="shared" si="395"/>
        <v>69.014065998382605</v>
      </c>
      <c r="AM282" s="17">
        <f t="shared" si="395"/>
        <v>31.661000721132918</v>
      </c>
      <c r="AN282" s="17">
        <f t="shared" si="395"/>
        <v>4.7386336371048765</v>
      </c>
      <c r="AO282" s="7">
        <f t="shared" ref="AO282:AQ297" si="396">AO$5*AO281</f>
        <v>1.8855929223334797E-3</v>
      </c>
      <c r="AP282" s="7">
        <f t="shared" si="396"/>
        <v>2.9036714046317791E-3</v>
      </c>
      <c r="AQ282" s="7">
        <f t="shared" si="396"/>
        <v>2.1017937643714904E-3</v>
      </c>
      <c r="AR282" s="1">
        <f t="shared" si="364"/>
        <v>149989.1777794488</v>
      </c>
      <c r="AS282" s="1">
        <f t="shared" si="365"/>
        <v>217237.67064441525</v>
      </c>
      <c r="AT282" s="1">
        <f t="shared" si="366"/>
        <v>38872.375039097104</v>
      </c>
      <c r="AU282" s="1">
        <f t="shared" si="328"/>
        <v>29997.83555588976</v>
      </c>
      <c r="AV282" s="1">
        <f t="shared" si="329"/>
        <v>43447.534128883053</v>
      </c>
      <c r="AW282" s="1">
        <f t="shared" si="330"/>
        <v>7774.4750078194211</v>
      </c>
      <c r="AX282" s="1">
        <f t="shared" si="378"/>
        <v>93267.224109451898</v>
      </c>
      <c r="AY282" s="1">
        <f t="shared" si="379"/>
        <v>48645.307750408057</v>
      </c>
      <c r="AZ282" s="1">
        <f t="shared" si="380"/>
        <v>4566.7811494125708</v>
      </c>
      <c r="BA282" s="1">
        <f t="shared" si="381"/>
        <v>11.44322402939801</v>
      </c>
      <c r="BB282" s="1">
        <f t="shared" si="382"/>
        <v>10.792310633844611</v>
      </c>
      <c r="BC282" s="1">
        <f t="shared" si="383"/>
        <v>8.4265638920483106</v>
      </c>
      <c r="BD282" s="1">
        <f t="shared" si="384"/>
        <v>186.70267363422536</v>
      </c>
      <c r="BE282">
        <f t="shared" si="370"/>
        <v>7.4918915218220111E-2</v>
      </c>
      <c r="BF282">
        <f t="shared" si="371"/>
        <v>0.20311806369660462</v>
      </c>
      <c r="BG282">
        <f t="shared" si="372"/>
        <v>2.6103804494005161E-2</v>
      </c>
      <c r="BH282">
        <f t="shared" si="385"/>
        <v>0.17899173520429559</v>
      </c>
      <c r="BI282">
        <f t="shared" si="386"/>
        <v>5.6128438574748528E-4</v>
      </c>
      <c r="BJ282">
        <f t="shared" si="386"/>
        <v>4.125694779985793E-3</v>
      </c>
      <c r="BK282">
        <f t="shared" si="386"/>
        <v>6.8140860906124406E-5</v>
      </c>
      <c r="BL282">
        <f t="shared" si="375"/>
        <v>84.186583518708289</v>
      </c>
      <c r="BM282">
        <f t="shared" si="376"/>
        <v>896.25632379393699</v>
      </c>
      <c r="BN282">
        <f t="shared" si="377"/>
        <v>2.6487971006298179</v>
      </c>
      <c r="BO282">
        <f t="shared" si="348"/>
        <v>252.71934194190709</v>
      </c>
      <c r="BP282">
        <f t="shared" si="367"/>
        <v>363.18873675571382</v>
      </c>
      <c r="BQ282">
        <f t="shared" si="368"/>
        <v>71.414430542451271</v>
      </c>
      <c r="BR282" s="7">
        <f t="shared" si="393"/>
        <v>1.68712578410668E-3</v>
      </c>
      <c r="BS282" s="7">
        <f t="shared" si="373"/>
        <v>1.6871724054388368E-3</v>
      </c>
      <c r="BT282" s="7">
        <f t="shared" si="374"/>
        <v>2.6042625085960052E-4</v>
      </c>
      <c r="BU282" s="8">
        <f>MAX((BU$3*climate!$I392+BU$4*climate!$I392^2+BU$5*climate!$I392^6)*(K282/K$66)^$BW$1,-99)</f>
        <v>-43.317203311332086</v>
      </c>
      <c r="BV282" s="8">
        <f>MAX((BV$3*climate!$I392+BV$4*climate!$I392^2+BV$5*climate!$I392^6)*(L282/L$66)^$BW$1,-99)</f>
        <v>-25.648530629709875</v>
      </c>
      <c r="BW282" s="8">
        <f>MAX((BW$3*climate!$I392+BW$4*climate!$I392^2+BW$5*climate!$I392^6)*(M282/M$66)^$BW$1,-99)</f>
        <v>-25.725357486799343</v>
      </c>
      <c r="BX282" s="8">
        <f>MAX((BX$3*climate!$M392+BX$4*climate!$M392^2+BX$5*climate!$M392^6)*(K282/K$66)^$BW$1,-99)</f>
        <v>-43.317219157418037</v>
      </c>
      <c r="BY282" s="8">
        <f>MAX((BY$3*climate!$M392+BY$4*climate!$M392^2+BY$5*climate!$M392^6)*(L282/L$66)^$BW$1,-99)</f>
        <v>-25.648539406264845</v>
      </c>
      <c r="BZ282" s="8">
        <f>MAX((BZ$3*climate!$M392+BZ$4*climate!$M392^2+BZ$5*climate!$M392^6)*(M282/M$66)^$BW$1,-99)</f>
        <v>-25.725365707008585</v>
      </c>
      <c r="CA282" s="8">
        <f t="shared" si="387"/>
        <v>2.6962804593681212E-2</v>
      </c>
      <c r="CB282" s="8">
        <f t="shared" si="388"/>
        <v>4.5490899883698448E-5</v>
      </c>
      <c r="CC282" s="8">
        <f t="shared" si="389"/>
        <v>7.0218221129924126E-6</v>
      </c>
      <c r="CD282" s="8">
        <f>MAX((CD$3*climate!$I392+CD$4*climate!$I392^2+CD$5*climate!$I392^6)*(K282/K$66)^$BW$1,-99)</f>
        <v>-99</v>
      </c>
      <c r="CE282" s="8">
        <f>MAX((CE$3*climate!$I392+CE$4*climate!$I392^2+CE$5*climate!$I392^6)*(L282/L$66)^$BW$1,-99)</f>
        <v>-99</v>
      </c>
      <c r="CF282" s="8">
        <f>MAX((CF$3*climate!$I392+CF$4*climate!$I392^2+CF$5*climate!$I392^6)*(M282/M$66)^$BW$1,-99)</f>
        <v>-99</v>
      </c>
      <c r="CG282" s="8">
        <f>MAX((CG$3*climate!$M392+CG$4*climate!$M392^2+CG$5*climate!$M392^6)*(K282/K$66)^$BW$1,-99)</f>
        <v>-99</v>
      </c>
      <c r="CH282" s="8">
        <f>MAX((CH$3*climate!$M392+CH$4*climate!$M392^2+CH$5*climate!$M392^6)*(L282/L$66)^$BW$1,-99)</f>
        <v>-99</v>
      </c>
      <c r="CI282" s="8">
        <f>MAX((CI$3*climate!$M392+CI$4*climate!$M392^2+CI$5*climate!$M392^6)*(M282/M$66)^$BW$1,-99)</f>
        <v>-99</v>
      </c>
      <c r="CJ282" s="8">
        <f t="shared" si="390"/>
        <v>0</v>
      </c>
      <c r="CK282" s="8">
        <f t="shared" si="391"/>
        <v>0</v>
      </c>
      <c r="CL282" s="8">
        <f t="shared" si="392"/>
        <v>0</v>
      </c>
    </row>
    <row r="283" spans="1:90">
      <c r="A283">
        <f t="shared" si="331"/>
        <v>2237</v>
      </c>
      <c r="B283" s="4">
        <f t="shared" si="349"/>
        <v>1286.5329019873</v>
      </c>
      <c r="C283" s="4">
        <f t="shared" si="350"/>
        <v>3572.5987638589581</v>
      </c>
      <c r="D283" s="4">
        <f t="shared" si="351"/>
        <v>6809.5909996988021</v>
      </c>
      <c r="E283" s="11">
        <f t="shared" si="332"/>
        <v>8.5591791978089762E-8</v>
      </c>
      <c r="F283" s="11">
        <f t="shared" si="333"/>
        <v>1.7159267373703039E-7</v>
      </c>
      <c r="G283" s="11">
        <f t="shared" si="334"/>
        <v>3.788473271457385E-7</v>
      </c>
      <c r="H283" s="4">
        <f t="shared" si="352"/>
        <v>149962.978431166</v>
      </c>
      <c r="I283" s="4">
        <f t="shared" si="353"/>
        <v>217875.53267928955</v>
      </c>
      <c r="J283" s="4">
        <f t="shared" si="354"/>
        <v>38945.186339551117</v>
      </c>
      <c r="K283" s="4">
        <f t="shared" si="322"/>
        <v>116563.65585327748</v>
      </c>
      <c r="L283" s="4">
        <f t="shared" si="323"/>
        <v>60985.167123539606</v>
      </c>
      <c r="M283" s="4">
        <f t="shared" si="324"/>
        <v>5719.1667372201528</v>
      </c>
      <c r="N283" s="11">
        <f t="shared" si="335"/>
        <v>-1.7476050118958586E-4</v>
      </c>
      <c r="O283" s="11">
        <f t="shared" si="336"/>
        <v>2.9360683492116735E-3</v>
      </c>
      <c r="P283" s="11">
        <f t="shared" si="337"/>
        <v>1.8727064170027674E-3</v>
      </c>
      <c r="Q283" s="4">
        <f t="shared" si="338"/>
        <v>1209.9610132834509</v>
      </c>
      <c r="R283" s="4">
        <f t="shared" si="339"/>
        <v>6095.8242719476921</v>
      </c>
      <c r="S283" s="4">
        <f t="shared" si="340"/>
        <v>1430.5415321210096</v>
      </c>
      <c r="T283" s="4">
        <f t="shared" si="355"/>
        <v>8.0683981202656021</v>
      </c>
      <c r="U283" s="4">
        <f t="shared" si="356"/>
        <v>27.978470996652387</v>
      </c>
      <c r="V283" s="4">
        <f t="shared" si="357"/>
        <v>36.732178391664569</v>
      </c>
      <c r="W283" s="11">
        <f t="shared" si="341"/>
        <v>-1.219247815263802E-2</v>
      </c>
      <c r="X283" s="11">
        <f t="shared" si="342"/>
        <v>-1.3228699347321071E-2</v>
      </c>
      <c r="Y283" s="11">
        <f t="shared" si="343"/>
        <v>-1.2203590333800474E-2</v>
      </c>
      <c r="Z283" s="4">
        <f t="shared" si="369"/>
        <v>1436.0041729034463</v>
      </c>
      <c r="AA283" s="4">
        <f t="shared" si="358"/>
        <v>24097.482750969986</v>
      </c>
      <c r="AB283" s="4">
        <f t="shared" si="359"/>
        <v>2814.6969425601173</v>
      </c>
      <c r="AC283" s="12">
        <f t="shared" si="360"/>
        <v>1.2670711013352145</v>
      </c>
      <c r="AD283" s="12">
        <f t="shared" si="361"/>
        <v>4.9094754352122001</v>
      </c>
      <c r="AE283" s="12">
        <f t="shared" si="362"/>
        <v>1.9993952427536019</v>
      </c>
      <c r="AF283" s="11">
        <f t="shared" si="344"/>
        <v>-2.9039671966837322E-3</v>
      </c>
      <c r="AG283" s="11">
        <f t="shared" si="345"/>
        <v>2.0567434751257441E-3</v>
      </c>
      <c r="AH283" s="11">
        <f t="shared" si="346"/>
        <v>8.257041531207765E-4</v>
      </c>
      <c r="AI283" s="1">
        <f t="shared" si="325"/>
        <v>300880.3221534359</v>
      </c>
      <c r="AJ283" s="1">
        <f t="shared" si="326"/>
        <v>422555.72373152053</v>
      </c>
      <c r="AK283" s="1">
        <f t="shared" si="327"/>
        <v>76383.90797110062</v>
      </c>
      <c r="AL283" s="17">
        <f t="shared" si="395"/>
        <v>69.142897108426737</v>
      </c>
      <c r="AM283" s="17">
        <f t="shared" si="395"/>
        <v>31.752014532144539</v>
      </c>
      <c r="AN283" s="17">
        <f t="shared" si="395"/>
        <v>4.7484936714286841</v>
      </c>
      <c r="AO283" s="7">
        <f t="shared" si="396"/>
        <v>1.8667369931101448E-3</v>
      </c>
      <c r="AP283" s="7">
        <f t="shared" si="396"/>
        <v>2.8746346905854613E-3</v>
      </c>
      <c r="AQ283" s="7">
        <f t="shared" si="396"/>
        <v>2.0807758267277756E-3</v>
      </c>
      <c r="AR283" s="1">
        <f t="shared" si="364"/>
        <v>149962.978431166</v>
      </c>
      <c r="AS283" s="1">
        <f t="shared" si="365"/>
        <v>217875.53267928955</v>
      </c>
      <c r="AT283" s="1">
        <f t="shared" si="366"/>
        <v>38945.186339551117</v>
      </c>
      <c r="AU283" s="1">
        <f t="shared" si="328"/>
        <v>29992.595686233202</v>
      </c>
      <c r="AV283" s="1">
        <f t="shared" si="329"/>
        <v>43575.106535857914</v>
      </c>
      <c r="AW283" s="1">
        <f t="shared" si="330"/>
        <v>7789.0372679102238</v>
      </c>
      <c r="AX283" s="1">
        <f t="shared" si="378"/>
        <v>93250.92468262199</v>
      </c>
      <c r="AY283" s="1">
        <f t="shared" si="379"/>
        <v>48788.133698831676</v>
      </c>
      <c r="AZ283" s="1">
        <f t="shared" si="380"/>
        <v>4575.3333897761222</v>
      </c>
      <c r="BA283" s="1">
        <f t="shared" si="381"/>
        <v>11.443049253624425</v>
      </c>
      <c r="BB283" s="1">
        <f t="shared" si="382"/>
        <v>10.795242400363401</v>
      </c>
      <c r="BC283" s="1">
        <f t="shared" si="383"/>
        <v>8.4284348471367938</v>
      </c>
      <c r="BD283" s="1">
        <f t="shared" si="384"/>
        <v>181.30243789768102</v>
      </c>
      <c r="BE283">
        <f t="shared" si="370"/>
        <v>7.4918915218220111E-2</v>
      </c>
      <c r="BF283">
        <f t="shared" si="371"/>
        <v>0.20311806369660462</v>
      </c>
      <c r="BG283">
        <f t="shared" si="372"/>
        <v>2.6103804494005161E-2</v>
      </c>
      <c r="BH283">
        <f t="shared" si="385"/>
        <v>0.1790482322901325</v>
      </c>
      <c r="BI283">
        <f t="shared" si="386"/>
        <v>5.6128438574748528E-4</v>
      </c>
      <c r="BJ283">
        <f t="shared" si="386"/>
        <v>4.125694779985793E-3</v>
      </c>
      <c r="BK283">
        <f t="shared" si="386"/>
        <v>6.8140860906124406E-5</v>
      </c>
      <c r="BL283">
        <f t="shared" si="375"/>
        <v>84.171878233600395</v>
      </c>
      <c r="BM283">
        <f t="shared" si="376"/>
        <v>898.88794786156893</v>
      </c>
      <c r="BN283">
        <f t="shared" si="377"/>
        <v>2.6537585253264488</v>
      </c>
      <c r="BO283">
        <f t="shared" si="348"/>
        <v>253.14571125983974</v>
      </c>
      <c r="BP283">
        <f t="shared" si="367"/>
        <v>367.29526301167073</v>
      </c>
      <c r="BQ283">
        <f t="shared" si="368"/>
        <v>72.236375775899688</v>
      </c>
      <c r="BR283" s="7">
        <f t="shared" si="393"/>
        <v>1.6854845995732948E-3</v>
      </c>
      <c r="BS283" s="7">
        <f t="shared" si="373"/>
        <v>1.6380314615911037E-3</v>
      </c>
      <c r="BT283" s="7">
        <f t="shared" si="374"/>
        <v>2.5242754741334046E-4</v>
      </c>
      <c r="BU283" s="8">
        <f>MAX((BU$3*climate!$I393+BU$4*climate!$I393^2+BU$5*climate!$I393^6)*(K283/K$66)^$BW$1,-99)</f>
        <v>-43.426823944365317</v>
      </c>
      <c r="BV283" s="8">
        <f>MAX((BV$3*climate!$I393+BV$4*climate!$I393^2+BV$5*climate!$I393^6)*(L283/L$66)^$BW$1,-99)</f>
        <v>-25.689357323339781</v>
      </c>
      <c r="BW283" s="8">
        <f>MAX((BW$3*climate!$I393+BW$4*climate!$I393^2+BW$5*climate!$I393^6)*(M283/M$66)^$BW$1,-99)</f>
        <v>-25.769180326211931</v>
      </c>
      <c r="BX283" s="8">
        <f>MAX((BX$3*climate!$M393+BX$4*climate!$M393^2+BX$5*climate!$M393^6)*(K283/K$66)^$BW$1,-99)</f>
        <v>-43.426839772914981</v>
      </c>
      <c r="BY283" s="8">
        <f>MAX((BY$3*climate!$M393+BY$4*climate!$M393^2+BY$5*climate!$M393^6)*(L283/L$66)^$BW$1,-99)</f>
        <v>-25.689366082949686</v>
      </c>
      <c r="BZ283" s="8">
        <f>MAX((BZ$3*climate!$M393+BZ$4*climate!$M393^2+BZ$5*climate!$M393^6)*(M283/M$66)^$BW$1,-99)</f>
        <v>-25.769188532288062</v>
      </c>
      <c r="CA283" s="8">
        <f t="shared" si="387"/>
        <v>2.6932836158967334E-2</v>
      </c>
      <c r="CB283" s="8">
        <f t="shared" si="388"/>
        <v>4.4116832978266992E-5</v>
      </c>
      <c r="CC283" s="8">
        <f t="shared" si="389"/>
        <v>6.7985897764934574E-6</v>
      </c>
      <c r="CD283" s="8">
        <f>MAX((CD$3*climate!$I393+CD$4*climate!$I393^2+CD$5*climate!$I393^6)*(K283/K$66)^$BW$1,-99)</f>
        <v>-99</v>
      </c>
      <c r="CE283" s="8">
        <f>MAX((CE$3*climate!$I393+CE$4*climate!$I393^2+CE$5*climate!$I393^6)*(L283/L$66)^$BW$1,-99)</f>
        <v>-99</v>
      </c>
      <c r="CF283" s="8">
        <f>MAX((CF$3*climate!$I393+CF$4*climate!$I393^2+CF$5*climate!$I393^6)*(M283/M$66)^$BW$1,-99)</f>
        <v>-99</v>
      </c>
      <c r="CG283" s="8">
        <f>MAX((CG$3*climate!$M393+CG$4*climate!$M393^2+CG$5*climate!$M393^6)*(K283/K$66)^$BW$1,-99)</f>
        <v>-99</v>
      </c>
      <c r="CH283" s="8">
        <f>MAX((CH$3*climate!$M393+CH$4*climate!$M393^2+CH$5*climate!$M393^6)*(L283/L$66)^$BW$1,-99)</f>
        <v>-99</v>
      </c>
      <c r="CI283" s="8">
        <f>MAX((CI$3*climate!$M393+CI$4*climate!$M393^2+CI$5*climate!$M393^6)*(M283/M$66)^$BW$1,-99)</f>
        <v>-99</v>
      </c>
      <c r="CJ283" s="8">
        <f t="shared" si="390"/>
        <v>0</v>
      </c>
      <c r="CK283" s="8">
        <f t="shared" si="391"/>
        <v>0</v>
      </c>
      <c r="CL283" s="8">
        <f t="shared" si="392"/>
        <v>0</v>
      </c>
    </row>
    <row r="284" spans="1:90">
      <c r="A284">
        <f t="shared" si="331"/>
        <v>2238</v>
      </c>
      <c r="B284" s="4">
        <f t="shared" si="349"/>
        <v>1286.5330065981236</v>
      </c>
      <c r="C284" s="4">
        <f t="shared" si="350"/>
        <v>3572.599346239143</v>
      </c>
      <c r="D284" s="4">
        <f t="shared" si="351"/>
        <v>6809.5934505043833</v>
      </c>
      <c r="E284" s="11">
        <f t="shared" si="332"/>
        <v>8.1312202379185269E-8</v>
      </c>
      <c r="F284" s="11">
        <f t="shared" si="333"/>
        <v>1.6301304005017886E-7</v>
      </c>
      <c r="G284" s="11">
        <f t="shared" si="334"/>
        <v>3.5990496078845155E-7</v>
      </c>
      <c r="H284" s="4">
        <f t="shared" si="352"/>
        <v>149939.77442570348</v>
      </c>
      <c r="I284" s="4">
        <f t="shared" si="353"/>
        <v>218511.18019530631</v>
      </c>
      <c r="J284" s="4">
        <f t="shared" si="354"/>
        <v>39017.76808335344</v>
      </c>
      <c r="K284" s="4">
        <f t="shared" si="322"/>
        <v>116545.61030049065</v>
      </c>
      <c r="L284" s="4">
        <f t="shared" si="323"/>
        <v>61163.080160480888</v>
      </c>
      <c r="M284" s="4">
        <f t="shared" si="324"/>
        <v>5729.8234273388844</v>
      </c>
      <c r="N284" s="11">
        <f t="shared" si="335"/>
        <v>-1.5481285873142347E-4</v>
      </c>
      <c r="O284" s="11">
        <f t="shared" si="336"/>
        <v>2.9173165432321291E-3</v>
      </c>
      <c r="P284" s="11">
        <f t="shared" si="337"/>
        <v>1.863329154119242E-3</v>
      </c>
      <c r="Q284" s="4">
        <f t="shared" si="338"/>
        <v>1195.0236535748377</v>
      </c>
      <c r="R284" s="4">
        <f t="shared" si="339"/>
        <v>6032.733625887181</v>
      </c>
      <c r="S284" s="4">
        <f t="shared" si="340"/>
        <v>1415.7173390528574</v>
      </c>
      <c r="T284" s="4">
        <f t="shared" si="355"/>
        <v>7.9700243524574779</v>
      </c>
      <c r="U284" s="4">
        <f t="shared" si="356"/>
        <v>27.608352215639929</v>
      </c>
      <c r="V284" s="4">
        <f t="shared" si="357"/>
        <v>36.283913934504618</v>
      </c>
      <c r="W284" s="11">
        <f t="shared" si="341"/>
        <v>-1.219247815263802E-2</v>
      </c>
      <c r="X284" s="11">
        <f t="shared" si="342"/>
        <v>-1.3228699347321071E-2</v>
      </c>
      <c r="Y284" s="11">
        <f t="shared" si="343"/>
        <v>-1.2203590333800474E-2</v>
      </c>
      <c r="Z284" s="4">
        <f t="shared" si="369"/>
        <v>1414.1294022479672</v>
      </c>
      <c r="AA284" s="4">
        <f t="shared" si="358"/>
        <v>23897.574687156688</v>
      </c>
      <c r="AB284" s="4">
        <f t="shared" si="359"/>
        <v>2787.8554087607436</v>
      </c>
      <c r="AC284" s="12">
        <f t="shared" si="360"/>
        <v>1.263391568421071</v>
      </c>
      <c r="AD284" s="12">
        <f t="shared" si="361"/>
        <v>4.9195729667798629</v>
      </c>
      <c r="AE284" s="12">
        <f t="shared" si="362"/>
        <v>2.0010461517092737</v>
      </c>
      <c r="AF284" s="11">
        <f t="shared" si="344"/>
        <v>-2.9039671966837322E-3</v>
      </c>
      <c r="AG284" s="11">
        <f t="shared" si="345"/>
        <v>2.0567434751257441E-3</v>
      </c>
      <c r="AH284" s="11">
        <f t="shared" si="346"/>
        <v>8.257041531207765E-4</v>
      </c>
      <c r="AI284" s="1">
        <f t="shared" si="325"/>
        <v>300784.88562432554</v>
      </c>
      <c r="AJ284" s="1">
        <f t="shared" si="326"/>
        <v>423875.25789422635</v>
      </c>
      <c r="AK284" s="1">
        <f t="shared" si="327"/>
        <v>76534.554441900793</v>
      </c>
      <c r="AL284" s="17">
        <f t="shared" si="395"/>
        <v>69.270677996231413</v>
      </c>
      <c r="AM284" s="17">
        <f t="shared" si="395"/>
        <v>31.842377220189917</v>
      </c>
      <c r="AN284" s="17">
        <f t="shared" si="395"/>
        <v>4.7582754167651142</v>
      </c>
      <c r="AO284" s="7">
        <f t="shared" si="396"/>
        <v>1.8480696231790435E-3</v>
      </c>
      <c r="AP284" s="7">
        <f t="shared" si="396"/>
        <v>2.8458883436796065E-3</v>
      </c>
      <c r="AQ284" s="7">
        <f t="shared" si="396"/>
        <v>2.0599680684604978E-3</v>
      </c>
      <c r="AR284" s="1">
        <f t="shared" si="364"/>
        <v>149939.77442570348</v>
      </c>
      <c r="AS284" s="1">
        <f t="shared" si="365"/>
        <v>218511.18019530631</v>
      </c>
      <c r="AT284" s="1">
        <f t="shared" si="366"/>
        <v>39017.76808335344</v>
      </c>
      <c r="AU284" s="1">
        <f t="shared" si="328"/>
        <v>29987.954885140698</v>
      </c>
      <c r="AV284" s="1">
        <f t="shared" si="329"/>
        <v>43702.236039061267</v>
      </c>
      <c r="AW284" s="1">
        <f t="shared" si="330"/>
        <v>7803.5536166706879</v>
      </c>
      <c r="AX284" s="1">
        <f t="shared" si="378"/>
        <v>93236.488240392515</v>
      </c>
      <c r="AY284" s="1">
        <f t="shared" si="379"/>
        <v>48930.464128384709</v>
      </c>
      <c r="AZ284" s="1">
        <f t="shared" si="380"/>
        <v>4583.8587418711068</v>
      </c>
      <c r="BA284" s="1">
        <f t="shared" si="381"/>
        <v>11.442894428780946</v>
      </c>
      <c r="BB284" s="1">
        <f t="shared" si="382"/>
        <v>10.79815546979683</v>
      </c>
      <c r="BC284" s="1">
        <f t="shared" si="383"/>
        <v>8.4302964424466253</v>
      </c>
      <c r="BD284" s="1">
        <f t="shared" si="384"/>
        <v>176.0582232359036</v>
      </c>
      <c r="BE284">
        <f t="shared" si="370"/>
        <v>7.4918915218220111E-2</v>
      </c>
      <c r="BF284">
        <f t="shared" si="371"/>
        <v>0.20311806369660462</v>
      </c>
      <c r="BG284">
        <f t="shared" si="372"/>
        <v>2.6103804494005161E-2</v>
      </c>
      <c r="BH284">
        <f t="shared" si="385"/>
        <v>0.17910415183452594</v>
      </c>
      <c r="BI284">
        <f t="shared" si="386"/>
        <v>5.6128438574748528E-4</v>
      </c>
      <c r="BJ284">
        <f t="shared" si="386"/>
        <v>4.125694779985793E-3</v>
      </c>
      <c r="BK284">
        <f t="shared" si="386"/>
        <v>6.8140860906124406E-5</v>
      </c>
      <c r="BL284">
        <f t="shared" si="375"/>
        <v>84.158854187647478</v>
      </c>
      <c r="BM284">
        <f t="shared" si="376"/>
        <v>901.51043550031022</v>
      </c>
      <c r="BN284">
        <f t="shared" si="377"/>
        <v>2.6587043078352068</v>
      </c>
      <c r="BO284">
        <f t="shared" si="348"/>
        <v>253.57238445761624</v>
      </c>
      <c r="BP284">
        <f t="shared" si="367"/>
        <v>371.4483030044351</v>
      </c>
      <c r="BQ284">
        <f t="shared" si="368"/>
        <v>73.067791581991798</v>
      </c>
      <c r="BR284" s="7">
        <f t="shared" si="393"/>
        <v>1.6840037067629154E-3</v>
      </c>
      <c r="BS284" s="7">
        <f t="shared" si="373"/>
        <v>1.5903218073700035E-3</v>
      </c>
      <c r="BT284" s="7">
        <f t="shared" si="374"/>
        <v>2.4467490449506019E-4</v>
      </c>
      <c r="BU284" s="8">
        <f>MAX((BU$3*climate!$I394+BU$4*climate!$I394^2+BU$5*climate!$I394^6)*(K284/K$66)^$BW$1,-99)</f>
        <v>-43.534233379408633</v>
      </c>
      <c r="BV284" s="8">
        <f>MAX((BV$3*climate!$I394+BV$4*climate!$I394^2+BV$5*climate!$I394^6)*(L284/L$66)^$BW$1,-99)</f>
        <v>-25.729119927220562</v>
      </c>
      <c r="BW284" s="8">
        <f>MAX((BW$3*climate!$I394+BW$4*climate!$I394^2+BW$5*climate!$I394^6)*(M284/M$66)^$BW$1,-99)</f>
        <v>-25.811973185023362</v>
      </c>
      <c r="BX284" s="8">
        <f>MAX((BX$3*climate!$M394+BX$4*climate!$M394^2+BX$5*climate!$M394^6)*(K284/K$66)^$BW$1,-99)</f>
        <v>-43.53424919041391</v>
      </c>
      <c r="BY284" s="8">
        <f>MAX((BY$3*climate!$M394+BY$4*climate!$M394^2+BY$5*climate!$M394^6)*(L284/L$66)^$BW$1,-99)</f>
        <v>-25.729128669996719</v>
      </c>
      <c r="BZ284" s="8">
        <f>MAX((BZ$3*climate!$M394+BZ$4*climate!$M394^2+BZ$5*climate!$M394^6)*(M284/M$66)^$BW$1,-99)</f>
        <v>-25.811981377054749</v>
      </c>
      <c r="CA284" s="8">
        <f t="shared" si="387"/>
        <v>2.6903333454230967E-2</v>
      </c>
      <c r="CB284" s="8">
        <f t="shared" si="388"/>
        <v>4.278495788321047E-5</v>
      </c>
      <c r="CC284" s="8">
        <f t="shared" si="389"/>
        <v>6.5825705435127191E-6</v>
      </c>
      <c r="CD284" s="8">
        <f>MAX((CD$3*climate!$I394+CD$4*climate!$I394^2+CD$5*climate!$I394^6)*(K284/K$66)^$BW$1,-99)</f>
        <v>-99</v>
      </c>
      <c r="CE284" s="8">
        <f>MAX((CE$3*climate!$I394+CE$4*climate!$I394^2+CE$5*climate!$I394^6)*(L284/L$66)^$BW$1,-99)</f>
        <v>-99</v>
      </c>
      <c r="CF284" s="8">
        <f>MAX((CF$3*climate!$I394+CF$4*climate!$I394^2+CF$5*climate!$I394^6)*(M284/M$66)^$BW$1,-99)</f>
        <v>-99</v>
      </c>
      <c r="CG284" s="8">
        <f>MAX((CG$3*climate!$M394+CG$4*climate!$M394^2+CG$5*climate!$M394^6)*(K284/K$66)^$BW$1,-99)</f>
        <v>-99</v>
      </c>
      <c r="CH284" s="8">
        <f>MAX((CH$3*climate!$M394+CH$4*climate!$M394^2+CH$5*climate!$M394^6)*(L284/L$66)^$BW$1,-99)</f>
        <v>-99</v>
      </c>
      <c r="CI284" s="8">
        <f>MAX((CI$3*climate!$M394+CI$4*climate!$M394^2+CI$5*climate!$M394^6)*(M284/M$66)^$BW$1,-99)</f>
        <v>-99</v>
      </c>
      <c r="CJ284" s="8">
        <f t="shared" si="390"/>
        <v>0</v>
      </c>
      <c r="CK284" s="8">
        <f t="shared" si="391"/>
        <v>0</v>
      </c>
      <c r="CL284" s="8">
        <f t="shared" si="392"/>
        <v>0</v>
      </c>
    </row>
    <row r="285" spans="1:90">
      <c r="A285">
        <f t="shared" si="331"/>
        <v>2239</v>
      </c>
      <c r="B285" s="4">
        <f t="shared" si="349"/>
        <v>1286.5331059784141</v>
      </c>
      <c r="C285" s="4">
        <f t="shared" si="350"/>
        <v>3572.5998995004093</v>
      </c>
      <c r="D285" s="4">
        <f t="shared" si="351"/>
        <v>6809.5957787705238</v>
      </c>
      <c r="E285" s="11">
        <f t="shared" si="332"/>
        <v>7.7246592260225997E-8</v>
      </c>
      <c r="F285" s="11">
        <f t="shared" si="333"/>
        <v>1.5486238804766991E-7</v>
      </c>
      <c r="G285" s="11">
        <f t="shared" si="334"/>
        <v>3.4190971274902894E-7</v>
      </c>
      <c r="H285" s="4">
        <f t="shared" si="352"/>
        <v>149919.60663243395</v>
      </c>
      <c r="I285" s="4">
        <f t="shared" si="353"/>
        <v>219144.63012707085</v>
      </c>
      <c r="J285" s="4">
        <f t="shared" si="354"/>
        <v>39090.123876874291</v>
      </c>
      <c r="K285" s="4">
        <f t="shared" si="322"/>
        <v>116529.9252197785</v>
      </c>
      <c r="L285" s="4">
        <f t="shared" si="323"/>
        <v>61340.378517537312</v>
      </c>
      <c r="M285" s="4">
        <f t="shared" si="324"/>
        <v>5740.4470319282345</v>
      </c>
      <c r="N285" s="11">
        <f t="shared" si="335"/>
        <v>-1.3458319598402824E-4</v>
      </c>
      <c r="O285" s="11">
        <f t="shared" si="336"/>
        <v>2.8987807120115505E-3</v>
      </c>
      <c r="P285" s="11">
        <f t="shared" si="337"/>
        <v>1.8540893491867383E-3</v>
      </c>
      <c r="Q285" s="4">
        <f t="shared" si="338"/>
        <v>1180.2945757754046</v>
      </c>
      <c r="R285" s="4">
        <f t="shared" si="339"/>
        <v>5970.1855651096676</v>
      </c>
      <c r="S285" s="4">
        <f t="shared" si="340"/>
        <v>1401.0338172905897</v>
      </c>
      <c r="T285" s="4">
        <f t="shared" si="355"/>
        <v>7.872850004664147</v>
      </c>
      <c r="U285" s="4">
        <f t="shared" si="356"/>
        <v>27.243129624704284</v>
      </c>
      <c r="V285" s="4">
        <f t="shared" si="357"/>
        <v>35.84111991314105</v>
      </c>
      <c r="W285" s="11">
        <f t="shared" si="341"/>
        <v>-1.219247815263802E-2</v>
      </c>
      <c r="X285" s="11">
        <f t="shared" si="342"/>
        <v>-1.3228699347321071E-2</v>
      </c>
      <c r="Y285" s="11">
        <f t="shared" si="343"/>
        <v>-1.2203590333800474E-2</v>
      </c>
      <c r="Z285" s="4">
        <f t="shared" si="369"/>
        <v>1392.6156295282142</v>
      </c>
      <c r="AA285" s="4">
        <f t="shared" si="358"/>
        <v>23698.881714551415</v>
      </c>
      <c r="AB285" s="4">
        <f t="shared" si="359"/>
        <v>2761.2439443364551</v>
      </c>
      <c r="AC285" s="12">
        <f t="shared" si="360"/>
        <v>1.2597227207498094</v>
      </c>
      <c r="AD285" s="12">
        <f t="shared" si="361"/>
        <v>4.9296912663796926</v>
      </c>
      <c r="AE285" s="12">
        <f t="shared" si="362"/>
        <v>2.0026984238273262</v>
      </c>
      <c r="AF285" s="11">
        <f t="shared" si="344"/>
        <v>-2.9039671966837322E-3</v>
      </c>
      <c r="AG285" s="11">
        <f t="shared" si="345"/>
        <v>2.0567434751257441E-3</v>
      </c>
      <c r="AH285" s="11">
        <f t="shared" si="346"/>
        <v>8.257041531207765E-4</v>
      </c>
      <c r="AI285" s="1">
        <f t="shared" si="325"/>
        <v>300694.35194703372</v>
      </c>
      <c r="AJ285" s="1">
        <f t="shared" si="326"/>
        <v>425189.968143865</v>
      </c>
      <c r="AK285" s="1">
        <f t="shared" si="327"/>
        <v>76684.652614381397</v>
      </c>
      <c r="AL285" s="17">
        <f t="shared" si="395"/>
        <v>69.397414861655449</v>
      </c>
      <c r="AM285" s="17">
        <f t="shared" si="395"/>
        <v>31.932090871854243</v>
      </c>
      <c r="AN285" s="17">
        <f t="shared" si="395"/>
        <v>4.7679792932303968</v>
      </c>
      <c r="AO285" s="7">
        <f t="shared" si="396"/>
        <v>1.8295889269472529E-3</v>
      </c>
      <c r="AP285" s="7">
        <f t="shared" si="396"/>
        <v>2.8174294602428102E-3</v>
      </c>
      <c r="AQ285" s="7">
        <f t="shared" si="396"/>
        <v>2.0393683877758927E-3</v>
      </c>
      <c r="AR285" s="1">
        <f t="shared" si="364"/>
        <v>149919.60663243395</v>
      </c>
      <c r="AS285" s="1">
        <f t="shared" si="365"/>
        <v>219144.63012707085</v>
      </c>
      <c r="AT285" s="1">
        <f t="shared" si="366"/>
        <v>39090.123876874291</v>
      </c>
      <c r="AU285" s="1">
        <f t="shared" si="328"/>
        <v>29983.92132648679</v>
      </c>
      <c r="AV285" s="1">
        <f t="shared" si="329"/>
        <v>43828.92602541417</v>
      </c>
      <c r="AW285" s="1">
        <f t="shared" si="330"/>
        <v>7818.024775374859</v>
      </c>
      <c r="AX285" s="1">
        <f t="shared" si="378"/>
        <v>93223.94017582279</v>
      </c>
      <c r="AY285" s="1">
        <f t="shared" si="379"/>
        <v>49072.302814029848</v>
      </c>
      <c r="AZ285" s="1">
        <f t="shared" si="380"/>
        <v>4592.3576255425878</v>
      </c>
      <c r="BA285" s="1">
        <f t="shared" si="381"/>
        <v>11.442759836527831</v>
      </c>
      <c r="BB285" s="1">
        <f t="shared" si="382"/>
        <v>10.80105005714584</v>
      </c>
      <c r="BC285" s="1">
        <f t="shared" si="383"/>
        <v>8.4321488150937736</v>
      </c>
      <c r="BD285" s="1">
        <f t="shared" si="384"/>
        <v>170.96553048392079</v>
      </c>
      <c r="BE285">
        <f t="shared" si="370"/>
        <v>7.4918915218220111E-2</v>
      </c>
      <c r="BF285">
        <f t="shared" si="371"/>
        <v>0.20311806369660462</v>
      </c>
      <c r="BG285">
        <f t="shared" si="372"/>
        <v>2.6103804494005161E-2</v>
      </c>
      <c r="BH285">
        <f t="shared" si="385"/>
        <v>0.17915949953814164</v>
      </c>
      <c r="BI285">
        <f t="shared" si="386"/>
        <v>5.6128438574748528E-4</v>
      </c>
      <c r="BJ285">
        <f t="shared" si="386"/>
        <v>4.125694779985793E-3</v>
      </c>
      <c r="BK285">
        <f t="shared" si="386"/>
        <v>6.8140860906124406E-5</v>
      </c>
      <c r="BL285">
        <f t="shared" si="375"/>
        <v>84.147534320190303</v>
      </c>
      <c r="BM285">
        <f t="shared" si="376"/>
        <v>904.12385657717357</v>
      </c>
      <c r="BN285">
        <f t="shared" si="377"/>
        <v>2.6636346938972637</v>
      </c>
      <c r="BO285">
        <f t="shared" si="348"/>
        <v>253.99940129297556</v>
      </c>
      <c r="BP285">
        <f t="shared" si="367"/>
        <v>375.64838271324982</v>
      </c>
      <c r="BQ285">
        <f t="shared" si="368"/>
        <v>73.90878690173669</v>
      </c>
      <c r="BR285" s="7">
        <f t="shared" si="393"/>
        <v>1.682676224730395E-3</v>
      </c>
      <c r="BS285" s="7">
        <f t="shared" si="373"/>
        <v>1.5440017547281588E-3</v>
      </c>
      <c r="BT285" s="7">
        <f t="shared" si="374"/>
        <v>2.3716070387440504E-4</v>
      </c>
      <c r="BU285" s="8">
        <f>MAX((BU$3*climate!$I395+BU$4*climate!$I395^2+BU$5*climate!$I395^6)*(K285/K$66)^$BW$1,-99)</f>
        <v>-43.639443207231629</v>
      </c>
      <c r="BV285" s="8">
        <f>MAX((BV$3*climate!$I395+BV$4*climate!$I395^2+BV$5*climate!$I395^6)*(L285/L$66)^$BW$1,-99)</f>
        <v>-25.767829410467471</v>
      </c>
      <c r="BW285" s="8">
        <f>MAX((BW$3*climate!$I395+BW$4*climate!$I395^2+BW$5*climate!$I395^6)*(M285/M$66)^$BW$1,-99)</f>
        <v>-25.853745843110499</v>
      </c>
      <c r="BX285" s="8">
        <f>MAX((BX$3*climate!$M395+BX$4*climate!$M395^2+BX$5*climate!$M395^6)*(K285/K$66)^$BW$1,-99)</f>
        <v>-43.639459000683495</v>
      </c>
      <c r="BY285" s="8">
        <f>MAX((BY$3*climate!$M395+BY$4*climate!$M395^2+BY$5*climate!$M395^6)*(L285/L$66)^$BW$1,-99)</f>
        <v>-25.767838136520133</v>
      </c>
      <c r="BZ285" s="8">
        <f>MAX((BZ$3*climate!$M395+BZ$4*climate!$M395^2+BZ$5*climate!$M395^6)*(M285/M$66)^$BW$1,-99)</f>
        <v>-25.853754021184642</v>
      </c>
      <c r="CA285" s="8">
        <f t="shared" si="387"/>
        <v>2.6874300223646796E-2</v>
      </c>
      <c r="CB285" s="8">
        <f t="shared" si="388"/>
        <v>4.1493966702402004E-5</v>
      </c>
      <c r="CC285" s="8">
        <f t="shared" si="389"/>
        <v>6.3735279571721549E-6</v>
      </c>
      <c r="CD285" s="8">
        <f>MAX((CD$3*climate!$I395+CD$4*climate!$I395^2+CD$5*climate!$I395^6)*(K285/K$66)^$BW$1,-99)</f>
        <v>-99</v>
      </c>
      <c r="CE285" s="8">
        <f>MAX((CE$3*climate!$I395+CE$4*climate!$I395^2+CE$5*climate!$I395^6)*(L285/L$66)^$BW$1,-99)</f>
        <v>-99</v>
      </c>
      <c r="CF285" s="8">
        <f>MAX((CF$3*climate!$I395+CF$4*climate!$I395^2+CF$5*climate!$I395^6)*(M285/M$66)^$BW$1,-99)</f>
        <v>-99</v>
      </c>
      <c r="CG285" s="8">
        <f>MAX((CG$3*climate!$M395+CG$4*climate!$M395^2+CG$5*climate!$M395^6)*(K285/K$66)^$BW$1,-99)</f>
        <v>-99</v>
      </c>
      <c r="CH285" s="8">
        <f>MAX((CH$3*climate!$M395+CH$4*climate!$M395^2+CH$5*climate!$M395^6)*(L285/L$66)^$BW$1,-99)</f>
        <v>-99</v>
      </c>
      <c r="CI285" s="8">
        <f>MAX((CI$3*climate!$M395+CI$4*climate!$M395^2+CI$5*climate!$M395^6)*(M285/M$66)^$BW$1,-99)</f>
        <v>-99</v>
      </c>
      <c r="CJ285" s="8">
        <f t="shared" si="390"/>
        <v>0</v>
      </c>
      <c r="CK285" s="8">
        <f t="shared" si="391"/>
        <v>0</v>
      </c>
      <c r="CL285" s="8">
        <f t="shared" si="392"/>
        <v>0</v>
      </c>
    </row>
    <row r="286" spans="1:90">
      <c r="A286">
        <f t="shared" si="331"/>
        <v>2240</v>
      </c>
      <c r="B286" s="4">
        <f t="shared" si="349"/>
        <v>1286.5332003896974</v>
      </c>
      <c r="C286" s="4">
        <f t="shared" si="350"/>
        <v>3572.6004250986934</v>
      </c>
      <c r="D286" s="4">
        <f t="shared" si="351"/>
        <v>6809.5979906241137</v>
      </c>
      <c r="E286" s="11">
        <f t="shared" si="332"/>
        <v>7.33842626472147E-8</v>
      </c>
      <c r="F286" s="11">
        <f t="shared" si="333"/>
        <v>1.471192686452864E-7</v>
      </c>
      <c r="G286" s="11">
        <f t="shared" si="334"/>
        <v>3.2481422711157747E-7</v>
      </c>
      <c r="H286" s="4">
        <f t="shared" si="352"/>
        <v>149902.51413571151</v>
      </c>
      <c r="I286" s="4">
        <f t="shared" si="353"/>
        <v>219775.8989666843</v>
      </c>
      <c r="J286" s="4">
        <f t="shared" si="354"/>
        <v>39162.257214792553</v>
      </c>
      <c r="K286" s="4">
        <f t="shared" si="322"/>
        <v>116516.63096630952</v>
      </c>
      <c r="L286" s="4">
        <f t="shared" si="323"/>
        <v>61517.066790533383</v>
      </c>
      <c r="M286" s="4">
        <f t="shared" si="324"/>
        <v>5751.0380596202049</v>
      </c>
      <c r="N286" s="11">
        <f t="shared" si="335"/>
        <v>-1.1408445893967833E-4</v>
      </c>
      <c r="O286" s="11">
        <f t="shared" si="336"/>
        <v>2.8804561899720138E-3</v>
      </c>
      <c r="P286" s="11">
        <f t="shared" si="337"/>
        <v>1.8449830880875595E-3</v>
      </c>
      <c r="Q286" s="4">
        <f t="shared" si="338"/>
        <v>1165.7709339847822</v>
      </c>
      <c r="R286" s="4">
        <f t="shared" si="339"/>
        <v>5908.1780103303636</v>
      </c>
      <c r="S286" s="4">
        <f t="shared" si="340"/>
        <v>1386.4899637291144</v>
      </c>
      <c r="T286" s="4">
        <f t="shared" si="355"/>
        <v>7.776860452983283</v>
      </c>
      <c r="U286" s="4">
        <f t="shared" si="356"/>
        <v>26.882738453618977</v>
      </c>
      <c r="V286" s="4">
        <f t="shared" si="357"/>
        <v>35.403729568616455</v>
      </c>
      <c r="W286" s="11">
        <f t="shared" si="341"/>
        <v>-1.219247815263802E-2</v>
      </c>
      <c r="X286" s="11">
        <f t="shared" si="342"/>
        <v>-1.3228699347321071E-2</v>
      </c>
      <c r="Y286" s="11">
        <f t="shared" si="343"/>
        <v>-1.2203590333800474E-2</v>
      </c>
      <c r="Z286" s="4">
        <f t="shared" si="369"/>
        <v>1371.4568975666912</v>
      </c>
      <c r="AA286" s="4">
        <f t="shared" si="358"/>
        <v>23501.406195754669</v>
      </c>
      <c r="AB286" s="4">
        <f t="shared" si="359"/>
        <v>2734.8612275224505</v>
      </c>
      <c r="AC286" s="12">
        <f t="shared" si="360"/>
        <v>1.2560645272918347</v>
      </c>
      <c r="AD286" s="12">
        <f t="shared" si="361"/>
        <v>4.9398303767262037</v>
      </c>
      <c r="AE286" s="12">
        <f t="shared" si="362"/>
        <v>2.0043520602333289</v>
      </c>
      <c r="AF286" s="11">
        <f t="shared" si="344"/>
        <v>-2.9039671966837322E-3</v>
      </c>
      <c r="AG286" s="11">
        <f t="shared" si="345"/>
        <v>2.0567434751257441E-3</v>
      </c>
      <c r="AH286" s="11">
        <f t="shared" si="346"/>
        <v>8.257041531207765E-4</v>
      </c>
      <c r="AI286" s="1">
        <f t="shared" si="325"/>
        <v>300608.83807881718</v>
      </c>
      <c r="AJ286" s="1">
        <f t="shared" si="326"/>
        <v>426499.89735489269</v>
      </c>
      <c r="AK286" s="1">
        <f t="shared" si="327"/>
        <v>76834.212128318119</v>
      </c>
      <c r="AL286" s="17">
        <f t="shared" si="395"/>
        <v>69.523113916027199</v>
      </c>
      <c r="AM286" s="17">
        <f t="shared" si="395"/>
        <v>32.021157621268259</v>
      </c>
      <c r="AN286" s="17">
        <f t="shared" si="395"/>
        <v>4.7776057228121394</v>
      </c>
      <c r="AO286" s="7">
        <f t="shared" si="396"/>
        <v>1.8112930376777804E-3</v>
      </c>
      <c r="AP286" s="7">
        <f t="shared" si="396"/>
        <v>2.7892551656403821E-3</v>
      </c>
      <c r="AQ286" s="7">
        <f t="shared" si="396"/>
        <v>2.018974703898134E-3</v>
      </c>
      <c r="AR286" s="1">
        <f t="shared" si="364"/>
        <v>149902.51413571151</v>
      </c>
      <c r="AS286" s="1">
        <f t="shared" si="365"/>
        <v>219775.8989666843</v>
      </c>
      <c r="AT286" s="1">
        <f t="shared" si="366"/>
        <v>39162.257214792553</v>
      </c>
      <c r="AU286" s="1">
        <f t="shared" si="328"/>
        <v>29980.502827142303</v>
      </c>
      <c r="AV286" s="1">
        <f t="shared" si="329"/>
        <v>43955.179793336865</v>
      </c>
      <c r="AW286" s="1">
        <f t="shared" si="330"/>
        <v>7832.4514429585106</v>
      </c>
      <c r="AX286" s="1">
        <f t="shared" si="378"/>
        <v>93213.30477304761</v>
      </c>
      <c r="AY286" s="1">
        <f t="shared" si="379"/>
        <v>49213.653432426712</v>
      </c>
      <c r="AZ286" s="1">
        <f t="shared" si="380"/>
        <v>4600.8304476961648</v>
      </c>
      <c r="BA286" s="1">
        <f t="shared" si="381"/>
        <v>11.442645745560764</v>
      </c>
      <c r="BB286" s="1">
        <f t="shared" si="382"/>
        <v>10.803926372771118</v>
      </c>
      <c r="BC286" s="1">
        <f t="shared" si="383"/>
        <v>8.433992098291089</v>
      </c>
      <c r="BD286" s="1">
        <f t="shared" si="384"/>
        <v>166.01998977488051</v>
      </c>
      <c r="BE286">
        <f t="shared" si="370"/>
        <v>7.4918915218220111E-2</v>
      </c>
      <c r="BF286">
        <f t="shared" si="371"/>
        <v>0.20311806369660462</v>
      </c>
      <c r="BG286">
        <f t="shared" si="372"/>
        <v>2.6103804494005161E-2</v>
      </c>
      <c r="BH286">
        <f t="shared" si="385"/>
        <v>0.17921428108180906</v>
      </c>
      <c r="BI286">
        <f t="shared" si="386"/>
        <v>5.6128438574748528E-4</v>
      </c>
      <c r="BJ286">
        <f t="shared" si="386"/>
        <v>4.125694779985793E-3</v>
      </c>
      <c r="BK286">
        <f t="shared" si="386"/>
        <v>6.8140860906124406E-5</v>
      </c>
      <c r="BL286">
        <f t="shared" si="375"/>
        <v>84.137940568666565</v>
      </c>
      <c r="BM286">
        <f t="shared" si="376"/>
        <v>906.72827913353444</v>
      </c>
      <c r="BN286">
        <f t="shared" si="377"/>
        <v>2.6685499216430464</v>
      </c>
      <c r="BO286">
        <f t="shared" si="348"/>
        <v>254.42680004662699</v>
      </c>
      <c r="BP286">
        <f t="shared" si="367"/>
        <v>379.896034079505</v>
      </c>
      <c r="BQ286">
        <f t="shared" si="368"/>
        <v>74.75947193159702</v>
      </c>
      <c r="BR286" s="7">
        <f t="shared" si="393"/>
        <v>1.6814954022279505E-3</v>
      </c>
      <c r="BS286" s="7">
        <f t="shared" si="373"/>
        <v>1.4990308298331639E-3</v>
      </c>
      <c r="BT286" s="7">
        <f t="shared" si="374"/>
        <v>2.2987756733713395E-4</v>
      </c>
      <c r="BU286" s="8">
        <f>MAX((BU$3*climate!$I396+BU$4*climate!$I396^2+BU$5*climate!$I396^6)*(K286/K$66)^$BW$1,-99)</f>
        <v>-43.742465236893587</v>
      </c>
      <c r="BV286" s="8">
        <f>MAX((BV$3*climate!$I396+BV$4*climate!$I396^2+BV$5*climate!$I396^6)*(L286/L$66)^$BW$1,-99)</f>
        <v>-25.805496718997507</v>
      </c>
      <c r="BW286" s="8">
        <f>MAX((BW$3*climate!$I396+BW$4*climate!$I396^2+BW$5*climate!$I396^6)*(M286/M$66)^$BW$1,-99)</f>
        <v>-25.894508077170162</v>
      </c>
      <c r="BX286" s="8">
        <f>MAX((BX$3*climate!$M396+BX$4*climate!$M396^2+BX$5*climate!$M396^6)*(K286/K$66)^$BW$1,-99)</f>
        <v>-43.742481012782207</v>
      </c>
      <c r="BY286" s="8">
        <f>MAX((BY$3*climate!$M396+BY$4*climate!$M396^2+BY$5*climate!$M396^6)*(L286/L$66)^$BW$1,-99)</f>
        <v>-25.805505428435882</v>
      </c>
      <c r="BZ286" s="8">
        <f>MAX((BZ$3*climate!$M396+BZ$4*climate!$M396^2+BZ$5*climate!$M396^6)*(M286/M$66)^$BW$1,-99)</f>
        <v>-25.894516241373726</v>
      </c>
      <c r="CA286" s="8">
        <f t="shared" si="387"/>
        <v>2.6845740068358846E-2</v>
      </c>
      <c r="CB286" s="8">
        <f t="shared" si="388"/>
        <v>4.0242592012157381E-5</v>
      </c>
      <c r="CC286" s="8">
        <f t="shared" si="389"/>
        <v>6.1712334202793557E-6</v>
      </c>
      <c r="CD286" s="8">
        <f>MAX((CD$3*climate!$I396+CD$4*climate!$I396^2+CD$5*climate!$I396^6)*(K286/K$66)^$BW$1,-99)</f>
        <v>-99</v>
      </c>
      <c r="CE286" s="8">
        <f>MAX((CE$3*climate!$I396+CE$4*climate!$I396^2+CE$5*climate!$I396^6)*(L286/L$66)^$BW$1,-99)</f>
        <v>-99</v>
      </c>
      <c r="CF286" s="8">
        <f>MAX((CF$3*climate!$I396+CF$4*climate!$I396^2+CF$5*climate!$I396^6)*(M286/M$66)^$BW$1,-99)</f>
        <v>-99</v>
      </c>
      <c r="CG286" s="8">
        <f>MAX((CG$3*climate!$M396+CG$4*climate!$M396^2+CG$5*climate!$M396^6)*(K286/K$66)^$BW$1,-99)</f>
        <v>-99</v>
      </c>
      <c r="CH286" s="8">
        <f>MAX((CH$3*climate!$M396+CH$4*climate!$M396^2+CH$5*climate!$M396^6)*(L286/L$66)^$BW$1,-99)</f>
        <v>-99</v>
      </c>
      <c r="CI286" s="8">
        <f>MAX((CI$3*climate!$M396+CI$4*climate!$M396^2+CI$5*climate!$M396^6)*(M286/M$66)^$BW$1,-99)</f>
        <v>-99</v>
      </c>
      <c r="CJ286" s="8">
        <f t="shared" si="390"/>
        <v>0</v>
      </c>
      <c r="CK286" s="8">
        <f t="shared" si="391"/>
        <v>0</v>
      </c>
      <c r="CL286" s="8">
        <f t="shared" si="392"/>
        <v>0</v>
      </c>
    </row>
    <row r="287" spans="1:90">
      <c r="A287">
        <f t="shared" si="331"/>
        <v>2241</v>
      </c>
      <c r="B287" s="4">
        <f t="shared" si="349"/>
        <v>1286.5332900804233</v>
      </c>
      <c r="C287" s="4">
        <f t="shared" si="350"/>
        <v>3572.6009244171369</v>
      </c>
      <c r="D287" s="4">
        <f t="shared" si="351"/>
        <v>6809.6000918857071</v>
      </c>
      <c r="E287" s="11">
        <f t="shared" si="332"/>
        <v>6.971504951485396E-8</v>
      </c>
      <c r="F287" s="11">
        <f t="shared" si="333"/>
        <v>1.3976330521302209E-7</v>
      </c>
      <c r="G287" s="11">
        <f t="shared" si="334"/>
        <v>3.0857351575599857E-7</v>
      </c>
      <c r="H287" s="4">
        <f t="shared" si="352"/>
        <v>149888.53425482096</v>
      </c>
      <c r="I287" s="4">
        <f t="shared" si="353"/>
        <v>220405.00277192431</v>
      </c>
      <c r="J287" s="4">
        <f t="shared" si="354"/>
        <v>39234.171482458412</v>
      </c>
      <c r="K287" s="4">
        <f t="shared" si="322"/>
        <v>116505.7565245367</v>
      </c>
      <c r="L287" s="4">
        <f t="shared" si="323"/>
        <v>61693.149454660394</v>
      </c>
      <c r="M287" s="4">
        <f t="shared" si="324"/>
        <v>5761.5970032087052</v>
      </c>
      <c r="N287" s="11">
        <f t="shared" si="335"/>
        <v>-9.33295245719723E-5</v>
      </c>
      <c r="O287" s="11">
        <f t="shared" si="336"/>
        <v>2.8623384259618412E-3</v>
      </c>
      <c r="P287" s="11">
        <f t="shared" si="337"/>
        <v>1.8360065572575746E-3</v>
      </c>
      <c r="Q287" s="4">
        <f t="shared" si="338"/>
        <v>1151.4499033194957</v>
      </c>
      <c r="R287" s="4">
        <f t="shared" si="339"/>
        <v>5846.7088085970363</v>
      </c>
      <c r="S287" s="4">
        <f t="shared" si="340"/>
        <v>1372.0847707472244</v>
      </c>
      <c r="T287" s="4">
        <f t="shared" si="355"/>
        <v>7.6820412518141694</v>
      </c>
      <c r="U287" s="4">
        <f t="shared" si="356"/>
        <v>26.527114788983383</v>
      </c>
      <c r="V287" s="4">
        <f t="shared" si="357"/>
        <v>34.971676956672404</v>
      </c>
      <c r="W287" s="11">
        <f t="shared" si="341"/>
        <v>-1.219247815263802E-2</v>
      </c>
      <c r="X287" s="11">
        <f t="shared" si="342"/>
        <v>-1.3228699347321071E-2</v>
      </c>
      <c r="Y287" s="11">
        <f t="shared" si="343"/>
        <v>-1.2203590333800474E-2</v>
      </c>
      <c r="Z287" s="4">
        <f t="shared" si="369"/>
        <v>1350.6473257070468</v>
      </c>
      <c r="AA287" s="4">
        <f t="shared" si="358"/>
        <v>23305.150170326073</v>
      </c>
      <c r="AB287" s="4">
        <f t="shared" si="359"/>
        <v>2708.7059212429135</v>
      </c>
      <c r="AC287" s="12">
        <f t="shared" si="360"/>
        <v>1.2524169571076611</v>
      </c>
      <c r="AD287" s="12">
        <f t="shared" si="361"/>
        <v>4.9499903406217634</v>
      </c>
      <c r="AE287" s="12">
        <f t="shared" si="362"/>
        <v>2.0060070620537798</v>
      </c>
      <c r="AF287" s="11">
        <f t="shared" si="344"/>
        <v>-2.9039671966837322E-3</v>
      </c>
      <c r="AG287" s="11">
        <f t="shared" si="345"/>
        <v>2.0567434751257441E-3</v>
      </c>
      <c r="AH287" s="11">
        <f t="shared" si="346"/>
        <v>8.257041531207765E-4</v>
      </c>
      <c r="AI287" s="1">
        <f t="shared" si="325"/>
        <v>300528.45709807775</v>
      </c>
      <c r="AJ287" s="1">
        <f t="shared" si="326"/>
        <v>427805.08741274034</v>
      </c>
      <c r="AK287" s="1">
        <f t="shared" si="327"/>
        <v>76983.242358444826</v>
      </c>
      <c r="AL287" s="17">
        <f t="shared" si="395"/>
        <v>69.647781380899048</v>
      </c>
      <c r="AM287" s="17">
        <f t="shared" si="395"/>
        <v>32.109579648780119</v>
      </c>
      <c r="AN287" s="17">
        <f t="shared" si="395"/>
        <v>4.7871551292607011</v>
      </c>
      <c r="AO287" s="7">
        <f t="shared" si="396"/>
        <v>1.7931801073010026E-3</v>
      </c>
      <c r="AP287" s="7">
        <f t="shared" si="396"/>
        <v>2.7613626139839781E-3</v>
      </c>
      <c r="AQ287" s="7">
        <f t="shared" si="396"/>
        <v>1.9987849568591527E-3</v>
      </c>
      <c r="AR287" s="1">
        <f t="shared" si="364"/>
        <v>149888.53425482096</v>
      </c>
      <c r="AS287" s="1">
        <f t="shared" si="365"/>
        <v>220405.00277192431</v>
      </c>
      <c r="AT287" s="1">
        <f t="shared" si="366"/>
        <v>39234.171482458412</v>
      </c>
      <c r="AU287" s="1">
        <f t="shared" si="328"/>
        <v>29977.706850964194</v>
      </c>
      <c r="AV287" s="1">
        <f t="shared" si="329"/>
        <v>44081.000554384867</v>
      </c>
      <c r="AW287" s="1">
        <f t="shared" si="330"/>
        <v>7846.8342964916828</v>
      </c>
      <c r="AX287" s="1">
        <f t="shared" si="378"/>
        <v>93204.605219629375</v>
      </c>
      <c r="AY287" s="1">
        <f t="shared" si="379"/>
        <v>49354.519563728318</v>
      </c>
      <c r="AZ287" s="1">
        <f t="shared" si="380"/>
        <v>4609.2776025669637</v>
      </c>
      <c r="BA287" s="1">
        <f t="shared" si="381"/>
        <v>11.442552411680722</v>
      </c>
      <c r="BB287" s="1">
        <f t="shared" si="382"/>
        <v>10.806784622506733</v>
      </c>
      <c r="BC287" s="1">
        <f t="shared" si="383"/>
        <v>8.4358264214484802</v>
      </c>
      <c r="BD287" s="1">
        <f t="shared" si="384"/>
        <v>161.2173568477929</v>
      </c>
      <c r="BE287">
        <f t="shared" si="370"/>
        <v>7.4918915218220111E-2</v>
      </c>
      <c r="BF287">
        <f t="shared" si="371"/>
        <v>0.20311806369660462</v>
      </c>
      <c r="BG287">
        <f t="shared" si="372"/>
        <v>2.6103804494005161E-2</v>
      </c>
      <c r="BH287">
        <f t="shared" si="385"/>
        <v>0.17926850212609449</v>
      </c>
      <c r="BI287">
        <f t="shared" si="386"/>
        <v>5.6128438574748528E-4</v>
      </c>
      <c r="BJ287">
        <f t="shared" si="386"/>
        <v>4.125694779985793E-3</v>
      </c>
      <c r="BK287">
        <f t="shared" si="386"/>
        <v>6.8140860906124406E-5</v>
      </c>
      <c r="BL287">
        <f t="shared" si="375"/>
        <v>84.130093879808086</v>
      </c>
      <c r="BM287">
        <f t="shared" si="376"/>
        <v>909.32376941888231</v>
      </c>
      <c r="BN287">
        <f t="shared" si="377"/>
        <v>2.6734502217532317</v>
      </c>
      <c r="BO287">
        <f t="shared" si="348"/>
        <v>254.85461754110898</v>
      </c>
      <c r="BP287">
        <f t="shared" si="367"/>
        <v>384.19179507438184</v>
      </c>
      <c r="BQ287">
        <f t="shared" si="368"/>
        <v>75.619958137974749</v>
      </c>
      <c r="BR287" s="7">
        <f t="shared" si="393"/>
        <v>1.680454616910465E-3</v>
      </c>
      <c r="BS287" s="7">
        <f t="shared" si="373"/>
        <v>1.4553697377021008E-3</v>
      </c>
      <c r="BT287" s="7">
        <f t="shared" si="374"/>
        <v>2.2281834884274062E-4</v>
      </c>
      <c r="BU287" s="8">
        <f>MAX((BU$3*climate!$I397+BU$4*climate!$I397^2+BU$5*climate!$I397^6)*(K287/K$66)^$BW$1,-99)</f>
        <v>-43.843311490744313</v>
      </c>
      <c r="BV287" s="8">
        <f>MAX((BV$3*climate!$I397+BV$4*climate!$I397^2+BV$5*climate!$I397^6)*(L287/L$66)^$BW$1,-99)</f>
        <v>-25.842132772608764</v>
      </c>
      <c r="BW287" s="8">
        <f>MAX((BW$3*climate!$I397+BW$4*climate!$I397^2+BW$5*climate!$I397^6)*(M287/M$66)^$BW$1,-99)</f>
        <v>-25.934269657714047</v>
      </c>
      <c r="BX287" s="8">
        <f>MAX((BX$3*climate!$M397+BX$4*climate!$M397^2+BX$5*climate!$M397^6)*(K287/K$66)^$BW$1,-99)</f>
        <v>-43.843327249058959</v>
      </c>
      <c r="BY287" s="8">
        <f>MAX((BY$3*climate!$M397+BY$4*climate!$M397^2+BY$5*climate!$M397^6)*(L287/L$66)^$BW$1,-99)</f>
        <v>-25.842141465541015</v>
      </c>
      <c r="BZ287" s="8">
        <f>MAX((BZ$3*climate!$M397+BZ$4*climate!$M397^2+BZ$5*climate!$M397^6)*(M287/M$66)^$BW$1,-99)</f>
        <v>-25.934277808132801</v>
      </c>
      <c r="CA287" s="8">
        <f t="shared" si="387"/>
        <v>2.6817656116780473E-2</v>
      </c>
      <c r="CB287" s="8">
        <f t="shared" si="388"/>
        <v>3.9029605148463934E-5</v>
      </c>
      <c r="CC287" s="8">
        <f t="shared" si="389"/>
        <v>5.9754658557734479E-6</v>
      </c>
      <c r="CD287" s="8">
        <f>MAX((CD$3*climate!$I397+CD$4*climate!$I397^2+CD$5*climate!$I397^6)*(K287/K$66)^$BW$1,-99)</f>
        <v>-99</v>
      </c>
      <c r="CE287" s="8">
        <f>MAX((CE$3*climate!$I397+CE$4*climate!$I397^2+CE$5*climate!$I397^6)*(L287/L$66)^$BW$1,-99)</f>
        <v>-99</v>
      </c>
      <c r="CF287" s="8">
        <f>MAX((CF$3*climate!$I397+CF$4*climate!$I397^2+CF$5*climate!$I397^6)*(M287/M$66)^$BW$1,-99)</f>
        <v>-99</v>
      </c>
      <c r="CG287" s="8">
        <f>MAX((CG$3*climate!$M397+CG$4*climate!$M397^2+CG$5*climate!$M397^6)*(K287/K$66)^$BW$1,-99)</f>
        <v>-99</v>
      </c>
      <c r="CH287" s="8">
        <f>MAX((CH$3*climate!$M397+CH$4*climate!$M397^2+CH$5*climate!$M397^6)*(L287/L$66)^$BW$1,-99)</f>
        <v>-99</v>
      </c>
      <c r="CI287" s="8">
        <f>MAX((CI$3*climate!$M397+CI$4*climate!$M397^2+CI$5*climate!$M397^6)*(M287/M$66)^$BW$1,-99)</f>
        <v>-99</v>
      </c>
      <c r="CJ287" s="8">
        <f t="shared" si="390"/>
        <v>0</v>
      </c>
      <c r="CK287" s="8">
        <f t="shared" si="391"/>
        <v>0</v>
      </c>
      <c r="CL287" s="8">
        <f t="shared" si="392"/>
        <v>0</v>
      </c>
    </row>
    <row r="288" spans="1:90">
      <c r="A288">
        <f t="shared" si="331"/>
        <v>2242</v>
      </c>
      <c r="B288" s="4">
        <f t="shared" si="349"/>
        <v>1286.5333752866186</v>
      </c>
      <c r="C288" s="4">
        <f t="shared" si="350"/>
        <v>3572.6013987697247</v>
      </c>
      <c r="D288" s="4">
        <f t="shared" si="351"/>
        <v>6809.6020880848364</v>
      </c>
      <c r="E288" s="11">
        <f t="shared" si="332"/>
        <v>6.6229297039111266E-8</v>
      </c>
      <c r="F288" s="11">
        <f t="shared" si="333"/>
        <v>1.3277513995237097E-7</v>
      </c>
      <c r="G288" s="11">
        <f t="shared" si="334"/>
        <v>2.9314483996819865E-7</v>
      </c>
      <c r="H288" s="4">
        <f t="shared" si="352"/>
        <v>149877.70256410318</v>
      </c>
      <c r="I288" s="4">
        <f t="shared" si="353"/>
        <v>221031.95717449381</v>
      </c>
      <c r="J288" s="4">
        <f t="shared" si="354"/>
        <v>39305.869958238327</v>
      </c>
      <c r="K288" s="4">
        <f t="shared" si="322"/>
        <v>116497.32952377771</v>
      </c>
      <c r="L288" s="4">
        <f t="shared" si="323"/>
        <v>61868.630866743006</v>
      </c>
      <c r="M288" s="4">
        <f t="shared" si="324"/>
        <v>5772.1243399837022</v>
      </c>
      <c r="N288" s="11">
        <f t="shared" si="335"/>
        <v>-7.233119641791852E-5</v>
      </c>
      <c r="O288" s="11">
        <f t="shared" si="336"/>
        <v>2.8444229810569155E-3</v>
      </c>
      <c r="P288" s="11">
        <f t="shared" si="337"/>
        <v>1.8271560418290367E-3</v>
      </c>
      <c r="Q288" s="4">
        <f t="shared" si="338"/>
        <v>1137.3286805644439</v>
      </c>
      <c r="R288" s="4">
        <f t="shared" si="339"/>
        <v>5785.7757366474461</v>
      </c>
      <c r="S288" s="4">
        <f t="shared" si="340"/>
        <v>1357.817226758194</v>
      </c>
      <c r="T288" s="4">
        <f t="shared" si="355"/>
        <v>7.5883781316837613</v>
      </c>
      <c r="U288" s="4">
        <f t="shared" si="356"/>
        <v>26.176195562888047</v>
      </c>
      <c r="V288" s="4">
        <f t="shared" si="357"/>
        <v>34.544896937807167</v>
      </c>
      <c r="W288" s="11">
        <f t="shared" si="341"/>
        <v>-1.219247815263802E-2</v>
      </c>
      <c r="X288" s="11">
        <f t="shared" si="342"/>
        <v>-1.3228699347321071E-2</v>
      </c>
      <c r="Y288" s="11">
        <f t="shared" si="343"/>
        <v>-1.2203590333800474E-2</v>
      </c>
      <c r="Z288" s="4">
        <f t="shared" si="369"/>
        <v>1330.1811099235053</v>
      </c>
      <c r="AA288" s="4">
        <f t="shared" si="358"/>
        <v>23110.115365178634</v>
      </c>
      <c r="AB288" s="4">
        <f t="shared" si="359"/>
        <v>2682.7766741787896</v>
      </c>
      <c r="AC288" s="12">
        <f t="shared" si="360"/>
        <v>1.2487799793476499</v>
      </c>
      <c r="AD288" s="12">
        <f t="shared" si="361"/>
        <v>4.9601712009567729</v>
      </c>
      <c r="AE288" s="12">
        <f t="shared" si="362"/>
        <v>2.0076634304161072</v>
      </c>
      <c r="AF288" s="11">
        <f t="shared" si="344"/>
        <v>-2.9039671966837322E-3</v>
      </c>
      <c r="AG288" s="11">
        <f t="shared" si="345"/>
        <v>2.0567434751257441E-3</v>
      </c>
      <c r="AH288" s="11">
        <f t="shared" si="346"/>
        <v>8.257041531207765E-4</v>
      </c>
      <c r="AI288" s="1">
        <f t="shared" si="325"/>
        <v>300453.31823923416</v>
      </c>
      <c r="AJ288" s="1">
        <f t="shared" si="326"/>
        <v>429105.57922585122</v>
      </c>
      <c r="AK288" s="1">
        <f t="shared" si="327"/>
        <v>77131.752419092023</v>
      </c>
      <c r="AL288" s="17">
        <f t="shared" si="395"/>
        <v>69.771423486828013</v>
      </c>
      <c r="AM288" s="17">
        <f t="shared" si="395"/>
        <v>32.197359179645069</v>
      </c>
      <c r="AN288" s="17">
        <f t="shared" si="395"/>
        <v>4.7966279379826338</v>
      </c>
      <c r="AO288" s="7">
        <f t="shared" si="396"/>
        <v>1.7752483062279925E-3</v>
      </c>
      <c r="AP288" s="7">
        <f t="shared" si="396"/>
        <v>2.7337489878441383E-3</v>
      </c>
      <c r="AQ288" s="7">
        <f t="shared" si="396"/>
        <v>1.978797107290561E-3</v>
      </c>
      <c r="AR288" s="1">
        <f t="shared" si="364"/>
        <v>149877.70256410318</v>
      </c>
      <c r="AS288" s="1">
        <f t="shared" si="365"/>
        <v>221031.95717449381</v>
      </c>
      <c r="AT288" s="1">
        <f t="shared" si="366"/>
        <v>39305.869958238327</v>
      </c>
      <c r="AU288" s="1">
        <f t="shared" si="328"/>
        <v>29975.540512820637</v>
      </c>
      <c r="AV288" s="1">
        <f t="shared" si="329"/>
        <v>44206.391434898767</v>
      </c>
      <c r="AW288" s="1">
        <f t="shared" si="330"/>
        <v>7861.1739916476654</v>
      </c>
      <c r="AX288" s="1">
        <f t="shared" si="378"/>
        <v>93197.863619022173</v>
      </c>
      <c r="AY288" s="1">
        <f t="shared" si="379"/>
        <v>49494.904693394397</v>
      </c>
      <c r="AZ288" s="1">
        <f t="shared" si="380"/>
        <v>4617.6994719869617</v>
      </c>
      <c r="BA288" s="1">
        <f t="shared" si="381"/>
        <v>11.442480077868277</v>
      </c>
      <c r="BB288" s="1">
        <f t="shared" si="382"/>
        <v>10.809625007771579</v>
      </c>
      <c r="BC288" s="1">
        <f t="shared" si="383"/>
        <v>8.4376519102712457</v>
      </c>
      <c r="BD288" s="1">
        <f t="shared" si="384"/>
        <v>156.55350945947058</v>
      </c>
      <c r="BE288">
        <f t="shared" si="370"/>
        <v>7.4918915218220111E-2</v>
      </c>
      <c r="BF288">
        <f t="shared" si="371"/>
        <v>0.20311806369660462</v>
      </c>
      <c r="BG288">
        <f t="shared" si="372"/>
        <v>2.6103804494005161E-2</v>
      </c>
      <c r="BH288">
        <f t="shared" si="385"/>
        <v>0.179322168310867</v>
      </c>
      <c r="BI288">
        <f t="shared" si="386"/>
        <v>5.6128438574748528E-4</v>
      </c>
      <c r="BJ288">
        <f t="shared" si="386"/>
        <v>4.125694779985793E-3</v>
      </c>
      <c r="BK288">
        <f t="shared" si="386"/>
        <v>6.8140860906124406E-5</v>
      </c>
      <c r="BL288">
        <f t="shared" si="375"/>
        <v>84.124014220936957</v>
      </c>
      <c r="BM288">
        <f t="shared" si="376"/>
        <v>911.91039192485243</v>
      </c>
      <c r="BN288">
        <f t="shared" si="377"/>
        <v>2.6783358176185317</v>
      </c>
      <c r="BO288">
        <f t="shared" si="348"/>
        <v>255.28288915979689</v>
      </c>
      <c r="BP288">
        <f t="shared" si="367"/>
        <v>388.53620976726785</v>
      </c>
      <c r="BQ288">
        <f t="shared" si="368"/>
        <v>76.490358271861567</v>
      </c>
      <c r="BR288" s="7">
        <f t="shared" si="393"/>
        <v>1.6795473745487843E-3</v>
      </c>
      <c r="BS288" s="7">
        <f t="shared" si="373"/>
        <v>1.4129803278661172E-3</v>
      </c>
      <c r="BT288" s="7">
        <f t="shared" si="374"/>
        <v>2.1597612695442486E-4</v>
      </c>
      <c r="BU288" s="8">
        <f>MAX((BU$3*climate!$I398+BU$4*climate!$I398^2+BU$5*climate!$I398^6)*(K288/K$66)^$BW$1,-99)</f>
        <v>-43.941994199460296</v>
      </c>
      <c r="BV288" s="8">
        <f>MAX((BV$3*climate!$I398+BV$4*climate!$I398^2+BV$5*climate!$I398^6)*(L288/L$66)^$BW$1,-99)</f>
        <v>-25.877748462171557</v>
      </c>
      <c r="BW288" s="8">
        <f>MAX((BW$3*climate!$I398+BW$4*climate!$I398^2+BW$5*climate!$I398^6)*(M288/M$66)^$BW$1,-99)</f>
        <v>-25.97304034616678</v>
      </c>
      <c r="BX288" s="8">
        <f>MAX((BX$3*climate!$M398+BX$4*climate!$M398^2+BX$5*climate!$M398^6)*(K288/K$66)^$BW$1,-99)</f>
        <v>-43.942009940189457</v>
      </c>
      <c r="BY288" s="8">
        <f>MAX((BY$3*climate!$M398+BY$4*climate!$M398^2+BY$5*climate!$M398^6)*(L288/L$66)^$BW$1,-99)</f>
        <v>-25.877757138704794</v>
      </c>
      <c r="BZ288" s="8">
        <f>MAX((BZ$3*climate!$M398+BZ$4*climate!$M398^2+BZ$5*climate!$M398^6)*(M288/M$66)^$BW$1,-99)</f>
        <v>-25.973048482885645</v>
      </c>
      <c r="CA288" s="8">
        <f t="shared" si="387"/>
        <v>2.6790051369244745E-2</v>
      </c>
      <c r="CB288" s="8">
        <f t="shared" si="388"/>
        <v>3.7853815567265562E-5</v>
      </c>
      <c r="CC288" s="8">
        <f t="shared" si="389"/>
        <v>5.7860115356395668E-6</v>
      </c>
      <c r="CD288" s="8">
        <f>MAX((CD$3*climate!$I398+CD$4*climate!$I398^2+CD$5*climate!$I398^6)*(K288/K$66)^$BW$1,-99)</f>
        <v>-99</v>
      </c>
      <c r="CE288" s="8">
        <f>MAX((CE$3*climate!$I398+CE$4*climate!$I398^2+CE$5*climate!$I398^6)*(L288/L$66)^$BW$1,-99)</f>
        <v>-99</v>
      </c>
      <c r="CF288" s="8">
        <f>MAX((CF$3*climate!$I398+CF$4*climate!$I398^2+CF$5*climate!$I398^6)*(M288/M$66)^$BW$1,-99)</f>
        <v>-99</v>
      </c>
      <c r="CG288" s="8">
        <f>MAX((CG$3*climate!$M398+CG$4*climate!$M398^2+CG$5*climate!$M398^6)*(K288/K$66)^$BW$1,-99)</f>
        <v>-99</v>
      </c>
      <c r="CH288" s="8">
        <f>MAX((CH$3*climate!$M398+CH$4*climate!$M398^2+CH$5*climate!$M398^6)*(L288/L$66)^$BW$1,-99)</f>
        <v>-99</v>
      </c>
      <c r="CI288" s="8">
        <f>MAX((CI$3*climate!$M398+CI$4*climate!$M398^2+CI$5*climate!$M398^6)*(M288/M$66)^$BW$1,-99)</f>
        <v>-99</v>
      </c>
      <c r="CJ288" s="8">
        <f t="shared" si="390"/>
        <v>0</v>
      </c>
      <c r="CK288" s="8">
        <f t="shared" si="391"/>
        <v>0</v>
      </c>
      <c r="CL288" s="8">
        <f t="shared" si="392"/>
        <v>0</v>
      </c>
    </row>
    <row r="289" spans="1:90">
      <c r="A289">
        <f t="shared" si="331"/>
        <v>2243</v>
      </c>
      <c r="B289" s="4">
        <f t="shared" si="349"/>
        <v>1286.5334562325097</v>
      </c>
      <c r="C289" s="4">
        <f t="shared" si="350"/>
        <v>3572.6018494047426</v>
      </c>
      <c r="D289" s="4">
        <f t="shared" si="351"/>
        <v>6809.6039844745646</v>
      </c>
      <c r="E289" s="11">
        <f t="shared" si="332"/>
        <v>6.2917832187155696E-8</v>
      </c>
      <c r="F289" s="11">
        <f t="shared" si="333"/>
        <v>1.2613638295475242E-7</v>
      </c>
      <c r="G289" s="11">
        <f t="shared" si="334"/>
        <v>2.7848759796978869E-7</v>
      </c>
      <c r="H289" s="4">
        <f t="shared" si="352"/>
        <v>149870.05291325494</v>
      </c>
      <c r="I289" s="4">
        <f t="shared" si="353"/>
        <v>221656.77738831445</v>
      </c>
      <c r="J289" s="4">
        <f t="shared" si="354"/>
        <v>39377.355815841875</v>
      </c>
      <c r="K289" s="4">
        <f t="shared" si="322"/>
        <v>116491.37625393362</v>
      </c>
      <c r="L289" s="4">
        <f t="shared" si="323"/>
        <v>62043.515267520314</v>
      </c>
      <c r="M289" s="4">
        <f t="shared" si="324"/>
        <v>5782.6205320631825</v>
      </c>
      <c r="N289" s="11">
        <f t="shared" si="335"/>
        <v>-5.110220009696409E-5</v>
      </c>
      <c r="O289" s="11">
        <f t="shared" si="336"/>
        <v>2.8267055263269114E-3</v>
      </c>
      <c r="P289" s="11">
        <f t="shared" si="337"/>
        <v>1.8184279238013801E-3</v>
      </c>
      <c r="Q289" s="4">
        <f t="shared" si="338"/>
        <v>1123.404484785457</v>
      </c>
      <c r="R289" s="4">
        <f t="shared" si="339"/>
        <v>5725.3765041625247</v>
      </c>
      <c r="S289" s="4">
        <f t="shared" si="340"/>
        <v>1343.68631673854</v>
      </c>
      <c r="T289" s="4">
        <f t="shared" si="355"/>
        <v>7.495856997099251</v>
      </c>
      <c r="U289" s="4">
        <f t="shared" si="356"/>
        <v>25.829918541729921</v>
      </c>
      <c r="V289" s="4">
        <f t="shared" si="357"/>
        <v>34.123325167454809</v>
      </c>
      <c r="W289" s="11">
        <f t="shared" si="341"/>
        <v>-1.219247815263802E-2</v>
      </c>
      <c r="X289" s="11">
        <f t="shared" si="342"/>
        <v>-1.3228699347321071E-2</v>
      </c>
      <c r="Y289" s="11">
        <f t="shared" si="343"/>
        <v>-1.2203590333800474E-2</v>
      </c>
      <c r="Z289" s="4">
        <f t="shared" si="369"/>
        <v>1310.0525228749509</v>
      </c>
      <c r="AA289" s="4">
        <f t="shared" si="358"/>
        <v>22916.30320469998</v>
      </c>
      <c r="AB289" s="4">
        <f t="shared" si="359"/>
        <v>2657.0721217968926</v>
      </c>
      <c r="AC289" s="12">
        <f t="shared" si="360"/>
        <v>1.245153563251749</v>
      </c>
      <c r="AD289" s="12">
        <f t="shared" si="361"/>
        <v>4.9703730007098477</v>
      </c>
      <c r="AE289" s="12">
        <f t="shared" si="362"/>
        <v>2.0093211664486703</v>
      </c>
      <c r="AF289" s="11">
        <f t="shared" si="344"/>
        <v>-2.9039671966837322E-3</v>
      </c>
      <c r="AG289" s="11">
        <f t="shared" si="345"/>
        <v>2.0567434751257441E-3</v>
      </c>
      <c r="AH289" s="11">
        <f t="shared" si="346"/>
        <v>8.257041531207765E-4</v>
      </c>
      <c r="AI289" s="1">
        <f t="shared" si="325"/>
        <v>300383.52692813141</v>
      </c>
      <c r="AJ289" s="1">
        <f t="shared" si="326"/>
        <v>430401.41273816489</v>
      </c>
      <c r="AK289" s="1">
        <f t="shared" si="327"/>
        <v>77279.751168830495</v>
      </c>
      <c r="AL289" s="17">
        <f t="shared" si="395"/>
        <v>69.894046472182438</v>
      </c>
      <c r="AM289" s="17">
        <f t="shared" si="395"/>
        <v>32.284498482732992</v>
      </c>
      <c r="AN289" s="17">
        <f t="shared" si="395"/>
        <v>4.8060245759361786</v>
      </c>
      <c r="AO289" s="7">
        <f t="shared" si="396"/>
        <v>1.7574958231657127E-3</v>
      </c>
      <c r="AP289" s="7">
        <f t="shared" si="396"/>
        <v>2.706411497965697E-3</v>
      </c>
      <c r="AQ289" s="7">
        <f t="shared" si="396"/>
        <v>1.9590091362176555E-3</v>
      </c>
      <c r="AR289" s="1">
        <f t="shared" si="364"/>
        <v>149870.05291325494</v>
      </c>
      <c r="AS289" s="1">
        <f t="shared" si="365"/>
        <v>221656.77738831445</v>
      </c>
      <c r="AT289" s="1">
        <f t="shared" si="366"/>
        <v>39377.355815841875</v>
      </c>
      <c r="AU289" s="1">
        <f t="shared" si="328"/>
        <v>29974.01058265099</v>
      </c>
      <c r="AV289" s="1">
        <f t="shared" si="329"/>
        <v>44331.355477662895</v>
      </c>
      <c r="AW289" s="1">
        <f t="shared" si="330"/>
        <v>7875.4711631683749</v>
      </c>
      <c r="AX289" s="1">
        <f t="shared" si="378"/>
        <v>93193.101003146905</v>
      </c>
      <c r="AY289" s="1">
        <f t="shared" si="379"/>
        <v>49634.812214016252</v>
      </c>
      <c r="AZ289" s="1">
        <f t="shared" si="380"/>
        <v>4626.0964256505467</v>
      </c>
      <c r="BA289" s="1">
        <f t="shared" si="381"/>
        <v>11.442428974362418</v>
      </c>
      <c r="BB289" s="1">
        <f t="shared" si="382"/>
        <v>10.812447725678624</v>
      </c>
      <c r="BC289" s="1">
        <f t="shared" si="383"/>
        <v>8.4394686868565802</v>
      </c>
      <c r="BD289" s="1">
        <f t="shared" si="384"/>
        <v>152.0244438977922</v>
      </c>
      <c r="BE289">
        <f t="shared" si="370"/>
        <v>7.4918915218220111E-2</v>
      </c>
      <c r="BF289">
        <f t="shared" si="371"/>
        <v>0.20311806369660462</v>
      </c>
      <c r="BG289">
        <f t="shared" si="372"/>
        <v>2.6103804494005161E-2</v>
      </c>
      <c r="BH289">
        <f t="shared" si="385"/>
        <v>0.17937528525485918</v>
      </c>
      <c r="BI289">
        <f t="shared" si="386"/>
        <v>5.6128438574748528E-4</v>
      </c>
      <c r="BJ289">
        <f t="shared" si="386"/>
        <v>4.125694779985793E-3</v>
      </c>
      <c r="BK289">
        <f t="shared" si="386"/>
        <v>6.8140860906124406E-5</v>
      </c>
      <c r="BL289">
        <f t="shared" si="375"/>
        <v>84.11972059135941</v>
      </c>
      <c r="BM289">
        <f t="shared" si="376"/>
        <v>914.48820941944189</v>
      </c>
      <c r="BN289">
        <f t="shared" si="377"/>
        <v>2.6832069254982502</v>
      </c>
      <c r="BO289">
        <f t="shared" si="348"/>
        <v>255.71164886605246</v>
      </c>
      <c r="BP289">
        <f t="shared" si="367"/>
        <v>392.92982839492157</v>
      </c>
      <c r="BQ289">
        <f t="shared" si="368"/>
        <v>77.37078638365891</v>
      </c>
      <c r="BR289" s="7">
        <f t="shared" si="393"/>
        <v>1.6787673082121479E-3</v>
      </c>
      <c r="BS289" s="7">
        <f t="shared" si="373"/>
        <v>1.3718255610350651E-3</v>
      </c>
      <c r="BT289" s="7">
        <f t="shared" si="374"/>
        <v>2.0934419753114989E-4</v>
      </c>
      <c r="BU289" s="8">
        <f>MAX((BU$3*climate!$I399+BU$4*climate!$I399^2+BU$5*climate!$I399^6)*(K289/K$66)^$BW$1,-99)</f>
        <v>-44.038525797112747</v>
      </c>
      <c r="BV289" s="8">
        <f>MAX((BV$3*climate!$I399+BV$4*climate!$I399^2+BV$5*climate!$I399^6)*(L289/L$66)^$BW$1,-99)</f>
        <v>-25.912354646929224</v>
      </c>
      <c r="BW289" s="8">
        <f>MAX((BW$3*climate!$I399+BW$4*climate!$I399^2+BW$5*climate!$I399^6)*(M289/M$66)^$BW$1,-99)</f>
        <v>-26.010829892064969</v>
      </c>
      <c r="BX289" s="8">
        <f>MAX((BX$3*climate!$M399+BX$4*climate!$M399^2+BX$5*climate!$M399^6)*(K289/K$66)^$BW$1,-99)</f>
        <v>-44.038541520244031</v>
      </c>
      <c r="BY289" s="8">
        <f>MAX((BY$3*climate!$M399+BY$4*climate!$M399^2+BY$5*climate!$M399^6)*(L289/L$66)^$BW$1,-99)</f>
        <v>-25.91236330716951</v>
      </c>
      <c r="BZ289" s="8">
        <f>MAX((BZ$3*climate!$M399+BZ$4*climate!$M399^2+BZ$5*climate!$M399^6)*(M289/M$66)^$BW$1,-99)</f>
        <v>-26.010838015167998</v>
      </c>
      <c r="CA289" s="8">
        <f t="shared" si="387"/>
        <v>2.67629283581928E-2</v>
      </c>
      <c r="CB289" s="8">
        <f t="shared" si="388"/>
        <v>3.6714069209919094E-5</v>
      </c>
      <c r="CC289" s="8">
        <f t="shared" si="389"/>
        <v>5.602663760729527E-6</v>
      </c>
      <c r="CD289" s="8">
        <f>MAX((CD$3*climate!$I399+CD$4*climate!$I399^2+CD$5*climate!$I399^6)*(K289/K$66)^$BW$1,-99)</f>
        <v>-99</v>
      </c>
      <c r="CE289" s="8">
        <f>MAX((CE$3*climate!$I399+CE$4*climate!$I399^2+CE$5*climate!$I399^6)*(L289/L$66)^$BW$1,-99)</f>
        <v>-99</v>
      </c>
      <c r="CF289" s="8">
        <f>MAX((CF$3*climate!$I399+CF$4*climate!$I399^2+CF$5*climate!$I399^6)*(M289/M$66)^$BW$1,-99)</f>
        <v>-99</v>
      </c>
      <c r="CG289" s="8">
        <f>MAX((CG$3*climate!$M399+CG$4*climate!$M399^2+CG$5*climate!$M399^6)*(K289/K$66)^$BW$1,-99)</f>
        <v>-99</v>
      </c>
      <c r="CH289" s="8">
        <f>MAX((CH$3*climate!$M399+CH$4*climate!$M399^2+CH$5*climate!$M399^6)*(L289/L$66)^$BW$1,-99)</f>
        <v>-99</v>
      </c>
      <c r="CI289" s="8">
        <f>MAX((CI$3*climate!$M399+CI$4*climate!$M399^2+CI$5*climate!$M399^6)*(M289/M$66)^$BW$1,-99)</f>
        <v>-99</v>
      </c>
      <c r="CJ289" s="8">
        <f t="shared" si="390"/>
        <v>0</v>
      </c>
      <c r="CK289" s="8">
        <f t="shared" si="391"/>
        <v>0</v>
      </c>
      <c r="CL289" s="8">
        <f t="shared" si="392"/>
        <v>0</v>
      </c>
    </row>
    <row r="290" spans="1:90">
      <c r="A290">
        <f t="shared" si="331"/>
        <v>2244</v>
      </c>
      <c r="B290" s="4">
        <f t="shared" si="349"/>
        <v>1286.533533131111</v>
      </c>
      <c r="C290" s="4">
        <f t="shared" si="350"/>
        <v>3572.6022775080637</v>
      </c>
      <c r="D290" s="4">
        <f t="shared" si="351"/>
        <v>6809.6057860453084</v>
      </c>
      <c r="E290" s="11">
        <f t="shared" si="332"/>
        <v>5.9771940577797908E-8</v>
      </c>
      <c r="F290" s="11">
        <f t="shared" si="333"/>
        <v>1.1982956380701481E-7</v>
      </c>
      <c r="G290" s="11">
        <f t="shared" si="334"/>
        <v>2.6456321807129922E-7</v>
      </c>
      <c r="H290" s="4">
        <f t="shared" si="352"/>
        <v>149865.61744779712</v>
      </c>
      <c r="I290" s="4">
        <f t="shared" si="353"/>
        <v>222279.47821786467</v>
      </c>
      <c r="J290" s="4">
        <f t="shared" si="354"/>
        <v>39448.632126628509</v>
      </c>
      <c r="K290" s="4">
        <f t="shared" si="322"/>
        <v>116487.92168134205</v>
      </c>
      <c r="L290" s="4">
        <f t="shared" si="323"/>
        <v>62217.806783941116</v>
      </c>
      <c r="M290" s="4">
        <f t="shared" si="324"/>
        <v>5793.0860267226099</v>
      </c>
      <c r="N290" s="11">
        <f t="shared" si="335"/>
        <v>-2.96551788008248E-5</v>
      </c>
      <c r="O290" s="11">
        <f t="shared" si="336"/>
        <v>2.8091818406692504E-3</v>
      </c>
      <c r="P290" s="11">
        <f t="shared" si="337"/>
        <v>1.8098186801984717E-3</v>
      </c>
      <c r="Q290" s="4">
        <f t="shared" si="338"/>
        <v>1109.6745579041642</v>
      </c>
      <c r="R290" s="4">
        <f t="shared" si="339"/>
        <v>5665.5087569181633</v>
      </c>
      <c r="S290" s="4">
        <f t="shared" si="340"/>
        <v>1329.6910227355811</v>
      </c>
      <c r="T290" s="4">
        <f t="shared" si="355"/>
        <v>7.4044639244268193</v>
      </c>
      <c r="U290" s="4">
        <f t="shared" si="356"/>
        <v>25.48822231517558</v>
      </c>
      <c r="V290" s="4">
        <f t="shared" si="357"/>
        <v>33.706898086284127</v>
      </c>
      <c r="W290" s="11">
        <f t="shared" si="341"/>
        <v>-1.219247815263802E-2</v>
      </c>
      <c r="X290" s="11">
        <f t="shared" si="342"/>
        <v>-1.3228699347321071E-2</v>
      </c>
      <c r="Y290" s="11">
        <f t="shared" si="343"/>
        <v>-1.2203590333800474E-2</v>
      </c>
      <c r="Z290" s="4">
        <f t="shared" si="369"/>
        <v>1290.2559139061989</v>
      </c>
      <c r="AA290" s="4">
        <f t="shared" si="358"/>
        <v>22723.714820604582</v>
      </c>
      <c r="AB290" s="4">
        <f t="shared" si="359"/>
        <v>2631.5908873414796</v>
      </c>
      <c r="AC290" s="12">
        <f t="shared" si="360"/>
        <v>1.241537678149232</v>
      </c>
      <c r="AD290" s="12">
        <f t="shared" si="361"/>
        <v>4.980595782947999</v>
      </c>
      <c r="AE290" s="12">
        <f t="shared" si="362"/>
        <v>2.0109802712807605</v>
      </c>
      <c r="AF290" s="11">
        <f t="shared" si="344"/>
        <v>-2.9039671966837322E-3</v>
      </c>
      <c r="AG290" s="11">
        <f t="shared" si="345"/>
        <v>2.0567434751257441E-3</v>
      </c>
      <c r="AH290" s="11">
        <f t="shared" si="346"/>
        <v>8.257041531207765E-4</v>
      </c>
      <c r="AI290" s="1">
        <f t="shared" si="325"/>
        <v>300319.18481796928</v>
      </c>
      <c r="AJ290" s="1">
        <f t="shared" si="326"/>
        <v>431692.62694201129</v>
      </c>
      <c r="AK290" s="1">
        <f t="shared" si="327"/>
        <v>77427.247215115829</v>
      </c>
      <c r="AL290" s="17">
        <f t="shared" si="395"/>
        <v>70.015656581974056</v>
      </c>
      <c r="AM290" s="17">
        <f t="shared" si="395"/>
        <v>32.370999869253723</v>
      </c>
      <c r="AN290" s="17">
        <f t="shared" si="395"/>
        <v>4.8153454715287927</v>
      </c>
      <c r="AO290" s="7">
        <f t="shared" si="396"/>
        <v>1.7399208649340554E-3</v>
      </c>
      <c r="AP290" s="7">
        <f t="shared" si="396"/>
        <v>2.6793473829860399E-3</v>
      </c>
      <c r="AQ290" s="7">
        <f t="shared" si="396"/>
        <v>1.9394190448554789E-3</v>
      </c>
      <c r="AR290" s="1">
        <f t="shared" si="364"/>
        <v>149865.61744779712</v>
      </c>
      <c r="AS290" s="1">
        <f t="shared" si="365"/>
        <v>222279.47821786467</v>
      </c>
      <c r="AT290" s="1">
        <f t="shared" si="366"/>
        <v>39448.632126628509</v>
      </c>
      <c r="AU290" s="1">
        <f t="shared" si="328"/>
        <v>29973.123489559424</v>
      </c>
      <c r="AV290" s="1">
        <f t="shared" si="329"/>
        <v>44455.895643572934</v>
      </c>
      <c r="AW290" s="1">
        <f t="shared" si="330"/>
        <v>7889.7264253257017</v>
      </c>
      <c r="AX290" s="1">
        <f t="shared" si="378"/>
        <v>93190.337345073625</v>
      </c>
      <c r="AY290" s="1">
        <f t="shared" si="379"/>
        <v>49774.245427152891</v>
      </c>
      <c r="AZ290" s="1">
        <f t="shared" si="380"/>
        <v>4634.4688213780873</v>
      </c>
      <c r="BA290" s="1">
        <f t="shared" si="381"/>
        <v>11.442399318743893</v>
      </c>
      <c r="BB290" s="1">
        <f t="shared" si="382"/>
        <v>10.815252969142007</v>
      </c>
      <c r="BC290" s="1">
        <f t="shared" si="383"/>
        <v>8.4412768697882594</v>
      </c>
      <c r="BD290" s="1">
        <f t="shared" si="384"/>
        <v>147.6262715934883</v>
      </c>
      <c r="BE290">
        <f t="shared" si="370"/>
        <v>7.4918915218220111E-2</v>
      </c>
      <c r="BF290">
        <f t="shared" si="371"/>
        <v>0.20311806369660462</v>
      </c>
      <c r="BG290">
        <f t="shared" si="372"/>
        <v>2.6103804494005161E-2</v>
      </c>
      <c r="BH290">
        <f t="shared" si="385"/>
        <v>0.17942785855522175</v>
      </c>
      <c r="BI290">
        <f t="shared" si="386"/>
        <v>5.6128438574748528E-4</v>
      </c>
      <c r="BJ290">
        <f t="shared" si="386"/>
        <v>4.125694779985793E-3</v>
      </c>
      <c r="BK290">
        <f t="shared" si="386"/>
        <v>6.8140860906124406E-5</v>
      </c>
      <c r="BL290">
        <f t="shared" si="375"/>
        <v>84.117231033854424</v>
      </c>
      <c r="BM290">
        <f t="shared" si="376"/>
        <v>917.05728298141003</v>
      </c>
      <c r="BN290">
        <f t="shared" si="377"/>
        <v>2.6880637546774637</v>
      </c>
      <c r="BO290">
        <f t="shared" si="348"/>
        <v>256.14092922249779</v>
      </c>
      <c r="BP290">
        <f t="shared" si="367"/>
        <v>397.37320743143403</v>
      </c>
      <c r="BQ290">
        <f t="shared" si="368"/>
        <v>78.261357838165992</v>
      </c>
      <c r="BR290" s="7">
        <f t="shared" si="393"/>
        <v>1.6781081774668305E-3</v>
      </c>
      <c r="BS290" s="7">
        <f t="shared" si="373"/>
        <v>1.3318694767330728E-3</v>
      </c>
      <c r="BT290" s="7">
        <f t="shared" si="374"/>
        <v>2.0291606667195147E-4</v>
      </c>
      <c r="BU290" s="8">
        <f>MAX((BU$3*climate!$I400+BU$4*climate!$I400^2+BU$5*climate!$I400^6)*(K290/K$66)^$BW$1,-99)</f>
        <v>-44.132918916264103</v>
      </c>
      <c r="BV290" s="8">
        <f>MAX((BV$3*climate!$I400+BV$4*climate!$I400^2+BV$5*climate!$I400^6)*(L290/L$66)^$BW$1,-99)</f>
        <v>-25.945962151905754</v>
      </c>
      <c r="BW290" s="8">
        <f>MAX((BW$3*climate!$I400+BW$4*climate!$I400^2+BW$5*climate!$I400^6)*(M290/M$66)^$BW$1,-99)</f>
        <v>-26.047648030355319</v>
      </c>
      <c r="BX290" s="8">
        <f>MAX((BX$3*climate!$M400+BX$4*climate!$M400^2+BX$5*climate!$M400^6)*(K290/K$66)^$BW$1,-99)</f>
        <v>-44.132934621784344</v>
      </c>
      <c r="BY290" s="8">
        <f>MAX((BY$3*climate!$M400+BY$4*climate!$M400^2+BY$5*climate!$M400^6)*(L290/L$66)^$BW$1,-99)</f>
        <v>-25.945970795958097</v>
      </c>
      <c r="BZ290" s="8">
        <f>MAX((BZ$3*climate!$M400+BZ$4*climate!$M400^2+BZ$5*climate!$M400^6)*(M290/M$66)^$BW$1,-99)</f>
        <v>-26.047656139925689</v>
      </c>
      <c r="CA290" s="8">
        <f t="shared" si="387"/>
        <v>2.6736289464492004E-2</v>
      </c>
      <c r="CB290" s="8">
        <f t="shared" si="388"/>
        <v>3.5609247858856931E-5</v>
      </c>
      <c r="CC290" s="8">
        <f t="shared" si="389"/>
        <v>5.4252226955374534E-6</v>
      </c>
      <c r="CD290" s="8">
        <f>MAX((CD$3*climate!$I400+CD$4*climate!$I400^2+CD$5*climate!$I400^6)*(K290/K$66)^$BW$1,-99)</f>
        <v>-99</v>
      </c>
      <c r="CE290" s="8">
        <f>MAX((CE$3*climate!$I400+CE$4*climate!$I400^2+CE$5*climate!$I400^6)*(L290/L$66)^$BW$1,-99)</f>
        <v>-99</v>
      </c>
      <c r="CF290" s="8">
        <f>MAX((CF$3*climate!$I400+CF$4*climate!$I400^2+CF$5*climate!$I400^6)*(M290/M$66)^$BW$1,-99)</f>
        <v>-99</v>
      </c>
      <c r="CG290" s="8">
        <f>MAX((CG$3*climate!$M400+CG$4*climate!$M400^2+CG$5*climate!$M400^6)*(K290/K$66)^$BW$1,-99)</f>
        <v>-99</v>
      </c>
      <c r="CH290" s="8">
        <f>MAX((CH$3*climate!$M400+CH$4*climate!$M400^2+CH$5*climate!$M400^6)*(L290/L$66)^$BW$1,-99)</f>
        <v>-99</v>
      </c>
      <c r="CI290" s="8">
        <f>MAX((CI$3*climate!$M400+CI$4*climate!$M400^2+CI$5*climate!$M400^6)*(M290/M$66)^$BW$1,-99)</f>
        <v>-99</v>
      </c>
      <c r="CJ290" s="8">
        <f t="shared" si="390"/>
        <v>0</v>
      </c>
      <c r="CK290" s="8">
        <f t="shared" si="391"/>
        <v>0</v>
      </c>
      <c r="CL290" s="8">
        <f t="shared" si="392"/>
        <v>0</v>
      </c>
    </row>
    <row r="291" spans="1:90">
      <c r="A291">
        <f t="shared" si="331"/>
        <v>2245</v>
      </c>
      <c r="B291" s="4">
        <f t="shared" si="349"/>
        <v>1286.5336061847865</v>
      </c>
      <c r="C291" s="4">
        <f t="shared" si="350"/>
        <v>3572.6026842062679</v>
      </c>
      <c r="D291" s="4">
        <f t="shared" si="351"/>
        <v>6809.6074975379679</v>
      </c>
      <c r="E291" s="11">
        <f t="shared" si="332"/>
        <v>5.6783343548908008E-8</v>
      </c>
      <c r="F291" s="11">
        <f t="shared" si="333"/>
        <v>1.1383808561666407E-7</v>
      </c>
      <c r="G291" s="11">
        <f t="shared" si="334"/>
        <v>2.5133505716773427E-7</v>
      </c>
      <c r="H291" s="4">
        <f t="shared" si="352"/>
        <v>149864.4266297094</v>
      </c>
      <c r="I291" s="4">
        <f t="shared" si="353"/>
        <v>222900.07406654325</v>
      </c>
      <c r="J291" s="4">
        <f t="shared" si="354"/>
        <v>39519.701861893402</v>
      </c>
      <c r="K291" s="4">
        <f t="shared" si="322"/>
        <v>116486.98946476194</v>
      </c>
      <c r="L291" s="4">
        <f t="shared" si="323"/>
        <v>62391.509431468003</v>
      </c>
      <c r="M291" s="4">
        <f t="shared" si="324"/>
        <v>5803.5212567217504</v>
      </c>
      <c r="N291" s="11">
        <f t="shared" si="335"/>
        <v>-8.0026887480100228E-6</v>
      </c>
      <c r="O291" s="11">
        <f t="shared" si="336"/>
        <v>2.7918478086199627E-3</v>
      </c>
      <c r="P291" s="11">
        <f t="shared" si="337"/>
        <v>1.8013248812471794E-3</v>
      </c>
      <c r="Q291" s="4">
        <f t="shared" si="338"/>
        <v>1096.1361652363944</v>
      </c>
      <c r="R291" s="4">
        <f t="shared" si="339"/>
        <v>5606.1700798378388</v>
      </c>
      <c r="S291" s="4">
        <f t="shared" si="340"/>
        <v>1315.8303243544394</v>
      </c>
      <c r="T291" s="4">
        <f t="shared" si="355"/>
        <v>7.3141851597962493</v>
      </c>
      <c r="U291" s="4">
        <f t="shared" si="356"/>
        <v>25.151046285270443</v>
      </c>
      <c r="V291" s="4">
        <f t="shared" si="357"/>
        <v>33.295552910615953</v>
      </c>
      <c r="W291" s="11">
        <f t="shared" si="341"/>
        <v>-1.219247815263802E-2</v>
      </c>
      <c r="X291" s="11">
        <f t="shared" si="342"/>
        <v>-1.3228699347321071E-2</v>
      </c>
      <c r="Y291" s="11">
        <f t="shared" si="343"/>
        <v>-1.2203590333800474E-2</v>
      </c>
      <c r="Z291" s="4">
        <f t="shared" si="369"/>
        <v>1270.7857089988788</v>
      </c>
      <c r="AA291" s="4">
        <f t="shared" si="358"/>
        <v>22532.351061523408</v>
      </c>
      <c r="AB291" s="4">
        <f t="shared" si="359"/>
        <v>2606.3315827892916</v>
      </c>
      <c r="AC291" s="12">
        <f t="shared" si="360"/>
        <v>1.2379322934584398</v>
      </c>
      <c r="AD291" s="12">
        <f t="shared" si="361"/>
        <v>4.9908395908268162</v>
      </c>
      <c r="AE291" s="12">
        <f t="shared" si="362"/>
        <v>2.0126407460426008</v>
      </c>
      <c r="AF291" s="11">
        <f t="shared" si="344"/>
        <v>-2.9039671966837322E-3</v>
      </c>
      <c r="AG291" s="11">
        <f t="shared" si="345"/>
        <v>2.0567434751257441E-3</v>
      </c>
      <c r="AH291" s="11">
        <f t="shared" si="346"/>
        <v>8.257041531207765E-4</v>
      </c>
      <c r="AI291" s="1">
        <f t="shared" si="325"/>
        <v>300260.38982573175</v>
      </c>
      <c r="AJ291" s="1">
        <f t="shared" si="326"/>
        <v>432979.25989138312</v>
      </c>
      <c r="AK291" s="1">
        <f t="shared" si="327"/>
        <v>77574.248918929952</v>
      </c>
      <c r="AL291" s="17">
        <f t="shared" ref="AL291:AN306" si="397">AL290*(1+AO291)</f>
        <v>70.136260066715494</v>
      </c>
      <c r="AM291" s="17">
        <f t="shared" si="397"/>
        <v>32.456865691500205</v>
      </c>
      <c r="AN291" s="17">
        <f t="shared" si="397"/>
        <v>4.8245910545166835</v>
      </c>
      <c r="AO291" s="7">
        <f t="shared" si="396"/>
        <v>1.7225216562847148E-3</v>
      </c>
      <c r="AP291" s="7">
        <f t="shared" si="396"/>
        <v>2.6525539091561794E-3</v>
      </c>
      <c r="AQ291" s="7">
        <f t="shared" si="396"/>
        <v>1.9200248544069241E-3</v>
      </c>
      <c r="AR291" s="1">
        <f t="shared" si="364"/>
        <v>149864.4266297094</v>
      </c>
      <c r="AS291" s="1">
        <f t="shared" si="365"/>
        <v>222900.07406654325</v>
      </c>
      <c r="AT291" s="1">
        <f t="shared" si="366"/>
        <v>39519.701861893402</v>
      </c>
      <c r="AU291" s="1">
        <f t="shared" si="328"/>
        <v>29972.885325941883</v>
      </c>
      <c r="AV291" s="1">
        <f t="shared" si="329"/>
        <v>44580.014813308655</v>
      </c>
      <c r="AW291" s="1">
        <f t="shared" si="330"/>
        <v>7903.9403723786809</v>
      </c>
      <c r="AX291" s="1">
        <f t="shared" si="378"/>
        <v>93189.591571809549</v>
      </c>
      <c r="AY291" s="1">
        <f t="shared" si="379"/>
        <v>49913.207545174395</v>
      </c>
      <c r="AZ291" s="1">
        <f t="shared" si="380"/>
        <v>4642.8170053774002</v>
      </c>
      <c r="BA291" s="1">
        <f t="shared" si="381"/>
        <v>11.442391316023123</v>
      </c>
      <c r="BB291" s="1">
        <f t="shared" si="382"/>
        <v>10.818040926981984</v>
      </c>
      <c r="BC291" s="1">
        <f t="shared" si="383"/>
        <v>8.4430765742295097</v>
      </c>
      <c r="BD291" s="1">
        <f t="shared" si="384"/>
        <v>143.35521582772466</v>
      </c>
      <c r="BE291">
        <f t="shared" si="370"/>
        <v>7.4918915218220111E-2</v>
      </c>
      <c r="BF291">
        <f t="shared" si="371"/>
        <v>0.20311806369660462</v>
      </c>
      <c r="BG291">
        <f t="shared" si="372"/>
        <v>2.6103804494005161E-2</v>
      </c>
      <c r="BH291">
        <f t="shared" si="385"/>
        <v>0.17947989378707438</v>
      </c>
      <c r="BI291">
        <f t="shared" si="386"/>
        <v>5.6128438574748528E-4</v>
      </c>
      <c r="BJ291">
        <f t="shared" si="386"/>
        <v>4.125694779985793E-3</v>
      </c>
      <c r="BK291">
        <f t="shared" si="386"/>
        <v>6.8140860906124406E-5</v>
      </c>
      <c r="BL291">
        <f t="shared" si="375"/>
        <v>84.116562646255517</v>
      </c>
      <c r="BM291">
        <f t="shared" si="376"/>
        <v>919.61767203478416</v>
      </c>
      <c r="BN291">
        <f t="shared" si="377"/>
        <v>2.6929065076227841</v>
      </c>
      <c r="BO291">
        <f t="shared" si="348"/>
        <v>256.57076141041</v>
      </c>
      <c r="BP291">
        <f t="shared" si="367"/>
        <v>401.86690965896025</v>
      </c>
      <c r="BQ291">
        <f t="shared" si="368"/>
        <v>79.162189329740229</v>
      </c>
      <c r="BR291" s="7">
        <f t="shared" si="393"/>
        <v>1.6775638675530224E-3</v>
      </c>
      <c r="BS291" s="7">
        <f t="shared" si="373"/>
        <v>1.2930771618767697E-3</v>
      </c>
      <c r="BT291" s="7">
        <f t="shared" si="374"/>
        <v>1.9668544390305732E-4</v>
      </c>
      <c r="BU291" s="8">
        <f>MAX((BU$3*climate!$I401+BU$4*climate!$I401^2+BU$5*climate!$I401^6)*(K291/K$66)^$BW$1,-99)</f>
        <v>-44.225186383090055</v>
      </c>
      <c r="BV291" s="8">
        <f>MAX((BV$3*climate!$I401+BV$4*climate!$I401^2+BV$5*climate!$I401^6)*(L291/L$66)^$BW$1,-99)</f>
        <v>-25.978581765417928</v>
      </c>
      <c r="BW291" s="8">
        <f>MAX((BW$3*climate!$I401+BW$4*climate!$I401^2+BW$5*climate!$I401^6)*(M291/M$66)^$BW$1,-99)</f>
        <v>-26.083504478789571</v>
      </c>
      <c r="BX291" s="8">
        <f>MAX((BX$3*climate!$M401+BX$4*climate!$M401^2+BX$5*climate!$M401^6)*(K291/K$66)^$BW$1,-99)</f>
        <v>-44.225202070985361</v>
      </c>
      <c r="BY291" s="8">
        <f>MAX((BY$3*climate!$M401+BY$4*climate!$M401^2+BY$5*climate!$M401^6)*(L291/L$66)^$BW$1,-99)</f>
        <v>-25.978590393386302</v>
      </c>
      <c r="BZ291" s="8">
        <f>MAX((BZ$3*climate!$M401+BZ$4*climate!$M401^2+BZ$5*climate!$M401^6)*(M291/M$66)^$BW$1,-99)</f>
        <v>-26.083512574909623</v>
      </c>
      <c r="CA291" s="8">
        <f t="shared" si="387"/>
        <v>2.6710136857976366E-2</v>
      </c>
      <c r="CB291" s="8">
        <f t="shared" si="388"/>
        <v>3.4538267961652176E-5</v>
      </c>
      <c r="CC291" s="8">
        <f t="shared" si="389"/>
        <v>5.2534951246224941E-6</v>
      </c>
      <c r="CD291" s="8">
        <f>MAX((CD$3*climate!$I401+CD$4*climate!$I401^2+CD$5*climate!$I401^6)*(K291/K$66)^$BW$1,-99)</f>
        <v>-99</v>
      </c>
      <c r="CE291" s="8">
        <f>MAX((CE$3*climate!$I401+CE$4*climate!$I401^2+CE$5*climate!$I401^6)*(L291/L$66)^$BW$1,-99)</f>
        <v>-99</v>
      </c>
      <c r="CF291" s="8">
        <f>MAX((CF$3*climate!$I401+CF$4*climate!$I401^2+CF$5*climate!$I401^6)*(M291/M$66)^$BW$1,-99)</f>
        <v>-99</v>
      </c>
      <c r="CG291" s="8">
        <f>MAX((CG$3*climate!$M401+CG$4*climate!$M401^2+CG$5*climate!$M401^6)*(K291/K$66)^$BW$1,-99)</f>
        <v>-99</v>
      </c>
      <c r="CH291" s="8">
        <f>MAX((CH$3*climate!$M401+CH$4*climate!$M401^2+CH$5*climate!$M401^6)*(L291/L$66)^$BW$1,-99)</f>
        <v>-99</v>
      </c>
      <c r="CI291" s="8">
        <f>MAX((CI$3*climate!$M401+CI$4*climate!$M401^2+CI$5*climate!$M401^6)*(M291/M$66)^$BW$1,-99)</f>
        <v>-99</v>
      </c>
      <c r="CJ291" s="8">
        <f t="shared" si="390"/>
        <v>0</v>
      </c>
      <c r="CK291" s="8">
        <f t="shared" si="391"/>
        <v>0</v>
      </c>
      <c r="CL291" s="8">
        <f t="shared" si="392"/>
        <v>0</v>
      </c>
    </row>
    <row r="292" spans="1:90">
      <c r="A292">
        <f t="shared" si="331"/>
        <v>2246</v>
      </c>
      <c r="B292" s="4">
        <f t="shared" si="349"/>
        <v>1286.5336755857825</v>
      </c>
      <c r="C292" s="4">
        <f t="shared" si="350"/>
        <v>3572.6030705696057</v>
      </c>
      <c r="D292" s="4">
        <f t="shared" si="351"/>
        <v>6809.6091234564028</v>
      </c>
      <c r="E292" s="11">
        <f t="shared" si="332"/>
        <v>5.3944176371462606E-8</v>
      </c>
      <c r="F292" s="11">
        <f t="shared" si="333"/>
        <v>1.0814618133583086E-7</v>
      </c>
      <c r="G292" s="11">
        <f t="shared" si="334"/>
        <v>2.3876830430934755E-7</v>
      </c>
      <c r="H292" s="4">
        <f t="shared" si="352"/>
        <v>149866.50925822655</v>
      </c>
      <c r="I292" s="4">
        <f t="shared" si="353"/>
        <v>223518.57894505226</v>
      </c>
      <c r="J292" s="4">
        <f t="shared" si="354"/>
        <v>39590.567895131389</v>
      </c>
      <c r="K292" s="4">
        <f t="shared" si="322"/>
        <v>116488.60197148711</v>
      </c>
      <c r="L292" s="4">
        <f t="shared" si="323"/>
        <v>62564.627116388576</v>
      </c>
      <c r="M292" s="4">
        <f t="shared" si="324"/>
        <v>5813.9266406286933</v>
      </c>
      <c r="N292" s="11">
        <f t="shared" si="335"/>
        <v>1.3842805385966273E-5</v>
      </c>
      <c r="O292" s="11">
        <f t="shared" si="336"/>
        <v>2.7746994182074047E-3</v>
      </c>
      <c r="P292" s="11">
        <f t="shared" si="337"/>
        <v>1.7929431885670422E-3</v>
      </c>
      <c r="Q292" s="4">
        <f t="shared" si="338"/>
        <v>1082.7865959952917</v>
      </c>
      <c r="R292" s="4">
        <f t="shared" si="339"/>
        <v>5547.3579999487129</v>
      </c>
      <c r="S292" s="4">
        <f t="shared" si="340"/>
        <v>1302.1031992251264</v>
      </c>
      <c r="T292" s="4">
        <f t="shared" si="355"/>
        <v>7.2250071170310841</v>
      </c>
      <c r="U292" s="4">
        <f t="shared" si="356"/>
        <v>24.818330655692044</v>
      </c>
      <c r="V292" s="4">
        <f t="shared" si="357"/>
        <v>32.889227622957421</v>
      </c>
      <c r="W292" s="11">
        <f t="shared" si="341"/>
        <v>-1.219247815263802E-2</v>
      </c>
      <c r="X292" s="11">
        <f t="shared" si="342"/>
        <v>-1.3228699347321071E-2</v>
      </c>
      <c r="Y292" s="11">
        <f t="shared" si="343"/>
        <v>-1.2203590333800474E-2</v>
      </c>
      <c r="Z292" s="4">
        <f t="shared" si="369"/>
        <v>1251.6364106742981</v>
      </c>
      <c r="AA292" s="4">
        <f t="shared" si="358"/>
        <v>22342.212502335173</v>
      </c>
      <c r="AB292" s="4">
        <f t="shared" si="359"/>
        <v>2581.2928097691151</v>
      </c>
      <c r="AC292" s="12">
        <f t="shared" si="360"/>
        <v>1.234337378686521</v>
      </c>
      <c r="AD292" s="12">
        <f t="shared" si="361"/>
        <v>5.0011044675906486</v>
      </c>
      <c r="AE292" s="12">
        <f t="shared" si="362"/>
        <v>2.0143025918653481</v>
      </c>
      <c r="AF292" s="11">
        <f t="shared" si="344"/>
        <v>-2.9039671966837322E-3</v>
      </c>
      <c r="AG292" s="11">
        <f t="shared" si="345"/>
        <v>2.0567434751257441E-3</v>
      </c>
      <c r="AH292" s="11">
        <f t="shared" si="346"/>
        <v>8.257041531207765E-4</v>
      </c>
      <c r="AI292" s="1">
        <f t="shared" si="325"/>
        <v>300207.23616910051</v>
      </c>
      <c r="AJ292" s="1">
        <f t="shared" si="326"/>
        <v>434261.34871555347</v>
      </c>
      <c r="AK292" s="1">
        <f t="shared" si="327"/>
        <v>77720.764399415639</v>
      </c>
      <c r="AL292" s="17">
        <f t="shared" si="397"/>
        <v>70.255863181302672</v>
      </c>
      <c r="AM292" s="17">
        <f t="shared" si="397"/>
        <v>32.54209834160946</v>
      </c>
      <c r="AN292" s="17">
        <f t="shared" si="397"/>
        <v>4.8337617559063348</v>
      </c>
      <c r="AO292" s="7">
        <f t="shared" si="396"/>
        <v>1.7052964397218677E-3</v>
      </c>
      <c r="AP292" s="7">
        <f t="shared" si="396"/>
        <v>2.6260283700646177E-3</v>
      </c>
      <c r="AQ292" s="7">
        <f t="shared" si="396"/>
        <v>1.9008246058628549E-3</v>
      </c>
      <c r="AR292" s="1">
        <f t="shared" si="364"/>
        <v>149866.50925822655</v>
      </c>
      <c r="AS292" s="1">
        <f t="shared" si="365"/>
        <v>223518.57894505226</v>
      </c>
      <c r="AT292" s="1">
        <f t="shared" si="366"/>
        <v>39590.567895131389</v>
      </c>
      <c r="AU292" s="1">
        <f t="shared" si="328"/>
        <v>29973.301851645312</v>
      </c>
      <c r="AV292" s="1">
        <f t="shared" si="329"/>
        <v>44703.715789010457</v>
      </c>
      <c r="AW292" s="1">
        <f t="shared" si="330"/>
        <v>7918.1135790262779</v>
      </c>
      <c r="AX292" s="1">
        <f t="shared" si="378"/>
        <v>93190.881577189692</v>
      </c>
      <c r="AY292" s="1">
        <f t="shared" si="379"/>
        <v>50051.701693110866</v>
      </c>
      <c r="AZ292" s="1">
        <f t="shared" si="380"/>
        <v>4651.1413125029549</v>
      </c>
      <c r="BA292" s="1">
        <f t="shared" si="381"/>
        <v>11.442405158732699</v>
      </c>
      <c r="BB292" s="1">
        <f t="shared" si="382"/>
        <v>10.82081178402774</v>
      </c>
      <c r="BC292" s="1">
        <f t="shared" si="383"/>
        <v>8.4448679120140842</v>
      </c>
      <c r="BD292" s="1">
        <f t="shared" si="384"/>
        <v>139.20760853282775</v>
      </c>
      <c r="BE292">
        <f t="shared" si="370"/>
        <v>7.4918915218220111E-2</v>
      </c>
      <c r="BF292">
        <f t="shared" si="371"/>
        <v>0.20311806369660462</v>
      </c>
      <c r="BG292">
        <f t="shared" si="372"/>
        <v>2.6103804494005161E-2</v>
      </c>
      <c r="BH292">
        <f t="shared" si="385"/>
        <v>0.17953139650305158</v>
      </c>
      <c r="BI292">
        <f t="shared" si="386"/>
        <v>5.6128438574748528E-4</v>
      </c>
      <c r="BJ292">
        <f t="shared" si="386"/>
        <v>4.125694779985793E-3</v>
      </c>
      <c r="BK292">
        <f t="shared" si="386"/>
        <v>6.8140860906124406E-5</v>
      </c>
      <c r="BL292">
        <f t="shared" si="375"/>
        <v>84.117731593123509</v>
      </c>
      <c r="BM292">
        <f t="shared" si="376"/>
        <v>922.16943438344447</v>
      </c>
      <c r="BN292">
        <f t="shared" si="377"/>
        <v>2.6977353801366224</v>
      </c>
      <c r="BO292">
        <f t="shared" si="348"/>
        <v>257.00117524922268</v>
      </c>
      <c r="BP292">
        <f t="shared" si="367"/>
        <v>406.41150423925535</v>
      </c>
      <c r="BQ292">
        <f t="shared" si="368"/>
        <v>80.073398897631137</v>
      </c>
      <c r="BR292" s="7">
        <f t="shared" si="393"/>
        <v>1.6771283885577137E-3</v>
      </c>
      <c r="BS292" s="7">
        <f t="shared" si="373"/>
        <v>1.2554147202687084E-3</v>
      </c>
      <c r="BT292" s="7">
        <f t="shared" si="374"/>
        <v>1.9064623559876876E-4</v>
      </c>
      <c r="BU292" s="8">
        <f>MAX((BU$3*climate!$I402+BU$4*climate!$I402^2+BU$5*climate!$I402^6)*(K292/K$66)^$BW$1,-99)</f>
        <v>-44.315341212524089</v>
      </c>
      <c r="BV292" s="8">
        <f>MAX((BV$3*climate!$I402+BV$4*climate!$I402^2+BV$5*climate!$I402^6)*(L292/L$66)^$BW$1,-99)</f>
        <v>-26.010224236689638</v>
      </c>
      <c r="BW292" s="8">
        <f>MAX((BW$3*climate!$I402+BW$4*climate!$I402^2+BW$5*climate!$I402^6)*(M292/M$66)^$BW$1,-99)</f>
        <v>-26.118408935414333</v>
      </c>
      <c r="BX292" s="8">
        <f>MAX((BX$3*climate!$M402+BX$4*climate!$M402^2+BX$5*climate!$M402^6)*(K292/K$66)^$BW$1,-99)</f>
        <v>-44.315356882779824</v>
      </c>
      <c r="BY292" s="8">
        <f>MAX((BY$3*climate!$M402+BY$4*climate!$M402^2+BY$5*climate!$M402^6)*(L292/L$66)^$BW$1,-99)</f>
        <v>-26.010232848676981</v>
      </c>
      <c r="BZ292" s="8">
        <f>MAX((BZ$3*climate!$M402+BZ$4*climate!$M402^2+BZ$5*climate!$M402^6)*(M292/M$66)^$BW$1,-99)</f>
        <v>-26.118417018165545</v>
      </c>
      <c r="CA292" s="8">
        <f t="shared" si="387"/>
        <v>2.6684472367729008E-2</v>
      </c>
      <c r="CB292" s="8">
        <f t="shared" si="388"/>
        <v>3.3500079413050593E-5</v>
      </c>
      <c r="CC292" s="8">
        <f t="shared" si="389"/>
        <v>5.0872942058468987E-6</v>
      </c>
      <c r="CD292" s="8">
        <f>MAX((CD$3*climate!$I402+CD$4*climate!$I402^2+CD$5*climate!$I402^6)*(K292/K$66)^$BW$1,-99)</f>
        <v>-99</v>
      </c>
      <c r="CE292" s="8">
        <f>MAX((CE$3*climate!$I402+CE$4*climate!$I402^2+CE$5*climate!$I402^6)*(L292/L$66)^$BW$1,-99)</f>
        <v>-99</v>
      </c>
      <c r="CF292" s="8">
        <f>MAX((CF$3*climate!$I402+CF$4*climate!$I402^2+CF$5*climate!$I402^6)*(M292/M$66)^$BW$1,-99)</f>
        <v>-99</v>
      </c>
      <c r="CG292" s="8">
        <f>MAX((CG$3*climate!$M402+CG$4*climate!$M402^2+CG$5*climate!$M402^6)*(K292/K$66)^$BW$1,-99)</f>
        <v>-99</v>
      </c>
      <c r="CH292" s="8">
        <f>MAX((CH$3*climate!$M402+CH$4*climate!$M402^2+CH$5*climate!$M402^6)*(L292/L$66)^$BW$1,-99)</f>
        <v>-99</v>
      </c>
      <c r="CI292" s="8">
        <f>MAX((CI$3*climate!$M402+CI$4*climate!$M402^2+CI$5*climate!$M402^6)*(M292/M$66)^$BW$1,-99)</f>
        <v>-99</v>
      </c>
      <c r="CJ292" s="8">
        <f t="shared" si="390"/>
        <v>0</v>
      </c>
      <c r="CK292" s="8">
        <f t="shared" si="391"/>
        <v>0</v>
      </c>
      <c r="CL292" s="8">
        <f t="shared" si="392"/>
        <v>0</v>
      </c>
    </row>
    <row r="293" spans="1:90">
      <c r="A293">
        <f t="shared" si="331"/>
        <v>2247</v>
      </c>
      <c r="B293" s="4">
        <f t="shared" si="349"/>
        <v>1286.5337415167321</v>
      </c>
      <c r="C293" s="4">
        <f t="shared" si="350"/>
        <v>3572.6034376148164</v>
      </c>
      <c r="D293" s="4">
        <f t="shared" si="351"/>
        <v>6809.6106680792855</v>
      </c>
      <c r="E293" s="11">
        <f t="shared" si="332"/>
        <v>5.1246967552889475E-8</v>
      </c>
      <c r="F293" s="11">
        <f t="shared" si="333"/>
        <v>1.0273887226903931E-7</v>
      </c>
      <c r="G293" s="11">
        <f t="shared" si="334"/>
        <v>2.2682988909388015E-7</v>
      </c>
      <c r="H293" s="4">
        <f t="shared" si="352"/>
        <v>149871.89249079299</v>
      </c>
      <c r="I293" s="4">
        <f t="shared" si="353"/>
        <v>224135.00647978546</v>
      </c>
      <c r="J293" s="4">
        <f t="shared" si="354"/>
        <v>39661.23300427822</v>
      </c>
      <c r="K293" s="4">
        <f t="shared" si="322"/>
        <v>116492.78029358534</v>
      </c>
      <c r="L293" s="4">
        <f t="shared" si="323"/>
        <v>62737.163638129707</v>
      </c>
      <c r="M293" s="4">
        <f t="shared" si="324"/>
        <v>5824.3025831409304</v>
      </c>
      <c r="N293" s="11">
        <f t="shared" si="335"/>
        <v>3.5868935050364925E-5</v>
      </c>
      <c r="O293" s="11">
        <f t="shared" si="336"/>
        <v>2.7577327588026446E-3</v>
      </c>
      <c r="P293" s="11">
        <f t="shared" si="337"/>
        <v>1.784670353376816E-3</v>
      </c>
      <c r="Q293" s="4">
        <f t="shared" si="338"/>
        <v>1069.6231637603069</v>
      </c>
      <c r="R293" s="4">
        <f t="shared" si="339"/>
        <v>5489.0699892434968</v>
      </c>
      <c r="S293" s="4">
        <f t="shared" si="340"/>
        <v>1288.5086234503251</v>
      </c>
      <c r="T293" s="4">
        <f t="shared" si="355"/>
        <v>7.1369163756040281</v>
      </c>
      <c r="U293" s="4">
        <f t="shared" si="356"/>
        <v>24.490016421145491</v>
      </c>
      <c r="V293" s="4">
        <f t="shared" si="357"/>
        <v>32.487860962651737</v>
      </c>
      <c r="W293" s="11">
        <f t="shared" si="341"/>
        <v>-1.219247815263802E-2</v>
      </c>
      <c r="X293" s="11">
        <f t="shared" si="342"/>
        <v>-1.3228699347321071E-2</v>
      </c>
      <c r="Y293" s="11">
        <f t="shared" si="343"/>
        <v>-1.2203590333800474E-2</v>
      </c>
      <c r="Z293" s="4">
        <f t="shared" si="369"/>
        <v>1232.8025978505593</v>
      </c>
      <c r="AA293" s="4">
        <f t="shared" si="358"/>
        <v>22153.299453245072</v>
      </c>
      <c r="AB293" s="4">
        <f t="shared" si="359"/>
        <v>2556.4731604468871</v>
      </c>
      <c r="AC293" s="12">
        <f t="shared" si="360"/>
        <v>1.2307529034291749</v>
      </c>
      <c r="AD293" s="12">
        <f t="shared" si="361"/>
        <v>5.011390456572788</v>
      </c>
      <c r="AE293" s="12">
        <f t="shared" si="362"/>
        <v>2.0159658098810933</v>
      </c>
      <c r="AF293" s="11">
        <f t="shared" si="344"/>
        <v>-2.9039671966837322E-3</v>
      </c>
      <c r="AG293" s="11">
        <f t="shared" si="345"/>
        <v>2.0567434751257441E-3</v>
      </c>
      <c r="AH293" s="11">
        <f t="shared" si="346"/>
        <v>8.257041531207765E-4</v>
      </c>
      <c r="AI293" s="1">
        <f t="shared" si="325"/>
        <v>300159.81440383574</v>
      </c>
      <c r="AJ293" s="1">
        <f t="shared" si="326"/>
        <v>435538.92963300861</v>
      </c>
      <c r="AK293" s="1">
        <f t="shared" si="327"/>
        <v>77866.801538500353</v>
      </c>
      <c r="AL293" s="17">
        <f t="shared" si="397"/>
        <v>70.37447218392181</v>
      </c>
      <c r="AM293" s="17">
        <f t="shared" si="397"/>
        <v>32.626700250341294</v>
      </c>
      <c r="AN293" s="17">
        <f t="shared" si="397"/>
        <v>4.8428580078579957</v>
      </c>
      <c r="AO293" s="7">
        <f t="shared" si="396"/>
        <v>1.6882434753246491E-3</v>
      </c>
      <c r="AP293" s="7">
        <f t="shared" si="396"/>
        <v>2.5997680863639717E-3</v>
      </c>
      <c r="AQ293" s="7">
        <f t="shared" si="396"/>
        <v>1.8818163598042263E-3</v>
      </c>
      <c r="AR293" s="1">
        <f t="shared" si="364"/>
        <v>149871.89249079299</v>
      </c>
      <c r="AS293" s="1">
        <f t="shared" si="365"/>
        <v>224135.00647978546</v>
      </c>
      <c r="AT293" s="1">
        <f t="shared" si="366"/>
        <v>39661.23300427822</v>
      </c>
      <c r="AU293" s="1">
        <f t="shared" si="328"/>
        <v>29974.3784981586</v>
      </c>
      <c r="AV293" s="1">
        <f t="shared" si="329"/>
        <v>44827.001295957096</v>
      </c>
      <c r="AW293" s="1">
        <f t="shared" si="330"/>
        <v>7932.2466008556439</v>
      </c>
      <c r="AX293" s="1">
        <f t="shared" si="378"/>
        <v>93194.224234868278</v>
      </c>
      <c r="AY293" s="1">
        <f t="shared" si="379"/>
        <v>50189.730910503764</v>
      </c>
      <c r="AZ293" s="1">
        <f t="shared" si="380"/>
        <v>4659.4420665127436</v>
      </c>
      <c r="BA293" s="1">
        <f t="shared" si="381"/>
        <v>11.442441027024474</v>
      </c>
      <c r="BB293" s="1">
        <f t="shared" si="382"/>
        <v>10.823565721218065</v>
      </c>
      <c r="BC293" s="1">
        <f t="shared" si="383"/>
        <v>8.446650991735547</v>
      </c>
      <c r="BD293" s="1">
        <f t="shared" si="384"/>
        <v>135.17988718357148</v>
      </c>
      <c r="BE293">
        <f t="shared" si="370"/>
        <v>7.4918915218220111E-2</v>
      </c>
      <c r="BF293">
        <f t="shared" si="371"/>
        <v>0.20311806369660462</v>
      </c>
      <c r="BG293">
        <f t="shared" si="372"/>
        <v>2.6103804494005161E-2</v>
      </c>
      <c r="BH293">
        <f t="shared" si="385"/>
        <v>0.17958237223284609</v>
      </c>
      <c r="BI293">
        <f t="shared" si="386"/>
        <v>5.6128438574748528E-4</v>
      </c>
      <c r="BJ293">
        <f t="shared" si="386"/>
        <v>4.125694779985793E-3</v>
      </c>
      <c r="BK293">
        <f t="shared" si="386"/>
        <v>6.8140860906124406E-5</v>
      </c>
      <c r="BL293">
        <f t="shared" si="375"/>
        <v>84.120753117507888</v>
      </c>
      <c r="BM293">
        <f t="shared" si="376"/>
        <v>924.71262624573274</v>
      </c>
      <c r="BN293">
        <f t="shared" si="377"/>
        <v>2.7025505615099128</v>
      </c>
      <c r="BO293">
        <f t="shared" si="348"/>
        <v>257.43219921612587</v>
      </c>
      <c r="BP293">
        <f t="shared" si="367"/>
        <v>411.00756678600499</v>
      </c>
      <c r="BQ293">
        <f t="shared" si="368"/>
        <v>80.995105941490522</v>
      </c>
      <c r="BR293" s="7">
        <f t="shared" si="393"/>
        <v>1.6767958745766975E-3</v>
      </c>
      <c r="BS293" s="7">
        <f t="shared" si="373"/>
        <v>1.2188492429793286E-3</v>
      </c>
      <c r="BT293" s="7">
        <f t="shared" si="374"/>
        <v>1.8479253862742045E-4</v>
      </c>
      <c r="BU293" s="8">
        <f>MAX((BU$3*climate!$I403+BU$4*climate!$I403^2+BU$5*climate!$I403^6)*(K293/K$66)^$BW$1,-99)</f>
        <v>-44.40339660342169</v>
      </c>
      <c r="BV293" s="8">
        <f>MAX((BV$3*climate!$I403+BV$4*climate!$I403^2+BV$5*climate!$I403^6)*(L293/L$66)^$BW$1,-99)</f>
        <v>-26.040900273565892</v>
      </c>
      <c r="BW293" s="8">
        <f>MAX((BW$3*climate!$I403+BW$4*climate!$I403^2+BW$5*climate!$I403^6)*(M293/M$66)^$BW$1,-99)</f>
        <v>-26.152371076153678</v>
      </c>
      <c r="BX293" s="8">
        <f>MAX((BX$3*climate!$M403+BX$4*climate!$M403^2+BX$5*climate!$M403^6)*(K293/K$66)^$BW$1,-99)</f>
        <v>-44.403412256022449</v>
      </c>
      <c r="BY293" s="8">
        <f>MAX((BY$3*climate!$M403+BY$4*climate!$M403^2+BY$5*climate!$M403^6)*(L293/L$66)^$BW$1,-99)</f>
        <v>-26.04090886967408</v>
      </c>
      <c r="BZ293" s="8">
        <f>MAX((BZ$3*climate!$M403+BZ$4*climate!$M403^2+BZ$5*climate!$M403^6)*(M293/M$66)^$BW$1,-99)</f>
        <v>-26.152379145616663</v>
      </c>
      <c r="CA293" s="8">
        <f t="shared" si="387"/>
        <v>2.6659297498003623E-2</v>
      </c>
      <c r="CB293" s="8">
        <f t="shared" si="388"/>
        <v>3.2493664573802424E-5</v>
      </c>
      <c r="CC293" s="8">
        <f t="shared" si="389"/>
        <v>4.9264392626797281E-6</v>
      </c>
      <c r="CD293" s="8">
        <f>MAX((CD$3*climate!$I403+CD$4*climate!$I403^2+CD$5*climate!$I403^6)*(K293/K$66)^$BW$1,-99)</f>
        <v>-99</v>
      </c>
      <c r="CE293" s="8">
        <f>MAX((CE$3*climate!$I403+CE$4*climate!$I403^2+CE$5*climate!$I403^6)*(L293/L$66)^$BW$1,-99)</f>
        <v>-99</v>
      </c>
      <c r="CF293" s="8">
        <f>MAX((CF$3*climate!$I403+CF$4*climate!$I403^2+CF$5*climate!$I403^6)*(M293/M$66)^$BW$1,-99)</f>
        <v>-99</v>
      </c>
      <c r="CG293" s="8">
        <f>MAX((CG$3*climate!$M403+CG$4*climate!$M403^2+CG$5*climate!$M403^6)*(K293/K$66)^$BW$1,-99)</f>
        <v>-99</v>
      </c>
      <c r="CH293" s="8">
        <f>MAX((CH$3*climate!$M403+CH$4*climate!$M403^2+CH$5*climate!$M403^6)*(L293/L$66)^$BW$1,-99)</f>
        <v>-99</v>
      </c>
      <c r="CI293" s="8">
        <f>MAX((CI$3*climate!$M403+CI$4*climate!$M403^2+CI$5*climate!$M403^6)*(M293/M$66)^$BW$1,-99)</f>
        <v>-99</v>
      </c>
      <c r="CJ293" s="8">
        <f t="shared" si="390"/>
        <v>0</v>
      </c>
      <c r="CK293" s="8">
        <f t="shared" si="391"/>
        <v>0</v>
      </c>
      <c r="CL293" s="8">
        <f t="shared" si="392"/>
        <v>0</v>
      </c>
    </row>
    <row r="294" spans="1:90">
      <c r="A294">
        <f t="shared" si="331"/>
        <v>2248</v>
      </c>
      <c r="B294" s="4">
        <f t="shared" si="349"/>
        <v>1286.5338041511375</v>
      </c>
      <c r="C294" s="4">
        <f t="shared" si="350"/>
        <v>3572.6037863078027</v>
      </c>
      <c r="D294" s="4">
        <f t="shared" si="351"/>
        <v>6809.6121354713569</v>
      </c>
      <c r="E294" s="11">
        <f t="shared" si="332"/>
        <v>4.8684619175244999E-8</v>
      </c>
      <c r="F294" s="11">
        <f t="shared" si="333"/>
        <v>9.7601928655587334E-8</v>
      </c>
      <c r="G294" s="11">
        <f t="shared" si="334"/>
        <v>2.1548839463918613E-7</v>
      </c>
      <c r="H294" s="4">
        <f t="shared" si="352"/>
        <v>149880.60186417354</v>
      </c>
      <c r="I294" s="4">
        <f t="shared" si="353"/>
        <v>224749.36992121857</v>
      </c>
      <c r="J294" s="4">
        <f t="shared" si="354"/>
        <v>39731.699873927464</v>
      </c>
      <c r="K294" s="4">
        <f t="shared" si="322"/>
        <v>116499.544264261</v>
      </c>
      <c r="L294" s="4">
        <f t="shared" si="323"/>
        <v>62909.122691573779</v>
      </c>
      <c r="M294" s="4">
        <f t="shared" si="324"/>
        <v>5834.6494754032365</v>
      </c>
      <c r="N294" s="11">
        <f t="shared" si="335"/>
        <v>5.8063432417210237E-5</v>
      </c>
      <c r="O294" s="11">
        <f t="shared" si="336"/>
        <v>2.7409440190178103E-3</v>
      </c>
      <c r="P294" s="11">
        <f t="shared" si="337"/>
        <v>1.7765032146950244E-3</v>
      </c>
      <c r="Q294" s="4">
        <f t="shared" si="338"/>
        <v>1056.6432069132002</v>
      </c>
      <c r="R294" s="4">
        <f t="shared" si="339"/>
        <v>5431.3034674506853</v>
      </c>
      <c r="S294" s="4">
        <f t="shared" si="340"/>
        <v>1275.0455720344544</v>
      </c>
      <c r="T294" s="4">
        <f t="shared" si="355"/>
        <v>7.0498996786172716</v>
      </c>
      <c r="U294" s="4">
        <f t="shared" si="356"/>
        <v>24.1660453568992</v>
      </c>
      <c r="V294" s="4">
        <f t="shared" si="357"/>
        <v>32.091392416642066</v>
      </c>
      <c r="W294" s="11">
        <f t="shared" si="341"/>
        <v>-1.219247815263802E-2</v>
      </c>
      <c r="X294" s="11">
        <f t="shared" si="342"/>
        <v>-1.3228699347321071E-2</v>
      </c>
      <c r="Y294" s="11">
        <f t="shared" si="343"/>
        <v>-1.2203590333800474E-2</v>
      </c>
      <c r="Z294" s="4">
        <f t="shared" si="369"/>
        <v>1214.2789256561493</v>
      </c>
      <c r="AA294" s="4">
        <f t="shared" si="358"/>
        <v>21965.611968615562</v>
      </c>
      <c r="AB294" s="4">
        <f t="shared" si="359"/>
        <v>2531.8712183773459</v>
      </c>
      <c r="AC294" s="12">
        <f t="shared" si="360"/>
        <v>1.2271788373703933</v>
      </c>
      <c r="AD294" s="12">
        <f t="shared" si="361"/>
        <v>5.0216976011956511</v>
      </c>
      <c r="AE294" s="12">
        <f t="shared" si="362"/>
        <v>2.0176304012228616</v>
      </c>
      <c r="AF294" s="11">
        <f t="shared" si="344"/>
        <v>-2.9039671966837322E-3</v>
      </c>
      <c r="AG294" s="11">
        <f t="shared" si="345"/>
        <v>2.0567434751257441E-3</v>
      </c>
      <c r="AH294" s="11">
        <f t="shared" si="346"/>
        <v>8.257041531207765E-4</v>
      </c>
      <c r="AI294" s="1">
        <f t="shared" si="325"/>
        <v>300118.21146161074</v>
      </c>
      <c r="AJ294" s="1">
        <f t="shared" si="326"/>
        <v>436812.03796566481</v>
      </c>
      <c r="AK294" s="1">
        <f t="shared" si="327"/>
        <v>78012.36798550596</v>
      </c>
      <c r="AL294" s="17">
        <f t="shared" si="397"/>
        <v>70.492093334980794</v>
      </c>
      <c r="AM294" s="17">
        <f t="shared" si="397"/>
        <v>32.710673885874755</v>
      </c>
      <c r="AN294" s="17">
        <f t="shared" si="397"/>
        <v>4.8518802435911175</v>
      </c>
      <c r="AO294" s="7">
        <f t="shared" si="396"/>
        <v>1.6713610405714025E-3</v>
      </c>
      <c r="AP294" s="7">
        <f t="shared" si="396"/>
        <v>2.5737704055003321E-3</v>
      </c>
      <c r="AQ294" s="7">
        <f t="shared" si="396"/>
        <v>1.8629981962061839E-3</v>
      </c>
      <c r="AR294" s="1">
        <f t="shared" si="364"/>
        <v>149880.60186417354</v>
      </c>
      <c r="AS294" s="1">
        <f t="shared" si="365"/>
        <v>224749.36992121857</v>
      </c>
      <c r="AT294" s="1">
        <f t="shared" si="366"/>
        <v>39731.699873927464</v>
      </c>
      <c r="AU294" s="1">
        <f t="shared" si="328"/>
        <v>29976.12037283471</v>
      </c>
      <c r="AV294" s="1">
        <f t="shared" si="329"/>
        <v>44949.873984243721</v>
      </c>
      <c r="AW294" s="1">
        <f t="shared" si="330"/>
        <v>7946.3399747854928</v>
      </c>
      <c r="AX294" s="1">
        <f t="shared" si="378"/>
        <v>93199.635411408803</v>
      </c>
      <c r="AY294" s="1">
        <f t="shared" si="379"/>
        <v>50327.298153259013</v>
      </c>
      <c r="AZ294" s="1">
        <f t="shared" si="380"/>
        <v>4667.7195803225886</v>
      </c>
      <c r="BA294" s="1">
        <f t="shared" si="381"/>
        <v>11.442499088771276</v>
      </c>
      <c r="BB294" s="1">
        <f t="shared" si="382"/>
        <v>10.826302915699976</v>
      </c>
      <c r="BC294" s="1">
        <f t="shared" si="383"/>
        <v>8.4484259188347792</v>
      </c>
      <c r="BD294" s="1">
        <f t="shared" si="384"/>
        <v>131.2685917765096</v>
      </c>
      <c r="BE294">
        <f t="shared" si="370"/>
        <v>7.4918915218220111E-2</v>
      </c>
      <c r="BF294">
        <f t="shared" si="371"/>
        <v>0.20311806369660462</v>
      </c>
      <c r="BG294">
        <f t="shared" si="372"/>
        <v>2.6103804494005161E-2</v>
      </c>
      <c r="BH294">
        <f t="shared" si="385"/>
        <v>0.17963282648274798</v>
      </c>
      <c r="BI294">
        <f t="shared" si="386"/>
        <v>5.6128438574748528E-4</v>
      </c>
      <c r="BJ294">
        <f t="shared" si="386"/>
        <v>4.125694779985793E-3</v>
      </c>
      <c r="BK294">
        <f t="shared" si="386"/>
        <v>6.8140860906124406E-5</v>
      </c>
      <c r="BL294">
        <f t="shared" si="375"/>
        <v>84.12564155279604</v>
      </c>
      <c r="BM294">
        <f t="shared" si="376"/>
        <v>927.24730228906753</v>
      </c>
      <c r="BN294">
        <f t="shared" si="377"/>
        <v>2.7073522346731718</v>
      </c>
      <c r="BO294">
        <f t="shared" si="348"/>
        <v>257.86386046575467</v>
      </c>
      <c r="BP294">
        <f t="shared" si="367"/>
        <v>415.6556794379818</v>
      </c>
      <c r="BQ294">
        <f t="shared" si="368"/>
        <v>81.92743123705884</v>
      </c>
      <c r="BR294" s="7">
        <f t="shared" si="393"/>
        <v>1.6765605828807928E-3</v>
      </c>
      <c r="BS294" s="7">
        <f t="shared" si="373"/>
        <v>1.1833487795915813E-3</v>
      </c>
      <c r="BT294" s="7">
        <f t="shared" si="374"/>
        <v>1.7911863421408782E-4</v>
      </c>
      <c r="BU294" s="8">
        <f>MAX((BU$3*climate!$I404+BU$4*climate!$I404^2+BU$5*climate!$I404^6)*(K294/K$66)^$BW$1,-99)</f>
        <v>-44.489365933741773</v>
      </c>
      <c r="BV294" s="8">
        <f>MAX((BV$3*climate!$I404+BV$4*climate!$I404^2+BV$5*climate!$I404^6)*(L294/L$66)^$BW$1,-99)</f>
        <v>-26.07062054032393</v>
      </c>
      <c r="BW294" s="8">
        <f>MAX((BW$3*climate!$I404+BW$4*climate!$I404^2+BW$5*climate!$I404^6)*(M294/M$66)^$BW$1,-99)</f>
        <v>-26.185400552482452</v>
      </c>
      <c r="BX294" s="8">
        <f>MAX((BX$3*climate!$M404+BX$4*climate!$M404^2+BX$5*climate!$M404^6)*(K294/K$66)^$BW$1,-99)</f>
        <v>-44.48938156867154</v>
      </c>
      <c r="BY294" s="8">
        <f>MAX((BY$3*climate!$M404+BY$4*climate!$M404^2+BY$5*climate!$M404^6)*(L294/L$66)^$BW$1,-99)</f>
        <v>-26.070629120653873</v>
      </c>
      <c r="BZ294" s="8">
        <f>MAX((BZ$3*climate!$M404+BZ$4*climate!$M404^2+BZ$5*climate!$M404^6)*(M294/M$66)^$BW$1,-99)</f>
        <v>-26.185408608736996</v>
      </c>
      <c r="CA294" s="8">
        <f t="shared" si="387"/>
        <v>2.6634613711905897E-2</v>
      </c>
      <c r="CB294" s="8">
        <f t="shared" si="388"/>
        <v>3.1518037630877037E-5</v>
      </c>
      <c r="CC294" s="8">
        <f t="shared" si="389"/>
        <v>4.7707556308964E-6</v>
      </c>
      <c r="CD294" s="8">
        <f>MAX((CD$3*climate!$I404+CD$4*climate!$I404^2+CD$5*climate!$I404^6)*(K294/K$66)^$BW$1,-99)</f>
        <v>-99</v>
      </c>
      <c r="CE294" s="8">
        <f>MAX((CE$3*climate!$I404+CE$4*climate!$I404^2+CE$5*climate!$I404^6)*(L294/L$66)^$BW$1,-99)</f>
        <v>-99</v>
      </c>
      <c r="CF294" s="8">
        <f>MAX((CF$3*climate!$I404+CF$4*climate!$I404^2+CF$5*climate!$I404^6)*(M294/M$66)^$BW$1,-99)</f>
        <v>-99</v>
      </c>
      <c r="CG294" s="8">
        <f>MAX((CG$3*climate!$M404+CG$4*climate!$M404^2+CG$5*climate!$M404^6)*(K294/K$66)^$BW$1,-99)</f>
        <v>-99</v>
      </c>
      <c r="CH294" s="8">
        <f>MAX((CH$3*climate!$M404+CH$4*climate!$M404^2+CH$5*climate!$M404^6)*(L294/L$66)^$BW$1,-99)</f>
        <v>-99</v>
      </c>
      <c r="CI294" s="8">
        <f>MAX((CI$3*climate!$M404+CI$4*climate!$M404^2+CI$5*climate!$M404^6)*(M294/M$66)^$BW$1,-99)</f>
        <v>-99</v>
      </c>
      <c r="CJ294" s="8">
        <f t="shared" si="390"/>
        <v>0</v>
      </c>
      <c r="CK294" s="8">
        <f t="shared" si="391"/>
        <v>0</v>
      </c>
      <c r="CL294" s="8">
        <f t="shared" si="392"/>
        <v>0</v>
      </c>
    </row>
    <row r="295" spans="1:90">
      <c r="A295">
        <f t="shared" si="331"/>
        <v>2249</v>
      </c>
      <c r="B295" s="4">
        <f t="shared" si="349"/>
        <v>1286.5338636538254</v>
      </c>
      <c r="C295" s="4">
        <f t="shared" si="350"/>
        <v>3572.6041175661717</v>
      </c>
      <c r="D295" s="4">
        <f t="shared" si="351"/>
        <v>6809.6135294941241</v>
      </c>
      <c r="E295" s="11">
        <f t="shared" si="332"/>
        <v>4.6250388216482747E-8</v>
      </c>
      <c r="F295" s="11">
        <f t="shared" si="333"/>
        <v>9.2721832222807968E-8</v>
      </c>
      <c r="G295" s="11">
        <f t="shared" si="334"/>
        <v>2.0471397490722682E-7</v>
      </c>
      <c r="H295" s="4">
        <f t="shared" si="352"/>
        <v>149892.66131571576</v>
      </c>
      <c r="I295" s="4">
        <f t="shared" si="353"/>
        <v>225361.68215228422</v>
      </c>
      <c r="J295" s="4">
        <f t="shared" si="354"/>
        <v>39801.971097523245</v>
      </c>
      <c r="K295" s="4">
        <f t="shared" si="322"/>
        <v>116508.91247433824</v>
      </c>
      <c r="L295" s="4">
        <f t="shared" si="323"/>
        <v>63080.507869372152</v>
      </c>
      <c r="M295" s="4">
        <f t="shared" si="324"/>
        <v>5844.9676953223616</v>
      </c>
      <c r="N295" s="11">
        <f t="shared" si="335"/>
        <v>8.0414134977058183E-5</v>
      </c>
      <c r="O295" s="11">
        <f t="shared" si="336"/>
        <v>2.7243294845904487E-3</v>
      </c>
      <c r="P295" s="11">
        <f t="shared" si="337"/>
        <v>1.7684386975811428E-3</v>
      </c>
      <c r="Q295" s="4">
        <f t="shared" si="338"/>
        <v>1043.8440890421539</v>
      </c>
      <c r="R295" s="4">
        <f t="shared" si="339"/>
        <v>5374.0558047152917</v>
      </c>
      <c r="S295" s="4">
        <f t="shared" si="340"/>
        <v>1261.7130192946358</v>
      </c>
      <c r="T295" s="4">
        <f t="shared" si="355"/>
        <v>6.9639439308074405</v>
      </c>
      <c r="U295" s="4">
        <f t="shared" si="356"/>
        <v>23.846360008459058</v>
      </c>
      <c r="V295" s="4">
        <f t="shared" si="357"/>
        <v>31.699762210348133</v>
      </c>
      <c r="W295" s="11">
        <f t="shared" si="341"/>
        <v>-1.219247815263802E-2</v>
      </c>
      <c r="X295" s="11">
        <f t="shared" si="342"/>
        <v>-1.3228699347321071E-2</v>
      </c>
      <c r="Y295" s="11">
        <f t="shared" si="343"/>
        <v>-1.2203590333800474E-2</v>
      </c>
      <c r="Z295" s="4">
        <f t="shared" si="369"/>
        <v>1196.0601252021363</v>
      </c>
      <c r="AA295" s="4">
        <f t="shared" si="358"/>
        <v>21779.149855555261</v>
      </c>
      <c r="AB295" s="4">
        <f t="shared" si="359"/>
        <v>2507.485559323175</v>
      </c>
      <c r="AC295" s="12">
        <f t="shared" si="360"/>
        <v>1.2236151502822052</v>
      </c>
      <c r="AD295" s="12">
        <f t="shared" si="361"/>
        <v>5.0320259449709646</v>
      </c>
      <c r="AE295" s="12">
        <f t="shared" si="362"/>
        <v>2.019296367024614</v>
      </c>
      <c r="AF295" s="11">
        <f t="shared" si="344"/>
        <v>-2.9039671966837322E-3</v>
      </c>
      <c r="AG295" s="11">
        <f t="shared" si="345"/>
        <v>2.0567434751257441E-3</v>
      </c>
      <c r="AH295" s="11">
        <f t="shared" si="346"/>
        <v>8.257041531207765E-4</v>
      </c>
      <c r="AI295" s="1">
        <f t="shared" si="325"/>
        <v>300082.51068828441</v>
      </c>
      <c r="AJ295" s="1">
        <f t="shared" si="326"/>
        <v>438080.70815334207</v>
      </c>
      <c r="AK295" s="1">
        <f t="shared" si="327"/>
        <v>78157.471161740861</v>
      </c>
      <c r="AL295" s="17">
        <f t="shared" si="397"/>
        <v>70.608732896064524</v>
      </c>
      <c r="AM295" s="17">
        <f t="shared" si="397"/>
        <v>32.794021752622278</v>
      </c>
      <c r="AN295" s="17">
        <f t="shared" si="397"/>
        <v>4.8608288972917162</v>
      </c>
      <c r="AO295" s="7">
        <f t="shared" si="396"/>
        <v>1.6546474301656884E-3</v>
      </c>
      <c r="AP295" s="7">
        <f t="shared" si="396"/>
        <v>2.5480327014453289E-3</v>
      </c>
      <c r="AQ295" s="7">
        <f t="shared" si="396"/>
        <v>1.8443682142441221E-3</v>
      </c>
      <c r="AR295" s="1">
        <f t="shared" si="364"/>
        <v>149892.66131571576</v>
      </c>
      <c r="AS295" s="1">
        <f t="shared" si="365"/>
        <v>225361.68215228422</v>
      </c>
      <c r="AT295" s="1">
        <f t="shared" si="366"/>
        <v>39801.971097523245</v>
      </c>
      <c r="AU295" s="1">
        <f t="shared" si="328"/>
        <v>29978.532263143152</v>
      </c>
      <c r="AV295" s="1">
        <f t="shared" si="329"/>
        <v>45072.336430456846</v>
      </c>
      <c r="AW295" s="1">
        <f t="shared" si="330"/>
        <v>7960.3942195046493</v>
      </c>
      <c r="AX295" s="1">
        <f t="shared" si="378"/>
        <v>93207.129979470599</v>
      </c>
      <c r="AY295" s="1">
        <f t="shared" si="379"/>
        <v>50464.40629549772</v>
      </c>
      <c r="AZ295" s="1">
        <f t="shared" si="380"/>
        <v>4675.9741562578893</v>
      </c>
      <c r="BA295" s="1">
        <f t="shared" si="381"/>
        <v>11.44257949967321</v>
      </c>
      <c r="BB295" s="1">
        <f t="shared" si="382"/>
        <v>10.82902354092522</v>
      </c>
      <c r="BC295" s="1">
        <f t="shared" si="383"/>
        <v>8.4501927956857301</v>
      </c>
      <c r="BD295" s="1">
        <f t="shared" si="384"/>
        <v>127.47036189490755</v>
      </c>
      <c r="BE295">
        <f t="shared" si="370"/>
        <v>7.4918915218220111E-2</v>
      </c>
      <c r="BF295">
        <f t="shared" si="371"/>
        <v>0.20311806369660462</v>
      </c>
      <c r="BG295">
        <f t="shared" si="372"/>
        <v>2.6103804494005161E-2</v>
      </c>
      <c r="BH295">
        <f t="shared" si="385"/>
        <v>0.17968276473518305</v>
      </c>
      <c r="BI295">
        <f t="shared" si="386"/>
        <v>5.6128438574748528E-4</v>
      </c>
      <c r="BJ295">
        <f t="shared" si="386"/>
        <v>4.125694779985793E-3</v>
      </c>
      <c r="BK295">
        <f t="shared" si="386"/>
        <v>6.8140860906124406E-5</v>
      </c>
      <c r="BL295">
        <f t="shared" si="375"/>
        <v>84.132410334647361</v>
      </c>
      <c r="BM295">
        <f t="shared" si="376"/>
        <v>929.77351566449647</v>
      </c>
      <c r="BN295">
        <f t="shared" si="377"/>
        <v>2.7121405763459152</v>
      </c>
      <c r="BO295">
        <f t="shared" si="348"/>
        <v>258.29618484996104</v>
      </c>
      <c r="BP295">
        <f t="shared" si="367"/>
        <v>420.35643093300712</v>
      </c>
      <c r="BQ295">
        <f t="shared" si="368"/>
        <v>82.870496952033093</v>
      </c>
      <c r="BR295" s="7">
        <f t="shared" si="393"/>
        <v>1.6764168930534229E-3</v>
      </c>
      <c r="BS295" s="7">
        <f t="shared" si="373"/>
        <v>1.1488823102830887E-3</v>
      </c>
      <c r="BT295" s="7">
        <f t="shared" si="374"/>
        <v>1.7361898201204517E-4</v>
      </c>
      <c r="BU295" s="8">
        <f>MAX((BU$3*climate!$I405+BU$4*climate!$I405^2+BU$5*climate!$I405^6)*(K295/K$66)^$BW$1,-99)</f>
        <v>-44.573262755742981</v>
      </c>
      <c r="BV295" s="8">
        <f>MAX((BV$3*climate!$I405+BV$4*climate!$I405^2+BV$5*climate!$I405^6)*(L295/L$66)^$BW$1,-99)</f>
        <v>-26.099395655579563</v>
      </c>
      <c r="BW295" s="8">
        <f>MAX((BW$3*climate!$I405+BW$4*climate!$I405^2+BW$5*climate!$I405^6)*(M295/M$66)^$BW$1,-99)</f>
        <v>-26.217506989188408</v>
      </c>
      <c r="BX295" s="8">
        <f>MAX((BX$3*climate!$M405+BX$4*climate!$M405^2+BX$5*climate!$M405^6)*(K295/K$66)^$BW$1,-99)</f>
        <v>-44.573278372985008</v>
      </c>
      <c r="BY295" s="8">
        <f>MAX((BY$3*climate!$M405+BY$4*climate!$M405^2+BY$5*climate!$M405^6)*(L295/L$66)^$BW$1,-99)</f>
        <v>-26.099404220231072</v>
      </c>
      <c r="BZ295" s="8">
        <f>MAX((BZ$3*climate!$M405+BZ$4*climate!$M405^2+BZ$5*climate!$M405^6)*(M295/M$66)^$BW$1,-99)</f>
        <v>-26.217515032313436</v>
      </c>
      <c r="CA295" s="8">
        <f t="shared" si="387"/>
        <v>2.6610421998339073E-2</v>
      </c>
      <c r="CB295" s="8">
        <f t="shared" si="388"/>
        <v>3.0572243103059721E-5</v>
      </c>
      <c r="CC295" s="8">
        <f t="shared" si="389"/>
        <v>4.6200743782625625E-6</v>
      </c>
      <c r="CD295" s="8">
        <f>MAX((CD$3*climate!$I405+CD$4*climate!$I405^2+CD$5*climate!$I405^6)*(K295/K$66)^$BW$1,-99)</f>
        <v>-99</v>
      </c>
      <c r="CE295" s="8">
        <f>MAX((CE$3*climate!$I405+CE$4*climate!$I405^2+CE$5*climate!$I405^6)*(L295/L$66)^$BW$1,-99)</f>
        <v>-99</v>
      </c>
      <c r="CF295" s="8">
        <f>MAX((CF$3*climate!$I405+CF$4*climate!$I405^2+CF$5*climate!$I405^6)*(M295/M$66)^$BW$1,-99)</f>
        <v>-99</v>
      </c>
      <c r="CG295" s="8">
        <f>MAX((CG$3*climate!$M405+CG$4*climate!$M405^2+CG$5*climate!$M405^6)*(K295/K$66)^$BW$1,-99)</f>
        <v>-99</v>
      </c>
      <c r="CH295" s="8">
        <f>MAX((CH$3*climate!$M405+CH$4*climate!$M405^2+CH$5*climate!$M405^6)*(L295/L$66)^$BW$1,-99)</f>
        <v>-99</v>
      </c>
      <c r="CI295" s="8">
        <f>MAX((CI$3*climate!$M405+CI$4*climate!$M405^2+CI$5*climate!$M405^6)*(M295/M$66)^$BW$1,-99)</f>
        <v>-99</v>
      </c>
      <c r="CJ295" s="8">
        <f t="shared" si="390"/>
        <v>0</v>
      </c>
      <c r="CK295" s="8">
        <f t="shared" si="391"/>
        <v>0</v>
      </c>
      <c r="CL295" s="8">
        <f t="shared" si="392"/>
        <v>0</v>
      </c>
    </row>
    <row r="296" spans="1:90">
      <c r="A296">
        <f t="shared" si="331"/>
        <v>2250</v>
      </c>
      <c r="B296" s="4">
        <f t="shared" si="349"/>
        <v>1286.5339201813815</v>
      </c>
      <c r="C296" s="4">
        <f t="shared" si="350"/>
        <v>3572.6044322616517</v>
      </c>
      <c r="D296" s="4">
        <f t="shared" si="351"/>
        <v>6809.6148538160242</v>
      </c>
      <c r="E296" s="11">
        <f t="shared" si="332"/>
        <v>4.3937868805658608E-8</v>
      </c>
      <c r="F296" s="11">
        <f t="shared" si="333"/>
        <v>8.8085740611667567E-8</v>
      </c>
      <c r="G296" s="11">
        <f t="shared" si="334"/>
        <v>1.9447827616186545E-7</v>
      </c>
      <c r="H296" s="4">
        <f t="shared" si="352"/>
        <v>149908.0932047597</v>
      </c>
      <c r="I296" s="4">
        <f t="shared" si="353"/>
        <v>225971.95569673274</v>
      </c>
      <c r="J296" s="4">
        <f t="shared" si="354"/>
        <v>39872.049179527152</v>
      </c>
      <c r="K296" s="4">
        <f t="shared" si="322"/>
        <v>116520.90228886073</v>
      </c>
      <c r="L296" s="4">
        <f t="shared" si="323"/>
        <v>63251.322664255968</v>
      </c>
      <c r="M296" s="4">
        <f t="shared" si="324"/>
        <v>5855.2576078782704</v>
      </c>
      <c r="N296" s="11">
        <f t="shared" si="335"/>
        <v>1.0290899011811128E-4</v>
      </c>
      <c r="O296" s="11">
        <f t="shared" si="336"/>
        <v>2.7078855363298349E-3</v>
      </c>
      <c r="P296" s="11">
        <f t="shared" si="337"/>
        <v>1.760473811368346E-3</v>
      </c>
      <c r="Q296" s="4">
        <f t="shared" si="338"/>
        <v>1031.2231993150619</v>
      </c>
      <c r="R296" s="4">
        <f t="shared" si="339"/>
        <v>5317.3243241927003</v>
      </c>
      <c r="S296" s="4">
        <f t="shared" si="340"/>
        <v>1248.5099392541097</v>
      </c>
      <c r="T296" s="4">
        <f t="shared" si="355"/>
        <v>6.8790361965748748</v>
      </c>
      <c r="U296" s="4">
        <f t="shared" si="356"/>
        <v>23.530903681379172</v>
      </c>
      <c r="V296" s="4">
        <f t="shared" si="357"/>
        <v>31.312911298654154</v>
      </c>
      <c r="W296" s="11">
        <f t="shared" si="341"/>
        <v>-1.219247815263802E-2</v>
      </c>
      <c r="X296" s="11">
        <f t="shared" si="342"/>
        <v>-1.3228699347321071E-2</v>
      </c>
      <c r="Y296" s="11">
        <f t="shared" si="343"/>
        <v>-1.2203590333800474E-2</v>
      </c>
      <c r="Z296" s="4">
        <f t="shared" si="369"/>
        <v>1178.1410033150414</v>
      </c>
      <c r="AA296" s="4">
        <f t="shared" si="358"/>
        <v>21593.912682270049</v>
      </c>
      <c r="AB296" s="4">
        <f t="shared" si="359"/>
        <v>2483.3147520426473</v>
      </c>
      <c r="AC296" s="12">
        <f t="shared" si="360"/>
        <v>1.2200618120244204</v>
      </c>
      <c r="AD296" s="12">
        <f t="shared" si="361"/>
        <v>5.042375531499947</v>
      </c>
      <c r="AE296" s="12">
        <f t="shared" si="362"/>
        <v>2.020963708421248</v>
      </c>
      <c r="AF296" s="11">
        <f t="shared" si="344"/>
        <v>-2.9039671966837322E-3</v>
      </c>
      <c r="AG296" s="11">
        <f t="shared" si="345"/>
        <v>2.0567434751257441E-3</v>
      </c>
      <c r="AH296" s="11">
        <f t="shared" si="346"/>
        <v>8.257041531207765E-4</v>
      </c>
      <c r="AI296" s="1">
        <f t="shared" si="325"/>
        <v>300052.79188259912</v>
      </c>
      <c r="AJ296" s="1">
        <f t="shared" si="326"/>
        <v>439344.9737684647</v>
      </c>
      <c r="AK296" s="1">
        <f t="shared" si="327"/>
        <v>78302.118265071433</v>
      </c>
      <c r="AL296" s="17">
        <f t="shared" si="397"/>
        <v>70.724397128913921</v>
      </c>
      <c r="AM296" s="17">
        <f t="shared" si="397"/>
        <v>32.876746390061491</v>
      </c>
      <c r="AN296" s="17">
        <f t="shared" si="397"/>
        <v>4.86970440402163</v>
      </c>
      <c r="AO296" s="7">
        <f t="shared" si="396"/>
        <v>1.6381009558640316E-3</v>
      </c>
      <c r="AP296" s="7">
        <f t="shared" si="396"/>
        <v>2.5225523744308756E-3</v>
      </c>
      <c r="AQ296" s="7">
        <f t="shared" si="396"/>
        <v>1.8259245321016809E-3</v>
      </c>
      <c r="AR296" s="1">
        <f t="shared" si="364"/>
        <v>149908.0932047597</v>
      </c>
      <c r="AS296" s="1">
        <f t="shared" si="365"/>
        <v>225971.95569673274</v>
      </c>
      <c r="AT296" s="1">
        <f t="shared" si="366"/>
        <v>39872.049179527152</v>
      </c>
      <c r="AU296" s="1">
        <f t="shared" si="328"/>
        <v>29981.618640951943</v>
      </c>
      <c r="AV296" s="1">
        <f t="shared" si="329"/>
        <v>45194.391139346553</v>
      </c>
      <c r="AW296" s="1">
        <f t="shared" si="330"/>
        <v>7974.4098359054306</v>
      </c>
      <c r="AX296" s="1">
        <f t="shared" si="378"/>
        <v>93216.72183108858</v>
      </c>
      <c r="AY296" s="1">
        <f t="shared" si="379"/>
        <v>50601.058131404767</v>
      </c>
      <c r="AZ296" s="1">
        <f t="shared" si="380"/>
        <v>4684.2060863026163</v>
      </c>
      <c r="BA296" s="1">
        <f t="shared" si="381"/>
        <v>11.442682403368561</v>
      </c>
      <c r="BB296" s="1">
        <f t="shared" si="382"/>
        <v>10.831727766744752</v>
      </c>
      <c r="BC296" s="1">
        <f t="shared" si="383"/>
        <v>8.4519517216794071</v>
      </c>
      <c r="BD296" s="1">
        <f t="shared" si="384"/>
        <v>123.78193385689296</v>
      </c>
      <c r="BE296">
        <f t="shared" si="370"/>
        <v>7.4918915218220111E-2</v>
      </c>
      <c r="BF296">
        <f t="shared" si="371"/>
        <v>0.20311806369660462</v>
      </c>
      <c r="BG296">
        <f t="shared" si="372"/>
        <v>2.6103804494005161E-2</v>
      </c>
      <c r="BH296">
        <f t="shared" si="385"/>
        <v>0.17973219244824792</v>
      </c>
      <c r="BI296">
        <f t="shared" si="386"/>
        <v>5.6128438574748528E-4</v>
      </c>
      <c r="BJ296">
        <f t="shared" si="386"/>
        <v>4.125694779985793E-3</v>
      </c>
      <c r="BK296">
        <f t="shared" si="386"/>
        <v>6.8140860906124406E-5</v>
      </c>
      <c r="BL296">
        <f t="shared" si="375"/>
        <v>84.141072013010316</v>
      </c>
      <c r="BM296">
        <f t="shared" si="376"/>
        <v>932.29131804119118</v>
      </c>
      <c r="BN296">
        <f t="shared" si="377"/>
        <v>2.7169157571843114</v>
      </c>
      <c r="BO296">
        <f t="shared" si="348"/>
        <v>258.72919693765476</v>
      </c>
      <c r="BP296">
        <f t="shared" si="367"/>
        <v>425.11041668276459</v>
      </c>
      <c r="BQ296">
        <f t="shared" si="368"/>
        <v>83.824426662114988</v>
      </c>
      <c r="BR296" s="7">
        <f t="shared" si="393"/>
        <v>1.676359306145514E-3</v>
      </c>
      <c r="BS296" s="7">
        <f t="shared" si="373"/>
        <v>1.1154197187214453E-3</v>
      </c>
      <c r="BT296" s="7">
        <f t="shared" si="374"/>
        <v>1.6828821437530546E-4</v>
      </c>
      <c r="BU296" s="8">
        <f>MAX((BU$3*climate!$I406+BU$4*climate!$I406^2+BU$5*climate!$I406^6)*(K296/K$66)^$BW$1,-99)</f>
        <v>-44.655100791192545</v>
      </c>
      <c r="BV296" s="8">
        <f>MAX((BV$3*climate!$I406+BV$4*climate!$I406^2+BV$5*climate!$I406^6)*(L296/L$66)^$BW$1,-99)</f>
        <v>-26.127236190285647</v>
      </c>
      <c r="BW296" s="8">
        <f>MAX((BW$3*climate!$I406+BW$4*climate!$I406^2+BW$5*climate!$I406^6)*(M296/M$66)^$BW$1,-99)</f>
        <v>-26.248699982220884</v>
      </c>
      <c r="BX296" s="8">
        <f>MAX((BX$3*climate!$M406+BX$4*climate!$M406^2+BX$5*climate!$M406^6)*(K296/K$66)^$BW$1,-99)</f>
        <v>-44.655116390729461</v>
      </c>
      <c r="BY296" s="8">
        <f>MAX((BY$3*climate!$M406+BY$4*climate!$M406^2+BY$5*climate!$M406^6)*(L296/L$66)^$BW$1,-99)</f>
        <v>-26.127244739357543</v>
      </c>
      <c r="BZ296" s="8">
        <f>MAX((BZ$3*climate!$M406+BZ$4*climate!$M406^2+BZ$5*climate!$M406^6)*(M296/M$66)^$BW$1,-99)</f>
        <v>-26.248708012294479</v>
      </c>
      <c r="CA296" s="8">
        <f t="shared" si="387"/>
        <v>2.6586723231621721E-2</v>
      </c>
      <c r="CB296" s="8">
        <f t="shared" si="388"/>
        <v>2.9655355348740416E-5</v>
      </c>
      <c r="CC296" s="8">
        <f t="shared" si="389"/>
        <v>4.4742321787400704E-6</v>
      </c>
      <c r="CD296" s="8">
        <f>MAX((CD$3*climate!$I406+CD$4*climate!$I406^2+CD$5*climate!$I406^6)*(K296/K$66)^$BW$1,-99)</f>
        <v>-99</v>
      </c>
      <c r="CE296" s="8">
        <f>MAX((CE$3*climate!$I406+CE$4*climate!$I406^2+CE$5*climate!$I406^6)*(L296/L$66)^$BW$1,-99)</f>
        <v>-99</v>
      </c>
      <c r="CF296" s="8">
        <f>MAX((CF$3*climate!$I406+CF$4*climate!$I406^2+CF$5*climate!$I406^6)*(M296/M$66)^$BW$1,-99)</f>
        <v>-99</v>
      </c>
      <c r="CG296" s="8">
        <f>MAX((CG$3*climate!$M406+CG$4*climate!$M406^2+CG$5*climate!$M406^6)*(K296/K$66)^$BW$1,-99)</f>
        <v>-99</v>
      </c>
      <c r="CH296" s="8">
        <f>MAX((CH$3*climate!$M406+CH$4*climate!$M406^2+CH$5*climate!$M406^6)*(L296/L$66)^$BW$1,-99)</f>
        <v>-99</v>
      </c>
      <c r="CI296" s="8">
        <f>MAX((CI$3*climate!$M406+CI$4*climate!$M406^2+CI$5*climate!$M406^6)*(M296/M$66)^$BW$1,-99)</f>
        <v>-99</v>
      </c>
      <c r="CJ296" s="8">
        <f t="shared" si="390"/>
        <v>0</v>
      </c>
      <c r="CK296" s="8">
        <f t="shared" si="391"/>
        <v>0</v>
      </c>
      <c r="CL296" s="8">
        <f t="shared" si="392"/>
        <v>0</v>
      </c>
    </row>
    <row r="297" spans="1:90">
      <c r="A297">
        <f t="shared" si="331"/>
        <v>2251</v>
      </c>
      <c r="B297" s="4">
        <f t="shared" si="349"/>
        <v>1286.5339738825621</v>
      </c>
      <c r="C297" s="4">
        <f t="shared" si="350"/>
        <v>3572.6047312223836</v>
      </c>
      <c r="D297" s="4">
        <f t="shared" si="351"/>
        <v>6809.6161119220733</v>
      </c>
      <c r="E297" s="11">
        <f t="shared" si="332"/>
        <v>4.1740975365375674E-8</v>
      </c>
      <c r="F297" s="11">
        <f t="shared" si="333"/>
        <v>8.3681453581084185E-8</v>
      </c>
      <c r="G297" s="11">
        <f t="shared" si="334"/>
        <v>1.8475436235377218E-7</v>
      </c>
      <c r="H297" s="4">
        <f t="shared" si="352"/>
        <v>149926.91833419455</v>
      </c>
      <c r="I297" s="4">
        <f t="shared" si="353"/>
        <v>226580.20272746033</v>
      </c>
      <c r="J297" s="4">
        <f t="shared" si="354"/>
        <v>39941.936537559377</v>
      </c>
      <c r="K297" s="4">
        <f t="shared" si="322"/>
        <v>116535.52986380772</v>
      </c>
      <c r="L297" s="4">
        <f t="shared" si="323"/>
        <v>63421.570471339226</v>
      </c>
      <c r="M297" s="4">
        <f t="shared" si="324"/>
        <v>5865.5195654319223</v>
      </c>
      <c r="N297" s="11">
        <f t="shared" si="335"/>
        <v>1.2553605970833104E-4</v>
      </c>
      <c r="O297" s="11">
        <f t="shared" si="336"/>
        <v>2.6916086480428536E-3</v>
      </c>
      <c r="P297" s="11">
        <f t="shared" si="337"/>
        <v>1.7526056479297836E-3</v>
      </c>
      <c r="Q297" s="4">
        <f t="shared" si="338"/>
        <v>1018.7779528230661</v>
      </c>
      <c r="R297" s="4">
        <f t="shared" si="339"/>
        <v>5261.1063045576602</v>
      </c>
      <c r="S297" s="4">
        <f t="shared" si="340"/>
        <v>1235.4353060186882</v>
      </c>
      <c r="T297" s="4">
        <f t="shared" si="355"/>
        <v>6.7951636980369292</v>
      </c>
      <c r="U297" s="4">
        <f t="shared" si="356"/>
        <v>23.219620431207435</v>
      </c>
      <c r="V297" s="4">
        <f t="shared" si="357"/>
        <v>30.930781357006747</v>
      </c>
      <c r="W297" s="11">
        <f t="shared" si="341"/>
        <v>-1.219247815263802E-2</v>
      </c>
      <c r="X297" s="11">
        <f t="shared" si="342"/>
        <v>-1.3228699347321071E-2</v>
      </c>
      <c r="Y297" s="11">
        <f t="shared" si="343"/>
        <v>-1.2203590333800474E-2</v>
      </c>
      <c r="Z297" s="4">
        <f t="shared" si="369"/>
        <v>1160.5164422323683</v>
      </c>
      <c r="AA297" s="4">
        <f t="shared" si="358"/>
        <v>21409.899786182807</v>
      </c>
      <c r="AB297" s="4">
        <f t="shared" si="359"/>
        <v>2459.3573590466676</v>
      </c>
      <c r="AC297" s="12">
        <f t="shared" si="360"/>
        <v>1.216518792544375</v>
      </c>
      <c r="AD297" s="12">
        <f t="shared" si="361"/>
        <v>5.0527464044734929</v>
      </c>
      <c r="AE297" s="12">
        <f t="shared" si="362"/>
        <v>2.0226324265485975</v>
      </c>
      <c r="AF297" s="11">
        <f t="shared" si="344"/>
        <v>-2.9039671966837322E-3</v>
      </c>
      <c r="AG297" s="11">
        <f t="shared" si="345"/>
        <v>2.0567434751257441E-3</v>
      </c>
      <c r="AH297" s="11">
        <f t="shared" si="346"/>
        <v>8.257041531207765E-4</v>
      </c>
      <c r="AI297" s="1">
        <f t="shared" si="325"/>
        <v>300029.13133529114</v>
      </c>
      <c r="AJ297" s="1">
        <f t="shared" si="326"/>
        <v>440604.86753096478</v>
      </c>
      <c r="AK297" s="1">
        <f t="shared" si="327"/>
        <v>78446.316274469718</v>
      </c>
      <c r="AL297" s="17">
        <f t="shared" si="397"/>
        <v>70.839092294428298</v>
      </c>
      <c r="AM297" s="17">
        <f t="shared" si="397"/>
        <v>32.958850371584603</v>
      </c>
      <c r="AN297" s="17">
        <f t="shared" si="397"/>
        <v>4.8785071996296629</v>
      </c>
      <c r="AO297" s="7">
        <f t="shared" si="396"/>
        <v>1.6217199463053912E-3</v>
      </c>
      <c r="AP297" s="7">
        <f t="shared" si="396"/>
        <v>2.497326850686567E-3</v>
      </c>
      <c r="AQ297" s="7">
        <f t="shared" si="396"/>
        <v>1.8076652867806641E-3</v>
      </c>
      <c r="AR297" s="1">
        <f t="shared" si="364"/>
        <v>149926.91833419455</v>
      </c>
      <c r="AS297" s="1">
        <f t="shared" si="365"/>
        <v>226580.20272746033</v>
      </c>
      <c r="AT297" s="1">
        <f t="shared" si="366"/>
        <v>39941.936537559377</v>
      </c>
      <c r="AU297" s="1">
        <f t="shared" si="328"/>
        <v>29985.383666838912</v>
      </c>
      <c r="AV297" s="1">
        <f t="shared" si="329"/>
        <v>45316.040545492069</v>
      </c>
      <c r="AW297" s="1">
        <f t="shared" si="330"/>
        <v>7988.3873075118754</v>
      </c>
      <c r="AX297" s="1">
        <f t="shared" si="378"/>
        <v>93228.423891046172</v>
      </c>
      <c r="AY297" s="1">
        <f t="shared" si="379"/>
        <v>50737.256377071382</v>
      </c>
      <c r="AZ297" s="1">
        <f t="shared" si="380"/>
        <v>4692.4156523455376</v>
      </c>
      <c r="BA297" s="1">
        <f t="shared" si="381"/>
        <v>11.442807931549277</v>
      </c>
      <c r="BB297" s="1">
        <f t="shared" si="382"/>
        <v>10.834415759501161</v>
      </c>
      <c r="BC297" s="1">
        <f t="shared" si="383"/>
        <v>8.453702793306153</v>
      </c>
      <c r="BD297" s="1">
        <f t="shared" si="384"/>
        <v>120.20013794450665</v>
      </c>
      <c r="BE297">
        <f t="shared" si="370"/>
        <v>7.4918915218220111E-2</v>
      </c>
      <c r="BF297">
        <f t="shared" si="371"/>
        <v>0.20311806369660462</v>
      </c>
      <c r="BG297">
        <f t="shared" si="372"/>
        <v>2.6103804494005161E-2</v>
      </c>
      <c r="BH297">
        <f t="shared" si="385"/>
        <v>0.17978111505524483</v>
      </c>
      <c r="BI297">
        <f t="shared" si="386"/>
        <v>5.6128438574748528E-4</v>
      </c>
      <c r="BJ297">
        <f t="shared" si="386"/>
        <v>4.125694779985793E-3</v>
      </c>
      <c r="BK297">
        <f t="shared" si="386"/>
        <v>6.8140860906124406E-5</v>
      </c>
      <c r="BL297">
        <f t="shared" si="375"/>
        <v>84.151638264221774</v>
      </c>
      <c r="BM297">
        <f t="shared" si="376"/>
        <v>934.80075964080584</v>
      </c>
      <c r="BN297">
        <f t="shared" si="377"/>
        <v>2.7216779419270818</v>
      </c>
      <c r="BO297">
        <f t="shared" si="348"/>
        <v>259.16292003471278</v>
      </c>
      <c r="BP297">
        <f t="shared" si="367"/>
        <v>429.91823884843393</v>
      </c>
      <c r="BQ297">
        <f t="shared" si="368"/>
        <v>84.789345367244522</v>
      </c>
      <c r="BR297" s="7">
        <f t="shared" si="393"/>
        <v>1.6763824437966424E-3</v>
      </c>
      <c r="BS297" s="7">
        <f t="shared" si="373"/>
        <v>1.082931765748976E-3</v>
      </c>
      <c r="BT297" s="7">
        <f t="shared" si="374"/>
        <v>1.6312113082487203E-4</v>
      </c>
      <c r="BU297" s="8">
        <f>MAX((BU$3*climate!$I407+BU$4*climate!$I407^2+BU$5*climate!$I407^6)*(K297/K$66)^$BW$1,-99)</f>
        <v>-44.734893926585819</v>
      </c>
      <c r="BV297" s="8">
        <f>MAX((BV$3*climate!$I407+BV$4*climate!$I407^2+BV$5*climate!$I407^6)*(L297/L$66)^$BW$1,-99)</f>
        <v>-26.154152665821098</v>
      </c>
      <c r="BW297" s="8">
        <f>MAX((BW$3*climate!$I407+BW$4*climate!$I407^2+BW$5*climate!$I407^6)*(M297/M$66)^$BW$1,-99)</f>
        <v>-26.27898909662424</v>
      </c>
      <c r="BX297" s="8">
        <f>MAX((BX$3*climate!$M407+BX$4*climate!$M407^2+BX$5*climate!$M407^6)*(K297/K$66)^$BW$1,-99)</f>
        <v>-44.734909508399674</v>
      </c>
      <c r="BY297" s="8">
        <f>MAX((BY$3*climate!$M407+BY$4*climate!$M407^2+BY$5*climate!$M407^6)*(L297/L$66)^$BW$1,-99)</f>
        <v>-26.154161199411185</v>
      </c>
      <c r="BZ297" s="8">
        <f>MAX((BZ$3*climate!$M407+BZ$4*climate!$M407^2+BZ$5*climate!$M407^6)*(M297/M$66)^$BW$1,-99)</f>
        <v>-26.278997113723673</v>
      </c>
      <c r="CA297" s="8">
        <f t="shared" si="387"/>
        <v>2.6563518101071514E-2</v>
      </c>
      <c r="CB297" s="8">
        <f t="shared" si="388"/>
        <v>2.8766477561698261E-5</v>
      </c>
      <c r="CC297" s="8">
        <f t="shared" si="389"/>
        <v>4.3330711113337428E-6</v>
      </c>
      <c r="CD297" s="8">
        <f>MAX((CD$3*climate!$I407+CD$4*climate!$I407^2+CD$5*climate!$I407^6)*(K297/K$66)^$BW$1,-99)</f>
        <v>-99</v>
      </c>
      <c r="CE297" s="8">
        <f>MAX((CE$3*climate!$I407+CE$4*climate!$I407^2+CE$5*climate!$I407^6)*(L297/L$66)^$BW$1,-99)</f>
        <v>-99</v>
      </c>
      <c r="CF297" s="8">
        <f>MAX((CF$3*climate!$I407+CF$4*climate!$I407^2+CF$5*climate!$I407^6)*(M297/M$66)^$BW$1,-99)</f>
        <v>-99</v>
      </c>
      <c r="CG297" s="8">
        <f>MAX((CG$3*climate!$M407+CG$4*climate!$M407^2+CG$5*climate!$M407^6)*(K297/K$66)^$BW$1,-99)</f>
        <v>-99</v>
      </c>
      <c r="CH297" s="8">
        <f>MAX((CH$3*climate!$M407+CH$4*climate!$M407^2+CH$5*climate!$M407^6)*(L297/L$66)^$BW$1,-99)</f>
        <v>-99</v>
      </c>
      <c r="CI297" s="8">
        <f>MAX((CI$3*climate!$M407+CI$4*climate!$M407^2+CI$5*climate!$M407^6)*(M297/M$66)^$BW$1,-99)</f>
        <v>-99</v>
      </c>
      <c r="CJ297" s="8">
        <f t="shared" si="390"/>
        <v>0</v>
      </c>
      <c r="CK297" s="8">
        <f t="shared" si="391"/>
        <v>0</v>
      </c>
      <c r="CL297" s="8">
        <f t="shared" si="392"/>
        <v>0</v>
      </c>
    </row>
    <row r="298" spans="1:90">
      <c r="A298">
        <f t="shared" si="331"/>
        <v>2252</v>
      </c>
      <c r="B298" s="4">
        <f t="shared" si="349"/>
        <v>1286.5340248986859</v>
      </c>
      <c r="C298" s="4">
        <f t="shared" si="350"/>
        <v>3572.6050152351027</v>
      </c>
      <c r="D298" s="4">
        <f t="shared" si="351"/>
        <v>6809.6173071230423</v>
      </c>
      <c r="E298" s="11">
        <f t="shared" si="332"/>
        <v>3.9653926597106891E-8</v>
      </c>
      <c r="F298" s="11">
        <f t="shared" si="333"/>
        <v>7.9497380902029978E-8</v>
      </c>
      <c r="G298" s="11">
        <f t="shared" si="334"/>
        <v>1.7551664423608357E-7</v>
      </c>
      <c r="H298" s="4">
        <f t="shared" si="352"/>
        <v>149949.15597215452</v>
      </c>
      <c r="I298" s="4">
        <f t="shared" si="353"/>
        <v>227186.43507480563</v>
      </c>
      <c r="J298" s="4">
        <f t="shared" si="354"/>
        <v>40011.635504512771</v>
      </c>
      <c r="K298" s="4">
        <f t="shared" si="322"/>
        <v>116552.81016292046</v>
      </c>
      <c r="L298" s="4">
        <f t="shared" si="323"/>
        <v>63591.254590414093</v>
      </c>
      <c r="M298" s="4">
        <f t="shared" si="324"/>
        <v>5875.7539080293882</v>
      </c>
      <c r="N298" s="11">
        <f t="shared" si="335"/>
        <v>1.4828352462914474E-4</v>
      </c>
      <c r="O298" s="11">
        <f t="shared" si="336"/>
        <v>2.675495384516724E-3</v>
      </c>
      <c r="P298" s="11">
        <f t="shared" si="337"/>
        <v>1.7448313799481863E-3</v>
      </c>
      <c r="Q298" s="4">
        <f t="shared" si="338"/>
        <v>1006.5057908953312</v>
      </c>
      <c r="R298" s="4">
        <f t="shared" si="339"/>
        <v>5205.3989824309374</v>
      </c>
      <c r="S298" s="4">
        <f t="shared" si="340"/>
        <v>1222.4880941367765</v>
      </c>
      <c r="T298" s="4">
        <f t="shared" si="355"/>
        <v>6.7123138131050153</v>
      </c>
      <c r="U298" s="4">
        <f t="shared" si="356"/>
        <v>22.912455053564077</v>
      </c>
      <c r="V298" s="4">
        <f t="shared" si="357"/>
        <v>30.553314772621484</v>
      </c>
      <c r="W298" s="11">
        <f t="shared" si="341"/>
        <v>-1.219247815263802E-2</v>
      </c>
      <c r="X298" s="11">
        <f t="shared" si="342"/>
        <v>-1.3228699347321071E-2</v>
      </c>
      <c r="Y298" s="11">
        <f t="shared" si="343"/>
        <v>-1.2203590333800474E-2</v>
      </c>
      <c r="Z298" s="4">
        <f t="shared" si="369"/>
        <v>1143.1813992627474</v>
      </c>
      <c r="AA298" s="4">
        <f t="shared" si="358"/>
        <v>21227.11028182568</v>
      </c>
      <c r="AB298" s="4">
        <f t="shared" si="359"/>
        <v>2435.6119373261777</v>
      </c>
      <c r="AC298" s="12">
        <f t="shared" si="360"/>
        <v>1.2129860618766768</v>
      </c>
      <c r="AD298" s="12">
        <f t="shared" si="361"/>
        <v>5.063138607672359</v>
      </c>
      <c r="AE298" s="12">
        <f t="shared" si="362"/>
        <v>2.0243025225434357</v>
      </c>
      <c r="AF298" s="11">
        <f t="shared" si="344"/>
        <v>-2.9039671966837322E-3</v>
      </c>
      <c r="AG298" s="11">
        <f t="shared" si="345"/>
        <v>2.0567434751257441E-3</v>
      </c>
      <c r="AH298" s="11">
        <f t="shared" si="346"/>
        <v>8.257041531207765E-4</v>
      </c>
      <c r="AI298" s="1">
        <f t="shared" si="325"/>
        <v>300011.60186860093</v>
      </c>
      <c r="AJ298" s="1">
        <f t="shared" si="326"/>
        <v>441860.42132336041</v>
      </c>
      <c r="AK298" s="1">
        <f t="shared" si="327"/>
        <v>78590.071954534622</v>
      </c>
      <c r="AL298" s="17">
        <f t="shared" si="397"/>
        <v>70.952824651690818</v>
      </c>
      <c r="AM298" s="17">
        <f t="shared" si="397"/>
        <v>33.040336303365315</v>
      </c>
      <c r="AN298" s="17">
        <f t="shared" si="397"/>
        <v>4.8872377206645821</v>
      </c>
      <c r="AO298" s="7">
        <f t="shared" ref="AO298:AQ313" si="398">AO$5*AO297</f>
        <v>1.6055027468423373E-3</v>
      </c>
      <c r="AP298" s="7">
        <f t="shared" si="398"/>
        <v>2.4723535821797012E-3</v>
      </c>
      <c r="AQ298" s="7">
        <f t="shared" si="398"/>
        <v>1.7895886339128575E-3</v>
      </c>
      <c r="AR298" s="1">
        <f t="shared" si="364"/>
        <v>149949.15597215452</v>
      </c>
      <c r="AS298" s="1">
        <f t="shared" si="365"/>
        <v>227186.43507480563</v>
      </c>
      <c r="AT298" s="1">
        <f t="shared" si="366"/>
        <v>40011.635504512771</v>
      </c>
      <c r="AU298" s="1">
        <f t="shared" si="328"/>
        <v>29989.831194430906</v>
      </c>
      <c r="AV298" s="1">
        <f t="shared" si="329"/>
        <v>45437.287014961126</v>
      </c>
      <c r="AW298" s="1">
        <f t="shared" si="330"/>
        <v>8002.3271009025548</v>
      </c>
      <c r="AX298" s="1">
        <f t="shared" si="378"/>
        <v>93242.24813033636</v>
      </c>
      <c r="AY298" s="1">
        <f t="shared" si="379"/>
        <v>50873.003672331273</v>
      </c>
      <c r="AZ298" s="1">
        <f t="shared" si="380"/>
        <v>4700.6031264235098</v>
      </c>
      <c r="BA298" s="1">
        <f t="shared" si="381"/>
        <v>11.442956204080991</v>
      </c>
      <c r="BB298" s="1">
        <f t="shared" si="382"/>
        <v>10.837087682119096</v>
      </c>
      <c r="BC298" s="1">
        <f t="shared" si="383"/>
        <v>8.4554461042361897</v>
      </c>
      <c r="BD298" s="1">
        <f t="shared" si="384"/>
        <v>116.72189571139978</v>
      </c>
      <c r="BE298">
        <f t="shared" si="370"/>
        <v>7.4918915218220111E-2</v>
      </c>
      <c r="BF298">
        <f t="shared" si="371"/>
        <v>0.20311806369660462</v>
      </c>
      <c r="BG298">
        <f t="shared" si="372"/>
        <v>2.6103804494005161E-2</v>
      </c>
      <c r="BH298">
        <f t="shared" si="385"/>
        <v>0.17982953796421547</v>
      </c>
      <c r="BI298">
        <f t="shared" si="386"/>
        <v>5.6128438574748528E-4</v>
      </c>
      <c r="BJ298">
        <f t="shared" si="386"/>
        <v>4.125694779985793E-3</v>
      </c>
      <c r="BK298">
        <f t="shared" si="386"/>
        <v>6.8140860906124406E-5</v>
      </c>
      <c r="BL298">
        <f t="shared" si="375"/>
        <v>84.164119903184613</v>
      </c>
      <c r="BM298">
        <f t="shared" si="376"/>
        <v>937.30188927170684</v>
      </c>
      <c r="BN298">
        <f t="shared" si="377"/>
        <v>2.7264272895395534</v>
      </c>
      <c r="BO298">
        <f t="shared" si="348"/>
        <v>259.59737620394208</v>
      </c>
      <c r="BP298">
        <f t="shared" si="367"/>
        <v>434.78050641719335</v>
      </c>
      <c r="BQ298">
        <f t="shared" si="368"/>
        <v>85.765379508018327</v>
      </c>
      <c r="BR298" s="7">
        <f t="shared" si="393"/>
        <v>1.676481047366396E-3</v>
      </c>
      <c r="BS298" s="7">
        <f t="shared" si="373"/>
        <v>1.0513900638339574E-3</v>
      </c>
      <c r="BT298" s="7">
        <f t="shared" si="374"/>
        <v>1.581126927016365E-4</v>
      </c>
      <c r="BU298" s="8">
        <f>MAX((BU$3*climate!$I408+BU$4*climate!$I408^2+BU$5*climate!$I408^6)*(K298/K$66)^$BW$1,-99)</f>
        <v>-44.812656208375117</v>
      </c>
      <c r="BV298" s="8">
        <f>MAX((BV$3*climate!$I408+BV$4*climate!$I408^2+BV$5*climate!$I408^6)*(L298/L$66)^$BW$1,-99)</f>
        <v>-26.180155552167758</v>
      </c>
      <c r="BW298" s="8">
        <f>MAX((BW$3*climate!$I408+BW$4*climate!$I408^2+BW$5*climate!$I408^6)*(M298/M$66)^$BW$1,-99)</f>
        <v>-26.308383864554123</v>
      </c>
      <c r="BX298" s="8">
        <f>MAX((BX$3*climate!$M408+BX$4*climate!$M408^2+BX$5*climate!$M408^6)*(K298/K$66)^$BW$1,-99)</f>
        <v>-44.812671772447345</v>
      </c>
      <c r="BY298" s="8">
        <f>MAX((BY$3*climate!$M408+BY$4*climate!$M408^2+BY$5*climate!$M408^6)*(L298/L$66)^$BW$1,-99)</f>
        <v>-26.180164070372825</v>
      </c>
      <c r="BZ298" s="8">
        <f>MAX((BZ$3*climate!$M408+BZ$4*climate!$M408^2+BZ$5*climate!$M408^6)*(M298/M$66)^$BW$1,-99)</f>
        <v>-26.308391868755795</v>
      </c>
      <c r="CA298" s="8">
        <f t="shared" si="387"/>
        <v>2.6540806939062266E-2</v>
      </c>
      <c r="CB298" s="8">
        <f t="shared" si="388"/>
        <v>2.7904740701865415E-5</v>
      </c>
      <c r="CC298" s="8">
        <f t="shared" si="389"/>
        <v>4.1964384516094139E-6</v>
      </c>
      <c r="CD298" s="8">
        <f>MAX((CD$3*climate!$I408+CD$4*climate!$I408^2+CD$5*climate!$I408^6)*(K298/K$66)^$BW$1,-99)</f>
        <v>-99</v>
      </c>
      <c r="CE298" s="8">
        <f>MAX((CE$3*climate!$I408+CE$4*climate!$I408^2+CE$5*climate!$I408^6)*(L298/L$66)^$BW$1,-99)</f>
        <v>-99</v>
      </c>
      <c r="CF298" s="8">
        <f>MAX((CF$3*climate!$I408+CF$4*climate!$I408^2+CF$5*climate!$I408^6)*(M298/M$66)^$BW$1,-99)</f>
        <v>-99</v>
      </c>
      <c r="CG298" s="8">
        <f>MAX((CG$3*climate!$M408+CG$4*climate!$M408^2+CG$5*climate!$M408^6)*(K298/K$66)^$BW$1,-99)</f>
        <v>-99</v>
      </c>
      <c r="CH298" s="8">
        <f>MAX((CH$3*climate!$M408+CH$4*climate!$M408^2+CH$5*climate!$M408^6)*(L298/L$66)^$BW$1,-99)</f>
        <v>-99</v>
      </c>
      <c r="CI298" s="8">
        <f>MAX((CI$3*climate!$M408+CI$4*climate!$M408^2+CI$5*climate!$M408^6)*(M298/M$66)^$BW$1,-99)</f>
        <v>-99</v>
      </c>
      <c r="CJ298" s="8">
        <f t="shared" si="390"/>
        <v>0</v>
      </c>
      <c r="CK298" s="8">
        <f t="shared" si="391"/>
        <v>0</v>
      </c>
      <c r="CL298" s="8">
        <f t="shared" si="392"/>
        <v>0</v>
      </c>
    </row>
    <row r="299" spans="1:90">
      <c r="A299">
        <f t="shared" si="331"/>
        <v>2253</v>
      </c>
      <c r="B299" s="4">
        <f t="shared" si="349"/>
        <v>1286.5340733640055</v>
      </c>
      <c r="C299" s="4">
        <f t="shared" si="350"/>
        <v>3572.605285047207</v>
      </c>
      <c r="D299" s="4">
        <f t="shared" si="351"/>
        <v>6809.6184425641623</v>
      </c>
      <c r="E299" s="11">
        <f t="shared" si="332"/>
        <v>3.7671230267251548E-8</v>
      </c>
      <c r="F299" s="11">
        <f t="shared" si="333"/>
        <v>7.552251185692847E-8</v>
      </c>
      <c r="G299" s="11">
        <f t="shared" si="334"/>
        <v>1.6674081202427938E-7</v>
      </c>
      <c r="H299" s="4">
        <f t="shared" si="352"/>
        <v>149974.82387385448</v>
      </c>
      <c r="I299" s="4">
        <f t="shared" si="353"/>
        <v>227790.66423480181</v>
      </c>
      <c r="J299" s="4">
        <f t="shared" si="354"/>
        <v>40081.148330639633</v>
      </c>
      <c r="K299" s="4">
        <f t="shared" si="322"/>
        <v>116572.75697463891</v>
      </c>
      <c r="L299" s="4">
        <f t="shared" si="323"/>
        <v>63760.37822823516</v>
      </c>
      <c r="M299" s="4">
        <f t="shared" si="324"/>
        <v>5885.9609637022595</v>
      </c>
      <c r="N299" s="11">
        <f t="shared" si="335"/>
        <v>1.7113968930093648E-4</v>
      </c>
      <c r="O299" s="11">
        <f t="shared" si="336"/>
        <v>2.6595423995072753E-3</v>
      </c>
      <c r="P299" s="11">
        <f t="shared" si="337"/>
        <v>1.7371482592085652E-3</v>
      </c>
      <c r="Q299" s="4">
        <f t="shared" si="338"/>
        <v>994.40418138608106</v>
      </c>
      <c r="R299" s="4">
        <f t="shared" si="339"/>
        <v>5150.1995547256793</v>
      </c>
      <c r="S299" s="4">
        <f t="shared" si="340"/>
        <v>1209.6672789435102</v>
      </c>
      <c r="T299" s="4">
        <f t="shared" si="355"/>
        <v>6.6304740735850816</v>
      </c>
      <c r="U299" s="4">
        <f t="shared" si="356"/>
        <v>22.609353074351471</v>
      </c>
      <c r="V299" s="4">
        <f t="shared" si="357"/>
        <v>30.180454635796757</v>
      </c>
      <c r="W299" s="11">
        <f t="shared" si="341"/>
        <v>-1.219247815263802E-2</v>
      </c>
      <c r="X299" s="11">
        <f t="shared" si="342"/>
        <v>-1.3228699347321071E-2</v>
      </c>
      <c r="Y299" s="11">
        <f t="shared" si="343"/>
        <v>-1.2203590333800474E-2</v>
      </c>
      <c r="Z299" s="4">
        <f t="shared" si="369"/>
        <v>1126.1309064125221</v>
      </c>
      <c r="AA299" s="4">
        <f t="shared" si="358"/>
        <v>21045.543068511033</v>
      </c>
      <c r="AB299" s="4">
        <f t="shared" si="359"/>
        <v>2412.0770390507869</v>
      </c>
      <c r="AC299" s="12">
        <f t="shared" si="360"/>
        <v>1.2094635901429522</v>
      </c>
      <c r="AD299" s="12">
        <f t="shared" si="361"/>
        <v>5.0735521849673466</v>
      </c>
      <c r="AE299" s="12">
        <f t="shared" si="362"/>
        <v>2.0259739975434727</v>
      </c>
      <c r="AF299" s="11">
        <f t="shared" si="344"/>
        <v>-2.9039671966837322E-3</v>
      </c>
      <c r="AG299" s="11">
        <f t="shared" si="345"/>
        <v>2.0567434751257441E-3</v>
      </c>
      <c r="AH299" s="11">
        <f t="shared" si="346"/>
        <v>8.257041531207765E-4</v>
      </c>
      <c r="AI299" s="1">
        <f t="shared" si="325"/>
        <v>300000.27287617174</v>
      </c>
      <c r="AJ299" s="1">
        <f t="shared" si="326"/>
        <v>443111.66620598553</v>
      </c>
      <c r="AK299" s="1">
        <f t="shared" si="327"/>
        <v>78733.391859983705</v>
      </c>
      <c r="AL299" s="17">
        <f t="shared" si="397"/>
        <v>71.065600457016586</v>
      </c>
      <c r="AM299" s="17">
        <f t="shared" si="397"/>
        <v>33.121206823243199</v>
      </c>
      <c r="AN299" s="17">
        <f t="shared" si="397"/>
        <v>4.8958964042899522</v>
      </c>
      <c r="AO299" s="7">
        <f t="shared" si="398"/>
        <v>1.5894477193739139E-3</v>
      </c>
      <c r="AP299" s="7">
        <f t="shared" si="398"/>
        <v>2.4476300463579042E-3</v>
      </c>
      <c r="AQ299" s="7">
        <f t="shared" si="398"/>
        <v>1.7716927475737289E-3</v>
      </c>
      <c r="AR299" s="1">
        <f t="shared" si="364"/>
        <v>149974.82387385448</v>
      </c>
      <c r="AS299" s="1">
        <f t="shared" si="365"/>
        <v>227790.66423480181</v>
      </c>
      <c r="AT299" s="1">
        <f t="shared" si="366"/>
        <v>40081.148330639633</v>
      </c>
      <c r="AU299" s="1">
        <f t="shared" si="328"/>
        <v>29994.964774770895</v>
      </c>
      <c r="AV299" s="1">
        <f t="shared" si="329"/>
        <v>45558.132846960361</v>
      </c>
      <c r="AW299" s="1">
        <f t="shared" si="330"/>
        <v>8016.229666127927</v>
      </c>
      <c r="AX299" s="1">
        <f t="shared" si="378"/>
        <v>93258.205579711124</v>
      </c>
      <c r="AY299" s="1">
        <f t="shared" si="379"/>
        <v>51008.302582588127</v>
      </c>
      <c r="AZ299" s="1">
        <f t="shared" si="380"/>
        <v>4708.7687709618076</v>
      </c>
      <c r="BA299" s="1">
        <f t="shared" si="381"/>
        <v>11.443127329127567</v>
      </c>
      <c r="BB299" s="1">
        <f t="shared" si="382"/>
        <v>10.839743694193697</v>
      </c>
      <c r="BC299" s="1">
        <f t="shared" si="383"/>
        <v>8.4571817453984774</v>
      </c>
      <c r="BD299" s="1">
        <f t="shared" si="384"/>
        <v>113.3442173669828</v>
      </c>
      <c r="BE299">
        <f t="shared" si="370"/>
        <v>7.4918915218220111E-2</v>
      </c>
      <c r="BF299">
        <f t="shared" si="371"/>
        <v>0.20311806369660462</v>
      </c>
      <c r="BG299">
        <f t="shared" si="372"/>
        <v>2.6103804494005161E-2</v>
      </c>
      <c r="BH299">
        <f t="shared" si="385"/>
        <v>0.17987746655747483</v>
      </c>
      <c r="BI299">
        <f t="shared" si="386"/>
        <v>5.6128438574748528E-4</v>
      </c>
      <c r="BJ299">
        <f t="shared" si="386"/>
        <v>4.125694779985793E-3</v>
      </c>
      <c r="BK299">
        <f t="shared" si="386"/>
        <v>6.8140860906124406E-5</v>
      </c>
      <c r="BL299">
        <f t="shared" si="375"/>
        <v>84.178526895623705</v>
      </c>
      <c r="BM299">
        <f t="shared" si="376"/>
        <v>939.79475436301834</v>
      </c>
      <c r="BN299">
        <f t="shared" si="377"/>
        <v>2.7311639533558556</v>
      </c>
      <c r="BO299">
        <f t="shared" si="348"/>
        <v>260.03258628509406</v>
      </c>
      <c r="BP299">
        <f t="shared" si="367"/>
        <v>439.69783527957048</v>
      </c>
      <c r="BQ299">
        <f t="shared" si="368"/>
        <v>86.752656982297054</v>
      </c>
      <c r="BR299" s="7">
        <f t="shared" si="393"/>
        <v>1.6766499770475285E-3</v>
      </c>
      <c r="BS299" s="7">
        <f t="shared" si="373"/>
        <v>1.0207670522659779E-3</v>
      </c>
      <c r="BT299" s="7">
        <f t="shared" si="374"/>
        <v>1.532580179991301E-4</v>
      </c>
      <c r="BU299" s="8">
        <f>MAX((BU$3*climate!$I409+BU$4*climate!$I409^2+BU$5*climate!$I409^6)*(K299/K$66)^$BW$1,-99)</f>
        <v>-44.888401838205382</v>
      </c>
      <c r="BV299" s="8">
        <f>MAX((BV$3*climate!$I409+BV$4*climate!$I409^2+BV$5*climate!$I409^6)*(L299/L$66)^$BW$1,-99)</f>
        <v>-26.20525526617287</v>
      </c>
      <c r="BW299" s="8">
        <f>MAX((BW$3*climate!$I409+BW$4*climate!$I409^2+BW$5*climate!$I409^6)*(M299/M$66)^$BW$1,-99)</f>
        <v>-26.336893783374286</v>
      </c>
      <c r="BX299" s="8">
        <f>MAX((BX$3*climate!$M409+BX$4*climate!$M409^2+BX$5*climate!$M409^6)*(K299/K$66)^$BW$1,-99)</f>
        <v>-44.888417384516906</v>
      </c>
      <c r="BY299" s="8">
        <f>MAX((BY$3*climate!$M409+BY$4*climate!$M409^2+BY$5*climate!$M409^6)*(L299/L$66)^$BW$1,-99)</f>
        <v>-26.205263769088706</v>
      </c>
      <c r="BZ299" s="8">
        <f>MAX((BZ$3*climate!$M409+BZ$4*climate!$M409^2+BZ$5*climate!$M409^6)*(M299/M$66)^$BW$1,-99)</f>
        <v>-26.336901774753816</v>
      </c>
      <c r="CA299" s="8">
        <f t="shared" si="387"/>
        <v>2.6518590009128103E-2</v>
      </c>
      <c r="CB299" s="8">
        <f t="shared" si="388"/>
        <v>2.7069302953867706E-5</v>
      </c>
      <c r="CC299" s="8">
        <f t="shared" si="389"/>
        <v>4.0641865449305067E-6</v>
      </c>
      <c r="CD299" s="8">
        <f>MAX((CD$3*climate!$I409+CD$4*climate!$I409^2+CD$5*climate!$I409^6)*(K299/K$66)^$BW$1,-99)</f>
        <v>-99</v>
      </c>
      <c r="CE299" s="8">
        <f>MAX((CE$3*climate!$I409+CE$4*climate!$I409^2+CE$5*climate!$I409^6)*(L299/L$66)^$BW$1,-99)</f>
        <v>-99</v>
      </c>
      <c r="CF299" s="8">
        <f>MAX((CF$3*climate!$I409+CF$4*climate!$I409^2+CF$5*climate!$I409^6)*(M299/M$66)^$BW$1,-99)</f>
        <v>-99</v>
      </c>
      <c r="CG299" s="8">
        <f>MAX((CG$3*climate!$M409+CG$4*climate!$M409^2+CG$5*climate!$M409^6)*(K299/K$66)^$BW$1,-99)</f>
        <v>-99</v>
      </c>
      <c r="CH299" s="8">
        <f>MAX((CH$3*climate!$M409+CH$4*climate!$M409^2+CH$5*climate!$M409^6)*(L299/L$66)^$BW$1,-99)</f>
        <v>-99</v>
      </c>
      <c r="CI299" s="8">
        <f>MAX((CI$3*climate!$M409+CI$4*climate!$M409^2+CI$5*climate!$M409^6)*(M299/M$66)^$BW$1,-99)</f>
        <v>-99</v>
      </c>
      <c r="CJ299" s="8">
        <f t="shared" si="390"/>
        <v>0</v>
      </c>
      <c r="CK299" s="8">
        <f t="shared" si="391"/>
        <v>0</v>
      </c>
      <c r="CL299" s="8">
        <f t="shared" si="392"/>
        <v>0</v>
      </c>
    </row>
    <row r="300" spans="1:90">
      <c r="A300">
        <f t="shared" si="331"/>
        <v>2254</v>
      </c>
      <c r="B300" s="4">
        <f t="shared" si="349"/>
        <v>1286.5341194060609</v>
      </c>
      <c r="C300" s="4">
        <f t="shared" si="350"/>
        <v>3572.6055413687254</v>
      </c>
      <c r="D300" s="4">
        <f t="shared" si="351"/>
        <v>6809.619521233406</v>
      </c>
      <c r="E300" s="11">
        <f t="shared" si="332"/>
        <v>3.5787668753888972E-8</v>
      </c>
      <c r="F300" s="11">
        <f t="shared" si="333"/>
        <v>7.1746386264082039E-8</v>
      </c>
      <c r="G300" s="11">
        <f t="shared" si="334"/>
        <v>1.5840377142306541E-7</v>
      </c>
      <c r="H300" s="4">
        <f t="shared" si="352"/>
        <v>150003.93830355702</v>
      </c>
      <c r="I300" s="4">
        <f t="shared" si="353"/>
        <v>228392.9013773803</v>
      </c>
      <c r="J300" s="4">
        <f t="shared" si="354"/>
        <v>40150.477185610362</v>
      </c>
      <c r="K300" s="4">
        <f t="shared" si="322"/>
        <v>116595.38292914265</v>
      </c>
      <c r="L300" s="4">
        <f t="shared" si="323"/>
        <v>63928.944500791193</v>
      </c>
      <c r="M300" s="4">
        <f t="shared" si="324"/>
        <v>5896.1410487642088</v>
      </c>
      <c r="N300" s="11">
        <f t="shared" si="335"/>
        <v>1.9409298613970449E-4</v>
      </c>
      <c r="O300" s="11">
        <f t="shared" si="336"/>
        <v>2.6437464337591976E-3</v>
      </c>
      <c r="P300" s="11">
        <f t="shared" si="337"/>
        <v>1.7295536149031232E-3</v>
      </c>
      <c r="Q300" s="4">
        <f t="shared" si="338"/>
        <v>982.47061893483544</v>
      </c>
      <c r="R300" s="4">
        <f t="shared" si="339"/>
        <v>5095.5051809158031</v>
      </c>
      <c r="S300" s="4">
        <f t="shared" si="340"/>
        <v>1196.9718368895255</v>
      </c>
      <c r="T300" s="4">
        <f t="shared" si="355"/>
        <v>6.5496321633012631</v>
      </c>
      <c r="U300" s="4">
        <f t="shared" si="356"/>
        <v>22.310260740093447</v>
      </c>
      <c r="V300" s="4">
        <f t="shared" si="357"/>
        <v>29.812144731333643</v>
      </c>
      <c r="W300" s="11">
        <f t="shared" si="341"/>
        <v>-1.219247815263802E-2</v>
      </c>
      <c r="X300" s="11">
        <f t="shared" si="342"/>
        <v>-1.3228699347321071E-2</v>
      </c>
      <c r="Y300" s="11">
        <f t="shared" si="343"/>
        <v>-1.2203590333800474E-2</v>
      </c>
      <c r="Z300" s="4">
        <f t="shared" si="369"/>
        <v>1109.3600699806095</v>
      </c>
      <c r="AA300" s="4">
        <f t="shared" si="358"/>
        <v>20865.196837785465</v>
      </c>
      <c r="AB300" s="4">
        <f t="shared" si="359"/>
        <v>2388.7512122395383</v>
      </c>
      <c r="AC300" s="12">
        <f t="shared" si="360"/>
        <v>1.2059513475515937</v>
      </c>
      <c r="AD300" s="12">
        <f t="shared" si="361"/>
        <v>5.0839871803194878</v>
      </c>
      <c r="AE300" s="12">
        <f t="shared" si="362"/>
        <v>2.0276468526873592</v>
      </c>
      <c r="AF300" s="11">
        <f t="shared" si="344"/>
        <v>-2.9039671966837322E-3</v>
      </c>
      <c r="AG300" s="11">
        <f t="shared" si="345"/>
        <v>2.0567434751257441E-3</v>
      </c>
      <c r="AH300" s="11">
        <f t="shared" si="346"/>
        <v>8.257041531207765E-4</v>
      </c>
      <c r="AI300" s="1">
        <f t="shared" si="325"/>
        <v>299995.21036332549</v>
      </c>
      <c r="AJ300" s="1">
        <f t="shared" si="326"/>
        <v>444358.6324323474</v>
      </c>
      <c r="AK300" s="1">
        <f t="shared" si="327"/>
        <v>78876.282340113263</v>
      </c>
      <c r="AL300" s="17">
        <f t="shared" si="397"/>
        <v>71.177425963023197</v>
      </c>
      <c r="AM300" s="17">
        <f t="shared" si="397"/>
        <v>33.201464599625481</v>
      </c>
      <c r="AN300" s="17">
        <f t="shared" si="397"/>
        <v>4.9044836882007816</v>
      </c>
      <c r="AO300" s="7">
        <f t="shared" si="398"/>
        <v>1.5735532421801747E-3</v>
      </c>
      <c r="AP300" s="7">
        <f t="shared" si="398"/>
        <v>2.423153745894325E-3</v>
      </c>
      <c r="AQ300" s="7">
        <f t="shared" si="398"/>
        <v>1.7539758200979915E-3</v>
      </c>
      <c r="AR300" s="1">
        <f t="shared" si="364"/>
        <v>150003.93830355702</v>
      </c>
      <c r="AS300" s="1">
        <f t="shared" si="365"/>
        <v>228392.9013773803</v>
      </c>
      <c r="AT300" s="1">
        <f t="shared" si="366"/>
        <v>40150.477185610362</v>
      </c>
      <c r="AU300" s="1">
        <f t="shared" si="328"/>
        <v>30000.787660711405</v>
      </c>
      <c r="AV300" s="1">
        <f t="shared" si="329"/>
        <v>45678.580275476066</v>
      </c>
      <c r="AW300" s="1">
        <f t="shared" si="330"/>
        <v>8030.0954371220723</v>
      </c>
      <c r="AX300" s="1">
        <f t="shared" si="378"/>
        <v>93276.306343314136</v>
      </c>
      <c r="AY300" s="1">
        <f t="shared" si="379"/>
        <v>51143.155600632948</v>
      </c>
      <c r="AZ300" s="1">
        <f t="shared" si="380"/>
        <v>4716.9128390113665</v>
      </c>
      <c r="BA300" s="1">
        <f t="shared" si="381"/>
        <v>11.4433214032801</v>
      </c>
      <c r="BB300" s="1">
        <f t="shared" si="382"/>
        <v>10.842383952077062</v>
      </c>
      <c r="BC300" s="1">
        <f t="shared" si="383"/>
        <v>8.4589098050578624</v>
      </c>
      <c r="BD300" s="1">
        <f t="shared" si="384"/>
        <v>110.06419923489108</v>
      </c>
      <c r="BE300">
        <f t="shared" si="370"/>
        <v>7.4918915218220111E-2</v>
      </c>
      <c r="BF300">
        <f t="shared" si="371"/>
        <v>0.20311806369660462</v>
      </c>
      <c r="BG300">
        <f t="shared" si="372"/>
        <v>2.6103804494005161E-2</v>
      </c>
      <c r="BH300">
        <f t="shared" si="385"/>
        <v>0.17992490619114518</v>
      </c>
      <c r="BI300">
        <f t="shared" si="386"/>
        <v>5.6128438574748528E-4</v>
      </c>
      <c r="BJ300">
        <f t="shared" si="386"/>
        <v>4.125694779985793E-3</v>
      </c>
      <c r="BK300">
        <f t="shared" si="386"/>
        <v>6.8140860906124406E-5</v>
      </c>
      <c r="BL300">
        <f t="shared" si="375"/>
        <v>84.194868370415676</v>
      </c>
      <c r="BM300">
        <f t="shared" si="376"/>
        <v>942.27940099846796</v>
      </c>
      <c r="BN300">
        <f t="shared" si="377"/>
        <v>2.7358880812191968</v>
      </c>
      <c r="BO300">
        <f t="shared" si="348"/>
        <v>260.46856991492058</v>
      </c>
      <c r="BP300">
        <f t="shared" si="367"/>
        <v>444.67084830767186</v>
      </c>
      <c r="BQ300">
        <f t="shared" si="368"/>
        <v>87.751307162002476</v>
      </c>
      <c r="BR300" s="7">
        <f t="shared" si="393"/>
        <v>1.6768842109695647E-3</v>
      </c>
      <c r="BS300" s="7">
        <f t="shared" si="373"/>
        <v>9.9103597307376493E-4</v>
      </c>
      <c r="BT300" s="7">
        <f t="shared" si="374"/>
        <v>1.485523763696113E-4</v>
      </c>
      <c r="BU300" s="8">
        <f>MAX((BU$3*climate!$I410+BU$4*climate!$I410^2+BU$5*climate!$I410^6)*(K300/K$66)^$BW$1,-99)</f>
        <v>-44.962145168156447</v>
      </c>
      <c r="BV300" s="8">
        <f>MAX((BV$3*climate!$I410+BV$4*climate!$I410^2+BV$5*climate!$I410^6)*(L300/L$66)^$BW$1,-99)</f>
        <v>-26.229462169894951</v>
      </c>
      <c r="BW300" s="8">
        <f>MAX((BW$3*climate!$I410+BW$4*climate!$I410^2+BW$5*climate!$I410^6)*(M300/M$66)^$BW$1,-99)</f>
        <v>-26.364528313832395</v>
      </c>
      <c r="BX300" s="8">
        <f>MAX((BX$3*climate!$M410+BX$4*climate!$M410^2+BX$5*climate!$M410^6)*(K300/K$66)^$BW$1,-99)</f>
        <v>-44.96216069668764</v>
      </c>
      <c r="BY300" s="8">
        <f>MAX((BY$3*climate!$M410+BY$4*climate!$M410^2+BY$5*climate!$M410^6)*(L300/L$66)^$BW$1,-99)</f>
        <v>-26.229470657616357</v>
      </c>
      <c r="BZ300" s="8">
        <f>MAX((BZ$3*climate!$M410+BZ$4*climate!$M410^2+BZ$5*climate!$M410^6)*(M300/M$66)^$BW$1,-99)</f>
        <v>-26.36453629246455</v>
      </c>
      <c r="CA300" s="8">
        <f t="shared" si="387"/>
        <v>2.6496867233827895E-2</v>
      </c>
      <c r="CB300" s="8">
        <f t="shared" si="388"/>
        <v>2.6259348602482984E-5</v>
      </c>
      <c r="CC300" s="8">
        <f t="shared" si="389"/>
        <v>3.9361725939352232E-6</v>
      </c>
      <c r="CD300" s="8">
        <f>MAX((CD$3*climate!$I410+CD$4*climate!$I410^2+CD$5*climate!$I410^6)*(K300/K$66)^$BW$1,-99)</f>
        <v>-99</v>
      </c>
      <c r="CE300" s="8">
        <f>MAX((CE$3*climate!$I410+CE$4*climate!$I410^2+CE$5*climate!$I410^6)*(L300/L$66)^$BW$1,-99)</f>
        <v>-99</v>
      </c>
      <c r="CF300" s="8">
        <f>MAX((CF$3*climate!$I410+CF$4*climate!$I410^2+CF$5*climate!$I410^6)*(M300/M$66)^$BW$1,-99)</f>
        <v>-99</v>
      </c>
      <c r="CG300" s="8">
        <f>MAX((CG$3*climate!$M410+CG$4*climate!$M410^2+CG$5*climate!$M410^6)*(K300/K$66)^$BW$1,-99)</f>
        <v>-99</v>
      </c>
      <c r="CH300" s="8">
        <f>MAX((CH$3*climate!$M410+CH$4*climate!$M410^2+CH$5*climate!$M410^6)*(L300/L$66)^$BW$1,-99)</f>
        <v>-99</v>
      </c>
      <c r="CI300" s="8">
        <f>MAX((CI$3*climate!$M410+CI$4*climate!$M410^2+CI$5*climate!$M410^6)*(M300/M$66)^$BW$1,-99)</f>
        <v>-99</v>
      </c>
      <c r="CJ300" s="8">
        <f t="shared" si="390"/>
        <v>0</v>
      </c>
      <c r="CK300" s="8">
        <f t="shared" si="391"/>
        <v>0</v>
      </c>
      <c r="CL300" s="8">
        <f t="shared" si="392"/>
        <v>0</v>
      </c>
    </row>
    <row r="301" spans="1:90">
      <c r="A301">
        <f t="shared" si="331"/>
        <v>2255</v>
      </c>
      <c r="B301" s="4">
        <f t="shared" si="349"/>
        <v>1286.5341631460149</v>
      </c>
      <c r="C301" s="4">
        <f t="shared" si="350"/>
        <v>3572.6057848741862</v>
      </c>
      <c r="D301" s="4">
        <f t="shared" si="351"/>
        <v>6809.6205459693501</v>
      </c>
      <c r="E301" s="11">
        <f t="shared" si="332"/>
        <v>3.399828531619452E-8</v>
      </c>
      <c r="F301" s="11">
        <f t="shared" si="333"/>
        <v>6.8159066950877939E-8</v>
      </c>
      <c r="G301" s="11">
        <f t="shared" si="334"/>
        <v>1.5048358285191213E-7</v>
      </c>
      <c r="H301" s="4">
        <f t="shared" si="352"/>
        <v>150036.5140566722</v>
      </c>
      <c r="I301" s="4">
        <f t="shared" si="353"/>
        <v>228993.15735451618</v>
      </c>
      <c r="J301" s="4">
        <f t="shared" si="354"/>
        <v>40219.62416054395</v>
      </c>
      <c r="K301" s="4">
        <f t="shared" si="322"/>
        <v>116620.69951549654</v>
      </c>
      <c r="L301" s="4">
        <f t="shared" si="323"/>
        <v>64096.956435561639</v>
      </c>
      <c r="M301" s="4">
        <f t="shared" si="324"/>
        <v>5906.2944681036815</v>
      </c>
      <c r="N301" s="11">
        <f t="shared" si="335"/>
        <v>2.1713197999684297E-4</v>
      </c>
      <c r="O301" s="11">
        <f t="shared" si="336"/>
        <v>2.6281043130371717E-3</v>
      </c>
      <c r="P301" s="11">
        <f t="shared" si="337"/>
        <v>1.7220448519630338E-3</v>
      </c>
      <c r="Q301" s="4">
        <f t="shared" si="338"/>
        <v>970.70262520082167</v>
      </c>
      <c r="R301" s="4">
        <f t="shared" si="339"/>
        <v>5041.3129852284383</v>
      </c>
      <c r="S301" s="4">
        <f t="shared" si="340"/>
        <v>1184.4007458548804</v>
      </c>
      <c r="T301" s="4">
        <f t="shared" si="355"/>
        <v>6.4697759162423969</v>
      </c>
      <c r="U301" s="4">
        <f t="shared" si="356"/>
        <v>22.015125008402411</v>
      </c>
      <c r="V301" s="4">
        <f t="shared" si="357"/>
        <v>29.44832953006048</v>
      </c>
      <c r="W301" s="11">
        <f t="shared" si="341"/>
        <v>-1.219247815263802E-2</v>
      </c>
      <c r="X301" s="11">
        <f t="shared" si="342"/>
        <v>-1.3228699347321071E-2</v>
      </c>
      <c r="Y301" s="11">
        <f t="shared" si="343"/>
        <v>-1.2203590333800474E-2</v>
      </c>
      <c r="Z301" s="4">
        <f t="shared" si="369"/>
        <v>1092.8640701233371</v>
      </c>
      <c r="AA301" s="4">
        <f t="shared" si="358"/>
        <v>20686.070080672362</v>
      </c>
      <c r="AB301" s="4">
        <f t="shared" si="359"/>
        <v>2365.6330014046598</v>
      </c>
      <c r="AC301" s="12">
        <f t="shared" si="360"/>
        <v>1.2024493043975073</v>
      </c>
      <c r="AD301" s="12">
        <f t="shared" si="361"/>
        <v>5.0944436377802331</v>
      </c>
      <c r="AE301" s="12">
        <f t="shared" si="362"/>
        <v>2.0293210891146853</v>
      </c>
      <c r="AF301" s="11">
        <f t="shared" si="344"/>
        <v>-2.9039671966837322E-3</v>
      </c>
      <c r="AG301" s="11">
        <f t="shared" si="345"/>
        <v>2.0567434751257441E-3</v>
      </c>
      <c r="AH301" s="11">
        <f t="shared" si="346"/>
        <v>8.257041531207765E-4</v>
      </c>
      <c r="AI301" s="1">
        <f t="shared" si="325"/>
        <v>299996.47698770434</v>
      </c>
      <c r="AJ301" s="1">
        <f t="shared" si="326"/>
        <v>445601.34946458868</v>
      </c>
      <c r="AK301" s="1">
        <f t="shared" si="327"/>
        <v>79018.74954322401</v>
      </c>
      <c r="AL301" s="17">
        <f t="shared" si="397"/>
        <v>71.288307417723416</v>
      </c>
      <c r="AM301" s="17">
        <f t="shared" si="397"/>
        <v>33.281112330406103</v>
      </c>
      <c r="AN301" s="17">
        <f t="shared" si="397"/>
        <v>4.9130000105419587</v>
      </c>
      <c r="AO301" s="7">
        <f t="shared" si="398"/>
        <v>1.5578177097583729E-3</v>
      </c>
      <c r="AP301" s="7">
        <f t="shared" si="398"/>
        <v>2.3989222084353817E-3</v>
      </c>
      <c r="AQ301" s="7">
        <f t="shared" si="398"/>
        <v>1.7364360618970117E-3</v>
      </c>
      <c r="AR301" s="1">
        <f t="shared" si="364"/>
        <v>150036.5140566722</v>
      </c>
      <c r="AS301" s="1">
        <f t="shared" si="365"/>
        <v>228993.15735451618</v>
      </c>
      <c r="AT301" s="1">
        <f t="shared" si="366"/>
        <v>40219.62416054395</v>
      </c>
      <c r="AU301" s="1">
        <f t="shared" si="328"/>
        <v>30007.302811334441</v>
      </c>
      <c r="AV301" s="1">
        <f t="shared" si="329"/>
        <v>45798.631470903238</v>
      </c>
      <c r="AW301" s="1">
        <f t="shared" si="330"/>
        <v>8043.9248321087907</v>
      </c>
      <c r="AX301" s="1">
        <f t="shared" si="378"/>
        <v>93296.559612397235</v>
      </c>
      <c r="AY301" s="1">
        <f t="shared" si="379"/>
        <v>51277.565148449306</v>
      </c>
      <c r="AZ301" s="1">
        <f t="shared" si="380"/>
        <v>4725.0355744829458</v>
      </c>
      <c r="BA301" s="1">
        <f t="shared" si="381"/>
        <v>11.44353851169036</v>
      </c>
      <c r="BB301" s="1">
        <f t="shared" si="382"/>
        <v>10.84500860896277</v>
      </c>
      <c r="BC301" s="1">
        <f t="shared" si="383"/>
        <v>8.4606303688905999</v>
      </c>
      <c r="BD301" s="1">
        <f t="shared" si="384"/>
        <v>106.87902128369026</v>
      </c>
      <c r="BE301">
        <f t="shared" si="370"/>
        <v>7.4918915218220111E-2</v>
      </c>
      <c r="BF301">
        <f t="shared" si="371"/>
        <v>0.20311806369660462</v>
      </c>
      <c r="BG301">
        <f t="shared" si="372"/>
        <v>2.6103804494005161E-2</v>
      </c>
      <c r="BH301">
        <f t="shared" si="385"/>
        <v>0.17997186219469152</v>
      </c>
      <c r="BI301">
        <f t="shared" si="386"/>
        <v>5.6128438574748528E-4</v>
      </c>
      <c r="BJ301">
        <f t="shared" si="386"/>
        <v>4.125694779985793E-3</v>
      </c>
      <c r="BK301">
        <f t="shared" si="386"/>
        <v>6.8140860906124406E-5</v>
      </c>
      <c r="BL301">
        <f t="shared" si="375"/>
        <v>84.213152631993196</v>
      </c>
      <c r="BM301">
        <f t="shared" si="376"/>
        <v>944.75587394999275</v>
      </c>
      <c r="BN301">
        <f t="shared" si="377"/>
        <v>2.740599815620226</v>
      </c>
      <c r="BO301">
        <f t="shared" si="348"/>
        <v>260.90534554726474</v>
      </c>
      <c r="BP301">
        <f t="shared" si="367"/>
        <v>449.70017543428355</v>
      </c>
      <c r="BQ301">
        <f t="shared" si="368"/>
        <v>88.761460910107985</v>
      </c>
      <c r="BR301" s="7">
        <f t="shared" si="393"/>
        <v>1.6771788442941915E-3</v>
      </c>
      <c r="BS301" s="7">
        <f t="shared" si="373"/>
        <v>9.621708476444319E-4</v>
      </c>
      <c r="BT301" s="7">
        <f t="shared" si="374"/>
        <v>1.4399118429722762E-4</v>
      </c>
      <c r="BU301" s="8">
        <f>MAX((BU$3*climate!$I411+BU$4*climate!$I411^2+BU$5*climate!$I411^6)*(K301/K$66)^$BW$1,-99)</f>
        <v>-45.033900695989828</v>
      </c>
      <c r="BV301" s="8">
        <f>MAX((BV$3*climate!$I411+BV$4*climate!$I411^2+BV$5*climate!$I411^6)*(L301/L$66)^$BW$1,-99)</f>
        <v>-26.252786569030974</v>
      </c>
      <c r="BW301" s="8">
        <f>MAX((BW$3*climate!$I411+BW$4*climate!$I411^2+BW$5*climate!$I411^6)*(M301/M$66)^$BW$1,-99)</f>
        <v>-26.39129687831262</v>
      </c>
      <c r="BX301" s="8">
        <f>MAX((BX$3*climate!$M411+BX$4*climate!$M411^2+BX$5*climate!$M411^6)*(K301/K$66)^$BW$1,-99)</f>
        <v>-45.033916206720576</v>
      </c>
      <c r="BY301" s="8">
        <f>MAX((BY$3*climate!$M411+BY$4*climate!$M411^2+BY$5*climate!$M411^6)*(L301/L$66)^$BW$1,-99)</f>
        <v>-26.252795041651737</v>
      </c>
      <c r="BZ301" s="8">
        <f>MAX((BZ$3*climate!$M411+BZ$4*climate!$M411^2+BZ$5*climate!$M411^6)*(M301/M$66)^$BW$1,-99)</f>
        <v>-26.391304844271378</v>
      </c>
      <c r="CA301" s="8">
        <f t="shared" si="387"/>
        <v>2.6475638392117765E-2</v>
      </c>
      <c r="CB301" s="8">
        <f t="shared" si="388"/>
        <v>2.5474087433671414E-5</v>
      </c>
      <c r="CC301" s="8">
        <f t="shared" si="389"/>
        <v>3.8122585271061844E-6</v>
      </c>
      <c r="CD301" s="8">
        <f>MAX((CD$3*climate!$I411+CD$4*climate!$I411^2+CD$5*climate!$I411^6)*(K301/K$66)^$BW$1,-99)</f>
        <v>-99</v>
      </c>
      <c r="CE301" s="8">
        <f>MAX((CE$3*climate!$I411+CE$4*climate!$I411^2+CE$5*climate!$I411^6)*(L301/L$66)^$BW$1,-99)</f>
        <v>-99</v>
      </c>
      <c r="CF301" s="8">
        <f>MAX((CF$3*climate!$I411+CF$4*climate!$I411^2+CF$5*climate!$I411^6)*(M301/M$66)^$BW$1,-99)</f>
        <v>-99</v>
      </c>
      <c r="CG301" s="8">
        <f>MAX((CG$3*climate!$M411+CG$4*climate!$M411^2+CG$5*climate!$M411^6)*(K301/K$66)^$BW$1,-99)</f>
        <v>-99</v>
      </c>
      <c r="CH301" s="8">
        <f>MAX((CH$3*climate!$M411+CH$4*climate!$M411^2+CH$5*climate!$M411^6)*(L301/L$66)^$BW$1,-99)</f>
        <v>-99</v>
      </c>
      <c r="CI301" s="8">
        <f>MAX((CI$3*climate!$M411+CI$4*climate!$M411^2+CI$5*climate!$M411^6)*(M301/M$66)^$BW$1,-99)</f>
        <v>-99</v>
      </c>
      <c r="CJ301" s="8">
        <f t="shared" si="390"/>
        <v>0</v>
      </c>
      <c r="CK301" s="8">
        <f t="shared" si="391"/>
        <v>0</v>
      </c>
      <c r="CL301" s="8">
        <f t="shared" si="392"/>
        <v>0</v>
      </c>
    </row>
    <row r="302" spans="1:90">
      <c r="A302">
        <f t="shared" si="331"/>
        <v>2256</v>
      </c>
      <c r="B302" s="4">
        <f t="shared" si="349"/>
        <v>1286.5342046989726</v>
      </c>
      <c r="C302" s="4">
        <f t="shared" si="350"/>
        <v>3572.6060162043891</v>
      </c>
      <c r="D302" s="4">
        <f t="shared" si="351"/>
        <v>6809.6215194686429</v>
      </c>
      <c r="E302" s="11">
        <f t="shared" si="332"/>
        <v>3.2298371050384794E-8</v>
      </c>
      <c r="F302" s="11">
        <f t="shared" si="333"/>
        <v>6.4751113603334033E-8</v>
      </c>
      <c r="G302" s="11">
        <f t="shared" si="334"/>
        <v>1.4295940370931652E-7</v>
      </c>
      <c r="H302" s="4">
        <f t="shared" si="352"/>
        <v>150072.56448198052</v>
      </c>
      <c r="I302" s="4">
        <f t="shared" si="353"/>
        <v>229591.44270831658</v>
      </c>
      <c r="J302" s="4">
        <f t="shared" si="354"/>
        <v>40288.591270009441</v>
      </c>
      <c r="K302" s="4">
        <f t="shared" si="322"/>
        <v>116648.71709889358</v>
      </c>
      <c r="L302" s="4">
        <f t="shared" si="323"/>
        <v>64264.416973758358</v>
      </c>
      <c r="M302" s="4">
        <f t="shared" si="324"/>
        <v>5916.4215154725916</v>
      </c>
      <c r="N302" s="11">
        <f t="shared" si="335"/>
        <v>2.4024537250633138E-4</v>
      </c>
      <c r="O302" s="11">
        <f t="shared" si="336"/>
        <v>2.6126129462180625E-3</v>
      </c>
      <c r="P302" s="11">
        <f t="shared" si="337"/>
        <v>1.7146194494026545E-3</v>
      </c>
      <c r="Q302" s="4">
        <f t="shared" si="338"/>
        <v>959.09774907244832</v>
      </c>
      <c r="R302" s="4">
        <f t="shared" si="339"/>
        <v>4987.6200587627518</v>
      </c>
      <c r="S302" s="4">
        <f t="shared" si="340"/>
        <v>1171.9529854486202</v>
      </c>
      <c r="T302" s="4">
        <f t="shared" si="355"/>
        <v>6.390893314731148</v>
      </c>
      <c r="U302" s="4">
        <f t="shared" si="356"/>
        <v>21.723893538572565</v>
      </c>
      <c r="V302" s="4">
        <f t="shared" si="357"/>
        <v>29.088954180460863</v>
      </c>
      <c r="W302" s="11">
        <f t="shared" si="341"/>
        <v>-1.219247815263802E-2</v>
      </c>
      <c r="X302" s="11">
        <f t="shared" si="342"/>
        <v>-1.3228699347321071E-2</v>
      </c>
      <c r="Y302" s="11">
        <f t="shared" si="343"/>
        <v>-1.2203590333800474E-2</v>
      </c>
      <c r="Z302" s="4">
        <f t="shared" si="369"/>
        <v>1076.6381603909656</v>
      </c>
      <c r="AA302" s="4">
        <f t="shared" si="358"/>
        <v>20508.16109470751</v>
      </c>
      <c r="AB302" s="4">
        <f t="shared" si="359"/>
        <v>2342.7209481691534</v>
      </c>
      <c r="AC302" s="12">
        <f t="shared" si="360"/>
        <v>1.1989574310618618</v>
      </c>
      <c r="AD302" s="12">
        <f t="shared" si="361"/>
        <v>5.1049216014916334</v>
      </c>
      <c r="AE302" s="12">
        <f t="shared" si="362"/>
        <v>2.0309967079659828</v>
      </c>
      <c r="AF302" s="11">
        <f t="shared" si="344"/>
        <v>-2.9039671966837322E-3</v>
      </c>
      <c r="AG302" s="11">
        <f t="shared" si="345"/>
        <v>2.0567434751257441E-3</v>
      </c>
      <c r="AH302" s="11">
        <f t="shared" si="346"/>
        <v>8.257041531207765E-4</v>
      </c>
      <c r="AI302" s="1">
        <f t="shared" si="325"/>
        <v>300004.13210026833</v>
      </c>
      <c r="AJ302" s="1">
        <f t="shared" si="326"/>
        <v>446839.84598903306</v>
      </c>
      <c r="AK302" s="1">
        <f t="shared" si="327"/>
        <v>79160.799421010408</v>
      </c>
      <c r="AL302" s="17">
        <f t="shared" si="397"/>
        <v>71.398251063639506</v>
      </c>
      <c r="AM302" s="17">
        <f t="shared" si="397"/>
        <v>33.360152741902034</v>
      </c>
      <c r="AN302" s="17">
        <f t="shared" si="397"/>
        <v>4.9214458098284597</v>
      </c>
      <c r="AO302" s="7">
        <f t="shared" si="398"/>
        <v>1.5422395326607891E-3</v>
      </c>
      <c r="AP302" s="7">
        <f t="shared" si="398"/>
        <v>2.3749329863510279E-3</v>
      </c>
      <c r="AQ302" s="7">
        <f t="shared" si="398"/>
        <v>1.7190717012780415E-3</v>
      </c>
      <c r="AR302" s="1">
        <f t="shared" si="364"/>
        <v>150072.56448198052</v>
      </c>
      <c r="AS302" s="1">
        <f t="shared" si="365"/>
        <v>229591.44270831658</v>
      </c>
      <c r="AT302" s="1">
        <f t="shared" si="366"/>
        <v>40288.591270009441</v>
      </c>
      <c r="AU302" s="1">
        <f t="shared" si="328"/>
        <v>30014.512896396103</v>
      </c>
      <c r="AV302" s="1">
        <f t="shared" si="329"/>
        <v>45918.288541663322</v>
      </c>
      <c r="AW302" s="1">
        <f t="shared" si="330"/>
        <v>8057.7182540018885</v>
      </c>
      <c r="AX302" s="1">
        <f t="shared" si="378"/>
        <v>93318.973679114875</v>
      </c>
      <c r="AY302" s="1">
        <f t="shared" si="379"/>
        <v>51411.533579006689</v>
      </c>
      <c r="AZ302" s="1">
        <f t="shared" si="380"/>
        <v>4733.1372123780739</v>
      </c>
      <c r="BA302" s="1">
        <f t="shared" si="381"/>
        <v>11.443778728208567</v>
      </c>
      <c r="BB302" s="1">
        <f t="shared" si="382"/>
        <v>10.847617814968507</v>
      </c>
      <c r="BC302" s="1">
        <f t="shared" si="383"/>
        <v>8.462343520058198</v>
      </c>
      <c r="BD302" s="1">
        <f t="shared" si="384"/>
        <v>103.7859447278005</v>
      </c>
      <c r="BE302">
        <f t="shared" si="370"/>
        <v>7.4918915218220111E-2</v>
      </c>
      <c r="BF302">
        <f t="shared" si="371"/>
        <v>0.20311806369660462</v>
      </c>
      <c r="BG302">
        <f t="shared" si="372"/>
        <v>2.6103804494005161E-2</v>
      </c>
      <c r="BH302">
        <f t="shared" si="385"/>
        <v>0.18001833987045782</v>
      </c>
      <c r="BI302">
        <f t="shared" si="386"/>
        <v>5.6128438574748528E-4</v>
      </c>
      <c r="BJ302">
        <f t="shared" si="386"/>
        <v>4.125694779985793E-3</v>
      </c>
      <c r="BK302">
        <f t="shared" si="386"/>
        <v>6.8140860906124406E-5</v>
      </c>
      <c r="BL302">
        <f t="shared" si="375"/>
        <v>84.233387172818311</v>
      </c>
      <c r="BM302">
        <f t="shared" si="376"/>
        <v>947.22421671110897</v>
      </c>
      <c r="BN302">
        <f t="shared" si="377"/>
        <v>2.7452992938334115</v>
      </c>
      <c r="BO302">
        <f t="shared" si="348"/>
        <v>261.34293047317988</v>
      </c>
      <c r="BP302">
        <f t="shared" si="367"/>
        <v>454.78645373287969</v>
      </c>
      <c r="BQ302">
        <f t="shared" si="368"/>
        <v>89.783250597823567</v>
      </c>
      <c r="BR302" s="7">
        <f t="shared" si="393"/>
        <v>1.677529088307983E-3</v>
      </c>
      <c r="BS302" s="7">
        <f t="shared" si="373"/>
        <v>9.3414645402372027E-4</v>
      </c>
      <c r="BT302" s="7">
        <f t="shared" si="374"/>
        <v>1.3957000043223741E-4</v>
      </c>
      <c r="BU302" s="8">
        <f>MAX((BU$3*climate!$I412+BU$4*climate!$I412^2+BU$5*climate!$I412^6)*(K302/K$66)^$BW$1,-99)</f>
        <v>-45.103683060399653</v>
      </c>
      <c r="BV302" s="8">
        <f>MAX((BV$3*climate!$I412+BV$4*climate!$I412^2+BV$5*climate!$I412^6)*(L302/L$66)^$BW$1,-99)</f>
        <v>-26.27523871142235</v>
      </c>
      <c r="BW302" s="8">
        <f>MAX((BW$3*climate!$I412+BW$4*climate!$I412^2+BW$5*climate!$I412^6)*(M302/M$66)^$BW$1,-99)</f>
        <v>-26.417208859163257</v>
      </c>
      <c r="BX302" s="8">
        <f>MAX((BX$3*climate!$M412+BX$4*climate!$M412^2+BX$5*climate!$M412^6)*(K302/K$66)^$BW$1,-99)</f>
        <v>-45.103698553309414</v>
      </c>
      <c r="BY302" s="8">
        <f>MAX((BY$3*climate!$M412+BY$4*climate!$M412^2+BY$5*climate!$M412^6)*(L302/L$66)^$BW$1,-99)</f>
        <v>-26.275247169035296</v>
      </c>
      <c r="BZ302" s="8">
        <f>MAX((BZ$3*climate!$M412+BZ$4*climate!$M412^2+BZ$5*climate!$M412^6)*(M302/M$66)^$BW$1,-99)</f>
        <v>-26.417216812521779</v>
      </c>
      <c r="CA302" s="8">
        <f t="shared" si="387"/>
        <v>2.645490309789341E-2</v>
      </c>
      <c r="CB302" s="8">
        <f t="shared" si="388"/>
        <v>2.4712753920438262E-5</v>
      </c>
      <c r="CC302" s="8">
        <f t="shared" si="389"/>
        <v>3.692310836807782E-6</v>
      </c>
      <c r="CD302" s="8">
        <f>MAX((CD$3*climate!$I412+CD$4*climate!$I412^2+CD$5*climate!$I412^6)*(K302/K$66)^$BW$1,-99)</f>
        <v>-99</v>
      </c>
      <c r="CE302" s="8">
        <f>MAX((CE$3*climate!$I412+CE$4*climate!$I412^2+CE$5*climate!$I412^6)*(L302/L$66)^$BW$1,-99)</f>
        <v>-99</v>
      </c>
      <c r="CF302" s="8">
        <f>MAX((CF$3*climate!$I412+CF$4*climate!$I412^2+CF$5*climate!$I412^6)*(M302/M$66)^$BW$1,-99)</f>
        <v>-99</v>
      </c>
      <c r="CG302" s="8">
        <f>MAX((CG$3*climate!$M412+CG$4*climate!$M412^2+CG$5*climate!$M412^6)*(K302/K$66)^$BW$1,-99)</f>
        <v>-99</v>
      </c>
      <c r="CH302" s="8">
        <f>MAX((CH$3*climate!$M412+CH$4*climate!$M412^2+CH$5*climate!$M412^6)*(L302/L$66)^$BW$1,-99)</f>
        <v>-99</v>
      </c>
      <c r="CI302" s="8">
        <f>MAX((CI$3*climate!$M412+CI$4*climate!$M412^2+CI$5*climate!$M412^6)*(M302/M$66)^$BW$1,-99)</f>
        <v>-99</v>
      </c>
      <c r="CJ302" s="8">
        <f t="shared" si="390"/>
        <v>0</v>
      </c>
      <c r="CK302" s="8">
        <f t="shared" si="391"/>
        <v>0</v>
      </c>
      <c r="CL302" s="8">
        <f t="shared" si="392"/>
        <v>0</v>
      </c>
    </row>
    <row r="303" spans="1:90">
      <c r="A303">
        <f t="shared" si="331"/>
        <v>2257</v>
      </c>
      <c r="B303" s="4">
        <f t="shared" si="349"/>
        <v>1286.5342441742837</v>
      </c>
      <c r="C303" s="4">
        <f t="shared" si="350"/>
        <v>3572.6062359680964</v>
      </c>
      <c r="D303" s="4">
        <f t="shared" si="351"/>
        <v>6809.6224442931025</v>
      </c>
      <c r="E303" s="11">
        <f t="shared" si="332"/>
        <v>3.0683452497865554E-8</v>
      </c>
      <c r="F303" s="11">
        <f t="shared" si="333"/>
        <v>6.1513557923167324E-8</v>
      </c>
      <c r="G303" s="11">
        <f t="shared" si="334"/>
        <v>1.3581143352385068E-7</v>
      </c>
      <c r="H303" s="4">
        <f t="shared" si="352"/>
        <v>150112.10150397921</v>
      </c>
      <c r="I303" s="4">
        <f t="shared" si="353"/>
        <v>230187.76767903607</v>
      </c>
      <c r="J303" s="4">
        <f t="shared" si="354"/>
        <v>40357.380453998092</v>
      </c>
      <c r="K303" s="4">
        <f t="shared" si="322"/>
        <v>116679.44493799566</v>
      </c>
      <c r="L303" s="4">
        <f t="shared" si="323"/>
        <v>64431.328972547773</v>
      </c>
      <c r="M303" s="4">
        <f t="shared" si="324"/>
        <v>5926.5224737709432</v>
      </c>
      <c r="N303" s="11">
        <f t="shared" si="335"/>
        <v>2.6342200639928315E-4</v>
      </c>
      <c r="O303" s="11">
        <f t="shared" si="336"/>
        <v>2.5972693233577981E-3</v>
      </c>
      <c r="P303" s="11">
        <f t="shared" si="337"/>
        <v>1.7072749586781732E-3</v>
      </c>
      <c r="Q303" s="4">
        <f t="shared" si="338"/>
        <v>947.65356685275833</v>
      </c>
      <c r="R303" s="4">
        <f t="shared" si="339"/>
        <v>4934.4234615369605</v>
      </c>
      <c r="S303" s="4">
        <f t="shared" si="340"/>
        <v>1159.6275372944724</v>
      </c>
      <c r="T303" s="4">
        <f t="shared" si="355"/>
        <v>6.3129724876154478</v>
      </c>
      <c r="U303" s="4">
        <f t="shared" si="356"/>
        <v>21.436514682297577</v>
      </c>
      <c r="V303" s="4">
        <f t="shared" si="357"/>
        <v>28.733964500403825</v>
      </c>
      <c r="W303" s="11">
        <f t="shared" si="341"/>
        <v>-1.219247815263802E-2</v>
      </c>
      <c r="X303" s="11">
        <f t="shared" si="342"/>
        <v>-1.3228699347321071E-2</v>
      </c>
      <c r="Y303" s="11">
        <f t="shared" si="343"/>
        <v>-1.2203590333800474E-2</v>
      </c>
      <c r="Z303" s="4">
        <f t="shared" si="369"/>
        <v>1060.677667237482</v>
      </c>
      <c r="AA303" s="4">
        <f t="shared" si="358"/>
        <v>20331.467990773581</v>
      </c>
      <c r="AB303" s="4">
        <f t="shared" si="359"/>
        <v>2320.0135918590522</v>
      </c>
      <c r="AC303" s="12">
        <f t="shared" si="360"/>
        <v>1.195475698011838</v>
      </c>
      <c r="AD303" s="12">
        <f t="shared" si="361"/>
        <v>5.1154211156865301</v>
      </c>
      <c r="AE303" s="12">
        <f t="shared" si="362"/>
        <v>2.032673710382725</v>
      </c>
      <c r="AF303" s="11">
        <f t="shared" si="344"/>
        <v>-2.9039671966837322E-3</v>
      </c>
      <c r="AG303" s="11">
        <f t="shared" si="345"/>
        <v>2.0567434751257441E-3</v>
      </c>
      <c r="AH303" s="11">
        <f t="shared" si="346"/>
        <v>8.257041531207765E-4</v>
      </c>
      <c r="AI303" s="1">
        <f t="shared" si="325"/>
        <v>300018.23178663763</v>
      </c>
      <c r="AJ303" s="1">
        <f t="shared" si="326"/>
        <v>448074.1499317931</v>
      </c>
      <c r="AK303" s="1">
        <f t="shared" si="327"/>
        <v>79302.437732911247</v>
      </c>
      <c r="AL303" s="17">
        <f t="shared" si="397"/>
        <v>71.507263136939159</v>
      </c>
      <c r="AM303" s="17">
        <f t="shared" si="397"/>
        <v>33.43858858780672</v>
      </c>
      <c r="AN303" s="17">
        <f t="shared" si="397"/>
        <v>4.9298215248672985</v>
      </c>
      <c r="AO303" s="7">
        <f t="shared" si="398"/>
        <v>1.5268171373341811E-3</v>
      </c>
      <c r="AP303" s="7">
        <f t="shared" si="398"/>
        <v>2.3511836564875177E-3</v>
      </c>
      <c r="AQ303" s="7">
        <f t="shared" si="398"/>
        <v>1.7018809842652611E-3</v>
      </c>
      <c r="AR303" s="1">
        <f t="shared" si="364"/>
        <v>150112.10150397921</v>
      </c>
      <c r="AS303" s="1">
        <f t="shared" si="365"/>
        <v>230187.76767903607</v>
      </c>
      <c r="AT303" s="1">
        <f t="shared" si="366"/>
        <v>40357.380453998092</v>
      </c>
      <c r="AU303" s="1">
        <f t="shared" si="328"/>
        <v>30022.420300795842</v>
      </c>
      <c r="AV303" s="1">
        <f t="shared" si="329"/>
        <v>46037.553535807216</v>
      </c>
      <c r="AW303" s="1">
        <f t="shared" si="330"/>
        <v>8071.4760907996188</v>
      </c>
      <c r="AX303" s="1">
        <f t="shared" si="378"/>
        <v>93343.555950396534</v>
      </c>
      <c r="AY303" s="1">
        <f t="shared" si="379"/>
        <v>51545.063178038225</v>
      </c>
      <c r="AZ303" s="1">
        <f t="shared" si="380"/>
        <v>4741.2179790167547</v>
      </c>
      <c r="BA303" s="1">
        <f t="shared" si="381"/>
        <v>11.444042115525482</v>
      </c>
      <c r="BB303" s="1">
        <f t="shared" si="382"/>
        <v>10.850211717216769</v>
      </c>
      <c r="BC303" s="1">
        <f t="shared" si="383"/>
        <v>8.4640493392796436</v>
      </c>
      <c r="BD303" s="1">
        <f t="shared" si="384"/>
        <v>100.78230969667291</v>
      </c>
      <c r="BE303">
        <f t="shared" si="370"/>
        <v>7.4918915218220111E-2</v>
      </c>
      <c r="BF303">
        <f t="shared" si="371"/>
        <v>0.20311806369660462</v>
      </c>
      <c r="BG303">
        <f t="shared" si="372"/>
        <v>2.6103804494005161E-2</v>
      </c>
      <c r="BH303">
        <f t="shared" si="385"/>
        <v>0.18006434449320599</v>
      </c>
      <c r="BI303">
        <f t="shared" si="386"/>
        <v>5.6128438574748528E-4</v>
      </c>
      <c r="BJ303">
        <f t="shared" si="386"/>
        <v>4.125694779985793E-3</v>
      </c>
      <c r="BK303">
        <f t="shared" si="386"/>
        <v>6.8140860906124406E-5</v>
      </c>
      <c r="BL303">
        <f t="shared" si="375"/>
        <v>84.25557868592513</v>
      </c>
      <c r="BM303">
        <f t="shared" si="376"/>
        <v>949.68447152998158</v>
      </c>
      <c r="BN303">
        <f t="shared" si="377"/>
        <v>2.7499866480514279</v>
      </c>
      <c r="BO303">
        <f t="shared" si="348"/>
        <v>261.78134084107228</v>
      </c>
      <c r="BP303">
        <f t="shared" si="367"/>
        <v>459.93032749850852</v>
      </c>
      <c r="BQ303">
        <f t="shared" si="368"/>
        <v>90.816810121977383</v>
      </c>
      <c r="BR303" s="7">
        <f t="shared" si="393"/>
        <v>1.6779302694882592E-3</v>
      </c>
      <c r="BS303" s="7">
        <f t="shared" si="373"/>
        <v>9.0693830487739832E-4</v>
      </c>
      <c r="BT303" s="7">
        <f t="shared" si="374"/>
        <v>1.3528452108051169E-4</v>
      </c>
      <c r="BU303" s="8">
        <f>MAX((BU$3*climate!$I413+BU$4*climate!$I413^2+BU$5*climate!$I413^6)*(K303/K$66)^$BW$1,-99)</f>
        <v>-45.171507036266675</v>
      </c>
      <c r="BV303" s="8">
        <f>MAX((BV$3*climate!$I413+BV$4*climate!$I413^2+BV$5*climate!$I413^6)*(L303/L$66)^$BW$1,-99)</f>
        <v>-26.296828785637949</v>
      </c>
      <c r="BW303" s="8">
        <f>MAX((BW$3*climate!$I413+BW$4*climate!$I413^2+BW$5*climate!$I413^6)*(M303/M$66)^$BW$1,-99)</f>
        <v>-26.442273597097437</v>
      </c>
      <c r="BX303" s="8">
        <f>MAX((BX$3*climate!$M413+BX$4*climate!$M413^2+BX$5*climate!$M413^6)*(K303/K$66)^$BW$1,-99)</f>
        <v>-45.17152251133443</v>
      </c>
      <c r="BY303" s="8">
        <f>MAX((BY$3*climate!$M413+BY$4*climate!$M413^2+BY$5*climate!$M413^6)*(L303/L$66)^$BW$1,-99)</f>
        <v>-26.296837228334898</v>
      </c>
      <c r="BZ303" s="8">
        <f>MAX((BZ$3*climate!$M413+BZ$4*climate!$M413^2+BZ$5*climate!$M413^6)*(M303/M$66)^$BW$1,-99)</f>
        <v>-26.442281537928071</v>
      </c>
      <c r="CA303" s="8">
        <f t="shared" si="387"/>
        <v>2.6434660647047799E-2</v>
      </c>
      <c r="CB303" s="8">
        <f t="shared" si="388"/>
        <v>2.3974606317242799E-5</v>
      </c>
      <c r="CC303" s="8">
        <f t="shared" si="389"/>
        <v>3.576200405561711E-6</v>
      </c>
      <c r="CD303" s="8">
        <f>MAX((CD$3*climate!$I413+CD$4*climate!$I413^2+CD$5*climate!$I413^6)*(K303/K$66)^$BW$1,-99)</f>
        <v>-99</v>
      </c>
      <c r="CE303" s="8">
        <f>MAX((CE$3*climate!$I413+CE$4*climate!$I413^2+CE$5*climate!$I413^6)*(L303/L$66)^$BW$1,-99)</f>
        <v>-99</v>
      </c>
      <c r="CF303" s="8">
        <f>MAX((CF$3*climate!$I413+CF$4*climate!$I413^2+CF$5*climate!$I413^6)*(M303/M$66)^$BW$1,-99)</f>
        <v>-99</v>
      </c>
      <c r="CG303" s="8">
        <f>MAX((CG$3*climate!$M413+CG$4*climate!$M413^2+CG$5*climate!$M413^6)*(K303/K$66)^$BW$1,-99)</f>
        <v>-99</v>
      </c>
      <c r="CH303" s="8">
        <f>MAX((CH$3*climate!$M413+CH$4*climate!$M413^2+CH$5*climate!$M413^6)*(L303/L$66)^$BW$1,-99)</f>
        <v>-99</v>
      </c>
      <c r="CI303" s="8">
        <f>MAX((CI$3*climate!$M413+CI$4*climate!$M413^2+CI$5*climate!$M413^6)*(M303/M$66)^$BW$1,-99)</f>
        <v>-99</v>
      </c>
      <c r="CJ303" s="8">
        <f t="shared" si="390"/>
        <v>0</v>
      </c>
      <c r="CK303" s="8">
        <f t="shared" si="391"/>
        <v>0</v>
      </c>
      <c r="CL303" s="8">
        <f t="shared" si="392"/>
        <v>0</v>
      </c>
    </row>
    <row r="304" spans="1:90">
      <c r="A304">
        <f t="shared" si="331"/>
        <v>2258</v>
      </c>
      <c r="B304" s="4">
        <f t="shared" si="349"/>
        <v>1286.5342816758305</v>
      </c>
      <c r="C304" s="4">
        <f t="shared" si="350"/>
        <v>3572.6064447436311</v>
      </c>
      <c r="D304" s="4">
        <f t="shared" si="351"/>
        <v>6809.6233228764586</v>
      </c>
      <c r="E304" s="11">
        <f t="shared" si="332"/>
        <v>2.9149279872972274E-8</v>
      </c>
      <c r="F304" s="11">
        <f t="shared" si="333"/>
        <v>5.8437880027008954E-8</v>
      </c>
      <c r="G304" s="11">
        <f t="shared" si="334"/>
        <v>1.2902086184765814E-7</v>
      </c>
      <c r="H304" s="4">
        <f t="shared" si="352"/>
        <v>150155.1356453448</v>
      </c>
      <c r="I304" s="4">
        <f t="shared" si="353"/>
        <v>230782.14221302152</v>
      </c>
      <c r="J304" s="4">
        <f t="shared" si="354"/>
        <v>40425.993579866139</v>
      </c>
      <c r="K304" s="4">
        <f t="shared" si="322"/>
        <v>116712.89120236562</v>
      </c>
      <c r="L304" s="4">
        <f t="shared" si="323"/>
        <v>64597.695207254306</v>
      </c>
      <c r="M304" s="4">
        <f t="shared" si="324"/>
        <v>5936.5976153273859</v>
      </c>
      <c r="N304" s="11">
        <f t="shared" si="335"/>
        <v>2.866508697203507E-4</v>
      </c>
      <c r="O304" s="11">
        <f t="shared" si="336"/>
        <v>2.5820705138244193E-3</v>
      </c>
      <c r="P304" s="11">
        <f t="shared" si="337"/>
        <v>1.7000090020804492E-3</v>
      </c>
      <c r="Q304" s="4">
        <f t="shared" si="338"/>
        <v>936.36768242171524</v>
      </c>
      <c r="R304" s="4">
        <f t="shared" si="339"/>
        <v>4881.7202244657565</v>
      </c>
      <c r="S304" s="4">
        <f t="shared" si="340"/>
        <v>1147.4233853031503</v>
      </c>
      <c r="T304" s="4">
        <f t="shared" si="355"/>
        <v>6.2360017084819912</v>
      </c>
      <c r="U304" s="4">
        <f t="shared" si="356"/>
        <v>21.152937474511027</v>
      </c>
      <c r="V304" s="4">
        <f t="shared" si="357"/>
        <v>28.383306968974932</v>
      </c>
      <c r="W304" s="11">
        <f t="shared" si="341"/>
        <v>-1.219247815263802E-2</v>
      </c>
      <c r="X304" s="11">
        <f t="shared" si="342"/>
        <v>-1.3228699347321071E-2</v>
      </c>
      <c r="Y304" s="11">
        <f t="shared" si="343"/>
        <v>-1.2203590333800474E-2</v>
      </c>
      <c r="Z304" s="4">
        <f t="shared" si="369"/>
        <v>1044.9779895052404</v>
      </c>
      <c r="AA304" s="4">
        <f t="shared" si="358"/>
        <v>20155.988699737234</v>
      </c>
      <c r="AB304" s="4">
        <f t="shared" si="359"/>
        <v>2297.5094700711302</v>
      </c>
      <c r="AC304" s="12">
        <f t="shared" si="360"/>
        <v>1.1920040758003789</v>
      </c>
      <c r="AD304" s="12">
        <f t="shared" si="361"/>
        <v>5.1259422246887389</v>
      </c>
      <c r="AE304" s="12">
        <f t="shared" si="362"/>
        <v>2.0343520975073273</v>
      </c>
      <c r="AF304" s="11">
        <f t="shared" si="344"/>
        <v>-2.9039671966837322E-3</v>
      </c>
      <c r="AG304" s="11">
        <f t="shared" si="345"/>
        <v>2.0567434751257441E-3</v>
      </c>
      <c r="AH304" s="11">
        <f t="shared" si="346"/>
        <v>8.257041531207765E-4</v>
      </c>
      <c r="AI304" s="1">
        <f t="shared" si="325"/>
        <v>300038.82890876976</v>
      </c>
      <c r="AJ304" s="1">
        <f t="shared" si="326"/>
        <v>449304.28847442102</v>
      </c>
      <c r="AK304" s="1">
        <f t="shared" si="327"/>
        <v>79443.670050419751</v>
      </c>
      <c r="AL304" s="17">
        <f t="shared" si="397"/>
        <v>71.615349866592481</v>
      </c>
      <c r="AM304" s="17">
        <f t="shared" si="397"/>
        <v>33.516422648160543</v>
      </c>
      <c r="AN304" s="17">
        <f t="shared" si="397"/>
        <v>4.9381275946812018</v>
      </c>
      <c r="AO304" s="7">
        <f t="shared" si="398"/>
        <v>1.5115489659608392E-3</v>
      </c>
      <c r="AP304" s="7">
        <f t="shared" si="398"/>
        <v>2.3276718199226427E-3</v>
      </c>
      <c r="AQ304" s="7">
        <f t="shared" si="398"/>
        <v>1.6848621744226084E-3</v>
      </c>
      <c r="AR304" s="1">
        <f t="shared" si="364"/>
        <v>150155.1356453448</v>
      </c>
      <c r="AS304" s="1">
        <f t="shared" si="365"/>
        <v>230782.14221302152</v>
      </c>
      <c r="AT304" s="1">
        <f t="shared" si="366"/>
        <v>40425.993579866139</v>
      </c>
      <c r="AU304" s="1">
        <f t="shared" si="328"/>
        <v>30031.02712906896</v>
      </c>
      <c r="AV304" s="1">
        <f t="shared" si="329"/>
        <v>46156.428442604309</v>
      </c>
      <c r="AW304" s="1">
        <f t="shared" si="330"/>
        <v>8085.198715973228</v>
      </c>
      <c r="AX304" s="1">
        <f t="shared" si="378"/>
        <v>93370.312961892501</v>
      </c>
      <c r="AY304" s="1">
        <f t="shared" si="379"/>
        <v>51678.156165803441</v>
      </c>
      <c r="AZ304" s="1">
        <f t="shared" si="380"/>
        <v>4749.2780922619095</v>
      </c>
      <c r="BA304" s="1">
        <f t="shared" si="381"/>
        <v>11.444328725318691</v>
      </c>
      <c r="BB304" s="1">
        <f t="shared" si="382"/>
        <v>10.852790459913731</v>
      </c>
      <c r="BC304" s="1">
        <f t="shared" si="383"/>
        <v>8.4657479049020292</v>
      </c>
      <c r="BD304" s="1">
        <f t="shared" si="384"/>
        <v>97.86553297030666</v>
      </c>
      <c r="BE304">
        <f t="shared" si="370"/>
        <v>7.4918915218220111E-2</v>
      </c>
      <c r="BF304">
        <f t="shared" si="371"/>
        <v>0.20311806369660462</v>
      </c>
      <c r="BG304">
        <f t="shared" si="372"/>
        <v>2.6103804494005161E-2</v>
      </c>
      <c r="BH304">
        <f t="shared" si="385"/>
        <v>0.18010988130965713</v>
      </c>
      <c r="BI304">
        <f t="shared" si="386"/>
        <v>5.6128438574748528E-4</v>
      </c>
      <c r="BJ304">
        <f t="shared" si="386"/>
        <v>4.125694779985793E-3</v>
      </c>
      <c r="BK304">
        <f t="shared" si="386"/>
        <v>6.8140860906124406E-5</v>
      </c>
      <c r="BL304">
        <f t="shared" si="375"/>
        <v>84.279733077527681</v>
      </c>
      <c r="BM304">
        <f t="shared" si="376"/>
        <v>952.13667944220185</v>
      </c>
      <c r="BN304">
        <f t="shared" si="377"/>
        <v>2.7546620055175368</v>
      </c>
      <c r="BO304">
        <f t="shared" si="348"/>
        <v>262.22059167685671</v>
      </c>
      <c r="BP304">
        <f t="shared" si="367"/>
        <v>465.13244832960714</v>
      </c>
      <c r="BQ304">
        <f t="shared" si="368"/>
        <v>91.862274922598047</v>
      </c>
      <c r="BR304" s="7">
        <f t="shared" si="393"/>
        <v>1.6783778285724971E-3</v>
      </c>
      <c r="BS304" s="7">
        <f t="shared" si="373"/>
        <v>8.8052262609456141E-4</v>
      </c>
      <c r="BT304" s="7">
        <f t="shared" si="374"/>
        <v>1.311305758427667E-4</v>
      </c>
      <c r="BU304" s="8">
        <f>MAX((BU$3*climate!$I414+BU$4*climate!$I414^2+BU$5*climate!$I414^6)*(K304/K$66)^$BW$1,-99)</f>
        <v>-45.23738752991499</v>
      </c>
      <c r="BV304" s="8">
        <f>MAX((BV$3*climate!$I414+BV$4*climate!$I414^2+BV$5*climate!$I414^6)*(L304/L$66)^$BW$1,-99)</f>
        <v>-26.31756691963173</v>
      </c>
      <c r="BW304" s="8">
        <f>MAX((BW$3*climate!$I414+BW$4*climate!$I414^2+BW$5*climate!$I414^6)*(M304/M$66)^$BW$1,-99)</f>
        <v>-26.466500389665057</v>
      </c>
      <c r="BX304" s="8">
        <f>MAX((BX$3*climate!$M414+BX$4*climate!$M414^2+BX$5*climate!$M414^6)*(K304/K$66)^$BW$1,-99)</f>
        <v>-45.237402987119367</v>
      </c>
      <c r="BY304" s="8">
        <f>MAX((BY$3*climate!$M414+BY$4*climate!$M414^2+BY$5*climate!$M414^6)*(L304/L$66)^$BW$1,-99)</f>
        <v>-26.317575347503567</v>
      </c>
      <c r="BZ304" s="8">
        <f>MAX((BZ$3*climate!$M414+BZ$4*climate!$M414^2+BZ$5*climate!$M414^6)*(M304/M$66)^$BW$1,-99)</f>
        <v>-26.466508318039384</v>
      </c>
      <c r="CA304" s="8">
        <f t="shared" si="387"/>
        <v>2.6414910295468708E-2</v>
      </c>
      <c r="CB304" s="8">
        <f t="shared" si="388"/>
        <v>2.3258926181418373E-5</v>
      </c>
      <c r="CC304" s="8">
        <f t="shared" si="389"/>
        <v>3.4638023978798384E-6</v>
      </c>
      <c r="CD304" s="8">
        <f>MAX((CD$3*climate!$I414+CD$4*climate!$I414^2+CD$5*climate!$I414^6)*(K304/K$66)^$BW$1,-99)</f>
        <v>-99</v>
      </c>
      <c r="CE304" s="8">
        <f>MAX((CE$3*climate!$I414+CE$4*climate!$I414^2+CE$5*climate!$I414^6)*(L304/L$66)^$BW$1,-99)</f>
        <v>-99</v>
      </c>
      <c r="CF304" s="8">
        <f>MAX((CF$3*climate!$I414+CF$4*climate!$I414^2+CF$5*climate!$I414^6)*(M304/M$66)^$BW$1,-99)</f>
        <v>-99</v>
      </c>
      <c r="CG304" s="8">
        <f>MAX((CG$3*climate!$M414+CG$4*climate!$M414^2+CG$5*climate!$M414^6)*(K304/K$66)^$BW$1,-99)</f>
        <v>-99</v>
      </c>
      <c r="CH304" s="8">
        <f>MAX((CH$3*climate!$M414+CH$4*climate!$M414^2+CH$5*climate!$M414^6)*(L304/L$66)^$BW$1,-99)</f>
        <v>-99</v>
      </c>
      <c r="CI304" s="8">
        <f>MAX((CI$3*climate!$M414+CI$4*climate!$M414^2+CI$5*climate!$M414^6)*(M304/M$66)^$BW$1,-99)</f>
        <v>-99</v>
      </c>
      <c r="CJ304" s="8">
        <f t="shared" si="390"/>
        <v>0</v>
      </c>
      <c r="CK304" s="8">
        <f t="shared" si="391"/>
        <v>0</v>
      </c>
      <c r="CL304" s="8">
        <f t="shared" si="392"/>
        <v>0</v>
      </c>
    </row>
    <row r="305" spans="1:90">
      <c r="A305">
        <f t="shared" si="331"/>
        <v>2259</v>
      </c>
      <c r="B305" s="4">
        <f t="shared" si="349"/>
        <v>1286.5343173023009</v>
      </c>
      <c r="C305" s="4">
        <f t="shared" si="350"/>
        <v>3572.6066430804008</v>
      </c>
      <c r="D305" s="4">
        <f t="shared" si="351"/>
        <v>6809.6241575307549</v>
      </c>
      <c r="E305" s="11">
        <f t="shared" si="332"/>
        <v>2.7691815879323658E-8</v>
      </c>
      <c r="F305" s="11">
        <f t="shared" si="333"/>
        <v>5.5515986025658502E-8</v>
      </c>
      <c r="G305" s="11">
        <f t="shared" si="334"/>
        <v>1.2256981875527521E-7</v>
      </c>
      <c r="H305" s="4">
        <f t="shared" si="352"/>
        <v>150201.67604950714</v>
      </c>
      <c r="I305" s="4">
        <f t="shared" si="353"/>
        <v>231374.57597058071</v>
      </c>
      <c r="J305" s="4">
        <f t="shared" si="354"/>
        <v>40494.432444247825</v>
      </c>
      <c r="K305" s="4">
        <f t="shared" si="322"/>
        <v>116749.06298998769</v>
      </c>
      <c r="L305" s="4">
        <f t="shared" si="323"/>
        <v>64763.518373543389</v>
      </c>
      <c r="M305" s="4">
        <f t="shared" si="324"/>
        <v>5946.6472021756272</v>
      </c>
      <c r="N305" s="11">
        <f t="shared" si="335"/>
        <v>3.0992109996974548E-4</v>
      </c>
      <c r="O305" s="11">
        <f t="shared" si="336"/>
        <v>2.5670136644513342E-3</v>
      </c>
      <c r="P305" s="11">
        <f t="shared" si="337"/>
        <v>1.6928192711418433E-3</v>
      </c>
      <c r="Q305" s="4">
        <f t="shared" si="338"/>
        <v>925.23772737617151</v>
      </c>
      <c r="R305" s="4">
        <f t="shared" si="339"/>
        <v>4829.5073512701274</v>
      </c>
      <c r="S305" s="4">
        <f t="shared" si="340"/>
        <v>1135.3395159317265</v>
      </c>
      <c r="T305" s="4">
        <f t="shared" si="355"/>
        <v>6.1599693938915108</v>
      </c>
      <c r="U305" s="4">
        <f t="shared" si="356"/>
        <v>20.873111624348041</v>
      </c>
      <c r="V305" s="4">
        <f t="shared" si="357"/>
        <v>28.036928718407058</v>
      </c>
      <c r="W305" s="11">
        <f t="shared" si="341"/>
        <v>-1.219247815263802E-2</v>
      </c>
      <c r="X305" s="11">
        <f t="shared" si="342"/>
        <v>-1.3228699347321071E-2</v>
      </c>
      <c r="Y305" s="11">
        <f t="shared" si="343"/>
        <v>-1.2203590333800474E-2</v>
      </c>
      <c r="Z305" s="4">
        <f t="shared" si="369"/>
        <v>1029.5345978859466</v>
      </c>
      <c r="AA305" s="4">
        <f t="shared" si="358"/>
        <v>19981.720978894475</v>
      </c>
      <c r="AB305" s="4">
        <f t="shared" si="359"/>
        <v>2275.2071192168901</v>
      </c>
      <c r="AC305" s="12">
        <f t="shared" si="360"/>
        <v>1.1885425350659413</v>
      </c>
      <c r="AD305" s="12">
        <f t="shared" si="361"/>
        <v>5.1364849729132391</v>
      </c>
      <c r="AE305" s="12">
        <f t="shared" si="362"/>
        <v>2.036031870483149</v>
      </c>
      <c r="AF305" s="11">
        <f t="shared" si="344"/>
        <v>-2.9039671966837322E-3</v>
      </c>
      <c r="AG305" s="11">
        <f t="shared" si="345"/>
        <v>2.0567434751257441E-3</v>
      </c>
      <c r="AH305" s="11">
        <f t="shared" si="346"/>
        <v>8.257041531207765E-4</v>
      </c>
      <c r="AI305" s="1">
        <f t="shared" si="325"/>
        <v>300065.97314696177</v>
      </c>
      <c r="AJ305" s="1">
        <f t="shared" si="326"/>
        <v>450530.28806958324</v>
      </c>
      <c r="AK305" s="1">
        <f t="shared" si="327"/>
        <v>79584.501761350999</v>
      </c>
      <c r="AL305" s="17">
        <f t="shared" si="397"/>
        <v>71.722517473549871</v>
      </c>
      <c r="AM305" s="17">
        <f t="shared" si="397"/>
        <v>33.593657728338258</v>
      </c>
      <c r="AN305" s="17">
        <f t="shared" si="397"/>
        <v>4.946364458433985</v>
      </c>
      <c r="AO305" s="7">
        <f t="shared" si="398"/>
        <v>1.4964334763012308E-3</v>
      </c>
      <c r="AP305" s="7">
        <f t="shared" si="398"/>
        <v>2.3043951017234165E-3</v>
      </c>
      <c r="AQ305" s="7">
        <f t="shared" si="398"/>
        <v>1.6680135526783823E-3</v>
      </c>
      <c r="AR305" s="1">
        <f t="shared" si="364"/>
        <v>150201.67604950714</v>
      </c>
      <c r="AS305" s="1">
        <f t="shared" si="365"/>
        <v>231374.57597058071</v>
      </c>
      <c r="AT305" s="1">
        <f t="shared" si="366"/>
        <v>40494.432444247825</v>
      </c>
      <c r="AU305" s="1">
        <f t="shared" si="328"/>
        <v>30040.33520990143</v>
      </c>
      <c r="AV305" s="1">
        <f t="shared" si="329"/>
        <v>46274.915194116147</v>
      </c>
      <c r="AW305" s="1">
        <f t="shared" si="330"/>
        <v>8098.8864888495655</v>
      </c>
      <c r="AX305" s="1">
        <f t="shared" si="378"/>
        <v>93399.25039199015</v>
      </c>
      <c r="AY305" s="1">
        <f t="shared" si="379"/>
        <v>51810.814698834714</v>
      </c>
      <c r="AZ305" s="1">
        <f t="shared" si="380"/>
        <v>4757.3177617405017</v>
      </c>
      <c r="BA305" s="1">
        <f t="shared" si="381"/>
        <v>11.444638598403037</v>
      </c>
      <c r="BB305" s="1">
        <f t="shared" si="382"/>
        <v>10.85535418442627</v>
      </c>
      <c r="BC305" s="1">
        <f t="shared" si="383"/>
        <v>8.4674392929695799</v>
      </c>
      <c r="BD305" s="1">
        <f t="shared" si="384"/>
        <v>95.033105779245219</v>
      </c>
      <c r="BE305">
        <f t="shared" si="370"/>
        <v>7.4918915218220111E-2</v>
      </c>
      <c r="BF305">
        <f t="shared" si="371"/>
        <v>0.20311806369660462</v>
      </c>
      <c r="BG305">
        <f t="shared" si="372"/>
        <v>2.6103804494005161E-2</v>
      </c>
      <c r="BH305">
        <f t="shared" si="385"/>
        <v>0.18015495553803546</v>
      </c>
      <c r="BI305">
        <f t="shared" si="386"/>
        <v>5.6128438574748528E-4</v>
      </c>
      <c r="BJ305">
        <f t="shared" si="386"/>
        <v>4.125694779985793E-3</v>
      </c>
      <c r="BK305">
        <f t="shared" si="386"/>
        <v>6.8140860906124406E-5</v>
      </c>
      <c r="BL305">
        <f t="shared" si="375"/>
        <v>84.305855479690379</v>
      </c>
      <c r="BM305">
        <f t="shared" si="376"/>
        <v>954.58088030325121</v>
      </c>
      <c r="BN305">
        <f t="shared" si="377"/>
        <v>2.7593254886559424</v>
      </c>
      <c r="BO305">
        <f t="shared" si="348"/>
        <v>262.66069690412229</v>
      </c>
      <c r="BP305">
        <f t="shared" si="367"/>
        <v>470.39347521073694</v>
      </c>
      <c r="BQ305">
        <f t="shared" si="368"/>
        <v>92.919782000697751</v>
      </c>
      <c r="BR305" s="7">
        <f t="shared" si="393"/>
        <v>1.6788673196137527E-3</v>
      </c>
      <c r="BS305" s="7">
        <f t="shared" si="373"/>
        <v>8.5487633601413727E-4</v>
      </c>
      <c r="BT305" s="7">
        <f t="shared" si="374"/>
        <v>1.2710412339818935E-4</v>
      </c>
      <c r="BU305" s="8">
        <f>MAX((BU$3*climate!$I415+BU$4*climate!$I415^2+BU$5*climate!$I415^6)*(K305/K$66)^$BW$1,-99)</f>
        <v>-45.301339574371028</v>
      </c>
      <c r="BV305" s="8">
        <f>MAX((BV$3*climate!$I415+BV$4*climate!$I415^2+BV$5*climate!$I415^6)*(L305/L$66)^$BW$1,-99)</f>
        <v>-26.337463179473019</v>
      </c>
      <c r="BW305" s="8">
        <f>MAX((BW$3*climate!$I415+BW$4*climate!$I415^2+BW$5*climate!$I415^6)*(M305/M$66)^$BW$1,-99)</f>
        <v>-26.489898489794143</v>
      </c>
      <c r="BX305" s="8">
        <f>MAX((BX$3*climate!$M415+BX$4*climate!$M415^2+BX$5*climate!$M415^6)*(K305/K$66)^$BW$1,-99)</f>
        <v>-45.301355013690277</v>
      </c>
      <c r="BY305" s="8">
        <f>MAX((BY$3*climate!$M415+BY$4*climate!$M415^2+BY$5*climate!$M415^6)*(L305/L$66)^$BW$1,-99)</f>
        <v>-26.337471592609646</v>
      </c>
      <c r="BZ305" s="8">
        <f>MAX((BZ$3*climate!$M415+BZ$4*climate!$M415^2+BZ$5*climate!$M415^6)*(M305/M$66)^$BW$1,-99)</f>
        <v>-26.489906405782939</v>
      </c>
      <c r="CA305" s="8">
        <f t="shared" si="387"/>
        <v>2.6395651017711543E-2</v>
      </c>
      <c r="CB305" s="8">
        <f t="shared" si="388"/>
        <v>2.2565017428729079E-5</v>
      </c>
      <c r="CC305" s="8">
        <f t="shared" si="389"/>
        <v>3.3549960841307504E-6</v>
      </c>
      <c r="CD305" s="8">
        <f>MAX((CD$3*climate!$I415+CD$4*climate!$I415^2+CD$5*climate!$I415^6)*(K305/K$66)^$BW$1,-99)</f>
        <v>-99</v>
      </c>
      <c r="CE305" s="8">
        <f>MAX((CE$3*climate!$I415+CE$4*climate!$I415^2+CE$5*climate!$I415^6)*(L305/L$66)^$BW$1,-99)</f>
        <v>-99</v>
      </c>
      <c r="CF305" s="8">
        <f>MAX((CF$3*climate!$I415+CF$4*climate!$I415^2+CF$5*climate!$I415^6)*(M305/M$66)^$BW$1,-99)</f>
        <v>-99</v>
      </c>
      <c r="CG305" s="8">
        <f>MAX((CG$3*climate!$M415+CG$4*climate!$M415^2+CG$5*climate!$M415^6)*(K305/K$66)^$BW$1,-99)</f>
        <v>-99</v>
      </c>
      <c r="CH305" s="8">
        <f>MAX((CH$3*climate!$M415+CH$4*climate!$M415^2+CH$5*climate!$M415^6)*(L305/L$66)^$BW$1,-99)</f>
        <v>-99</v>
      </c>
      <c r="CI305" s="8">
        <f>MAX((CI$3*climate!$M415+CI$4*climate!$M415^2+CI$5*climate!$M415^6)*(M305/M$66)^$BW$1,-99)</f>
        <v>-99</v>
      </c>
      <c r="CJ305" s="8">
        <f t="shared" si="390"/>
        <v>0</v>
      </c>
      <c r="CK305" s="8">
        <f t="shared" si="391"/>
        <v>0</v>
      </c>
      <c r="CL305" s="8">
        <f t="shared" si="392"/>
        <v>0</v>
      </c>
    </row>
    <row r="306" spans="1:90">
      <c r="A306">
        <f t="shared" si="331"/>
        <v>2260</v>
      </c>
      <c r="B306" s="4">
        <f t="shared" si="349"/>
        <v>1286.5343511474487</v>
      </c>
      <c r="C306" s="4">
        <f t="shared" si="350"/>
        <v>3572.6068315003422</v>
      </c>
      <c r="D306" s="4">
        <f t="shared" si="351"/>
        <v>6809.6249504524349</v>
      </c>
      <c r="E306" s="11">
        <f t="shared" si="332"/>
        <v>2.6307225085357473E-8</v>
      </c>
      <c r="F306" s="11">
        <f t="shared" si="333"/>
        <v>5.2740186724375576E-8</v>
      </c>
      <c r="G306" s="11">
        <f t="shared" si="334"/>
        <v>1.1644132781751144E-7</v>
      </c>
      <c r="H306" s="4">
        <f t="shared" si="352"/>
        <v>150251.73050333158</v>
      </c>
      <c r="I306" s="4">
        <f t="shared" si="353"/>
        <v>231965.07833376309</v>
      </c>
      <c r="J306" s="4">
        <f t="shared" si="354"/>
        <v>40562.698774937344</v>
      </c>
      <c r="K306" s="4">
        <f t="shared" si="322"/>
        <v>116787.96634487326</v>
      </c>
      <c r="L306" s="4">
        <f t="shared" si="323"/>
        <v>64928.80108958076</v>
      </c>
      <c r="M306" s="4">
        <f t="shared" si="324"/>
        <v>5956.6714863264733</v>
      </c>
      <c r="N306" s="11">
        <f t="shared" si="335"/>
        <v>3.3322198816199133E-4</v>
      </c>
      <c r="O306" s="11">
        <f t="shared" si="336"/>
        <v>2.5520959976887969E-3</v>
      </c>
      <c r="P306" s="11">
        <f t="shared" si="337"/>
        <v>1.6857035250348318E-3</v>
      </c>
      <c r="Q306" s="4">
        <f t="shared" si="338"/>
        <v>914.26136114834446</v>
      </c>
      <c r="R306" s="4">
        <f t="shared" si="339"/>
        <v>4777.7818203213628</v>
      </c>
      <c r="S306" s="4">
        <f t="shared" si="340"/>
        <v>1123.3749184304904</v>
      </c>
      <c r="T306" s="4">
        <f t="shared" si="355"/>
        <v>6.0848641016355698</v>
      </c>
      <c r="U306" s="4">
        <f t="shared" si="356"/>
        <v>20.596987506226469</v>
      </c>
      <c r="V306" s="4">
        <f t="shared" si="357"/>
        <v>27.694777526109654</v>
      </c>
      <c r="W306" s="11">
        <f t="shared" si="341"/>
        <v>-1.219247815263802E-2</v>
      </c>
      <c r="X306" s="11">
        <f t="shared" si="342"/>
        <v>-1.3228699347321071E-2</v>
      </c>
      <c r="Y306" s="11">
        <f t="shared" si="343"/>
        <v>-1.2203590333800474E-2</v>
      </c>
      <c r="Z306" s="4">
        <f t="shared" si="369"/>
        <v>1014.3430343594243</v>
      </c>
      <c r="AA306" s="4">
        <f t="shared" si="358"/>
        <v>19808.662418229025</v>
      </c>
      <c r="AB306" s="4">
        <f t="shared" si="359"/>
        <v>2253.1050750435716</v>
      </c>
      <c r="AC306" s="12">
        <f t="shared" si="360"/>
        <v>1.1850910465322464</v>
      </c>
      <c r="AD306" s="12">
        <f t="shared" si="361"/>
        <v>5.14704940486636</v>
      </c>
      <c r="AE306" s="12">
        <f t="shared" si="362"/>
        <v>2.0377130304544933</v>
      </c>
      <c r="AF306" s="11">
        <f t="shared" si="344"/>
        <v>-2.9039671966837322E-3</v>
      </c>
      <c r="AG306" s="11">
        <f t="shared" si="345"/>
        <v>2.0567434751257441E-3</v>
      </c>
      <c r="AH306" s="11">
        <f t="shared" si="346"/>
        <v>8.257041531207765E-4</v>
      </c>
      <c r="AI306" s="1">
        <f t="shared" si="325"/>
        <v>300099.71104216704</v>
      </c>
      <c r="AJ306" s="1">
        <f t="shared" si="326"/>
        <v>451752.17445674108</v>
      </c>
      <c r="AK306" s="1">
        <f t="shared" si="327"/>
        <v>79724.93807406546</v>
      </c>
      <c r="AL306" s="17">
        <f t="shared" si="397"/>
        <v>71.828772169940365</v>
      </c>
      <c r="AM306" s="17">
        <f t="shared" si="397"/>
        <v>33.670296658053232</v>
      </c>
      <c r="AN306" s="17">
        <f t="shared" si="397"/>
        <v>4.9545325553576074</v>
      </c>
      <c r="AO306" s="7">
        <f t="shared" si="398"/>
        <v>1.4814691415382184E-3</v>
      </c>
      <c r="AP306" s="7">
        <f t="shared" si="398"/>
        <v>2.2813511507061824E-3</v>
      </c>
      <c r="AQ306" s="7">
        <f t="shared" si="398"/>
        <v>1.6513334171515985E-3</v>
      </c>
      <c r="AR306" s="1">
        <f t="shared" si="364"/>
        <v>150251.73050333158</v>
      </c>
      <c r="AS306" s="1">
        <f t="shared" si="365"/>
        <v>231965.07833376309</v>
      </c>
      <c r="AT306" s="1">
        <f t="shared" si="366"/>
        <v>40562.698774937344</v>
      </c>
      <c r="AU306" s="1">
        <f t="shared" si="328"/>
        <v>30050.346100666316</v>
      </c>
      <c r="AV306" s="1">
        <f t="shared" si="329"/>
        <v>46393.015666752617</v>
      </c>
      <c r="AW306" s="1">
        <f t="shared" si="330"/>
        <v>8112.5397549874688</v>
      </c>
      <c r="AX306" s="1">
        <f t="shared" si="378"/>
        <v>93430.373075898606</v>
      </c>
      <c r="AY306" s="1">
        <f t="shared" si="379"/>
        <v>51943.040871664605</v>
      </c>
      <c r="AZ306" s="1">
        <f t="shared" si="380"/>
        <v>4765.3371890611788</v>
      </c>
      <c r="BA306" s="1">
        <f t="shared" si="381"/>
        <v>11.444971764885082</v>
      </c>
      <c r="BB306" s="1">
        <f t="shared" si="382"/>
        <v>10.857903029357148</v>
      </c>
      <c r="BC306" s="1">
        <f t="shared" si="383"/>
        <v>8.4691235772911071</v>
      </c>
      <c r="BD306" s="1">
        <f t="shared" si="384"/>
        <v>92.282591667242329</v>
      </c>
      <c r="BE306">
        <f t="shared" si="370"/>
        <v>7.4918915218220111E-2</v>
      </c>
      <c r="BF306">
        <f t="shared" si="371"/>
        <v>0.20311806369660462</v>
      </c>
      <c r="BG306">
        <f t="shared" si="372"/>
        <v>2.6103804494005161E-2</v>
      </c>
      <c r="BH306">
        <f t="shared" si="385"/>
        <v>0.18019957236761616</v>
      </c>
      <c r="BI306">
        <f t="shared" si="386"/>
        <v>5.6128438574748528E-4</v>
      </c>
      <c r="BJ306">
        <f t="shared" si="386"/>
        <v>4.125694779985793E-3</v>
      </c>
      <c r="BK306">
        <f t="shared" si="386"/>
        <v>6.8140860906124406E-5</v>
      </c>
      <c r="BL306">
        <f t="shared" si="375"/>
        <v>84.333950263059165</v>
      </c>
      <c r="BM306">
        <f t="shared" si="376"/>
        <v>957.01711282060194</v>
      </c>
      <c r="BN306">
        <f t="shared" si="377"/>
        <v>2.7639772152000286</v>
      </c>
      <c r="BO306">
        <f t="shared" si="348"/>
        <v>263.10166936430159</v>
      </c>
      <c r="BP306">
        <f t="shared" si="367"/>
        <v>475.7140745962347</v>
      </c>
      <c r="BQ306">
        <f t="shared" si="368"/>
        <v>93.989469936257706</v>
      </c>
      <c r="BR306" s="7">
        <f t="shared" si="393"/>
        <v>1.6793944090098822E-3</v>
      </c>
      <c r="BS306" s="7">
        <f t="shared" si="373"/>
        <v>8.2997702525644393E-4</v>
      </c>
      <c r="BT306" s="7">
        <f t="shared" si="374"/>
        <v>1.2320124742732811E-4</v>
      </c>
      <c r="BU306" s="8">
        <f>MAX((BU$3*climate!$I416+BU$4*climate!$I416^2+BU$5*climate!$I416^6)*(K306/K$66)^$BW$1,-99)</f>
        <v>-45.363378324624556</v>
      </c>
      <c r="BV306" s="8">
        <f>MAX((BV$3*climate!$I416+BV$4*climate!$I416^2+BV$5*climate!$I416^6)*(L306/L$66)^$BW$1,-99)</f>
        <v>-26.35652756814736</v>
      </c>
      <c r="BW306" s="8">
        <f>MAX((BW$3*climate!$I416+BW$4*climate!$I416^2+BW$5*climate!$I416^6)*(M306/M$66)^$BW$1,-99)</f>
        <v>-26.512477104399828</v>
      </c>
      <c r="BX306" s="8">
        <f>MAX((BX$3*climate!$M416+BX$4*climate!$M416^2+BX$5*climate!$M416^6)*(K306/K$66)^$BW$1,-99)</f>
        <v>-45.363393746036628</v>
      </c>
      <c r="BY306" s="8">
        <f>MAX((BY$3*climate!$M416+BY$4*climate!$M416^2+BY$5*climate!$M416^6)*(L306/L$66)^$BW$1,-99)</f>
        <v>-26.356535966637761</v>
      </c>
      <c r="BZ306" s="8">
        <f>MAX((BZ$3*climate!$M416+BZ$4*climate!$M416^2+BZ$5*climate!$M416^6)*(M306/M$66)^$BW$1,-99)</f>
        <v>-26.512485008073103</v>
      </c>
      <c r="CA306" s="8">
        <f t="shared" si="387"/>
        <v>2.6376881689915338E-2</v>
      </c>
      <c r="CB306" s="8">
        <f t="shared" si="388"/>
        <v>2.1892205800537097E-5</v>
      </c>
      <c r="CC306" s="8">
        <f t="shared" si="389"/>
        <v>3.2496647274406202E-6</v>
      </c>
      <c r="CD306" s="8">
        <f>MAX((CD$3*climate!$I416+CD$4*climate!$I416^2+CD$5*climate!$I416^6)*(K306/K$66)^$BW$1,-99)</f>
        <v>-99</v>
      </c>
      <c r="CE306" s="8">
        <f>MAX((CE$3*climate!$I416+CE$4*climate!$I416^2+CE$5*climate!$I416^6)*(L306/L$66)^$BW$1,-99)</f>
        <v>-99</v>
      </c>
      <c r="CF306" s="8">
        <f>MAX((CF$3*climate!$I416+CF$4*climate!$I416^2+CF$5*climate!$I416^6)*(M306/M$66)^$BW$1,-99)</f>
        <v>-99</v>
      </c>
      <c r="CG306" s="8">
        <f>MAX((CG$3*climate!$M416+CG$4*climate!$M416^2+CG$5*climate!$M416^6)*(K306/K$66)^$BW$1,-99)</f>
        <v>-99</v>
      </c>
      <c r="CH306" s="8">
        <f>MAX((CH$3*climate!$M416+CH$4*climate!$M416^2+CH$5*climate!$M416^6)*(L306/L$66)^$BW$1,-99)</f>
        <v>-99</v>
      </c>
      <c r="CI306" s="8">
        <f>MAX((CI$3*climate!$M416+CI$4*climate!$M416^2+CI$5*climate!$M416^6)*(M306/M$66)^$BW$1,-99)</f>
        <v>-99</v>
      </c>
      <c r="CJ306" s="8">
        <f t="shared" si="390"/>
        <v>0</v>
      </c>
      <c r="CK306" s="8">
        <f t="shared" si="391"/>
        <v>0</v>
      </c>
      <c r="CL306" s="8">
        <f t="shared" si="392"/>
        <v>0</v>
      </c>
    </row>
    <row r="307" spans="1:90">
      <c r="A307">
        <f t="shared" si="331"/>
        <v>2261</v>
      </c>
      <c r="B307" s="4">
        <f t="shared" si="349"/>
        <v>1286.5343833003401</v>
      </c>
      <c r="C307" s="4">
        <f t="shared" si="350"/>
        <v>3572.6070104992959</v>
      </c>
      <c r="D307" s="4">
        <f t="shared" si="351"/>
        <v>6809.6257037281184</v>
      </c>
      <c r="E307" s="11">
        <f t="shared" si="332"/>
        <v>2.4991863831089599E-8</v>
      </c>
      <c r="F307" s="11">
        <f t="shared" si="333"/>
        <v>5.0103177388156794E-8</v>
      </c>
      <c r="G307" s="11">
        <f t="shared" si="334"/>
        <v>1.1061926142663586E-7</v>
      </c>
      <c r="H307" s="4">
        <f t="shared" si="352"/>
        <v>150305.30545990309</v>
      </c>
      <c r="I307" s="4">
        <f t="shared" si="353"/>
        <v>232553.65841405981</v>
      </c>
      <c r="J307" s="4">
        <f t="shared" si="354"/>
        <v>40630.794232741879</v>
      </c>
      <c r="K307" s="4">
        <f t="shared" si="322"/>
        <v>116829.60627474694</v>
      </c>
      <c r="L307" s="4">
        <f t="shared" si="323"/>
        <v>65093.545898169992</v>
      </c>
      <c r="M307" s="4">
        <f t="shared" si="324"/>
        <v>5966.6707100358572</v>
      </c>
      <c r="N307" s="11">
        <f t="shared" si="335"/>
        <v>3.5654298278231522E-4</v>
      </c>
      <c r="O307" s="11">
        <f t="shared" si="336"/>
        <v>2.537314809831992E-3</v>
      </c>
      <c r="P307" s="11">
        <f t="shared" si="337"/>
        <v>1.6786595890569966E-3</v>
      </c>
      <c r="Q307" s="4">
        <f t="shared" si="338"/>
        <v>903.43627110359967</v>
      </c>
      <c r="R307" s="4">
        <f t="shared" si="339"/>
        <v>4726.5405864214099</v>
      </c>
      <c r="S307" s="4">
        <f t="shared" si="340"/>
        <v>1111.5285850777998</v>
      </c>
      <c r="T307" s="4">
        <f t="shared" si="355"/>
        <v>6.0106745290146071</v>
      </c>
      <c r="U307" s="4">
        <f t="shared" si="356"/>
        <v>20.324516151046069</v>
      </c>
      <c r="V307" s="4">
        <f t="shared" si="357"/>
        <v>27.356801806795268</v>
      </c>
      <c r="W307" s="11">
        <f t="shared" si="341"/>
        <v>-1.219247815263802E-2</v>
      </c>
      <c r="X307" s="11">
        <f t="shared" si="342"/>
        <v>-1.3228699347321071E-2</v>
      </c>
      <c r="Y307" s="11">
        <f t="shared" si="343"/>
        <v>-1.2203590333800474E-2</v>
      </c>
      <c r="Z307" s="4">
        <f t="shared" si="369"/>
        <v>999.39891161157414</v>
      </c>
      <c r="AA307" s="4">
        <f t="shared" si="358"/>
        <v>19636.810446487663</v>
      </c>
      <c r="AB307" s="4">
        <f t="shared" si="359"/>
        <v>2231.2018731328894</v>
      </c>
      <c r="AC307" s="12">
        <f t="shared" si="360"/>
        <v>1.1816495810080332</v>
      </c>
      <c r="AD307" s="12">
        <f t="shared" si="361"/>
        <v>5.1576355651459691</v>
      </c>
      <c r="AE307" s="12">
        <f t="shared" si="362"/>
        <v>2.0393955785666078</v>
      </c>
      <c r="AF307" s="11">
        <f t="shared" si="344"/>
        <v>-2.9039671966837322E-3</v>
      </c>
      <c r="AG307" s="11">
        <f t="shared" si="345"/>
        <v>2.0567434751257441E-3</v>
      </c>
      <c r="AH307" s="11">
        <f t="shared" si="346"/>
        <v>8.257041531207765E-4</v>
      </c>
      <c r="AI307" s="1">
        <f t="shared" si="325"/>
        <v>300140.08603861666</v>
      </c>
      <c r="AJ307" s="1">
        <f t="shared" si="326"/>
        <v>452969.97267781955</v>
      </c>
      <c r="AK307" s="1">
        <f t="shared" si="327"/>
        <v>79864.984021646378</v>
      </c>
      <c r="AL307" s="17">
        <f t="shared" ref="AL307:AN322" si="399">AL306*(1+AO307)</f>
        <v>71.934120158290256</v>
      </c>
      <c r="AM307" s="17">
        <f t="shared" si="399"/>
        <v>33.746342290378443</v>
      </c>
      <c r="AN307" s="17">
        <f t="shared" si="399"/>
        <v>4.962632324680885</v>
      </c>
      <c r="AO307" s="7">
        <f t="shared" si="398"/>
        <v>1.4666544501228363E-3</v>
      </c>
      <c r="AP307" s="7">
        <f t="shared" si="398"/>
        <v>2.2585376391991204E-3</v>
      </c>
      <c r="AQ307" s="7">
        <f t="shared" si="398"/>
        <v>1.6348200829800824E-3</v>
      </c>
      <c r="AR307" s="1">
        <f t="shared" si="364"/>
        <v>150305.30545990309</v>
      </c>
      <c r="AS307" s="1">
        <f t="shared" si="365"/>
        <v>232553.65841405981</v>
      </c>
      <c r="AT307" s="1">
        <f t="shared" si="366"/>
        <v>40630.794232741879</v>
      </c>
      <c r="AU307" s="1">
        <f t="shared" si="328"/>
        <v>30061.06109198062</v>
      </c>
      <c r="AV307" s="1">
        <f t="shared" si="329"/>
        <v>46510.731682811966</v>
      </c>
      <c r="AW307" s="1">
        <f t="shared" si="330"/>
        <v>8126.1588465483765</v>
      </c>
      <c r="AX307" s="1">
        <f t="shared" si="378"/>
        <v>93463.685019797544</v>
      </c>
      <c r="AY307" s="1">
        <f t="shared" si="379"/>
        <v>52074.836718535997</v>
      </c>
      <c r="AZ307" s="1">
        <f t="shared" si="380"/>
        <v>4773.3365680286861</v>
      </c>
      <c r="BA307" s="1">
        <f t="shared" si="381"/>
        <v>11.445328244321519</v>
      </c>
      <c r="BB307" s="1">
        <f t="shared" si="382"/>
        <v>10.860437130618466</v>
      </c>
      <c r="BC307" s="1">
        <f t="shared" si="383"/>
        <v>8.4708008295059383</v>
      </c>
      <c r="BD307" s="1">
        <f t="shared" si="384"/>
        <v>89.61162441483782</v>
      </c>
      <c r="BE307">
        <f t="shared" si="370"/>
        <v>7.4918915218220111E-2</v>
      </c>
      <c r="BF307">
        <f t="shared" si="371"/>
        <v>0.20311806369660462</v>
      </c>
      <c r="BG307">
        <f t="shared" si="372"/>
        <v>2.6103804494005161E-2</v>
      </c>
      <c r="BH307">
        <f t="shared" si="385"/>
        <v>0.18024373695827733</v>
      </c>
      <c r="BI307">
        <f t="shared" si="386"/>
        <v>5.6128438574748528E-4</v>
      </c>
      <c r="BJ307">
        <f t="shared" si="386"/>
        <v>4.125694779985793E-3</v>
      </c>
      <c r="BK307">
        <f t="shared" si="386"/>
        <v>6.8140860906124406E-5</v>
      </c>
      <c r="BL307">
        <f t="shared" si="375"/>
        <v>84.36402104964985</v>
      </c>
      <c r="BM307">
        <f t="shared" si="376"/>
        <v>959.44541458548576</v>
      </c>
      <c r="BN307">
        <f t="shared" si="377"/>
        <v>2.7686172983186261</v>
      </c>
      <c r="BO307">
        <f t="shared" si="348"/>
        <v>263.54352083683318</v>
      </c>
      <c r="BP307">
        <f t="shared" si="367"/>
        <v>481.09492049483299</v>
      </c>
      <c r="BQ307">
        <f t="shared" si="368"/>
        <v>95.071478906424943</v>
      </c>
      <c r="BR307" s="7">
        <f t="shared" si="393"/>
        <v>1.6799548745500825E-3</v>
      </c>
      <c r="BS307" s="7">
        <f t="shared" si="373"/>
        <v>8.0580293714217852E-4</v>
      </c>
      <c r="BT307" s="7">
        <f t="shared" si="374"/>
        <v>1.1941815266932132E-4</v>
      </c>
      <c r="BU307" s="8">
        <f>MAX((BU$3*climate!$I417+BU$4*climate!$I417^2+BU$5*climate!$I417^6)*(K307/K$66)^$BW$1,-99)</f>
        <v>-45.42351905289194</v>
      </c>
      <c r="BV307" s="8">
        <f>MAX((BV$3*climate!$I417+BV$4*climate!$I417^2+BV$5*climate!$I417^6)*(L307/L$66)^$BW$1,-99)</f>
        <v>-26.374770024425928</v>
      </c>
      <c r="BW307" s="8">
        <f>MAX((BW$3*climate!$I417+BW$4*climate!$I417^2+BW$5*climate!$I417^6)*(M307/M$66)^$BW$1,-99)</f>
        <v>-26.534245393059123</v>
      </c>
      <c r="BX307" s="8">
        <f>MAX((BX$3*climate!$M417+BX$4*climate!$M417^2+BX$5*climate!$M417^6)*(K307/K$66)^$BW$1,-99)</f>
        <v>-45.423534456374384</v>
      </c>
      <c r="BY307" s="8">
        <f>MAX((BY$3*climate!$M417+BY$4*climate!$M417^2+BY$5*climate!$M417^6)*(L307/L$66)^$BW$1,-99)</f>
        <v>-26.374778408358075</v>
      </c>
      <c r="BZ307" s="8">
        <f>MAX((BZ$3*climate!$M417+BZ$4*climate!$M417^2+BZ$5*climate!$M417^6)*(M307/M$66)^$BW$1,-99)</f>
        <v>-26.534253284486084</v>
      </c>
      <c r="CA307" s="8">
        <f t="shared" si="387"/>
        <v>2.6358600788375899E-2</v>
      </c>
      <c r="CB307" s="8">
        <f t="shared" si="388"/>
        <v>2.1239837934231443E-5</v>
      </c>
      <c r="CC307" s="8">
        <f t="shared" si="389"/>
        <v>3.1476954130959664E-6</v>
      </c>
      <c r="CD307" s="8">
        <f>MAX((CD$3*climate!$I417+CD$4*climate!$I417^2+CD$5*climate!$I417^6)*(K307/K$66)^$BW$1,-99)</f>
        <v>-99</v>
      </c>
      <c r="CE307" s="8">
        <f>MAX((CE$3*climate!$I417+CE$4*climate!$I417^2+CE$5*climate!$I417^6)*(L307/L$66)^$BW$1,-99)</f>
        <v>-99</v>
      </c>
      <c r="CF307" s="8">
        <f>MAX((CF$3*climate!$I417+CF$4*climate!$I417^2+CF$5*climate!$I417^6)*(M307/M$66)^$BW$1,-99)</f>
        <v>-99</v>
      </c>
      <c r="CG307" s="8">
        <f>MAX((CG$3*climate!$M417+CG$4*climate!$M417^2+CG$5*climate!$M417^6)*(K307/K$66)^$BW$1,-99)</f>
        <v>-99</v>
      </c>
      <c r="CH307" s="8">
        <f>MAX((CH$3*climate!$M417+CH$4*climate!$M417^2+CH$5*climate!$M417^6)*(L307/L$66)^$BW$1,-99)</f>
        <v>-99</v>
      </c>
      <c r="CI307" s="8">
        <f>MAX((CI$3*climate!$M417+CI$4*climate!$M417^2+CI$5*climate!$M417^6)*(M307/M$66)^$BW$1,-99)</f>
        <v>-99</v>
      </c>
      <c r="CJ307" s="8">
        <f t="shared" si="390"/>
        <v>0</v>
      </c>
      <c r="CK307" s="8">
        <f t="shared" si="391"/>
        <v>0</v>
      </c>
      <c r="CL307" s="8">
        <f t="shared" si="392"/>
        <v>0</v>
      </c>
    </row>
    <row r="308" spans="1:90">
      <c r="A308">
        <f t="shared" si="331"/>
        <v>2262</v>
      </c>
      <c r="B308" s="4">
        <f t="shared" si="349"/>
        <v>1286.5344138455876</v>
      </c>
      <c r="C308" s="4">
        <f t="shared" si="350"/>
        <v>3572.6071805483102</v>
      </c>
      <c r="D308" s="4">
        <f t="shared" si="351"/>
        <v>6809.6264193400957</v>
      </c>
      <c r="E308" s="11">
        <f t="shared" si="332"/>
        <v>2.3742270639535119E-8</v>
      </c>
      <c r="F308" s="11">
        <f t="shared" si="333"/>
        <v>4.759801851874895E-8</v>
      </c>
      <c r="G308" s="11">
        <f t="shared" si="334"/>
        <v>1.0508829835530405E-7</v>
      </c>
      <c r="H308" s="4">
        <f t="shared" si="352"/>
        <v>150362.40606140555</v>
      </c>
      <c r="I308" s="4">
        <f t="shared" si="353"/>
        <v>233140.32506000798</v>
      </c>
      <c r="J308" s="4">
        <f t="shared" si="354"/>
        <v>40698.72041330285</v>
      </c>
      <c r="K308" s="4">
        <f t="shared" si="322"/>
        <v>116873.98676880816</v>
      </c>
      <c r="L308" s="4">
        <f t="shared" si="323"/>
        <v>65257.755268864028</v>
      </c>
      <c r="M308" s="4">
        <f t="shared" si="324"/>
        <v>5976.6451060683685</v>
      </c>
      <c r="N308" s="11">
        <f t="shared" si="335"/>
        <v>3.7987369363245982E-4</v>
      </c>
      <c r="O308" s="11">
        <f t="shared" si="336"/>
        <v>2.5226674692282458E-3</v>
      </c>
      <c r="P308" s="11">
        <f t="shared" si="337"/>
        <v>1.6716853530620579E-3</v>
      </c>
      <c r="Q308" s="4">
        <f t="shared" si="338"/>
        <v>892.76017261830862</v>
      </c>
      <c r="R308" s="4">
        <f t="shared" si="339"/>
        <v>4675.7805825212099</v>
      </c>
      <c r="S308" s="4">
        <f t="shared" si="340"/>
        <v>1099.7995114032665</v>
      </c>
      <c r="T308" s="4">
        <f t="shared" si="355"/>
        <v>5.9373895111369785</v>
      </c>
      <c r="U308" s="4">
        <f t="shared" si="356"/>
        <v>20.05564923750411</v>
      </c>
      <c r="V308" s="4">
        <f t="shared" si="357"/>
        <v>27.022950604702167</v>
      </c>
      <c r="W308" s="11">
        <f t="shared" si="341"/>
        <v>-1.219247815263802E-2</v>
      </c>
      <c r="X308" s="11">
        <f t="shared" si="342"/>
        <v>-1.3228699347321071E-2</v>
      </c>
      <c r="Y308" s="11">
        <f t="shared" si="343"/>
        <v>-1.2203590333800474E-2</v>
      </c>
      <c r="Z308" s="4">
        <f t="shared" si="369"/>
        <v>984.69791243285511</v>
      </c>
      <c r="AA308" s="4">
        <f t="shared" si="358"/>
        <v>19466.162337078298</v>
      </c>
      <c r="AB308" s="4">
        <f t="shared" si="359"/>
        <v>2209.4960493783587</v>
      </c>
      <c r="AC308" s="12">
        <f t="shared" si="360"/>
        <v>1.1782181093868107</v>
      </c>
      <c r="AD308" s="12">
        <f t="shared" si="361"/>
        <v>5.1682434984416599</v>
      </c>
      <c r="AE308" s="12">
        <f t="shared" si="362"/>
        <v>2.0410795159656865</v>
      </c>
      <c r="AF308" s="11">
        <f t="shared" si="344"/>
        <v>-2.9039671966837322E-3</v>
      </c>
      <c r="AG308" s="11">
        <f t="shared" si="345"/>
        <v>2.0567434751257441E-3</v>
      </c>
      <c r="AH308" s="11">
        <f t="shared" si="346"/>
        <v>8.257041531207765E-4</v>
      </c>
      <c r="AI308" s="1">
        <f t="shared" si="325"/>
        <v>300187.13852673559</v>
      </c>
      <c r="AJ308" s="1">
        <f t="shared" si="326"/>
        <v>454183.7070928496</v>
      </c>
      <c r="AK308" s="1">
        <f t="shared" si="327"/>
        <v>80004.64446603012</v>
      </c>
      <c r="AL308" s="17">
        <f t="shared" si="399"/>
        <v>72.038567630761619</v>
      </c>
      <c r="AM308" s="17">
        <f t="shared" si="399"/>
        <v>33.821797500784079</v>
      </c>
      <c r="AN308" s="17">
        <f t="shared" si="399"/>
        <v>4.9706642055598316</v>
      </c>
      <c r="AO308" s="7">
        <f t="shared" si="398"/>
        <v>1.4519879056216079E-3</v>
      </c>
      <c r="AP308" s="7">
        <f t="shared" si="398"/>
        <v>2.2359522628071292E-3</v>
      </c>
      <c r="AQ308" s="7">
        <f t="shared" si="398"/>
        <v>1.6184718821502814E-3</v>
      </c>
      <c r="AR308" s="1">
        <f t="shared" si="364"/>
        <v>150362.40606140555</v>
      </c>
      <c r="AS308" s="1">
        <f t="shared" si="365"/>
        <v>233140.32506000798</v>
      </c>
      <c r="AT308" s="1">
        <f t="shared" si="366"/>
        <v>40698.72041330285</v>
      </c>
      <c r="AU308" s="1">
        <f t="shared" si="328"/>
        <v>30072.481212281113</v>
      </c>
      <c r="AV308" s="1">
        <f t="shared" si="329"/>
        <v>46628.0650120016</v>
      </c>
      <c r="AW308" s="1">
        <f t="shared" si="330"/>
        <v>8139.7440826605707</v>
      </c>
      <c r="AX308" s="1">
        <f t="shared" si="378"/>
        <v>93499.189415046509</v>
      </c>
      <c r="AY308" s="1">
        <f t="shared" si="379"/>
        <v>52206.204215091224</v>
      </c>
      <c r="AZ308" s="1">
        <f t="shared" si="380"/>
        <v>4781.3160848546941</v>
      </c>
      <c r="BA308" s="1">
        <f t="shared" si="381"/>
        <v>11.445708045881409</v>
      </c>
      <c r="BB308" s="1">
        <f t="shared" si="382"/>
        <v>10.862956621503304</v>
      </c>
      <c r="BC308" s="1">
        <f t="shared" si="383"/>
        <v>8.4724711191482829</v>
      </c>
      <c r="BD308" s="1">
        <f t="shared" si="384"/>
        <v>87.017906022130205</v>
      </c>
      <c r="BE308">
        <f t="shared" si="370"/>
        <v>7.4918915218220111E-2</v>
      </c>
      <c r="BF308">
        <f t="shared" si="371"/>
        <v>0.20311806369660462</v>
      </c>
      <c r="BG308">
        <f t="shared" si="372"/>
        <v>2.6103804494005161E-2</v>
      </c>
      <c r="BH308">
        <f t="shared" si="385"/>
        <v>0.18028745444005606</v>
      </c>
      <c r="BI308">
        <f t="shared" si="386"/>
        <v>5.6128438574748528E-4</v>
      </c>
      <c r="BJ308">
        <f t="shared" si="386"/>
        <v>4.125694779985793E-3</v>
      </c>
      <c r="BK308">
        <f t="shared" si="386"/>
        <v>6.8140860906124406E-5</v>
      </c>
      <c r="BL308">
        <f t="shared" si="375"/>
        <v>84.396070725689967</v>
      </c>
      <c r="BM308">
        <f t="shared" si="376"/>
        <v>961.86582210426593</v>
      </c>
      <c r="BN308">
        <f t="shared" si="377"/>
        <v>2.7732458467401155</v>
      </c>
      <c r="BO308">
        <f t="shared" si="348"/>
        <v>263.98626205931913</v>
      </c>
      <c r="BP308">
        <f t="shared" si="367"/>
        <v>486.53669455520827</v>
      </c>
      <c r="BQ308">
        <f t="shared" si="368"/>
        <v>96.165950703911705</v>
      </c>
      <c r="BR308" s="7">
        <f t="shared" si="393"/>
        <v>1.6805446044159122E-3</v>
      </c>
      <c r="BS308" s="7">
        <f t="shared" si="373"/>
        <v>7.8233294868172666E-4</v>
      </c>
      <c r="BT308" s="7">
        <f t="shared" si="374"/>
        <v>1.1575116110872027E-4</v>
      </c>
      <c r="BU308" s="8">
        <f>MAX((BU$3*climate!$I418+BU$4*climate!$I418^2+BU$5*climate!$I418^6)*(K308/K$66)^$BW$1,-99)</f>
        <v>-45.481777143881438</v>
      </c>
      <c r="BV308" s="8">
        <f>MAX((BV$3*climate!$I418+BV$4*climate!$I418^2+BV$5*climate!$I418^6)*(L308/L$66)^$BW$1,-99)</f>
        <v>-26.39220042180132</v>
      </c>
      <c r="BW308" s="8">
        <f>MAX((BW$3*climate!$I418+BW$4*climate!$I418^2+BW$5*climate!$I418^6)*(M308/M$66)^$BW$1,-99)</f>
        <v>-26.555212466749701</v>
      </c>
      <c r="BX308" s="8">
        <f>MAX((BX$3*climate!$M418+BX$4*climate!$M418^2+BX$5*climate!$M418^6)*(K308/K$66)^$BW$1,-99)</f>
        <v>-45.481792529411642</v>
      </c>
      <c r="BY308" s="8">
        <f>MAX((BY$3*climate!$M418+BY$4*climate!$M418^2+BY$5*climate!$M418^6)*(L308/L$66)^$BW$1,-99)</f>
        <v>-26.392208791262302</v>
      </c>
      <c r="BZ308" s="8">
        <f>MAX((BZ$3*climate!$M418+BZ$4*climate!$M418^2+BZ$5*climate!$M418^6)*(M308/M$66)^$BW$1,-99)</f>
        <v>-26.555220345998812</v>
      </c>
      <c r="CA308" s="8">
        <f t="shared" si="387"/>
        <v>2.6340806967159458E-2</v>
      </c>
      <c r="CB308" s="8">
        <f t="shared" si="388"/>
        <v>2.0607281185274027E-5</v>
      </c>
      <c r="CC308" s="8">
        <f t="shared" si="389"/>
        <v>3.0489789909893757E-6</v>
      </c>
      <c r="CD308" s="8">
        <f>MAX((CD$3*climate!$I418+CD$4*climate!$I418^2+CD$5*climate!$I418^6)*(K308/K$66)^$BW$1,-99)</f>
        <v>-99</v>
      </c>
      <c r="CE308" s="8">
        <f>MAX((CE$3*climate!$I418+CE$4*climate!$I418^2+CE$5*climate!$I418^6)*(L308/L$66)^$BW$1,-99)</f>
        <v>-99</v>
      </c>
      <c r="CF308" s="8">
        <f>MAX((CF$3*climate!$I418+CF$4*climate!$I418^2+CF$5*climate!$I418^6)*(M308/M$66)^$BW$1,-99)</f>
        <v>-99</v>
      </c>
      <c r="CG308" s="8">
        <f>MAX((CG$3*climate!$M418+CG$4*climate!$M418^2+CG$5*climate!$M418^6)*(K308/K$66)^$BW$1,-99)</f>
        <v>-99</v>
      </c>
      <c r="CH308" s="8">
        <f>MAX((CH$3*climate!$M418+CH$4*climate!$M418^2+CH$5*climate!$M418^6)*(L308/L$66)^$BW$1,-99)</f>
        <v>-99</v>
      </c>
      <c r="CI308" s="8">
        <f>MAX((CI$3*climate!$M418+CI$4*climate!$M418^2+CI$5*climate!$M418^6)*(M308/M$66)^$BW$1,-99)</f>
        <v>-99</v>
      </c>
      <c r="CJ308" s="8">
        <f t="shared" si="390"/>
        <v>0</v>
      </c>
      <c r="CK308" s="8">
        <f t="shared" si="391"/>
        <v>0</v>
      </c>
      <c r="CL308" s="8">
        <f t="shared" si="392"/>
        <v>0</v>
      </c>
    </row>
    <row r="309" spans="1:90">
      <c r="A309">
        <f t="shared" si="331"/>
        <v>2263</v>
      </c>
      <c r="B309" s="4">
        <f t="shared" si="349"/>
        <v>1286.5344428635733</v>
      </c>
      <c r="C309" s="4">
        <f t="shared" si="350"/>
        <v>3572.6073420948824</v>
      </c>
      <c r="D309" s="4">
        <f t="shared" si="351"/>
        <v>6809.6270991715455</v>
      </c>
      <c r="E309" s="11">
        <f t="shared" si="332"/>
        <v>2.2555157107558361E-8</v>
      </c>
      <c r="F309" s="11">
        <f t="shared" si="333"/>
        <v>4.5218117592811502E-8</v>
      </c>
      <c r="G309" s="11">
        <f t="shared" si="334"/>
        <v>9.9833883437538844E-8</v>
      </c>
      <c r="H309" s="4">
        <f t="shared" si="352"/>
        <v>150423.03616209308</v>
      </c>
      <c r="I309" s="4">
        <f t="shared" si="353"/>
        <v>233725.08686470374</v>
      </c>
      <c r="J309" s="4">
        <f t="shared" si="354"/>
        <v>40766.478848887607</v>
      </c>
      <c r="K309" s="4">
        <f t="shared" si="322"/>
        <v>116921.11081556503</v>
      </c>
      <c r="L309" s="4">
        <f t="shared" si="323"/>
        <v>65421.431600051947</v>
      </c>
      <c r="M309" s="4">
        <f t="shared" si="324"/>
        <v>5986.5948979566338</v>
      </c>
      <c r="N309" s="11">
        <f t="shared" si="335"/>
        <v>4.0320389557768621E-4</v>
      </c>
      <c r="O309" s="11">
        <f t="shared" si="336"/>
        <v>2.5081514145492978E-3</v>
      </c>
      <c r="P309" s="11">
        <f t="shared" si="337"/>
        <v>1.6647787699763938E-3</v>
      </c>
      <c r="Q309" s="4">
        <f t="shared" si="338"/>
        <v>882.23080913855301</v>
      </c>
      <c r="R309" s="4">
        <f t="shared" si="339"/>
        <v>4625.4987213790182</v>
      </c>
      <c r="S309" s="4">
        <f t="shared" si="340"/>
        <v>1088.1866963997611</v>
      </c>
      <c r="T309" s="4">
        <f t="shared" si="355"/>
        <v>5.8649980192387385</v>
      </c>
      <c r="U309" s="4">
        <f t="shared" si="356"/>
        <v>19.79033908352584</v>
      </c>
      <c r="V309" s="4">
        <f t="shared" si="357"/>
        <v>26.693173585911858</v>
      </c>
      <c r="W309" s="11">
        <f t="shared" si="341"/>
        <v>-1.219247815263802E-2</v>
      </c>
      <c r="X309" s="11">
        <f t="shared" si="342"/>
        <v>-1.3228699347321071E-2</v>
      </c>
      <c r="Y309" s="11">
        <f t="shared" si="343"/>
        <v>-1.2203590333800474E-2</v>
      </c>
      <c r="Z309" s="4">
        <f t="shared" si="369"/>
        <v>970.23578909858315</v>
      </c>
      <c r="AA309" s="4">
        <f t="shared" si="358"/>
        <v>19296.715213794279</v>
      </c>
      <c r="AB309" s="4">
        <f t="shared" si="359"/>
        <v>2187.9861404417597</v>
      </c>
      <c r="AC309" s="12">
        <f t="shared" si="360"/>
        <v>1.1747966026466128</v>
      </c>
      <c r="AD309" s="12">
        <f t="shared" si="361"/>
        <v>5.1788732495349405</v>
      </c>
      <c r="AE309" s="12">
        <f t="shared" si="362"/>
        <v>2.042764843798869</v>
      </c>
      <c r="AF309" s="11">
        <f t="shared" si="344"/>
        <v>-2.9039671966837322E-3</v>
      </c>
      <c r="AG309" s="11">
        <f t="shared" si="345"/>
        <v>2.0567434751257441E-3</v>
      </c>
      <c r="AH309" s="11">
        <f t="shared" si="346"/>
        <v>8.257041531207765E-4</v>
      </c>
      <c r="AI309" s="1">
        <f t="shared" si="325"/>
        <v>300240.90588634316</v>
      </c>
      <c r="AJ309" s="1">
        <f t="shared" si="326"/>
        <v>455393.40139556624</v>
      </c>
      <c r="AK309" s="1">
        <f t="shared" si="327"/>
        <v>80143.92410208768</v>
      </c>
      <c r="AL309" s="17">
        <f t="shared" si="399"/>
        <v>72.142120768410408</v>
      </c>
      <c r="AM309" s="17">
        <f t="shared" si="399"/>
        <v>33.896665186191619</v>
      </c>
      <c r="AN309" s="17">
        <f t="shared" si="399"/>
        <v>4.978628637009618</v>
      </c>
      <c r="AO309" s="7">
        <f t="shared" si="398"/>
        <v>1.4374680265653919E-3</v>
      </c>
      <c r="AP309" s="7">
        <f t="shared" si="398"/>
        <v>2.2135927401790577E-3</v>
      </c>
      <c r="AQ309" s="7">
        <f t="shared" si="398"/>
        <v>1.6022871633287787E-3</v>
      </c>
      <c r="AR309" s="1">
        <f t="shared" si="364"/>
        <v>150423.03616209308</v>
      </c>
      <c r="AS309" s="1">
        <f t="shared" si="365"/>
        <v>233725.08686470374</v>
      </c>
      <c r="AT309" s="1">
        <f t="shared" si="366"/>
        <v>40766.478848887607</v>
      </c>
      <c r="AU309" s="1">
        <f t="shared" si="328"/>
        <v>30084.607232418617</v>
      </c>
      <c r="AV309" s="1">
        <f t="shared" si="329"/>
        <v>46745.017372940754</v>
      </c>
      <c r="AW309" s="1">
        <f t="shared" si="330"/>
        <v>8153.2957697775219</v>
      </c>
      <c r="AX309" s="1">
        <f t="shared" si="378"/>
        <v>93536.888652452035</v>
      </c>
      <c r="AY309" s="1">
        <f t="shared" si="379"/>
        <v>52337.145280041565</v>
      </c>
      <c r="AZ309" s="1">
        <f t="shared" si="380"/>
        <v>4789.275918365307</v>
      </c>
      <c r="BA309" s="1">
        <f t="shared" si="381"/>
        <v>11.446111168512139</v>
      </c>
      <c r="BB309" s="1">
        <f t="shared" si="382"/>
        <v>10.865461632755666</v>
      </c>
      <c r="BC309" s="1">
        <f t="shared" si="383"/>
        <v>8.4741345137101369</v>
      </c>
      <c r="BD309" s="1">
        <f t="shared" si="384"/>
        <v>84.499204749081628</v>
      </c>
      <c r="BE309">
        <f t="shared" si="370"/>
        <v>7.4918915218220111E-2</v>
      </c>
      <c r="BF309">
        <f t="shared" si="371"/>
        <v>0.20311806369660462</v>
      </c>
      <c r="BG309">
        <f t="shared" si="372"/>
        <v>2.6103804494005161E-2</v>
      </c>
      <c r="BH309">
        <f t="shared" si="385"/>
        <v>0.18033072991270974</v>
      </c>
      <c r="BI309">
        <f t="shared" si="386"/>
        <v>5.6128438574748528E-4</v>
      </c>
      <c r="BJ309">
        <f t="shared" si="386"/>
        <v>4.125694779985793E-3</v>
      </c>
      <c r="BK309">
        <f t="shared" si="386"/>
        <v>6.8140860906124406E-5</v>
      </c>
      <c r="BL309">
        <f t="shared" si="375"/>
        <v>84.430101454512183</v>
      </c>
      <c r="BM309">
        <f t="shared" si="376"/>
        <v>964.27837082943427</v>
      </c>
      <c r="BN309">
        <f t="shared" si="377"/>
        <v>2.777862964874513</v>
      </c>
      <c r="BO309">
        <f t="shared" si="348"/>
        <v>264.42990274766282</v>
      </c>
      <c r="BP309">
        <f t="shared" si="367"/>
        <v>492.04008615251422</v>
      </c>
      <c r="BQ309">
        <f t="shared" si="368"/>
        <v>97.273028755611975</v>
      </c>
      <c r="BR309" s="7">
        <f t="shared" si="393"/>
        <v>1.6811595961965242E-3</v>
      </c>
      <c r="BS309" s="7">
        <f t="shared" si="373"/>
        <v>7.5954655211818119E-4</v>
      </c>
      <c r="BT309" s="7">
        <f t="shared" si="374"/>
        <v>1.1219670828735411E-4</v>
      </c>
      <c r="BU309" s="8">
        <f>MAX((BU$3*climate!$I419+BU$4*climate!$I419^2+BU$5*climate!$I419^6)*(K309/K$66)^$BW$1,-99)</f>
        <v>-45.538168090061482</v>
      </c>
      <c r="BV309" s="8">
        <f>MAX((BV$3*climate!$I419+BV$4*climate!$I419^2+BV$5*climate!$I419^6)*(L309/L$66)^$BW$1,-99)</f>
        <v>-26.408828567488118</v>
      </c>
      <c r="BW309" s="8">
        <f>MAX((BW$3*climate!$I419+BW$4*climate!$I419^2+BW$5*climate!$I419^6)*(M309/M$66)^$BW$1,-99)</f>
        <v>-26.575387386651034</v>
      </c>
      <c r="BX309" s="8">
        <f>MAX((BX$3*climate!$M419+BX$4*climate!$M419^2+BX$5*climate!$M419^6)*(K309/K$66)^$BW$1,-99)</f>
        <v>-45.538183457616547</v>
      </c>
      <c r="BY309" s="8">
        <f>MAX((BY$3*climate!$M419+BY$4*climate!$M419^2+BY$5*climate!$M419^6)*(L309/L$66)^$BW$1,-99)</f>
        <v>-26.408836922564092</v>
      </c>
      <c r="BZ309" s="8">
        <f>MAX((BZ$3*climate!$M419+BZ$4*climate!$M419^2+BZ$5*climate!$M419^6)*(M309/M$66)^$BW$1,-99)</f>
        <v>-26.575395253790006</v>
      </c>
      <c r="CA309" s="8">
        <f t="shared" si="387"/>
        <v>2.6323498457688648E-2</v>
      </c>
      <c r="CB309" s="8">
        <f t="shared" si="388"/>
        <v>1.9993922493225674E-5</v>
      </c>
      <c r="CC309" s="8">
        <f t="shared" si="389"/>
        <v>2.9534098775599092E-6</v>
      </c>
      <c r="CD309" s="8">
        <f>MAX((CD$3*climate!$I419+CD$4*climate!$I419^2+CD$5*climate!$I419^6)*(K309/K$66)^$BW$1,-99)</f>
        <v>-99</v>
      </c>
      <c r="CE309" s="8">
        <f>MAX((CE$3*climate!$I419+CE$4*climate!$I419^2+CE$5*climate!$I419^6)*(L309/L$66)^$BW$1,-99)</f>
        <v>-99</v>
      </c>
      <c r="CF309" s="8">
        <f>MAX((CF$3*climate!$I419+CF$4*climate!$I419^2+CF$5*climate!$I419^6)*(M309/M$66)^$BW$1,-99)</f>
        <v>-99</v>
      </c>
      <c r="CG309" s="8">
        <f>MAX((CG$3*climate!$M419+CG$4*climate!$M419^2+CG$5*climate!$M419^6)*(K309/K$66)^$BW$1,-99)</f>
        <v>-99</v>
      </c>
      <c r="CH309" s="8">
        <f>MAX((CH$3*climate!$M419+CH$4*climate!$M419^2+CH$5*climate!$M419^6)*(L309/L$66)^$BW$1,-99)</f>
        <v>-99</v>
      </c>
      <c r="CI309" s="8">
        <f>MAX((CI$3*climate!$M419+CI$4*climate!$M419^2+CI$5*climate!$M419^6)*(M309/M$66)^$BW$1,-99)</f>
        <v>-99</v>
      </c>
      <c r="CJ309" s="8">
        <f t="shared" si="390"/>
        <v>0</v>
      </c>
      <c r="CK309" s="8">
        <f t="shared" si="391"/>
        <v>0</v>
      </c>
      <c r="CL309" s="8">
        <f t="shared" si="392"/>
        <v>0</v>
      </c>
    </row>
    <row r="310" spans="1:90">
      <c r="A310">
        <f t="shared" si="331"/>
        <v>2264</v>
      </c>
      <c r="B310" s="4">
        <f t="shared" si="349"/>
        <v>1286.5344704306603</v>
      </c>
      <c r="C310" s="4">
        <f t="shared" si="350"/>
        <v>3572.6074955641325</v>
      </c>
      <c r="D310" s="4">
        <f t="shared" si="351"/>
        <v>6809.6277450114876</v>
      </c>
      <c r="E310" s="11">
        <f t="shared" si="332"/>
        <v>2.1427399252180441E-8</v>
      </c>
      <c r="F310" s="11">
        <f t="shared" si="333"/>
        <v>4.2957211713170927E-8</v>
      </c>
      <c r="G310" s="11">
        <f t="shared" si="334"/>
        <v>9.4842189265661899E-8</v>
      </c>
      <c r="H310" s="4">
        <f t="shared" si="352"/>
        <v>150487.19835134511</v>
      </c>
      <c r="I310" s="4">
        <f t="shared" si="353"/>
        <v>234307.95217321604</v>
      </c>
      <c r="J310" s="4">
        <f t="shared" si="354"/>
        <v>40834.07101014928</v>
      </c>
      <c r="K310" s="4">
        <f t="shared" si="322"/>
        <v>116970.98042073475</v>
      </c>
      <c r="L310" s="4">
        <f t="shared" si="323"/>
        <v>65584.577221018684</v>
      </c>
      <c r="M310" s="4">
        <f t="shared" si="324"/>
        <v>5996.5203002562066</v>
      </c>
      <c r="N310" s="11">
        <f t="shared" si="335"/>
        <v>4.2652353216499073E-4</v>
      </c>
      <c r="O310" s="11">
        <f t="shared" si="336"/>
        <v>2.4937641530700105E-3</v>
      </c>
      <c r="P310" s="11">
        <f t="shared" si="337"/>
        <v>1.6579378542818102E-3</v>
      </c>
      <c r="Q310" s="4">
        <f t="shared" si="338"/>
        <v>871.84595222039798</v>
      </c>
      <c r="R310" s="4">
        <f t="shared" si="339"/>
        <v>4575.6918971603982</v>
      </c>
      <c r="S310" s="4">
        <f t="shared" si="340"/>
        <v>1076.6891427245723</v>
      </c>
      <c r="T310" s="4">
        <f t="shared" si="355"/>
        <v>5.7934891590239053</v>
      </c>
      <c r="U310" s="4">
        <f t="shared" si="356"/>
        <v>19.528538637808339</v>
      </c>
      <c r="V310" s="4">
        <f t="shared" si="357"/>
        <v>26.367421030760365</v>
      </c>
      <c r="W310" s="11">
        <f t="shared" si="341"/>
        <v>-1.219247815263802E-2</v>
      </c>
      <c r="X310" s="11">
        <f t="shared" si="342"/>
        <v>-1.3228699347321071E-2</v>
      </c>
      <c r="Y310" s="11">
        <f t="shared" si="343"/>
        <v>-1.2203590333800474E-2</v>
      </c>
      <c r="Z310" s="4">
        <f t="shared" si="369"/>
        <v>956.00836273229913</v>
      </c>
      <c r="AA310" s="4">
        <f t="shared" si="358"/>
        <v>19128.466056370238</v>
      </c>
      <c r="AB310" s="4">
        <f t="shared" si="359"/>
        <v>2166.6706841895852</v>
      </c>
      <c r="AC310" s="12">
        <f t="shared" si="360"/>
        <v>1.1713850318497516</v>
      </c>
      <c r="AD310" s="12">
        <f t="shared" si="361"/>
        <v>5.1895248632994244</v>
      </c>
      <c r="AE310" s="12">
        <f t="shared" si="362"/>
        <v>2.0444515632142428</v>
      </c>
      <c r="AF310" s="11">
        <f t="shared" si="344"/>
        <v>-2.9039671966837322E-3</v>
      </c>
      <c r="AG310" s="11">
        <f t="shared" si="345"/>
        <v>2.0567434751257441E-3</v>
      </c>
      <c r="AH310" s="11">
        <f t="shared" si="346"/>
        <v>8.257041531207765E-4</v>
      </c>
      <c r="AI310" s="1">
        <f t="shared" si="325"/>
        <v>300301.42253012746</v>
      </c>
      <c r="AJ310" s="1">
        <f t="shared" si="326"/>
        <v>456599.0786289504</v>
      </c>
      <c r="AK310" s="1">
        <f t="shared" si="327"/>
        <v>80282.827461656445</v>
      </c>
      <c r="AL310" s="17">
        <f t="shared" si="399"/>
        <v>72.244785740463882</v>
      </c>
      <c r="AM310" s="17">
        <f t="shared" si="399"/>
        <v>33.970948264044324</v>
      </c>
      <c r="AN310" s="17">
        <f t="shared" si="399"/>
        <v>4.9865260578381188</v>
      </c>
      <c r="AO310" s="7">
        <f t="shared" si="398"/>
        <v>1.4230933462997381E-3</v>
      </c>
      <c r="AP310" s="7">
        <f t="shared" si="398"/>
        <v>2.191456812777267E-3</v>
      </c>
      <c r="AQ310" s="7">
        <f t="shared" si="398"/>
        <v>1.5862642916954909E-3</v>
      </c>
      <c r="AR310" s="1">
        <f t="shared" si="364"/>
        <v>150487.19835134511</v>
      </c>
      <c r="AS310" s="1">
        <f t="shared" si="365"/>
        <v>234307.95217321604</v>
      </c>
      <c r="AT310" s="1">
        <f t="shared" si="366"/>
        <v>40834.07101014928</v>
      </c>
      <c r="AU310" s="1">
        <f t="shared" si="328"/>
        <v>30097.439670269025</v>
      </c>
      <c r="AV310" s="1">
        <f t="shared" si="329"/>
        <v>46861.590434643207</v>
      </c>
      <c r="AW310" s="1">
        <f t="shared" si="330"/>
        <v>8166.8142020298565</v>
      </c>
      <c r="AX310" s="1">
        <f t="shared" si="378"/>
        <v>93576.784336587792</v>
      </c>
      <c r="AY310" s="1">
        <f t="shared" si="379"/>
        <v>52467.661776814952</v>
      </c>
      <c r="AZ310" s="1">
        <f t="shared" si="380"/>
        <v>4797.2162402049662</v>
      </c>
      <c r="BA310" s="1">
        <f t="shared" si="381"/>
        <v>11.446537601108998</v>
      </c>
      <c r="BB310" s="1">
        <f t="shared" si="382"/>
        <v>10.867952292638719</v>
      </c>
      <c r="BC310" s="1">
        <f t="shared" si="383"/>
        <v>8.4757910787026578</v>
      </c>
      <c r="BD310" s="1">
        <f t="shared" si="384"/>
        <v>82.053353211734901</v>
      </c>
      <c r="BE310">
        <f t="shared" si="370"/>
        <v>7.4918915218220111E-2</v>
      </c>
      <c r="BF310">
        <f t="shared" si="371"/>
        <v>0.20311806369660462</v>
      </c>
      <c r="BG310">
        <f t="shared" si="372"/>
        <v>2.6103804494005161E-2</v>
      </c>
      <c r="BH310">
        <f t="shared" si="385"/>
        <v>0.18037356844528263</v>
      </c>
      <c r="BI310">
        <f t="shared" si="386"/>
        <v>5.6128438574748528E-4</v>
      </c>
      <c r="BJ310">
        <f t="shared" si="386"/>
        <v>4.125694779985793E-3</v>
      </c>
      <c r="BK310">
        <f t="shared" si="386"/>
        <v>6.8140860906124406E-5</v>
      </c>
      <c r="BL310">
        <f t="shared" si="375"/>
        <v>84.466114689494717</v>
      </c>
      <c r="BM310">
        <f t="shared" si="376"/>
        <v>966.68309519019829</v>
      </c>
      <c r="BN310">
        <f t="shared" si="377"/>
        <v>2.7824687529333891</v>
      </c>
      <c r="BO310">
        <f t="shared" si="348"/>
        <v>264.87445161618837</v>
      </c>
      <c r="BP310">
        <f t="shared" si="367"/>
        <v>497.60579247587867</v>
      </c>
      <c r="BQ310">
        <f t="shared" si="368"/>
        <v>98.392858141425947</v>
      </c>
      <c r="BR310" s="7">
        <f t="shared" si="393"/>
        <v>1.6817959558732554E-3</v>
      </c>
      <c r="BS310" s="7">
        <f t="shared" si="373"/>
        <v>7.3742383700794284E-4</v>
      </c>
      <c r="BT310" s="7">
        <f t="shared" si="374"/>
        <v>1.0875133973685074E-4</v>
      </c>
      <c r="BU310" s="8">
        <f>MAX((BU$3*climate!$I420+BU$4*climate!$I420^2+BU$5*climate!$I420^6)*(K310/K$66)^$BW$1,-99)</f>
        <v>-45.592707486931872</v>
      </c>
      <c r="BV310" s="8">
        <f>MAX((BV$3*climate!$I420+BV$4*climate!$I420^2+BV$5*climate!$I420^6)*(L310/L$66)^$BW$1,-99)</f>
        <v>-26.424664201485971</v>
      </c>
      <c r="BW310" s="8">
        <f>MAX((BW$3*climate!$I420+BW$4*climate!$I420^2+BW$5*climate!$I420^6)*(M310/M$66)^$BW$1,-99)</f>
        <v>-26.59477916300618</v>
      </c>
      <c r="BX310" s="8">
        <f>MAX((BX$3*climate!$M420+BX$4*climate!$M420^2+BX$5*climate!$M420^6)*(K310/K$66)^$BW$1,-99)</f>
        <v>-45.592722836488711</v>
      </c>
      <c r="BY310" s="8">
        <f>MAX((BY$3*climate!$M420+BY$4*climate!$M420^2+BY$5*climate!$M420^6)*(L310/L$66)^$BW$1,-99)</f>
        <v>-26.424672542262147</v>
      </c>
      <c r="BZ310" s="8">
        <f>MAX((BZ$3*climate!$M420+BZ$4*climate!$M420^2+BZ$5*climate!$M420^6)*(M310/M$66)^$BW$1,-99)</f>
        <v>-26.594787018101961</v>
      </c>
      <c r="CA310" s="8">
        <f t="shared" si="387"/>
        <v>2.6306673436657952E-2</v>
      </c>
      <c r="CB310" s="8">
        <f t="shared" si="388"/>
        <v>1.9399168064575232E-5</v>
      </c>
      <c r="CC310" s="8">
        <f t="shared" si="389"/>
        <v>2.8608859802563757E-6</v>
      </c>
      <c r="CD310" s="8">
        <f>MAX((CD$3*climate!$I420+CD$4*climate!$I420^2+CD$5*climate!$I420^6)*(K310/K$66)^$BW$1,-99)</f>
        <v>-99</v>
      </c>
      <c r="CE310" s="8">
        <f>MAX((CE$3*climate!$I420+CE$4*climate!$I420^2+CE$5*climate!$I420^6)*(L310/L$66)^$BW$1,-99)</f>
        <v>-99</v>
      </c>
      <c r="CF310" s="8">
        <f>MAX((CF$3*climate!$I420+CF$4*climate!$I420^2+CF$5*climate!$I420^6)*(M310/M$66)^$BW$1,-99)</f>
        <v>-99</v>
      </c>
      <c r="CG310" s="8">
        <f>MAX((CG$3*climate!$M420+CG$4*climate!$M420^2+CG$5*climate!$M420^6)*(K310/K$66)^$BW$1,-99)</f>
        <v>-99</v>
      </c>
      <c r="CH310" s="8">
        <f>MAX((CH$3*climate!$M420+CH$4*climate!$M420^2+CH$5*climate!$M420^6)*(L310/L$66)^$BW$1,-99)</f>
        <v>-99</v>
      </c>
      <c r="CI310" s="8">
        <f>MAX((CI$3*climate!$M420+CI$4*climate!$M420^2+CI$5*climate!$M420^6)*(M310/M$66)^$BW$1,-99)</f>
        <v>-99</v>
      </c>
      <c r="CJ310" s="8">
        <f t="shared" si="390"/>
        <v>0</v>
      </c>
      <c r="CK310" s="8">
        <f t="shared" si="391"/>
        <v>0</v>
      </c>
      <c r="CL310" s="8">
        <f t="shared" si="392"/>
        <v>0</v>
      </c>
    </row>
    <row r="311" spans="1:90">
      <c r="A311">
        <f t="shared" si="331"/>
        <v>2265</v>
      </c>
      <c r="B311" s="4">
        <f t="shared" si="349"/>
        <v>1286.5344966193936</v>
      </c>
      <c r="C311" s="4">
        <f t="shared" si="350"/>
        <v>3572.6076413599267</v>
      </c>
      <c r="D311" s="4">
        <f t="shared" si="351"/>
        <v>6809.6283585594911</v>
      </c>
      <c r="E311" s="11">
        <f t="shared" si="332"/>
        <v>2.0356029289571418E-8</v>
      </c>
      <c r="F311" s="11">
        <f t="shared" si="333"/>
        <v>4.0809351127512381E-8</v>
      </c>
      <c r="G311" s="11">
        <f t="shared" si="334"/>
        <v>9.0100079802378801E-8</v>
      </c>
      <c r="H311" s="4">
        <f t="shared" si="352"/>
        <v>150554.89397680052</v>
      </c>
      <c r="I311" s="4">
        <f t="shared" si="353"/>
        <v>234888.92908989769</v>
      </c>
      <c r="J311" s="4">
        <f t="shared" si="354"/>
        <v>40901.498307856695</v>
      </c>
      <c r="K311" s="4">
        <f t="shared" si="322"/>
        <v>117023.5966252061</v>
      </c>
      <c r="L311" s="4">
        <f t="shared" si="323"/>
        <v>65747.194393976693</v>
      </c>
      <c r="M311" s="4">
        <f t="shared" si="324"/>
        <v>6006.4215187962182</v>
      </c>
      <c r="N311" s="11">
        <f t="shared" si="335"/>
        <v>4.4982271912319405E-4</v>
      </c>
      <c r="O311" s="11">
        <f t="shared" si="336"/>
        <v>2.4795032589748356E-3</v>
      </c>
      <c r="P311" s="11">
        <f t="shared" si="337"/>
        <v>1.6511606805680312E-3</v>
      </c>
      <c r="Q311" s="4">
        <f t="shared" si="338"/>
        <v>861.60340155245581</v>
      </c>
      <c r="R311" s="4">
        <f t="shared" si="339"/>
        <v>4526.3569869816229</v>
      </c>
      <c r="S311" s="4">
        <f t="shared" si="340"/>
        <v>1065.3058568901708</v>
      </c>
      <c r="T311" s="4">
        <f t="shared" si="355"/>
        <v>5.7228521690249607</v>
      </c>
      <c r="U311" s="4">
        <f t="shared" si="356"/>
        <v>19.270201471476231</v>
      </c>
      <c r="V311" s="4">
        <f t="shared" si="357"/>
        <v>26.045643826342129</v>
      </c>
      <c r="W311" s="11">
        <f t="shared" si="341"/>
        <v>-1.219247815263802E-2</v>
      </c>
      <c r="X311" s="11">
        <f t="shared" si="342"/>
        <v>-1.3228699347321071E-2</v>
      </c>
      <c r="Y311" s="11">
        <f t="shared" si="343"/>
        <v>-1.2203590333800474E-2</v>
      </c>
      <c r="Z311" s="4">
        <f t="shared" si="369"/>
        <v>942.01152265339442</v>
      </c>
      <c r="AA311" s="4">
        <f t="shared" si="358"/>
        <v>18961.41170587343</v>
      </c>
      <c r="AB311" s="4">
        <f t="shared" si="359"/>
        <v>2145.5482201100067</v>
      </c>
      <c r="AC311" s="12">
        <f t="shared" si="360"/>
        <v>1.1679833681425735</v>
      </c>
      <c r="AD311" s="12">
        <f t="shared" si="361"/>
        <v>5.200198384701018</v>
      </c>
      <c r="AE311" s="12">
        <f t="shared" si="362"/>
        <v>2.046139675360843</v>
      </c>
      <c r="AF311" s="11">
        <f t="shared" si="344"/>
        <v>-2.9039671966837322E-3</v>
      </c>
      <c r="AG311" s="11">
        <f t="shared" si="345"/>
        <v>2.0567434751257441E-3</v>
      </c>
      <c r="AH311" s="11">
        <f t="shared" si="346"/>
        <v>8.257041531207765E-4</v>
      </c>
      <c r="AI311" s="1">
        <f t="shared" si="325"/>
        <v>300368.71994738374</v>
      </c>
      <c r="AJ311" s="1">
        <f t="shared" si="326"/>
        <v>457800.76120069856</v>
      </c>
      <c r="AK311" s="1">
        <f t="shared" si="327"/>
        <v>80421.358917520658</v>
      </c>
      <c r="AL311" s="17">
        <f t="shared" si="399"/>
        <v>72.346568703617066</v>
      </c>
      <c r="AM311" s="17">
        <f t="shared" si="399"/>
        <v>34.044649671393969</v>
      </c>
      <c r="AN311" s="17">
        <f t="shared" si="399"/>
        <v>4.9943569065810252</v>
      </c>
      <c r="AO311" s="7">
        <f t="shared" si="398"/>
        <v>1.4088624128367406E-3</v>
      </c>
      <c r="AP311" s="7">
        <f t="shared" si="398"/>
        <v>2.1695422446494942E-3</v>
      </c>
      <c r="AQ311" s="7">
        <f t="shared" si="398"/>
        <v>1.570401648778536E-3</v>
      </c>
      <c r="AR311" s="1">
        <f t="shared" si="364"/>
        <v>150554.89397680052</v>
      </c>
      <c r="AS311" s="1">
        <f t="shared" si="365"/>
        <v>234888.92908989769</v>
      </c>
      <c r="AT311" s="1">
        <f t="shared" si="366"/>
        <v>40901.498307856695</v>
      </c>
      <c r="AU311" s="1">
        <f t="shared" si="328"/>
        <v>30110.978795360104</v>
      </c>
      <c r="AV311" s="1">
        <f t="shared" si="329"/>
        <v>46977.785817979544</v>
      </c>
      <c r="AW311" s="1">
        <f t="shared" si="330"/>
        <v>8180.2996615713391</v>
      </c>
      <c r="AX311" s="1">
        <f t="shared" si="378"/>
        <v>93618.877300164895</v>
      </c>
      <c r="AY311" s="1">
        <f t="shared" si="379"/>
        <v>52597.755515181358</v>
      </c>
      <c r="AZ311" s="1">
        <f t="shared" si="380"/>
        <v>4805.1372150369743</v>
      </c>
      <c r="BA311" s="1">
        <f t="shared" si="381"/>
        <v>11.44698732268821</v>
      </c>
      <c r="BB311" s="1">
        <f t="shared" si="382"/>
        <v>10.870428727001334</v>
      </c>
      <c r="BC311" s="1">
        <f t="shared" si="383"/>
        <v>8.477440877716111</v>
      </c>
      <c r="BD311" s="1">
        <f t="shared" si="384"/>
        <v>79.678246532768057</v>
      </c>
      <c r="BE311">
        <f t="shared" si="370"/>
        <v>7.4918915218220111E-2</v>
      </c>
      <c r="BF311">
        <f t="shared" si="371"/>
        <v>0.20311806369660462</v>
      </c>
      <c r="BG311">
        <f t="shared" si="372"/>
        <v>2.6103804494005161E-2</v>
      </c>
      <c r="BH311">
        <f t="shared" si="385"/>
        <v>0.18041597507567866</v>
      </c>
      <c r="BI311">
        <f t="shared" si="386"/>
        <v>5.6128438574748528E-4</v>
      </c>
      <c r="BJ311">
        <f t="shared" si="386"/>
        <v>4.125694779985793E-3</v>
      </c>
      <c r="BK311">
        <f t="shared" si="386"/>
        <v>6.8140860906124406E-5</v>
      </c>
      <c r="BL311">
        <f t="shared" si="375"/>
        <v>84.504111187046249</v>
      </c>
      <c r="BM311">
        <f t="shared" si="376"/>
        <v>969.08002862264402</v>
      </c>
      <c r="BN311">
        <f t="shared" si="377"/>
        <v>2.7870633070477457</v>
      </c>
      <c r="BO311">
        <f t="shared" si="348"/>
        <v>265.31991639773059</v>
      </c>
      <c r="BP311">
        <f t="shared" si="367"/>
        <v>503.23451861688682</v>
      </c>
      <c r="BQ311">
        <f t="shared" si="368"/>
        <v>99.525585613306021</v>
      </c>
      <c r="BR311" s="7">
        <f t="shared" si="393"/>
        <v>1.6824498967960011E-3</v>
      </c>
      <c r="BS311" s="7">
        <f t="shared" si="373"/>
        <v>7.1594547282324546E-4</v>
      </c>
      <c r="BT311" s="7">
        <f t="shared" si="374"/>
        <v>1.0541170752760109E-4</v>
      </c>
      <c r="BU311" s="8">
        <f>MAX((BU$3*climate!$I421+BU$4*climate!$I421^2+BU$5*climate!$I421^6)*(K311/K$66)^$BW$1,-99)</f>
        <v>-45.645411028298867</v>
      </c>
      <c r="BV311" s="8">
        <f>MAX((BV$3*climate!$I421+BV$4*climate!$I421^2+BV$5*climate!$I421^6)*(L311/L$66)^$BW$1,-99)</f>
        <v>-26.439716995703396</v>
      </c>
      <c r="BW311" s="8">
        <f>MAX((BW$3*climate!$I421+BW$4*climate!$I421^2+BW$5*climate!$I421^6)*(M311/M$66)^$BW$1,-99)</f>
        <v>-26.613396754042395</v>
      </c>
      <c r="BX311" s="8">
        <f>MAX((BX$3*climate!$M421+BX$4*climate!$M421^2+BX$5*climate!$M421^6)*(K311/K$66)^$BW$1,-99)</f>
        <v>-45.645426359834225</v>
      </c>
      <c r="BY311" s="8">
        <f>MAX((BY$3*climate!$M421+BY$4*climate!$M421^2+BY$5*climate!$M421^6)*(L311/L$66)^$BW$1,-99)</f>
        <v>-26.439725322264117</v>
      </c>
      <c r="BZ311" s="8">
        <f>MAX((BZ$3*climate!$M421+BZ$4*climate!$M421^2+BZ$5*climate!$M421^6)*(M311/M$66)^$BW$1,-99)</f>
        <v>-26.613404597161203</v>
      </c>
      <c r="CA311" s="8">
        <f t="shared" si="387"/>
        <v>2.6290329910950899E-2</v>
      </c>
      <c r="CB311" s="8">
        <f t="shared" si="388"/>
        <v>1.8822442678774853E-5</v>
      </c>
      <c r="CC311" s="8">
        <f t="shared" si="389"/>
        <v>2.7713085673772993E-6</v>
      </c>
      <c r="CD311" s="8">
        <f>MAX((CD$3*climate!$I421+CD$4*climate!$I421^2+CD$5*climate!$I421^6)*(K311/K$66)^$BW$1,-99)</f>
        <v>-99</v>
      </c>
      <c r="CE311" s="8">
        <f>MAX((CE$3*climate!$I421+CE$4*climate!$I421^2+CE$5*climate!$I421^6)*(L311/L$66)^$BW$1,-99)</f>
        <v>-99</v>
      </c>
      <c r="CF311" s="8">
        <f>MAX((CF$3*climate!$I421+CF$4*climate!$I421^2+CF$5*climate!$I421^6)*(M311/M$66)^$BW$1,-99)</f>
        <v>-99</v>
      </c>
      <c r="CG311" s="8">
        <f>MAX((CG$3*climate!$M421+CG$4*climate!$M421^2+CG$5*climate!$M421^6)*(K311/K$66)^$BW$1,-99)</f>
        <v>-99</v>
      </c>
      <c r="CH311" s="8">
        <f>MAX((CH$3*climate!$M421+CH$4*climate!$M421^2+CH$5*climate!$M421^6)*(L311/L$66)^$BW$1,-99)</f>
        <v>-99</v>
      </c>
      <c r="CI311" s="8">
        <f>MAX((CI$3*climate!$M421+CI$4*climate!$M421^2+CI$5*climate!$M421^6)*(M311/M$66)^$BW$1,-99)</f>
        <v>-99</v>
      </c>
      <c r="CJ311" s="8">
        <f t="shared" si="390"/>
        <v>0</v>
      </c>
      <c r="CK311" s="8">
        <f t="shared" si="391"/>
        <v>0</v>
      </c>
      <c r="CL311" s="8">
        <f t="shared" si="392"/>
        <v>0</v>
      </c>
    </row>
    <row r="312" spans="1:90">
      <c r="A312">
        <f t="shared" si="331"/>
        <v>2266</v>
      </c>
      <c r="B312" s="4">
        <f t="shared" si="349"/>
        <v>1286.534521498691</v>
      </c>
      <c r="C312" s="4">
        <f t="shared" si="350"/>
        <v>3572.6077798659367</v>
      </c>
      <c r="D312" s="4">
        <f t="shared" si="351"/>
        <v>6809.6289414301473</v>
      </c>
      <c r="E312" s="11">
        <f t="shared" si="332"/>
        <v>1.9338227825092845E-8</v>
      </c>
      <c r="F312" s="11">
        <f t="shared" si="333"/>
        <v>3.8768883571136761E-8</v>
      </c>
      <c r="G312" s="11">
        <f t="shared" si="334"/>
        <v>8.5595075812259863E-8</v>
      </c>
      <c r="H312" s="4">
        <f t="shared" si="352"/>
        <v>150626.12316756247</v>
      </c>
      <c r="I312" s="4">
        <f t="shared" si="353"/>
        <v>235468.02548559519</v>
      </c>
      <c r="J312" s="4">
        <f t="shared" si="354"/>
        <v>40968.762094593221</v>
      </c>
      <c r="K312" s="4">
        <f t="shared" si="322"/>
        <v>117078.95952305835</v>
      </c>
      <c r="L312" s="4">
        <f t="shared" si="323"/>
        <v>65909.285316069945</v>
      </c>
      <c r="M312" s="4">
        <f t="shared" si="324"/>
        <v>6016.2987509256309</v>
      </c>
      <c r="N312" s="11">
        <f t="shared" si="335"/>
        <v>4.7309174772292018E-4</v>
      </c>
      <c r="O312" s="11">
        <f t="shared" si="336"/>
        <v>2.4653663717109087E-3</v>
      </c>
      <c r="P312" s="11">
        <f t="shared" si="337"/>
        <v>1.6444453820803062E-3</v>
      </c>
      <c r="Q312" s="4">
        <f t="shared" si="338"/>
        <v>851.50098496142868</v>
      </c>
      <c r="R312" s="4">
        <f t="shared" si="339"/>
        <v>4477.4908523982876</v>
      </c>
      <c r="S312" s="4">
        <f t="shared" si="340"/>
        <v>1054.0358494449194</v>
      </c>
      <c r="T312" s="4">
        <f t="shared" si="355"/>
        <v>5.6530764189833471</v>
      </c>
      <c r="U312" s="4">
        <f t="shared" si="356"/>
        <v>19.015281769847768</v>
      </c>
      <c r="V312" s="4">
        <f t="shared" si="357"/>
        <v>25.727793459105371</v>
      </c>
      <c r="W312" s="11">
        <f t="shared" si="341"/>
        <v>-1.219247815263802E-2</v>
      </c>
      <c r="X312" s="11">
        <f t="shared" si="342"/>
        <v>-1.3228699347321071E-2</v>
      </c>
      <c r="Y312" s="11">
        <f t="shared" si="343"/>
        <v>-1.2203590333800474E-2</v>
      </c>
      <c r="Z312" s="4">
        <f t="shared" si="369"/>
        <v>928.2412257101571</v>
      </c>
      <c r="AA312" s="4">
        <f t="shared" si="358"/>
        <v>18795.54886993489</v>
      </c>
      <c r="AB312" s="4">
        <f t="shared" si="359"/>
        <v>2124.6172897111487</v>
      </c>
      <c r="AC312" s="12">
        <f t="shared" si="360"/>
        <v>1.1645915827552153</v>
      </c>
      <c r="AD312" s="12">
        <f t="shared" si="361"/>
        <v>5.2108938587981113</v>
      </c>
      <c r="AE312" s="12">
        <f t="shared" si="362"/>
        <v>2.0478291813886536</v>
      </c>
      <c r="AF312" s="11">
        <f t="shared" si="344"/>
        <v>-2.9039671966837322E-3</v>
      </c>
      <c r="AG312" s="11">
        <f t="shared" si="345"/>
        <v>2.0567434751257441E-3</v>
      </c>
      <c r="AH312" s="11">
        <f t="shared" si="346"/>
        <v>8.257041531207765E-4</v>
      </c>
      <c r="AI312" s="1">
        <f t="shared" si="325"/>
        <v>300442.82674800546</v>
      </c>
      <c r="AJ312" s="1">
        <f t="shared" si="326"/>
        <v>458998.47089860827</v>
      </c>
      <c r="AK312" s="1">
        <f t="shared" si="327"/>
        <v>80559.522687339922</v>
      </c>
      <c r="AL312" s="17">
        <f t="shared" si="399"/>
        <v>72.447475801347863</v>
      </c>
      <c r="AM312" s="17">
        <f t="shared" si="399"/>
        <v>34.117772364003685</v>
      </c>
      <c r="AN312" s="17">
        <f t="shared" si="399"/>
        <v>5.0021216214385014</v>
      </c>
      <c r="AO312" s="7">
        <f t="shared" si="398"/>
        <v>1.3947737887083731E-3</v>
      </c>
      <c r="AP312" s="7">
        <f t="shared" si="398"/>
        <v>2.1478468222029994E-3</v>
      </c>
      <c r="AQ312" s="7">
        <f t="shared" si="398"/>
        <v>1.5546976322907506E-3</v>
      </c>
      <c r="AR312" s="1">
        <f t="shared" si="364"/>
        <v>150626.12316756247</v>
      </c>
      <c r="AS312" s="1">
        <f t="shared" si="365"/>
        <v>235468.02548559519</v>
      </c>
      <c r="AT312" s="1">
        <f t="shared" si="366"/>
        <v>40968.762094593221</v>
      </c>
      <c r="AU312" s="1">
        <f t="shared" si="328"/>
        <v>30125.224633512495</v>
      </c>
      <c r="AV312" s="1">
        <f t="shared" si="329"/>
        <v>47093.605097119042</v>
      </c>
      <c r="AW312" s="1">
        <f t="shared" si="330"/>
        <v>8193.7524189186443</v>
      </c>
      <c r="AX312" s="1">
        <f t="shared" si="378"/>
        <v>93663.167618446678</v>
      </c>
      <c r="AY312" s="1">
        <f t="shared" si="379"/>
        <v>52727.428252855949</v>
      </c>
      <c r="AZ312" s="1">
        <f t="shared" si="380"/>
        <v>4813.039000740504</v>
      </c>
      <c r="BA312" s="1">
        <f t="shared" si="381"/>
        <v>11.447460302563316</v>
      </c>
      <c r="BB312" s="1">
        <f t="shared" si="382"/>
        <v>10.872891059343011</v>
      </c>
      <c r="BC312" s="1">
        <f t="shared" si="383"/>
        <v>8.479083972478362</v>
      </c>
      <c r="BD312" s="1">
        <f t="shared" si="384"/>
        <v>77.371840544854194</v>
      </c>
      <c r="BE312">
        <f t="shared" si="370"/>
        <v>7.4918915218220111E-2</v>
      </c>
      <c r="BF312">
        <f t="shared" si="371"/>
        <v>0.20311806369660462</v>
      </c>
      <c r="BG312">
        <f t="shared" si="372"/>
        <v>2.6103804494005161E-2</v>
      </c>
      <c r="BH312">
        <f t="shared" si="385"/>
        <v>0.18045795481023982</v>
      </c>
      <c r="BI312">
        <f t="shared" si="386"/>
        <v>5.6128438574748528E-4</v>
      </c>
      <c r="BJ312">
        <f t="shared" si="386"/>
        <v>4.125694779985793E-3</v>
      </c>
      <c r="BK312">
        <f t="shared" si="386"/>
        <v>6.8140860906124406E-5</v>
      </c>
      <c r="BL312">
        <f t="shared" si="375"/>
        <v>84.544091019630358</v>
      </c>
      <c r="BM312">
        <f t="shared" si="376"/>
        <v>971.46920359948172</v>
      </c>
      <c r="BN312">
        <f t="shared" si="377"/>
        <v>2.7916467193837788</v>
      </c>
      <c r="BO312">
        <f t="shared" si="348"/>
        <v>265.76630386369186</v>
      </c>
      <c r="BP312">
        <f t="shared" si="367"/>
        <v>508.92697765907315</v>
      </c>
      <c r="BQ312">
        <f t="shared" si="368"/>
        <v>100.67135961451825</v>
      </c>
      <c r="BR312" s="7">
        <f t="shared" si="393"/>
        <v>1.6831177386500418E-3</v>
      </c>
      <c r="BS312" s="7">
        <f t="shared" si="373"/>
        <v>6.9509269206140332E-4</v>
      </c>
      <c r="BT312" s="7">
        <f t="shared" si="374"/>
        <v>1.0217456693011101E-4</v>
      </c>
      <c r="BU312" s="8">
        <f>MAX((BU$3*climate!$I422+BU$4*climate!$I422^2+BU$5*climate!$I422^6)*(K312/K$66)^$BW$1,-99)</f>
        <v>-45.696294501555279</v>
      </c>
      <c r="BV312" s="8">
        <f>MAX((BV$3*climate!$I422+BV$4*climate!$I422^2+BV$5*climate!$I422^6)*(L312/L$66)^$BW$1,-99)</f>
        <v>-26.453996553140595</v>
      </c>
      <c r="BW312" s="8">
        <f>MAX((BW$3*climate!$I422+BW$4*climate!$I422^2+BW$5*climate!$I422^6)*(M312/M$66)^$BW$1,-99)</f>
        <v>-26.631249064949053</v>
      </c>
      <c r="BX312" s="8">
        <f>MAX((BX$3*climate!$M422+BX$4*climate!$M422^2+BX$5*climate!$M422^6)*(K312/K$66)^$BW$1,-99)</f>
        <v>-45.696309815045744</v>
      </c>
      <c r="BY312" s="8">
        <f>MAX((BY$3*climate!$M422+BY$4*climate!$M422^2+BY$5*climate!$M422^6)*(L312/L$66)^$BW$1,-99)</f>
        <v>-26.454004865569257</v>
      </c>
      <c r="BZ312" s="8">
        <f>MAX((BZ$3*climate!$M422+BZ$4*climate!$M422^2+BZ$5*climate!$M422^6)*(M312/M$66)^$BW$1,-99)</f>
        <v>-26.631256896156373</v>
      </c>
      <c r="CA312" s="8">
        <f t="shared" si="387"/>
        <v>2.6274465705137837E-2</v>
      </c>
      <c r="CB312" s="8">
        <f t="shared" si="388"/>
        <v>1.8263189099459278E-5</v>
      </c>
      <c r="CC312" s="8">
        <f t="shared" si="389"/>
        <v>2.6845821547425124E-6</v>
      </c>
      <c r="CD312" s="8">
        <f>MAX((CD$3*climate!$I422+CD$4*climate!$I422^2+CD$5*climate!$I422^6)*(K312/K$66)^$BW$1,-99)</f>
        <v>-99</v>
      </c>
      <c r="CE312" s="8">
        <f>MAX((CE$3*climate!$I422+CE$4*climate!$I422^2+CE$5*climate!$I422^6)*(L312/L$66)^$BW$1,-99)</f>
        <v>-99</v>
      </c>
      <c r="CF312" s="8">
        <f>MAX((CF$3*climate!$I422+CF$4*climate!$I422^2+CF$5*climate!$I422^6)*(M312/M$66)^$BW$1,-99)</f>
        <v>-99</v>
      </c>
      <c r="CG312" s="8">
        <f>MAX((CG$3*climate!$M422+CG$4*climate!$M422^2+CG$5*climate!$M422^6)*(K312/K$66)^$BW$1,-99)</f>
        <v>-99</v>
      </c>
      <c r="CH312" s="8">
        <f>MAX((CH$3*climate!$M422+CH$4*climate!$M422^2+CH$5*climate!$M422^6)*(L312/L$66)^$BW$1,-99)</f>
        <v>-99</v>
      </c>
      <c r="CI312" s="8">
        <f>MAX((CI$3*climate!$M422+CI$4*climate!$M422^2+CI$5*climate!$M422^6)*(M312/M$66)^$BW$1,-99)</f>
        <v>-99</v>
      </c>
      <c r="CJ312" s="8">
        <f t="shared" si="390"/>
        <v>0</v>
      </c>
      <c r="CK312" s="8">
        <f t="shared" si="391"/>
        <v>0</v>
      </c>
      <c r="CL312" s="8">
        <f t="shared" si="392"/>
        <v>0</v>
      </c>
    </row>
    <row r="313" spans="1:90">
      <c r="A313">
        <f t="shared" si="331"/>
        <v>2267</v>
      </c>
      <c r="B313" s="4">
        <f t="shared" si="349"/>
        <v>1286.5345451340238</v>
      </c>
      <c r="C313" s="4">
        <f t="shared" si="350"/>
        <v>3572.6079114466511</v>
      </c>
      <c r="D313" s="4">
        <f t="shared" si="351"/>
        <v>6809.6294951573173</v>
      </c>
      <c r="E313" s="11">
        <f t="shared" si="332"/>
        <v>1.8371316433838203E-8</v>
      </c>
      <c r="F313" s="11">
        <f t="shared" si="333"/>
        <v>3.6830439392579923E-8</v>
      </c>
      <c r="G313" s="11">
        <f t="shared" si="334"/>
        <v>8.1315322021646867E-8</v>
      </c>
      <c r="H313" s="4">
        <f t="shared" si="352"/>
        <v>150700.88485746956</v>
      </c>
      <c r="I313" s="4">
        <f t="shared" si="353"/>
        <v>236045.24900475197</v>
      </c>
      <c r="J313" s="4">
        <f t="shared" si="354"/>
        <v>41035.863666424622</v>
      </c>
      <c r="K313" s="4">
        <f t="shared" ref="K313:K346" si="400">H313/B313*1000</f>
        <v>117137.06827963209</v>
      </c>
      <c r="L313" s="4">
        <f t="shared" ref="L313:L346" si="401">I313/C313*1000</f>
        <v>66070.852121348667</v>
      </c>
      <c r="M313" s="4">
        <f t="shared" ref="M313:M346" si="402">J313/D313*1000</f>
        <v>6026.1521857550933</v>
      </c>
      <c r="N313" s="11">
        <f t="shared" si="335"/>
        <v>4.9632108801156427E-4</v>
      </c>
      <c r="O313" s="11">
        <f t="shared" si="336"/>
        <v>2.4513511943564659E-3</v>
      </c>
      <c r="P313" s="11">
        <f t="shared" si="337"/>
        <v>1.6377901492918845E-3</v>
      </c>
      <c r="Q313" s="4">
        <f t="shared" si="338"/>
        <v>841.53655840131444</v>
      </c>
      <c r="R313" s="4">
        <f t="shared" si="339"/>
        <v>4429.0903408407312</v>
      </c>
      <c r="S313" s="4">
        <f t="shared" si="340"/>
        <v>1042.8781351441035</v>
      </c>
      <c r="T313" s="4">
        <f t="shared" si="355"/>
        <v>5.5841514082496992</v>
      </c>
      <c r="U313" s="4">
        <f t="shared" si="356"/>
        <v>18.763734324309855</v>
      </c>
      <c r="V313" s="4">
        <f t="shared" si="357"/>
        <v>25.413822007537817</v>
      </c>
      <c r="W313" s="11">
        <f t="shared" si="341"/>
        <v>-1.219247815263802E-2</v>
      </c>
      <c r="X313" s="11">
        <f t="shared" si="342"/>
        <v>-1.3228699347321071E-2</v>
      </c>
      <c r="Y313" s="11">
        <f t="shared" si="343"/>
        <v>-1.2203590333800474E-2</v>
      </c>
      <c r="Z313" s="4">
        <f t="shared" si="369"/>
        <v>914.69349559933357</v>
      </c>
      <c r="AA313" s="4">
        <f t="shared" si="358"/>
        <v>18630.874127825053</v>
      </c>
      <c r="AB313" s="4">
        <f t="shared" si="359"/>
        <v>2103.8764369012329</v>
      </c>
      <c r="AC313" s="12">
        <f t="shared" si="360"/>
        <v>1.1612096470013602</v>
      </c>
      <c r="AD313" s="12">
        <f t="shared" si="361"/>
        <v>5.2216113307417675</v>
      </c>
      <c r="AE313" s="12">
        <f t="shared" si="362"/>
        <v>2.0495200824486082</v>
      </c>
      <c r="AF313" s="11">
        <f t="shared" si="344"/>
        <v>-2.9039671966837322E-3</v>
      </c>
      <c r="AG313" s="11">
        <f t="shared" si="345"/>
        <v>2.0567434751257441E-3</v>
      </c>
      <c r="AH313" s="11">
        <f t="shared" si="346"/>
        <v>8.257041531207765E-4</v>
      </c>
      <c r="AI313" s="1">
        <f t="shared" ref="AI313:AI346" si="403">(1-$AI$5)*AI312+AU312</f>
        <v>300523.76870671741</v>
      </c>
      <c r="AJ313" s="1">
        <f t="shared" ref="AJ313:AJ346" si="404">(1-$AI$5)*AJ312+AV312</f>
        <v>460192.2289058665</v>
      </c>
      <c r="AK313" s="1">
        <f t="shared" ref="AK313:AK346" si="405">(1-$AI$5)*AK312+AW312</f>
        <v>80697.322837524582</v>
      </c>
      <c r="AL313" s="17">
        <f t="shared" si="399"/>
        <v>72.547513163250599</v>
      </c>
      <c r="AM313" s="17">
        <f t="shared" si="399"/>
        <v>34.19031931546683</v>
      </c>
      <c r="AN313" s="17">
        <f t="shared" si="399"/>
        <v>5.0098206402133698</v>
      </c>
      <c r="AO313" s="7">
        <f t="shared" si="398"/>
        <v>1.3808260508212894E-3</v>
      </c>
      <c r="AP313" s="7">
        <f t="shared" si="398"/>
        <v>2.1263683539809695E-3</v>
      </c>
      <c r="AQ313" s="7">
        <f t="shared" si="398"/>
        <v>1.5391506559678432E-3</v>
      </c>
      <c r="AR313" s="1">
        <f t="shared" si="364"/>
        <v>150700.88485746956</v>
      </c>
      <c r="AS313" s="1">
        <f t="shared" si="365"/>
        <v>236045.24900475197</v>
      </c>
      <c r="AT313" s="1">
        <f t="shared" si="366"/>
        <v>41035.863666424622</v>
      </c>
      <c r="AU313" s="1">
        <f t="shared" ref="AU313:AU346" si="406">$AU$5*AR313</f>
        <v>30140.176971493915</v>
      </c>
      <c r="AV313" s="1">
        <f t="shared" ref="AV313:AV346" si="407">$AU$5*AS313</f>
        <v>47209.049800950394</v>
      </c>
      <c r="AW313" s="1">
        <f t="shared" ref="AW313:AW346" si="408">$AU$5*AT313</f>
        <v>8207.1727332849241</v>
      </c>
      <c r="AX313" s="1">
        <f t="shared" si="378"/>
        <v>93709.654623705675</v>
      </c>
      <c r="AY313" s="1">
        <f t="shared" si="379"/>
        <v>52856.68169707893</v>
      </c>
      <c r="AZ313" s="1">
        <f t="shared" si="380"/>
        <v>4820.9217486040752</v>
      </c>
      <c r="BA313" s="1">
        <f t="shared" si="381"/>
        <v>11.447956500524755</v>
      </c>
      <c r="BB313" s="1">
        <f t="shared" si="382"/>
        <v>10.875339410877176</v>
      </c>
      <c r="BC313" s="1">
        <f t="shared" si="383"/>
        <v>8.4807204229119506</v>
      </c>
      <c r="BD313" s="1">
        <f t="shared" si="384"/>
        <v>75.132150045337454</v>
      </c>
      <c r="BE313">
        <f t="shared" si="370"/>
        <v>7.4918915218220111E-2</v>
      </c>
      <c r="BF313">
        <f t="shared" si="371"/>
        <v>0.20311806369660462</v>
      </c>
      <c r="BG313">
        <f t="shared" si="372"/>
        <v>2.6103804494005161E-2</v>
      </c>
      <c r="BH313">
        <f t="shared" si="385"/>
        <v>0.18049951262333228</v>
      </c>
      <c r="BI313">
        <f t="shared" si="386"/>
        <v>5.6128438574748528E-4</v>
      </c>
      <c r="BJ313">
        <f t="shared" si="386"/>
        <v>4.125694779985793E-3</v>
      </c>
      <c r="BK313">
        <f t="shared" si="386"/>
        <v>6.8140860906124406E-5</v>
      </c>
      <c r="BL313">
        <f t="shared" si="375"/>
        <v>84.586053588827312</v>
      </c>
      <c r="BM313">
        <f t="shared" si="376"/>
        <v>973.85065165935191</v>
      </c>
      <c r="BN313">
        <f t="shared" si="377"/>
        <v>2.7962190782565246</v>
      </c>
      <c r="BO313">
        <f t="shared" si="348"/>
        <v>266.2136198440603</v>
      </c>
      <c r="BP313">
        <f t="shared" si="367"/>
        <v>514.68389076841629</v>
      </c>
      <c r="BQ313">
        <f t="shared" si="368"/>
        <v>101.83033029912542</v>
      </c>
      <c r="BR313" s="7">
        <f t="shared" si="393"/>
        <v>1.6837959064068819E-3</v>
      </c>
      <c r="BS313" s="7">
        <f t="shared" si="373"/>
        <v>6.7484727384602258E-4</v>
      </c>
      <c r="BT313" s="7">
        <f t="shared" si="374"/>
        <v>9.9036773184839753E-5</v>
      </c>
      <c r="BU313" s="8">
        <f>MAX((BU$3*climate!$I423+BU$4*climate!$I423^2+BU$5*climate!$I423^6)*(K313/K$66)^$BW$1,-99)</f>
        <v>-45.745373782965871</v>
      </c>
      <c r="BV313" s="8">
        <f>MAX((BV$3*climate!$I423+BV$4*climate!$I423^2+BV$5*climate!$I423^6)*(L313/L$66)^$BW$1,-99)</f>
        <v>-26.467512407129103</v>
      </c>
      <c r="BW313" s="8">
        <f>MAX((BW$3*climate!$I423+BW$4*climate!$I423^2+BW$5*climate!$I423^6)*(M313/M$66)^$BW$1,-99)</f>
        <v>-26.648344946911269</v>
      </c>
      <c r="BX313" s="8">
        <f>MAX((BX$3*climate!$M423+BX$4*climate!$M423^2+BX$5*climate!$M423^6)*(K313/K$66)^$BW$1,-99)</f>
        <v>-45.745389078387902</v>
      </c>
      <c r="BY313" s="8">
        <f>MAX((BY$3*climate!$M423+BY$4*climate!$M423^2+BY$5*climate!$M423^6)*(L313/L$66)^$BW$1,-99)</f>
        <v>-26.467520705508232</v>
      </c>
      <c r="BZ313" s="8">
        <f>MAX((BZ$3*climate!$M423+BZ$4*climate!$M423^2+BZ$5*climate!$M423^6)*(M313/M$66)^$BW$1,-99)</f>
        <v>-26.648352766271834</v>
      </c>
      <c r="CA313" s="8">
        <f t="shared" si="387"/>
        <v>2.6259078484788277E-2</v>
      </c>
      <c r="CB313" s="8">
        <f t="shared" si="388"/>
        <v>1.7720867529168114E-5</v>
      </c>
      <c r="CC313" s="8">
        <f t="shared" si="389"/>
        <v>2.600614399940882E-6</v>
      </c>
      <c r="CD313" s="8">
        <f>MAX((CD$3*climate!$I423+CD$4*climate!$I423^2+CD$5*climate!$I423^6)*(K313/K$66)^$BW$1,-99)</f>
        <v>-99</v>
      </c>
      <c r="CE313" s="8">
        <f>MAX((CE$3*climate!$I423+CE$4*climate!$I423^2+CE$5*climate!$I423^6)*(L313/L$66)^$BW$1,-99)</f>
        <v>-99</v>
      </c>
      <c r="CF313" s="8">
        <f>MAX((CF$3*climate!$I423+CF$4*climate!$I423^2+CF$5*climate!$I423^6)*(M313/M$66)^$BW$1,-99)</f>
        <v>-99</v>
      </c>
      <c r="CG313" s="8">
        <f>MAX((CG$3*climate!$M423+CG$4*climate!$M423^2+CG$5*climate!$M423^6)*(K313/K$66)^$BW$1,-99)</f>
        <v>-99</v>
      </c>
      <c r="CH313" s="8">
        <f>MAX((CH$3*climate!$M423+CH$4*climate!$M423^2+CH$5*climate!$M423^6)*(L313/L$66)^$BW$1,-99)</f>
        <v>-99</v>
      </c>
      <c r="CI313" s="8">
        <f>MAX((CI$3*climate!$M423+CI$4*climate!$M423^2+CI$5*climate!$M423^6)*(M313/M$66)^$BW$1,-99)</f>
        <v>-99</v>
      </c>
      <c r="CJ313" s="8">
        <f t="shared" si="390"/>
        <v>0</v>
      </c>
      <c r="CK313" s="8">
        <f t="shared" si="391"/>
        <v>0</v>
      </c>
      <c r="CL313" s="8">
        <f t="shared" si="392"/>
        <v>0</v>
      </c>
    </row>
    <row r="314" spans="1:90">
      <c r="A314">
        <f t="shared" ref="A314:A346" si="409">1+A313</f>
        <v>2268</v>
      </c>
      <c r="B314" s="4">
        <f t="shared" si="349"/>
        <v>1286.5345675875903</v>
      </c>
      <c r="C314" s="4">
        <f t="shared" si="350"/>
        <v>3572.6080364483341</v>
      </c>
      <c r="D314" s="4">
        <f t="shared" si="351"/>
        <v>6809.6300211981716</v>
      </c>
      <c r="E314" s="11">
        <f t="shared" ref="E314:E346" si="410">E313*$E$5</f>
        <v>1.7452750612146291E-8</v>
      </c>
      <c r="F314" s="11">
        <f t="shared" ref="F314:F346" si="411">F313*$E$5</f>
        <v>3.4988917422950927E-8</v>
      </c>
      <c r="G314" s="11">
        <f t="shared" ref="G314:G346" si="412">G313*$E$5</f>
        <v>7.724955592056452E-8</v>
      </c>
      <c r="H314" s="4">
        <f t="shared" si="352"/>
        <v>150779.17680842362</v>
      </c>
      <c r="I314" s="4">
        <f t="shared" si="353"/>
        <v>236620.60707240034</v>
      </c>
      <c r="J314" s="4">
        <f t="shared" si="354"/>
        <v>41102.804264536193</v>
      </c>
      <c r="K314" s="4">
        <f t="shared" si="400"/>
        <v>117197.92114964545</v>
      </c>
      <c r="L314" s="4">
        <f t="shared" si="401"/>
        <v>66231.8968827137</v>
      </c>
      <c r="M314" s="4">
        <f t="shared" si="402"/>
        <v>6035.9820043944246</v>
      </c>
      <c r="N314" s="11">
        <f t="shared" ref="N314:N346" si="413">K314/K313-1</f>
        <v>5.1950139189149702E-4</v>
      </c>
      <c r="O314" s="11">
        <f t="shared" ref="O314:O346" si="414">L314/L313-1</f>
        <v>2.4374554920110203E-3</v>
      </c>
      <c r="P314" s="11">
        <f t="shared" ref="P314:P346" si="415">M314/M313-1</f>
        <v>1.631193228502914E-3</v>
      </c>
      <c r="Q314" s="4">
        <f t="shared" ref="Q314:Q346" si="416">T314*H314/1000</f>
        <v>831.70800592692262</v>
      </c>
      <c r="R314" s="4">
        <f t="shared" ref="R314:R346" si="417">U314*I314/1000</f>
        <v>4381.1522869978426</v>
      </c>
      <c r="S314" s="4">
        <f t="shared" ref="S314:S346" si="418">V314*J314/1000</f>
        <v>1031.831733111643</v>
      </c>
      <c r="T314" s="4">
        <f t="shared" si="355"/>
        <v>5.5160667642035923</v>
      </c>
      <c r="U314" s="4">
        <f t="shared" si="356"/>
        <v>18.515514524300553</v>
      </c>
      <c r="V314" s="4">
        <f t="shared" si="357"/>
        <v>25.103682134941703</v>
      </c>
      <c r="W314" s="11">
        <f t="shared" ref="W314:W346" si="419">T$5-1</f>
        <v>-1.219247815263802E-2</v>
      </c>
      <c r="X314" s="11">
        <f t="shared" ref="X314:X346" si="420">U$5-1</f>
        <v>-1.3228699347321071E-2</v>
      </c>
      <c r="Y314" s="11">
        <f t="shared" ref="Y314:Y346" si="421">V$5-1</f>
        <v>-1.2203590333800474E-2</v>
      </c>
      <c r="Z314" s="4">
        <f t="shared" si="369"/>
        <v>901.36442217328965</v>
      </c>
      <c r="AA314" s="4">
        <f t="shared" si="358"/>
        <v>18467.383935377828</v>
      </c>
      <c r="AB314" s="4">
        <f t="shared" si="359"/>
        <v>2083.3242083512259</v>
      </c>
      <c r="AC314" s="12">
        <f t="shared" si="360"/>
        <v>1.1578375322779955</v>
      </c>
      <c r="AD314" s="12">
        <f t="shared" si="361"/>
        <v>5.2323508457759136</v>
      </c>
      <c r="AE314" s="12">
        <f t="shared" si="362"/>
        <v>2.0512123796925903</v>
      </c>
      <c r="AF314" s="11">
        <f t="shared" ref="AF314:AF346" si="422">AC$5-1</f>
        <v>-2.9039671966837322E-3</v>
      </c>
      <c r="AG314" s="11">
        <f t="shared" ref="AG314:AG346" si="423">AD$5-1</f>
        <v>2.0567434751257441E-3</v>
      </c>
      <c r="AH314" s="11">
        <f t="shared" ref="AH314:AH346" si="424">AE$5-1</f>
        <v>8.257041531207765E-4</v>
      </c>
      <c r="AI314" s="1">
        <f t="shared" si="403"/>
        <v>300611.56880753959</v>
      </c>
      <c r="AJ314" s="1">
        <f t="shared" si="404"/>
        <v>461382.05581623025</v>
      </c>
      <c r="AK314" s="1">
        <f t="shared" si="405"/>
        <v>80834.763287057052</v>
      </c>
      <c r="AL314" s="17">
        <f t="shared" si="399"/>
        <v>72.646686904387735</v>
      </c>
      <c r="AM314" s="17">
        <f t="shared" si="399"/>
        <v>34.2622935163417</v>
      </c>
      <c r="AN314" s="17">
        <f t="shared" si="399"/>
        <v>5.0174544002507888</v>
      </c>
      <c r="AO314" s="7">
        <f t="shared" ref="AO314:AQ329" si="425">AO$5*AO313</f>
        <v>1.3670177903130764E-3</v>
      </c>
      <c r="AP314" s="7">
        <f t="shared" si="425"/>
        <v>2.1051046704411596E-3</v>
      </c>
      <c r="AQ314" s="7">
        <f t="shared" si="425"/>
        <v>1.5237591494081646E-3</v>
      </c>
      <c r="AR314" s="1">
        <f t="shared" si="364"/>
        <v>150779.17680842362</v>
      </c>
      <c r="AS314" s="1">
        <f t="shared" si="365"/>
        <v>236620.60707240034</v>
      </c>
      <c r="AT314" s="1">
        <f t="shared" si="366"/>
        <v>41102.804264536193</v>
      </c>
      <c r="AU314" s="1">
        <f t="shared" si="406"/>
        <v>30155.835361684727</v>
      </c>
      <c r="AV314" s="1">
        <f t="shared" si="407"/>
        <v>47324.121414480069</v>
      </c>
      <c r="AW314" s="1">
        <f t="shared" si="408"/>
        <v>8220.5608529072397</v>
      </c>
      <c r="AX314" s="1">
        <f t="shared" si="378"/>
        <v>93758.336919716356</v>
      </c>
      <c r="AY314" s="1">
        <f t="shared" si="379"/>
        <v>52985.517506170967</v>
      </c>
      <c r="AZ314" s="1">
        <f t="shared" si="380"/>
        <v>4828.7856035155401</v>
      </c>
      <c r="BA314" s="1">
        <f t="shared" si="381"/>
        <v>11.448475867022514</v>
      </c>
      <c r="BB314" s="1">
        <f t="shared" si="382"/>
        <v>10.877773900592871</v>
      </c>
      <c r="BC314" s="1">
        <f t="shared" si="383"/>
        <v>8.4823502871897656</v>
      </c>
      <c r="BD314" s="1">
        <f t="shared" si="384"/>
        <v>72.957247100776343</v>
      </c>
      <c r="BE314">
        <f t="shared" si="370"/>
        <v>7.4918915218220111E-2</v>
      </c>
      <c r="BF314">
        <f t="shared" si="371"/>
        <v>0.20311806369660462</v>
      </c>
      <c r="BG314">
        <f t="shared" si="372"/>
        <v>2.6103804494005161E-2</v>
      </c>
      <c r="BH314">
        <f t="shared" si="385"/>
        <v>0.18054065345693865</v>
      </c>
      <c r="BI314">
        <f t="shared" si="386"/>
        <v>5.6128438574748528E-4</v>
      </c>
      <c r="BJ314">
        <f t="shared" si="386"/>
        <v>4.125694779985793E-3</v>
      </c>
      <c r="BK314">
        <f t="shared" si="386"/>
        <v>6.8140860906124406E-5</v>
      </c>
      <c r="BL314">
        <f t="shared" si="375"/>
        <v>84.629997638427525</v>
      </c>
      <c r="BM314">
        <f t="shared" si="376"/>
        <v>976.22440343567143</v>
      </c>
      <c r="BN314">
        <f t="shared" si="377"/>
        <v>2.8007804682414177</v>
      </c>
      <c r="BO314">
        <f t="shared" si="348"/>
        <v>266.66186924738349</v>
      </c>
      <c r="BP314">
        <f t="shared" si="367"/>
        <v>520.50598728484999</v>
      </c>
      <c r="BQ314">
        <f t="shared" si="368"/>
        <v>103.00264955169459</v>
      </c>
      <c r="BR314" s="7">
        <f t="shared" si="393"/>
        <v>1.6844809292513307E-3</v>
      </c>
      <c r="BS314" s="7">
        <f t="shared" si="373"/>
        <v>6.5519152800584712E-4</v>
      </c>
      <c r="BT314" s="7">
        <f t="shared" si="374"/>
        <v>9.5995278376771414E-5</v>
      </c>
      <c r="BU314" s="8">
        <f>MAX((BU$3*climate!$I424+BU$4*climate!$I424^2+BU$5*climate!$I424^6)*(K314/K$66)^$BW$1,-99)</f>
        <v>-45.792664832959922</v>
      </c>
      <c r="BV314" s="8">
        <f>MAX((BV$3*climate!$I424+BV$4*climate!$I424^2+BV$5*climate!$I424^6)*(L314/L$66)^$BW$1,-99)</f>
        <v>-26.480274020626904</v>
      </c>
      <c r="BW314" s="8">
        <f>MAX((BW$3*climate!$I424+BW$4*climate!$I424^2+BW$5*climate!$I424^6)*(M314/M$66)^$BW$1,-99)</f>
        <v>-26.664693196197433</v>
      </c>
      <c r="BX314" s="8">
        <f>MAX((BX$3*climate!$M424+BX$4*climate!$M424^2+BX$5*climate!$M424^6)*(K314/K$66)^$BW$1,-99)</f>
        <v>-45.792680110289943</v>
      </c>
      <c r="BY314" s="8">
        <f>MAX((BY$3*climate!$M424+BY$4*climate!$M424^2+BY$5*climate!$M424^6)*(L314/L$66)^$BW$1,-99)</f>
        <v>-26.480282305038134</v>
      </c>
      <c r="BZ314" s="8">
        <f>MAX((BZ$3*climate!$M424+BZ$4*climate!$M424^2+BZ$5*climate!$M424^6)*(M314/M$66)^$BW$1,-99)</f>
        <v>-26.664701003775278</v>
      </c>
      <c r="CA314" s="8">
        <f t="shared" si="387"/>
        <v>2.6244165884012433E-2</v>
      </c>
      <c r="CB314" s="8">
        <f t="shared" si="388"/>
        <v>1.719495514678503E-5</v>
      </c>
      <c r="CC314" s="8">
        <f t="shared" si="389"/>
        <v>2.5193160098019408E-6</v>
      </c>
      <c r="CD314" s="8">
        <f>MAX((CD$3*climate!$I424+CD$4*climate!$I424^2+CD$5*climate!$I424^6)*(K314/K$66)^$BW$1,-99)</f>
        <v>-99</v>
      </c>
      <c r="CE314" s="8">
        <f>MAX((CE$3*climate!$I424+CE$4*climate!$I424^2+CE$5*climate!$I424^6)*(L314/L$66)^$BW$1,-99)</f>
        <v>-99</v>
      </c>
      <c r="CF314" s="8">
        <f>MAX((CF$3*climate!$I424+CF$4*climate!$I424^2+CF$5*climate!$I424^6)*(M314/M$66)^$BW$1,-99)</f>
        <v>-99</v>
      </c>
      <c r="CG314" s="8">
        <f>MAX((CG$3*climate!$M424+CG$4*climate!$M424^2+CG$5*climate!$M424^6)*(K314/K$66)^$BW$1,-99)</f>
        <v>-99</v>
      </c>
      <c r="CH314" s="8">
        <f>MAX((CH$3*climate!$M424+CH$4*climate!$M424^2+CH$5*climate!$M424^6)*(L314/L$66)^$BW$1,-99)</f>
        <v>-99</v>
      </c>
      <c r="CI314" s="8">
        <f>MAX((CI$3*climate!$M424+CI$4*climate!$M424^2+CI$5*climate!$M424^6)*(M314/M$66)^$BW$1,-99)</f>
        <v>-99</v>
      </c>
      <c r="CJ314" s="8">
        <f t="shared" si="390"/>
        <v>0</v>
      </c>
      <c r="CK314" s="8">
        <f t="shared" si="391"/>
        <v>0</v>
      </c>
      <c r="CL314" s="8">
        <f t="shared" si="392"/>
        <v>0</v>
      </c>
    </row>
    <row r="315" spans="1:90">
      <c r="A315">
        <f t="shared" si="409"/>
        <v>2269</v>
      </c>
      <c r="B315" s="4">
        <f t="shared" si="349"/>
        <v>1286.5345889184789</v>
      </c>
      <c r="C315" s="4">
        <f t="shared" si="350"/>
        <v>3572.6081551999378</v>
      </c>
      <c r="D315" s="4">
        <f t="shared" si="351"/>
        <v>6809.6305209370221</v>
      </c>
      <c r="E315" s="11">
        <f t="shared" si="410"/>
        <v>1.6580113081538975E-8</v>
      </c>
      <c r="F315" s="11">
        <f t="shared" si="411"/>
        <v>3.3239471551803377E-8</v>
      </c>
      <c r="G315" s="11">
        <f t="shared" si="412"/>
        <v>7.3387078124536289E-8</v>
      </c>
      <c r="H315" s="4">
        <f t="shared" si="352"/>
        <v>150860.99563376873</v>
      </c>
      <c r="I315" s="4">
        <f t="shared" si="353"/>
        <v>237194.10690104653</v>
      </c>
      <c r="J315" s="4">
        <f t="shared" si="354"/>
        <v>41169.585076839539</v>
      </c>
      <c r="K315" s="4">
        <f t="shared" si="400"/>
        <v>117261.51549535061</v>
      </c>
      <c r="L315" s="4">
        <f t="shared" si="401"/>
        <v>66392.421613831364</v>
      </c>
      <c r="M315" s="4">
        <f t="shared" si="402"/>
        <v>6045.7883801857879</v>
      </c>
      <c r="N315" s="11">
        <f t="shared" si="413"/>
        <v>5.4262349605971316E-4</v>
      </c>
      <c r="O315" s="11">
        <f t="shared" si="414"/>
        <v>2.4236770902383853E-3</v>
      </c>
      <c r="P315" s="11">
        <f t="shared" si="415"/>
        <v>1.6246529204733129E-3</v>
      </c>
      <c r="Q315" s="4">
        <f t="shared" si="416"/>
        <v>822.01323965234394</v>
      </c>
      <c r="R315" s="4">
        <f t="shared" si="417"/>
        <v>4333.6735141509662</v>
      </c>
      <c r="S315" s="4">
        <f t="shared" si="418"/>
        <v>1020.8956669928406</v>
      </c>
      <c r="T315" s="4">
        <f t="shared" si="355"/>
        <v>5.448812240692547</v>
      </c>
      <c r="U315" s="4">
        <f t="shared" si="356"/>
        <v>18.270578349397624</v>
      </c>
      <c r="V315" s="4">
        <f t="shared" si="357"/>
        <v>24.797327082296928</v>
      </c>
      <c r="W315" s="11">
        <f t="shared" si="419"/>
        <v>-1.219247815263802E-2</v>
      </c>
      <c r="X315" s="11">
        <f t="shared" si="420"/>
        <v>-1.3228699347321071E-2</v>
      </c>
      <c r="Y315" s="11">
        <f t="shared" si="421"/>
        <v>-1.2203590333800474E-2</v>
      </c>
      <c r="Z315" s="4">
        <f t="shared" si="369"/>
        <v>888.25016073578047</v>
      </c>
      <c r="AA315" s="4">
        <f t="shared" si="358"/>
        <v>18305.074629766961</v>
      </c>
      <c r="AB315" s="4">
        <f t="shared" si="359"/>
        <v>2062.9591538406207</v>
      </c>
      <c r="AC315" s="12">
        <f t="shared" si="360"/>
        <v>1.154475210065171</v>
      </c>
      <c r="AD315" s="12">
        <f t="shared" si="361"/>
        <v>5.2431124492375316</v>
      </c>
      <c r="AE315" s="12">
        <f t="shared" si="362"/>
        <v>2.0529060742734351</v>
      </c>
      <c r="AF315" s="11">
        <f t="shared" si="422"/>
        <v>-2.9039671966837322E-3</v>
      </c>
      <c r="AG315" s="11">
        <f t="shared" si="423"/>
        <v>2.0567434751257441E-3</v>
      </c>
      <c r="AH315" s="11">
        <f t="shared" si="424"/>
        <v>8.257041531207765E-4</v>
      </c>
      <c r="AI315" s="1">
        <f t="shared" si="403"/>
        <v>300706.24728847039</v>
      </c>
      <c r="AJ315" s="1">
        <f t="shared" si="404"/>
        <v>462567.97164908733</v>
      </c>
      <c r="AK315" s="1">
        <f t="shared" si="405"/>
        <v>80971.847811258587</v>
      </c>
      <c r="AL315" s="17">
        <f t="shared" si="399"/>
        <v>72.745003124659277</v>
      </c>
      <c r="AM315" s="17">
        <f t="shared" si="399"/>
        <v>34.333697973301966</v>
      </c>
      <c r="AN315" s="17">
        <f t="shared" si="399"/>
        <v>5.0250233383794178</v>
      </c>
      <c r="AO315" s="7">
        <f t="shared" si="425"/>
        <v>1.3533476124099456E-3</v>
      </c>
      <c r="AP315" s="7">
        <f t="shared" si="425"/>
        <v>2.0840536237367482E-3</v>
      </c>
      <c r="AQ315" s="7">
        <f t="shared" si="425"/>
        <v>1.5085215579140831E-3</v>
      </c>
      <c r="AR315" s="1">
        <f t="shared" si="364"/>
        <v>150860.99563376873</v>
      </c>
      <c r="AS315" s="1">
        <f t="shared" si="365"/>
        <v>237194.10690104653</v>
      </c>
      <c r="AT315" s="1">
        <f t="shared" si="366"/>
        <v>41169.585076839539</v>
      </c>
      <c r="AU315" s="1">
        <f t="shared" si="406"/>
        <v>30172.199126753749</v>
      </c>
      <c r="AV315" s="1">
        <f t="shared" si="407"/>
        <v>47438.821380209309</v>
      </c>
      <c r="AW315" s="1">
        <f t="shared" si="408"/>
        <v>8233.9170153679079</v>
      </c>
      <c r="AX315" s="1">
        <f t="shared" si="378"/>
        <v>93809.212396280476</v>
      </c>
      <c r="AY315" s="1">
        <f t="shared" si="379"/>
        <v>53113.937291065093</v>
      </c>
      <c r="AZ315" s="1">
        <f t="shared" si="380"/>
        <v>4836.6307041486298</v>
      </c>
      <c r="BA315" s="1">
        <f t="shared" si="381"/>
        <v>11.44901834335168</v>
      </c>
      <c r="BB315" s="1">
        <f t="shared" si="382"/>
        <v>10.88019464531491</v>
      </c>
      <c r="BC315" s="1">
        <f t="shared" si="383"/>
        <v>8.4839736217893655</v>
      </c>
      <c r="BD315" s="1">
        <f t="shared" si="384"/>
        <v>70.845259399945917</v>
      </c>
      <c r="BE315">
        <f t="shared" si="370"/>
        <v>7.4918915218220111E-2</v>
      </c>
      <c r="BF315">
        <f t="shared" si="371"/>
        <v>0.20311806369660462</v>
      </c>
      <c r="BG315">
        <f t="shared" si="372"/>
        <v>2.6103804494005161E-2</v>
      </c>
      <c r="BH315">
        <f t="shared" si="385"/>
        <v>0.1805813822202586</v>
      </c>
      <c r="BI315">
        <f t="shared" si="386"/>
        <v>5.6128438574748528E-4</v>
      </c>
      <c r="BJ315">
        <f t="shared" si="386"/>
        <v>4.125694779985793E-3</v>
      </c>
      <c r="BK315">
        <f t="shared" si="386"/>
        <v>6.8140860906124406E-5</v>
      </c>
      <c r="BL315">
        <f t="shared" si="375"/>
        <v>84.675921267553946</v>
      </c>
      <c r="BM315">
        <f t="shared" si="376"/>
        <v>978.59048868503987</v>
      </c>
      <c r="BN315">
        <f t="shared" si="377"/>
        <v>2.8053309702837783</v>
      </c>
      <c r="BO315">
        <f t="shared" si="348"/>
        <v>267.1110560806892</v>
      </c>
      <c r="BP315">
        <f t="shared" si="367"/>
        <v>526.39400481482085</v>
      </c>
      <c r="BQ315">
        <f t="shared" si="368"/>
        <v>104.18847100723151</v>
      </c>
      <c r="BR315" s="7">
        <f t="shared" si="393"/>
        <v>1.6851694395125794E-3</v>
      </c>
      <c r="BS315" s="7">
        <f t="shared" si="373"/>
        <v>6.3610827961732726E-4</v>
      </c>
      <c r="BT315" s="7">
        <f t="shared" si="374"/>
        <v>9.304712841110806E-5</v>
      </c>
      <c r="BU315" s="8">
        <f>MAX((BU$3*climate!$I425+BU$4*climate!$I425^2+BU$5*climate!$I425^6)*(K315/K$66)^$BW$1,-99)</f>
        <v>-45.838183691431936</v>
      </c>
      <c r="BV315" s="8">
        <f>MAX((BV$3*climate!$I425+BV$4*climate!$I425^2+BV$5*climate!$I425^6)*(L315/L$66)^$BW$1,-99)</f>
        <v>-26.492290785566905</v>
      </c>
      <c r="BW315" s="8">
        <f>MAX((BW$3*climate!$I425+BW$4*climate!$I425^2+BW$5*climate!$I425^6)*(M315/M$66)^$BW$1,-99)</f>
        <v>-26.68030255329931</v>
      </c>
      <c r="BX315" s="8">
        <f>MAX((BX$3*climate!$M425+BX$4*climate!$M425^2+BX$5*climate!$M425^6)*(K315/K$66)^$BW$1,-99)</f>
        <v>-45.83819895064628</v>
      </c>
      <c r="BY315" s="8">
        <f>MAX((BY$3*climate!$M425+BY$4*climate!$M425^2+BY$5*climate!$M425^6)*(L315/L$66)^$BW$1,-99)</f>
        <v>-26.492299056090992</v>
      </c>
      <c r="BZ315" s="8">
        <f>MAX((BZ$3*climate!$M425+BZ$4*climate!$M425^2+BZ$5*climate!$M425^6)*(M315/M$66)^$BW$1,-99)</f>
        <v>-26.680310349157736</v>
      </c>
      <c r="CA315" s="8">
        <f t="shared" si="387"/>
        <v>2.6229725252022974E-2</v>
      </c>
      <c r="CB315" s="8">
        <f t="shared" si="388"/>
        <v>1.6684945404899499E-5</v>
      </c>
      <c r="CC315" s="8">
        <f t="shared" si="389"/>
        <v>2.4406006137130653E-6</v>
      </c>
      <c r="CD315" s="8">
        <f>MAX((CD$3*climate!$I425+CD$4*climate!$I425^2+CD$5*climate!$I425^6)*(K315/K$66)^$BW$1,-99)</f>
        <v>-99</v>
      </c>
      <c r="CE315" s="8">
        <f>MAX((CE$3*climate!$I425+CE$4*climate!$I425^2+CE$5*climate!$I425^6)*(L315/L$66)^$BW$1,-99)</f>
        <v>-99</v>
      </c>
      <c r="CF315" s="8">
        <f>MAX((CF$3*climate!$I425+CF$4*climate!$I425^2+CF$5*climate!$I425^6)*(M315/M$66)^$BW$1,-99)</f>
        <v>-99</v>
      </c>
      <c r="CG315" s="8">
        <f>MAX((CG$3*climate!$M425+CG$4*climate!$M425^2+CG$5*climate!$M425^6)*(K315/K$66)^$BW$1,-99)</f>
        <v>-99</v>
      </c>
      <c r="CH315" s="8">
        <f>MAX((CH$3*climate!$M425+CH$4*climate!$M425^2+CH$5*climate!$M425^6)*(L315/L$66)^$BW$1,-99)</f>
        <v>-99</v>
      </c>
      <c r="CI315" s="8">
        <f>MAX((CI$3*climate!$M425+CI$4*climate!$M425^2+CI$5*climate!$M425^6)*(M315/M$66)^$BW$1,-99)</f>
        <v>-99</v>
      </c>
      <c r="CJ315" s="8">
        <f t="shared" si="390"/>
        <v>0</v>
      </c>
      <c r="CK315" s="8">
        <f t="shared" si="391"/>
        <v>0</v>
      </c>
      <c r="CL315" s="8">
        <f t="shared" si="392"/>
        <v>0</v>
      </c>
    </row>
    <row r="316" spans="1:90">
      <c r="A316">
        <f t="shared" si="409"/>
        <v>2270</v>
      </c>
      <c r="B316" s="4">
        <f t="shared" si="349"/>
        <v>1286.5346091828235</v>
      </c>
      <c r="C316" s="4">
        <f t="shared" si="350"/>
        <v>3572.6082680139643</v>
      </c>
      <c r="D316" s="4">
        <f t="shared" si="351"/>
        <v>6809.6309956889654</v>
      </c>
      <c r="E316" s="11">
        <f t="shared" si="410"/>
        <v>1.5751107427462027E-8</v>
      </c>
      <c r="F316" s="11">
        <f t="shared" si="411"/>
        <v>3.1577497974213206E-8</v>
      </c>
      <c r="G316" s="11">
        <f t="shared" si="412"/>
        <v>6.9717724218309475E-8</v>
      </c>
      <c r="H316" s="4">
        <f t="shared" si="352"/>
        <v>150946.33682171296</v>
      </c>
      <c r="I316" s="4">
        <f t="shared" si="353"/>
        <v>237765.75549743974</v>
      </c>
      <c r="J316" s="4">
        <f t="shared" si="354"/>
        <v>41236.207239547912</v>
      </c>
      <c r="K316" s="4">
        <f t="shared" si="400"/>
        <v>117327.84780472444</v>
      </c>
      <c r="L316" s="4">
        <f t="shared" si="401"/>
        <v>66552.42827101647</v>
      </c>
      <c r="M316" s="4">
        <f t="shared" si="402"/>
        <v>6055.5714789323665</v>
      </c>
      <c r="N316" s="11">
        <f t="shared" si="413"/>
        <v>5.6567842478938424E-4</v>
      </c>
      <c r="O316" s="11">
        <f t="shared" si="414"/>
        <v>2.4100138735076992E-3</v>
      </c>
      <c r="P316" s="11">
        <f t="shared" si="415"/>
        <v>1.6181675790440941E-3</v>
      </c>
      <c r="Q316" s="4">
        <f t="shared" si="416"/>
        <v>812.45019969499333</v>
      </c>
      <c r="R316" s="4">
        <f t="shared" si="417"/>
        <v>4286.6508354593116</v>
      </c>
      <c r="S316" s="4">
        <f t="shared" si="418"/>
        <v>1010.0689650984737</v>
      </c>
      <c r="T316" s="4">
        <f t="shared" si="355"/>
        <v>5.3823777164900761</v>
      </c>
      <c r="U316" s="4">
        <f t="shared" si="356"/>
        <v>18.028882361511769</v>
      </c>
      <c r="V316" s="4">
        <f t="shared" si="357"/>
        <v>24.494710661211322</v>
      </c>
      <c r="W316" s="11">
        <f t="shared" si="419"/>
        <v>-1.219247815263802E-2</v>
      </c>
      <c r="X316" s="11">
        <f t="shared" si="420"/>
        <v>-1.3228699347321071E-2</v>
      </c>
      <c r="Y316" s="11">
        <f t="shared" si="421"/>
        <v>-1.2203590333800474E-2</v>
      </c>
      <c r="Z316" s="4">
        <f t="shared" si="369"/>
        <v>875.34693132732241</v>
      </c>
      <c r="AA316" s="4">
        <f t="shared" si="358"/>
        <v>18143.942434139321</v>
      </c>
      <c r="AB316" s="4">
        <f t="shared" si="359"/>
        <v>2042.7798265869369</v>
      </c>
      <c r="AC316" s="12">
        <f t="shared" si="360"/>
        <v>1.1511226519257571</v>
      </c>
      <c r="AD316" s="12">
        <f t="shared" si="361"/>
        <v>5.2538961865568519</v>
      </c>
      <c r="AE316" s="12">
        <f t="shared" si="362"/>
        <v>2.0546011673449294</v>
      </c>
      <c r="AF316" s="11">
        <f t="shared" si="422"/>
        <v>-2.9039671966837322E-3</v>
      </c>
      <c r="AG316" s="11">
        <f t="shared" si="423"/>
        <v>2.0567434751257441E-3</v>
      </c>
      <c r="AH316" s="11">
        <f t="shared" si="424"/>
        <v>8.257041531207765E-4</v>
      </c>
      <c r="AI316" s="1">
        <f t="shared" si="403"/>
        <v>300807.82168637711</v>
      </c>
      <c r="AJ316" s="1">
        <f t="shared" si="404"/>
        <v>463749.99586438789</v>
      </c>
      <c r="AK316" s="1">
        <f t="shared" si="405"/>
        <v>81108.580045500625</v>
      </c>
      <c r="AL316" s="17">
        <f t="shared" si="399"/>
        <v>72.84246790818986</v>
      </c>
      <c r="AM316" s="17">
        <f t="shared" si="399"/>
        <v>34.404535708302731</v>
      </c>
      <c r="AN316" s="17">
        <f t="shared" si="399"/>
        <v>5.032527890854035</v>
      </c>
      <c r="AO316" s="7">
        <f t="shared" si="425"/>
        <v>1.3398141362858463E-3</v>
      </c>
      <c r="AP316" s="7">
        <f t="shared" si="425"/>
        <v>2.0632130874993805E-3</v>
      </c>
      <c r="AQ316" s="7">
        <f t="shared" si="425"/>
        <v>1.4934363423349422E-3</v>
      </c>
      <c r="AR316" s="1">
        <f t="shared" si="364"/>
        <v>150946.33682171296</v>
      </c>
      <c r="AS316" s="1">
        <f t="shared" si="365"/>
        <v>237765.75549743974</v>
      </c>
      <c r="AT316" s="1">
        <f t="shared" si="366"/>
        <v>41236.207239547912</v>
      </c>
      <c r="AU316" s="1">
        <f t="shared" si="406"/>
        <v>30189.267364342595</v>
      </c>
      <c r="AV316" s="1">
        <f t="shared" si="407"/>
        <v>47553.15109948795</v>
      </c>
      <c r="AW316" s="1">
        <f t="shared" si="408"/>
        <v>8247.2414479095823</v>
      </c>
      <c r="AX316" s="1">
        <f t="shared" si="378"/>
        <v>93862.278243779554</v>
      </c>
      <c r="AY316" s="1">
        <f t="shared" si="379"/>
        <v>53241.942616813176</v>
      </c>
      <c r="AZ316" s="1">
        <f t="shared" si="380"/>
        <v>4844.4571831458934</v>
      </c>
      <c r="BA316" s="1">
        <f t="shared" si="381"/>
        <v>11.449583861840742</v>
      </c>
      <c r="BB316" s="1">
        <f t="shared" si="382"/>
        <v>10.882601759762485</v>
      </c>
      <c r="BC316" s="1">
        <f t="shared" si="383"/>
        <v>8.4855904815459127</v>
      </c>
      <c r="BD316" s="1">
        <f t="shared" si="384"/>
        <v>68.794368653929382</v>
      </c>
      <c r="BE316">
        <f t="shared" si="370"/>
        <v>7.4918915218220111E-2</v>
      </c>
      <c r="BF316">
        <f t="shared" si="371"/>
        <v>0.20311806369660462</v>
      </c>
      <c r="BG316">
        <f t="shared" si="372"/>
        <v>2.6103804494005161E-2</v>
      </c>
      <c r="BH316">
        <f t="shared" si="385"/>
        <v>0.18062170378931702</v>
      </c>
      <c r="BI316">
        <f t="shared" si="386"/>
        <v>5.6128438574748528E-4</v>
      </c>
      <c r="BJ316">
        <f t="shared" si="386"/>
        <v>4.125694779985793E-3</v>
      </c>
      <c r="BK316">
        <f t="shared" si="386"/>
        <v>6.8140860906124406E-5</v>
      </c>
      <c r="BL316">
        <f t="shared" si="375"/>
        <v>84.723821943808176</v>
      </c>
      <c r="BM316">
        <f t="shared" si="376"/>
        <v>980.9489363151655</v>
      </c>
      <c r="BN316">
        <f t="shared" si="377"/>
        <v>2.8098706618061544</v>
      </c>
      <c r="BO316">
        <f t="shared" si="348"/>
        <v>267.56118346935233</v>
      </c>
      <c r="BP316">
        <f t="shared" si="367"/>
        <v>532.34868932487541</v>
      </c>
      <c r="BQ316">
        <f t="shared" si="368"/>
        <v>105.38795007134152</v>
      </c>
      <c r="BR316" s="7">
        <f t="shared" si="393"/>
        <v>1.6858581715608612E-3</v>
      </c>
      <c r="BS316" s="7">
        <f t="shared" si="373"/>
        <v>6.1758085399740508E-4</v>
      </c>
      <c r="BT316" s="7">
        <f t="shared" si="374"/>
        <v>9.018946008660579E-5</v>
      </c>
      <c r="BU316" s="8">
        <f>MAX((BU$3*climate!$I426+BU$4*climate!$I426^2+BU$5*climate!$I426^6)*(K316/K$66)^$BW$1,-99)</f>
        <v>-45.881946473051734</v>
      </c>
      <c r="BV316" s="8">
        <f>MAX((BV$3*climate!$I426+BV$4*climate!$I426^2+BV$5*climate!$I426^6)*(L316/L$66)^$BW$1,-99)</f>
        <v>-26.503572022257249</v>
      </c>
      <c r="BW316" s="8">
        <f>MAX((BW$3*climate!$I426+BW$4*climate!$I426^2+BW$5*climate!$I426^6)*(M316/M$66)^$BW$1,-99)</f>
        <v>-26.695181702123048</v>
      </c>
      <c r="BX316" s="8">
        <f>MAX((BX$3*climate!$M426+BX$4*climate!$M426^2+BX$5*climate!$M426^6)*(K316/K$66)^$BW$1,-99)</f>
        <v>-45.881961714126753</v>
      </c>
      <c r="BY316" s="8">
        <f>MAX((BY$3*climate!$M426+BY$4*climate!$M426^2+BY$5*climate!$M426^6)*(L316/L$66)^$BW$1,-99)</f>
        <v>-26.503580278974113</v>
      </c>
      <c r="BZ316" s="8">
        <f>MAX((BZ$3*climate!$M426+BZ$4*climate!$M426^2+BZ$5*climate!$M426^6)*(M316/M$66)^$BW$1,-99)</f>
        <v>-26.695189486324683</v>
      </c>
      <c r="CA316" s="8">
        <f t="shared" si="387"/>
        <v>2.6215753951597254E-2</v>
      </c>
      <c r="CB316" s="8">
        <f t="shared" si="388"/>
        <v>1.6190347713613279E-5</v>
      </c>
      <c r="CC316" s="8">
        <f t="shared" si="389"/>
        <v>2.3643846946578587E-6</v>
      </c>
      <c r="CD316" s="8">
        <f>MAX((CD$3*climate!$I426+CD$4*climate!$I426^2+CD$5*climate!$I426^6)*(K316/K$66)^$BW$1,-99)</f>
        <v>-99</v>
      </c>
      <c r="CE316" s="8">
        <f>MAX((CE$3*climate!$I426+CE$4*climate!$I426^2+CE$5*climate!$I426^6)*(L316/L$66)^$BW$1,-99)</f>
        <v>-99</v>
      </c>
      <c r="CF316" s="8">
        <f>MAX((CF$3*climate!$I426+CF$4*climate!$I426^2+CF$5*climate!$I426^6)*(M316/M$66)^$BW$1,-99)</f>
        <v>-99</v>
      </c>
      <c r="CG316" s="8">
        <f>MAX((CG$3*climate!$M426+CG$4*climate!$M426^2+CG$5*climate!$M426^6)*(K316/K$66)^$BW$1,-99)</f>
        <v>-99</v>
      </c>
      <c r="CH316" s="8">
        <f>MAX((CH$3*climate!$M426+CH$4*climate!$M426^2+CH$5*climate!$M426^6)*(L316/L$66)^$BW$1,-99)</f>
        <v>-99</v>
      </c>
      <c r="CI316" s="8">
        <f>MAX((CI$3*climate!$M426+CI$4*climate!$M426^2+CI$5*climate!$M426^6)*(M316/M$66)^$BW$1,-99)</f>
        <v>-99</v>
      </c>
      <c r="CJ316" s="8">
        <f t="shared" si="390"/>
        <v>0</v>
      </c>
      <c r="CK316" s="8">
        <f t="shared" si="391"/>
        <v>0</v>
      </c>
      <c r="CL316" s="8">
        <f t="shared" si="392"/>
        <v>0</v>
      </c>
    </row>
    <row r="317" spans="1:90">
      <c r="A317">
        <f t="shared" si="409"/>
        <v>2271</v>
      </c>
      <c r="B317" s="4">
        <f t="shared" si="349"/>
        <v>1286.534628433951</v>
      </c>
      <c r="C317" s="4">
        <f t="shared" si="350"/>
        <v>3572.6083751872934</v>
      </c>
      <c r="D317" s="4">
        <f t="shared" si="351"/>
        <v>6809.6314467033426</v>
      </c>
      <c r="E317" s="11">
        <f t="shared" si="410"/>
        <v>1.4963552056088924E-8</v>
      </c>
      <c r="F317" s="11">
        <f t="shared" si="411"/>
        <v>2.9998623075502543E-8</v>
      </c>
      <c r="G317" s="11">
        <f t="shared" si="412"/>
        <v>6.6231838007394004E-8</v>
      </c>
      <c r="H317" s="4">
        <f t="shared" si="352"/>
        <v>151035.1947587844</v>
      </c>
      <c r="I317" s="4">
        <f t="shared" si="353"/>
        <v>238335.55966922882</v>
      </c>
      <c r="J317" s="4">
        <f t="shared" si="354"/>
        <v>41302.671838722032</v>
      </c>
      <c r="K317" s="4">
        <f t="shared" si="400"/>
        <v>117396.91370968672</v>
      </c>
      <c r="L317" s="4">
        <f t="shared" si="401"/>
        <v>66711.918755084407</v>
      </c>
      <c r="M317" s="4">
        <f t="shared" si="402"/>
        <v>6065.33145912285</v>
      </c>
      <c r="N317" s="11">
        <f t="shared" si="413"/>
        <v>5.8865739255042904E-4</v>
      </c>
      <c r="O317" s="11">
        <f t="shared" si="414"/>
        <v>2.3964637836872971E-3</v>
      </c>
      <c r="P317" s="11">
        <f t="shared" si="415"/>
        <v>1.6117356098328539E-3</v>
      </c>
      <c r="Q317" s="4">
        <f t="shared" si="416"/>
        <v>803.0168541058224</v>
      </c>
      <c r="R317" s="4">
        <f t="shared" si="417"/>
        <v>4240.0810551984605</v>
      </c>
      <c r="S317" s="4">
        <f t="shared" si="418"/>
        <v>999.35066054059746</v>
      </c>
      <c r="T317" s="4">
        <f t="shared" si="355"/>
        <v>5.3167531937725254</v>
      </c>
      <c r="U317" s="4">
        <f t="shared" si="356"/>
        <v>17.79038369718311</v>
      </c>
      <c r="V317" s="4">
        <f t="shared" si="357"/>
        <v>24.195787246956925</v>
      </c>
      <c r="W317" s="11">
        <f t="shared" si="419"/>
        <v>-1.219247815263802E-2</v>
      </c>
      <c r="X317" s="11">
        <f t="shared" si="420"/>
        <v>-1.3228699347321071E-2</v>
      </c>
      <c r="Y317" s="11">
        <f t="shared" si="421"/>
        <v>-1.2203590333800474E-2</v>
      </c>
      <c r="Z317" s="4">
        <f t="shared" si="369"/>
        <v>862.65101800111438</v>
      </c>
      <c r="AA317" s="4">
        <f t="shared" si="358"/>
        <v>17983.98346210843</v>
      </c>
      <c r="AB317" s="4">
        <f t="shared" si="359"/>
        <v>2022.784783559478</v>
      </c>
      <c r="AC317" s="12">
        <f t="shared" si="360"/>
        <v>1.1477798295052051</v>
      </c>
      <c r="AD317" s="12">
        <f t="shared" si="361"/>
        <v>5.264702103257541</v>
      </c>
      <c r="AE317" s="12">
        <f t="shared" si="362"/>
        <v>2.056297660061813</v>
      </c>
      <c r="AF317" s="11">
        <f t="shared" si="422"/>
        <v>-2.9039671966837322E-3</v>
      </c>
      <c r="AG317" s="11">
        <f t="shared" si="423"/>
        <v>2.0567434751257441E-3</v>
      </c>
      <c r="AH317" s="11">
        <f t="shared" si="424"/>
        <v>8.257041531207765E-4</v>
      </c>
      <c r="AI317" s="1">
        <f t="shared" si="403"/>
        <v>300916.30688208196</v>
      </c>
      <c r="AJ317" s="1">
        <f t="shared" si="404"/>
        <v>464928.1473774371</v>
      </c>
      <c r="AK317" s="1">
        <f t="shared" si="405"/>
        <v>81244.963488860143</v>
      </c>
      <c r="AL317" s="17">
        <f t="shared" si="399"/>
        <v>72.939087322732945</v>
      </c>
      <c r="AM317" s="17">
        <f t="shared" si="399"/>
        <v>34.474809757762017</v>
      </c>
      <c r="AN317" s="17">
        <f t="shared" si="399"/>
        <v>5.0399684932995905</v>
      </c>
      <c r="AO317" s="7">
        <f t="shared" si="425"/>
        <v>1.3264159949229878E-3</v>
      </c>
      <c r="AP317" s="7">
        <f t="shared" si="425"/>
        <v>2.0425809566243865E-3</v>
      </c>
      <c r="AQ317" s="7">
        <f t="shared" si="425"/>
        <v>1.4785019789115927E-3</v>
      </c>
      <c r="AR317" s="1">
        <f t="shared" si="364"/>
        <v>151035.1947587844</v>
      </c>
      <c r="AS317" s="1">
        <f t="shared" si="365"/>
        <v>238335.55966922882</v>
      </c>
      <c r="AT317" s="1">
        <f t="shared" si="366"/>
        <v>41302.671838722032</v>
      </c>
      <c r="AU317" s="1">
        <f t="shared" si="406"/>
        <v>30207.038951756884</v>
      </c>
      <c r="AV317" s="1">
        <f t="shared" si="407"/>
        <v>47667.111933845765</v>
      </c>
      <c r="AW317" s="1">
        <f t="shared" si="408"/>
        <v>8260.5343677444071</v>
      </c>
      <c r="AX317" s="1">
        <f t="shared" si="378"/>
        <v>93917.530967749364</v>
      </c>
      <c r="AY317" s="1">
        <f t="shared" si="379"/>
        <v>53369.535004067526</v>
      </c>
      <c r="AZ317" s="1">
        <f t="shared" si="380"/>
        <v>4852.2651672982811</v>
      </c>
      <c r="BA317" s="1">
        <f t="shared" si="381"/>
        <v>11.450172346042493</v>
      </c>
      <c r="BB317" s="1">
        <f t="shared" si="382"/>
        <v>10.884995356606272</v>
      </c>
      <c r="BC317" s="1">
        <f t="shared" si="383"/>
        <v>8.4872009197038203</v>
      </c>
      <c r="BD317" s="1">
        <f t="shared" si="384"/>
        <v>66.802809041967407</v>
      </c>
      <c r="BE317">
        <f t="shared" si="370"/>
        <v>7.4918915218220111E-2</v>
      </c>
      <c r="BF317">
        <f t="shared" si="371"/>
        <v>0.20311806369660462</v>
      </c>
      <c r="BG317">
        <f t="shared" si="372"/>
        <v>2.6103804494005161E-2</v>
      </c>
      <c r="BH317">
        <f t="shared" si="385"/>
        <v>0.18066162300658073</v>
      </c>
      <c r="BI317">
        <f t="shared" si="386"/>
        <v>5.6128438574748528E-4</v>
      </c>
      <c r="BJ317">
        <f t="shared" si="386"/>
        <v>4.125694779985793E-3</v>
      </c>
      <c r="BK317">
        <f t="shared" si="386"/>
        <v>6.8140860906124406E-5</v>
      </c>
      <c r="BL317">
        <f t="shared" si="375"/>
        <v>84.773696516436118</v>
      </c>
      <c r="BM317">
        <f t="shared" si="376"/>
        <v>983.29977441232984</v>
      </c>
      <c r="BN317">
        <f t="shared" si="377"/>
        <v>2.8143996168136596</v>
      </c>
      <c r="BO317">
        <f t="shared" si="348"/>
        <v>268.01225367689665</v>
      </c>
      <c r="BP317">
        <f t="shared" si="367"/>
        <v>538.37079523631576</v>
      </c>
      <c r="BQ317">
        <f t="shared" si="368"/>
        <v>106.60124394062612</v>
      </c>
      <c r="BR317" s="7">
        <f t="shared" si="393"/>
        <v>1.6865439607016697E-3</v>
      </c>
      <c r="BS317" s="7">
        <f t="shared" si="373"/>
        <v>5.9959306213340296E-4</v>
      </c>
      <c r="BT317" s="7">
        <f t="shared" si="374"/>
        <v>8.7419498263208739E-5</v>
      </c>
      <c r="BU317" s="8">
        <f>MAX((BU$3*climate!$I427+BU$4*climate!$I427^2+BU$5*climate!$I427^6)*(K317/K$66)^$BW$1,-99)</f>
        <v>-45.923969362585858</v>
      </c>
      <c r="BV317" s="8">
        <f>MAX((BV$3*climate!$I427+BV$4*climate!$I427^2+BV$5*climate!$I427^6)*(L317/L$66)^$BW$1,-99)</f>
        <v>-26.514126978831687</v>
      </c>
      <c r="BW317" s="8">
        <f>MAX((BW$3*climate!$I427+BW$4*climate!$I427^2+BW$5*climate!$I427^6)*(M317/M$66)^$BW$1,-99)</f>
        <v>-26.709339269229524</v>
      </c>
      <c r="BX317" s="8">
        <f>MAX((BX$3*climate!$M427+BX$4*climate!$M427^2+BX$5*climate!$M427^6)*(K317/K$66)^$BW$1,-99)</f>
        <v>-45.923984585497848</v>
      </c>
      <c r="BY317" s="8">
        <f>MAX((BY$3*climate!$M427+BY$4*climate!$M427^2+BY$5*climate!$M427^6)*(L317/L$66)^$BW$1,-99)</f>
        <v>-26.514135221820339</v>
      </c>
      <c r="BZ317" s="8">
        <f>MAX((BZ$3*climate!$M427+BZ$4*climate!$M427^2+BZ$5*climate!$M427^6)*(M317/M$66)^$BW$1,-99)</f>
        <v>-26.70934704183626</v>
      </c>
      <c r="CA317" s="8">
        <f t="shared" si="387"/>
        <v>2.6202249026329661E-2</v>
      </c>
      <c r="CB317" s="8">
        <f t="shared" si="388"/>
        <v>1.5710686728478977E-5</v>
      </c>
      <c r="CC317" s="8">
        <f t="shared" si="389"/>
        <v>2.2905874632493886E-6</v>
      </c>
      <c r="CD317" s="8">
        <f>MAX((CD$3*climate!$I427+CD$4*climate!$I427^2+CD$5*climate!$I427^6)*(K317/K$66)^$BW$1,-99)</f>
        <v>-99</v>
      </c>
      <c r="CE317" s="8">
        <f>MAX((CE$3*climate!$I427+CE$4*climate!$I427^2+CE$5*climate!$I427^6)*(L317/L$66)^$BW$1,-99)</f>
        <v>-99</v>
      </c>
      <c r="CF317" s="8">
        <f>MAX((CF$3*climate!$I427+CF$4*climate!$I427^2+CF$5*climate!$I427^6)*(M317/M$66)^$BW$1,-99)</f>
        <v>-99</v>
      </c>
      <c r="CG317" s="8">
        <f>MAX((CG$3*climate!$M427+CG$4*climate!$M427^2+CG$5*climate!$M427^6)*(K317/K$66)^$BW$1,-99)</f>
        <v>-99</v>
      </c>
      <c r="CH317" s="8">
        <f>MAX((CH$3*climate!$M427+CH$4*climate!$M427^2+CH$5*climate!$M427^6)*(L317/L$66)^$BW$1,-99)</f>
        <v>-99</v>
      </c>
      <c r="CI317" s="8">
        <f>MAX((CI$3*climate!$M427+CI$4*climate!$M427^2+CI$5*climate!$M427^6)*(M317/M$66)^$BW$1,-99)</f>
        <v>-99</v>
      </c>
      <c r="CJ317" s="8">
        <f t="shared" si="390"/>
        <v>0</v>
      </c>
      <c r="CK317" s="8">
        <f t="shared" si="391"/>
        <v>0</v>
      </c>
      <c r="CL317" s="8">
        <f t="shared" si="392"/>
        <v>0</v>
      </c>
    </row>
    <row r="318" spans="1:90">
      <c r="A318">
        <f t="shared" si="409"/>
        <v>2272</v>
      </c>
      <c r="B318" s="4">
        <f t="shared" si="349"/>
        <v>1286.5346467225224</v>
      </c>
      <c r="C318" s="4">
        <f t="shared" si="350"/>
        <v>3572.6084770019588</v>
      </c>
      <c r="D318" s="4">
        <f t="shared" si="351"/>
        <v>6809.6318751670296</v>
      </c>
      <c r="E318" s="11">
        <f t="shared" si="410"/>
        <v>1.4215374453284477E-8</v>
      </c>
      <c r="F318" s="11">
        <f t="shared" si="411"/>
        <v>2.8498691921727416E-8</v>
      </c>
      <c r="G318" s="11">
        <f t="shared" si="412"/>
        <v>6.2920246107024296E-8</v>
      </c>
      <c r="H318" s="4">
        <f t="shared" si="352"/>
        <v>151127.56275331657</v>
      </c>
      <c r="I318" s="4">
        <f t="shared" si="353"/>
        <v>238903.52603150357</v>
      </c>
      <c r="J318" s="4">
        <f t="shared" si="354"/>
        <v>41368.979911784794</v>
      </c>
      <c r="K318" s="4">
        <f t="shared" si="400"/>
        <v>117468.70800434145</v>
      </c>
      <c r="L318" s="4">
        <f t="shared" si="401"/>
        <v>66870.894913171476</v>
      </c>
      <c r="M318" s="4">
        <f t="shared" si="402"/>
        <v>6075.0684721514517</v>
      </c>
      <c r="N318" s="11">
        <f t="shared" si="413"/>
        <v>6.1155180648331253E-4</v>
      </c>
      <c r="O318" s="11">
        <f t="shared" si="414"/>
        <v>2.3830248185592318E-3</v>
      </c>
      <c r="P318" s="11">
        <f t="shared" si="415"/>
        <v>1.6053554689012817E-3</v>
      </c>
      <c r="Q318" s="4">
        <f t="shared" si="416"/>
        <v>793.71119878630611</v>
      </c>
      <c r="R318" s="4">
        <f t="shared" si="417"/>
        <v>4193.9609699534221</v>
      </c>
      <c r="S318" s="4">
        <f t="shared" si="418"/>
        <v>988.73979136033518</v>
      </c>
      <c r="T318" s="4">
        <f t="shared" si="355"/>
        <v>5.2519287966144859</v>
      </c>
      <c r="U318" s="4">
        <f t="shared" si="356"/>
        <v>17.555040059979593</v>
      </c>
      <c r="V318" s="4">
        <f t="shared" si="357"/>
        <v>23.900511771591269</v>
      </c>
      <c r="W318" s="11">
        <f t="shared" si="419"/>
        <v>-1.219247815263802E-2</v>
      </c>
      <c r="X318" s="11">
        <f t="shared" si="420"/>
        <v>-1.3228699347321071E-2</v>
      </c>
      <c r="Y318" s="11">
        <f t="shared" si="421"/>
        <v>-1.2203590333800474E-2</v>
      </c>
      <c r="Z318" s="4">
        <f t="shared" si="369"/>
        <v>850.15876809040901</v>
      </c>
      <c r="AA318" s="4">
        <f t="shared" si="358"/>
        <v>17825.193722112544</v>
      </c>
      <c r="AB318" s="4">
        <f t="shared" si="359"/>
        <v>2002.972585777972</v>
      </c>
      <c r="AC318" s="12">
        <f t="shared" si="360"/>
        <v>1.1444467145313066</v>
      </c>
      <c r="AD318" s="12">
        <f t="shared" si="361"/>
        <v>5.2755302449568964</v>
      </c>
      <c r="AE318" s="12">
        <f t="shared" si="362"/>
        <v>2.0579955535797785</v>
      </c>
      <c r="AF318" s="11">
        <f t="shared" si="422"/>
        <v>-2.9039671966837322E-3</v>
      </c>
      <c r="AG318" s="11">
        <f t="shared" si="423"/>
        <v>2.0567434751257441E-3</v>
      </c>
      <c r="AH318" s="11">
        <f t="shared" si="424"/>
        <v>8.257041531207765E-4</v>
      </c>
      <c r="AI318" s="1">
        <f t="shared" si="403"/>
        <v>301031.71514563065</v>
      </c>
      <c r="AJ318" s="1">
        <f t="shared" si="404"/>
        <v>466102.44457353919</v>
      </c>
      <c r="AK318" s="1">
        <f t="shared" si="405"/>
        <v>81381.001507718538</v>
      </c>
      <c r="AL318" s="17">
        <f t="shared" si="399"/>
        <v>73.034867419092109</v>
      </c>
      <c r="AM318" s="17">
        <f t="shared" si="399"/>
        <v>34.544523171757525</v>
      </c>
      <c r="AN318" s="17">
        <f t="shared" si="399"/>
        <v>5.0473455806566765</v>
      </c>
      <c r="AO318" s="7">
        <f t="shared" si="425"/>
        <v>1.3131518349737579E-3</v>
      </c>
      <c r="AP318" s="7">
        <f t="shared" si="425"/>
        <v>2.0221551470581424E-3</v>
      </c>
      <c r="AQ318" s="7">
        <f t="shared" si="425"/>
        <v>1.4637169591224769E-3</v>
      </c>
      <c r="AR318" s="1">
        <f t="shared" si="364"/>
        <v>151127.56275331657</v>
      </c>
      <c r="AS318" s="1">
        <f t="shared" si="365"/>
        <v>238903.52603150357</v>
      </c>
      <c r="AT318" s="1">
        <f t="shared" si="366"/>
        <v>41368.979911784794</v>
      </c>
      <c r="AU318" s="1">
        <f t="shared" si="406"/>
        <v>30225.512550663316</v>
      </c>
      <c r="AV318" s="1">
        <f t="shared" si="407"/>
        <v>47780.705206300714</v>
      </c>
      <c r="AW318" s="1">
        <f t="shared" si="408"/>
        <v>8273.7959823569599</v>
      </c>
      <c r="AX318" s="1">
        <f t="shared" si="378"/>
        <v>93974.96640347314</v>
      </c>
      <c r="AY318" s="1">
        <f t="shared" si="379"/>
        <v>53496.715930537175</v>
      </c>
      <c r="AZ318" s="1">
        <f t="shared" si="380"/>
        <v>4860.0547777211614</v>
      </c>
      <c r="BA318" s="1">
        <f t="shared" si="381"/>
        <v>11.450783710927373</v>
      </c>
      <c r="BB318" s="1">
        <f t="shared" si="382"/>
        <v>10.887375546524053</v>
      </c>
      <c r="BC318" s="1">
        <f t="shared" si="383"/>
        <v>8.4888049879670628</v>
      </c>
      <c r="BD318" s="1">
        <f t="shared" si="384"/>
        <v>64.868865701770233</v>
      </c>
      <c r="BE318">
        <f t="shared" si="370"/>
        <v>7.4918915218220111E-2</v>
      </c>
      <c r="BF318">
        <f t="shared" si="371"/>
        <v>0.20311806369660462</v>
      </c>
      <c r="BG318">
        <f t="shared" si="372"/>
        <v>2.6103804494005161E-2</v>
      </c>
      <c r="BH318">
        <f t="shared" si="385"/>
        <v>0.18070114468058338</v>
      </c>
      <c r="BI318">
        <f t="shared" si="386"/>
        <v>5.6128438574748528E-4</v>
      </c>
      <c r="BJ318">
        <f t="shared" si="386"/>
        <v>4.125694779985793E-3</v>
      </c>
      <c r="BK318">
        <f t="shared" si="386"/>
        <v>6.8140860906124406E-5</v>
      </c>
      <c r="BL318">
        <f t="shared" si="375"/>
        <v>84.825541229509824</v>
      </c>
      <c r="BM318">
        <f t="shared" si="376"/>
        <v>985.64303026837433</v>
      </c>
      <c r="BN318">
        <f t="shared" si="377"/>
        <v>2.8189179059971825</v>
      </c>
      <c r="BO318">
        <f t="shared" si="348"/>
        <v>268.46426812472947</v>
      </c>
      <c r="BP318">
        <f t="shared" si="367"/>
        <v>544.4610855209196</v>
      </c>
      <c r="BQ318">
        <f t="shared" si="368"/>
        <v>107.82851162331006</v>
      </c>
      <c r="BR318" s="7">
        <f t="shared" si="393"/>
        <v>1.6872237420557656E-3</v>
      </c>
      <c r="BS318" s="7">
        <f t="shared" si="373"/>
        <v>5.8212918653728445E-4</v>
      </c>
      <c r="BT318" s="7">
        <f t="shared" si="374"/>
        <v>8.473455312075744E-5</v>
      </c>
      <c r="BU318" s="8">
        <f>MAX((BU$3*climate!$I428+BU$4*climate!$I428^2+BU$5*climate!$I428^6)*(K318/K$66)^$BW$1,-99)</f>
        <v>-45.9642686102314</v>
      </c>
      <c r="BV318" s="8">
        <f>MAX((BV$3*climate!$I428+BV$4*climate!$I428^2+BV$5*climate!$I428^6)*(L318/L$66)^$BW$1,-99)</f>
        <v>-26.523964830748383</v>
      </c>
      <c r="BW318" s="8">
        <f>MAX((BW$3*climate!$I428+BW$4*climate!$I428^2+BW$5*climate!$I428^6)*(M318/M$66)^$BW$1,-99)</f>
        <v>-26.722783823122622</v>
      </c>
      <c r="BX318" s="8">
        <f>MAX((BX$3*climate!$M428+BX$4*climate!$M428^2+BX$5*climate!$M428^6)*(K318/K$66)^$BW$1,-99)</f>
        <v>-45.964283814956765</v>
      </c>
      <c r="BY318" s="8">
        <f>MAX((BY$3*climate!$M428+BY$4*climate!$M428^2+BY$5*climate!$M428^6)*(L318/L$66)^$BW$1,-99)</f>
        <v>-26.523973060087009</v>
      </c>
      <c r="BZ318" s="8">
        <f>MAX((BZ$3*climate!$M428+BZ$4*climate!$M428^2+BZ$5*climate!$M428^6)*(M318/M$66)^$BW$1,-99)</f>
        <v>-26.722791584195701</v>
      </c>
      <c r="CA318" s="8">
        <f t="shared" si="387"/>
        <v>2.6189207630184876E-2</v>
      </c>
      <c r="CB318" s="8">
        <f t="shared" si="388"/>
        <v>1.5245502133815565E-5</v>
      </c>
      <c r="CC318" s="8">
        <f t="shared" si="389"/>
        <v>2.2191308051304464E-6</v>
      </c>
      <c r="CD318" s="8">
        <f>MAX((CD$3*climate!$I428+CD$4*climate!$I428^2+CD$5*climate!$I428^6)*(K318/K$66)^$BW$1,-99)</f>
        <v>-99</v>
      </c>
      <c r="CE318" s="8">
        <f>MAX((CE$3*climate!$I428+CE$4*climate!$I428^2+CE$5*climate!$I428^6)*(L318/L$66)^$BW$1,-99)</f>
        <v>-99</v>
      </c>
      <c r="CF318" s="8">
        <f>MAX((CF$3*climate!$I428+CF$4*climate!$I428^2+CF$5*climate!$I428^6)*(M318/M$66)^$BW$1,-99)</f>
        <v>-99</v>
      </c>
      <c r="CG318" s="8">
        <f>MAX((CG$3*climate!$M428+CG$4*climate!$M428^2+CG$5*climate!$M428^6)*(K318/K$66)^$BW$1,-99)</f>
        <v>-99</v>
      </c>
      <c r="CH318" s="8">
        <f>MAX((CH$3*climate!$M428+CH$4*climate!$M428^2+CH$5*climate!$M428^6)*(L318/L$66)^$BW$1,-99)</f>
        <v>-99</v>
      </c>
      <c r="CI318" s="8">
        <f>MAX((CI$3*climate!$M428+CI$4*climate!$M428^2+CI$5*climate!$M428^6)*(M318/M$66)^$BW$1,-99)</f>
        <v>-99</v>
      </c>
      <c r="CJ318" s="8">
        <f t="shared" si="390"/>
        <v>0</v>
      </c>
      <c r="CK318" s="8">
        <f t="shared" si="391"/>
        <v>0</v>
      </c>
      <c r="CL318" s="8">
        <f t="shared" si="392"/>
        <v>0</v>
      </c>
    </row>
    <row r="319" spans="1:90">
      <c r="A319">
        <f t="shared" si="409"/>
        <v>2273</v>
      </c>
      <c r="B319" s="4">
        <f t="shared" si="349"/>
        <v>1286.5346640966654</v>
      </c>
      <c r="C319" s="4">
        <f t="shared" si="350"/>
        <v>3572.6085737258936</v>
      </c>
      <c r="D319" s="4">
        <f t="shared" si="351"/>
        <v>6809.6322822075572</v>
      </c>
      <c r="E319" s="11">
        <f t="shared" si="410"/>
        <v>1.3504605730620253E-8</v>
      </c>
      <c r="F319" s="11">
        <f t="shared" si="411"/>
        <v>2.7073757325641046E-8</v>
      </c>
      <c r="G319" s="11">
        <f t="shared" si="412"/>
        <v>5.9774233801673077E-8</v>
      </c>
      <c r="H319" s="4">
        <f t="shared" si="352"/>
        <v>151223.43305894852</v>
      </c>
      <c r="I319" s="4">
        <f t="shared" si="353"/>
        <v>239469.66101321831</v>
      </c>
      <c r="J319" s="4">
        <f t="shared" si="354"/>
        <v>41435.132449005898</v>
      </c>
      <c r="K319" s="4">
        <f t="shared" si="400"/>
        <v>117543.22466323081</v>
      </c>
      <c r="L319" s="4">
        <f t="shared" si="401"/>
        <v>67029.358540522691</v>
      </c>
      <c r="M319" s="4">
        <f t="shared" si="402"/>
        <v>6084.7826625336356</v>
      </c>
      <c r="N319" s="11">
        <f t="shared" si="413"/>
        <v>6.3435326867322672E-4</v>
      </c>
      <c r="O319" s="11">
        <f t="shared" si="414"/>
        <v>2.3696950303562225E-3</v>
      </c>
      <c r="P319" s="11">
        <f t="shared" si="415"/>
        <v>1.5990256614744069E-3</v>
      </c>
      <c r="Q319" s="4">
        <f t="shared" si="416"/>
        <v>784.53125739273844</v>
      </c>
      <c r="R319" s="4">
        <f t="shared" si="417"/>
        <v>4148.2873697676241</v>
      </c>
      <c r="S319" s="4">
        <f t="shared" si="418"/>
        <v>978.23540064798294</v>
      </c>
      <c r="T319" s="4">
        <f t="shared" si="355"/>
        <v>5.1878947695025532</v>
      </c>
      <c r="U319" s="4">
        <f t="shared" si="356"/>
        <v>17.322809712995944</v>
      </c>
      <c r="V319" s="4">
        <f t="shared" si="357"/>
        <v>23.608839717162592</v>
      </c>
      <c r="W319" s="11">
        <f t="shared" si="419"/>
        <v>-1.219247815263802E-2</v>
      </c>
      <c r="X319" s="11">
        <f t="shared" si="420"/>
        <v>-1.3228699347321071E-2</v>
      </c>
      <c r="Y319" s="11">
        <f t="shared" si="421"/>
        <v>-1.2203590333800474E-2</v>
      </c>
      <c r="Z319" s="4">
        <f t="shared" si="369"/>
        <v>837.86659146822956</v>
      </c>
      <c r="AA319" s="4">
        <f t="shared" si="358"/>
        <v>17667.569121640958</v>
      </c>
      <c r="AB319" s="4">
        <f t="shared" si="359"/>
        <v>1983.3417985965641</v>
      </c>
      <c r="AC319" s="12">
        <f t="shared" si="360"/>
        <v>1.1411232788139554</v>
      </c>
      <c r="AD319" s="12">
        <f t="shared" si="361"/>
        <v>5.2863806573660401</v>
      </c>
      <c r="AE319" s="12">
        <f t="shared" si="362"/>
        <v>2.0596948490554734</v>
      </c>
      <c r="AF319" s="11">
        <f t="shared" si="422"/>
        <v>-2.9039671966837322E-3</v>
      </c>
      <c r="AG319" s="11">
        <f t="shared" si="423"/>
        <v>2.0567434751257441E-3</v>
      </c>
      <c r="AH319" s="11">
        <f t="shared" si="424"/>
        <v>8.257041531207765E-4</v>
      </c>
      <c r="AI319" s="1">
        <f t="shared" si="403"/>
        <v>301154.05618173094</v>
      </c>
      <c r="AJ319" s="1">
        <f t="shared" si="404"/>
        <v>467272.90532248601</v>
      </c>
      <c r="AK319" s="1">
        <f t="shared" si="405"/>
        <v>81516.697339303646</v>
      </c>
      <c r="AL319" s="17">
        <f t="shared" si="399"/>
        <v>73.129814230558864</v>
      </c>
      <c r="AM319" s="17">
        <f t="shared" si="399"/>
        <v>34.613679013238624</v>
      </c>
      <c r="AN319" s="17">
        <f t="shared" si="399"/>
        <v>5.0546595871283859</v>
      </c>
      <c r="AO319" s="7">
        <f t="shared" si="425"/>
        <v>1.3000203166240202E-3</v>
      </c>
      <c r="AP319" s="7">
        <f t="shared" si="425"/>
        <v>2.0019335955875611E-3</v>
      </c>
      <c r="AQ319" s="7">
        <f t="shared" si="425"/>
        <v>1.449079789531252E-3</v>
      </c>
      <c r="AR319" s="1">
        <f t="shared" si="364"/>
        <v>151223.43305894852</v>
      </c>
      <c r="AS319" s="1">
        <f t="shared" si="365"/>
        <v>239469.66101321831</v>
      </c>
      <c r="AT319" s="1">
        <f t="shared" si="366"/>
        <v>41435.132449005898</v>
      </c>
      <c r="AU319" s="1">
        <f t="shared" si="406"/>
        <v>30244.686611789704</v>
      </c>
      <c r="AV319" s="1">
        <f t="shared" si="407"/>
        <v>47893.932202643664</v>
      </c>
      <c r="AW319" s="1">
        <f t="shared" si="408"/>
        <v>8287.0264898011792</v>
      </c>
      <c r="AX319" s="1">
        <f t="shared" si="378"/>
        <v>94034.579730584635</v>
      </c>
      <c r="AY319" s="1">
        <f t="shared" si="379"/>
        <v>53623.486832418152</v>
      </c>
      <c r="AZ319" s="1">
        <f t="shared" si="380"/>
        <v>4867.8261300269087</v>
      </c>
      <c r="BA319" s="1">
        <f t="shared" si="381"/>
        <v>11.45141786307906</v>
      </c>
      <c r="BB319" s="1">
        <f t="shared" si="382"/>
        <v>10.889742438254912</v>
      </c>
      <c r="BC319" s="1">
        <f t="shared" si="383"/>
        <v>8.4904027365482122</v>
      </c>
      <c r="BD319" s="1">
        <f t="shared" si="384"/>
        <v>62.99087326303394</v>
      </c>
      <c r="BE319">
        <f t="shared" si="370"/>
        <v>7.4918915218220111E-2</v>
      </c>
      <c r="BF319">
        <f t="shared" si="371"/>
        <v>0.20311806369660462</v>
      </c>
      <c r="BG319">
        <f t="shared" si="372"/>
        <v>2.6103804494005161E-2</v>
      </c>
      <c r="BH319">
        <f t="shared" si="385"/>
        <v>0.18074027358556036</v>
      </c>
      <c r="BI319">
        <f t="shared" si="386"/>
        <v>5.6128438574748528E-4</v>
      </c>
      <c r="BJ319">
        <f t="shared" si="386"/>
        <v>4.125694779985793E-3</v>
      </c>
      <c r="BK319">
        <f t="shared" si="386"/>
        <v>6.8140860906124406E-5</v>
      </c>
      <c r="BL319">
        <f t="shared" si="375"/>
        <v>84.879351735117879</v>
      </c>
      <c r="BM319">
        <f t="shared" si="376"/>
        <v>987.97873040720219</v>
      </c>
      <c r="BN319">
        <f t="shared" si="377"/>
        <v>2.8234255968345527</v>
      </c>
      <c r="BO319">
        <f t="shared" si="348"/>
        <v>268.91722741180314</v>
      </c>
      <c r="BP319">
        <f t="shared" si="367"/>
        <v>550.62033179773937</v>
      </c>
      <c r="BQ319">
        <f t="shared" si="368"/>
        <v>109.06991396010737</v>
      </c>
      <c r="BR319" s="7">
        <f t="shared" si="393"/>
        <v>1.6878945494092079E-3</v>
      </c>
      <c r="BS319" s="7">
        <f t="shared" si="373"/>
        <v>5.6517396751192667E-4</v>
      </c>
      <c r="BT319" s="7">
        <f t="shared" si="374"/>
        <v>8.2132017505668863E-5</v>
      </c>
      <c r="BU319" s="8">
        <f>MAX((BU$3*climate!$I429+BU$4*climate!$I429^2+BU$5*climate!$I429^6)*(K319/K$66)^$BW$1,-99)</f>
        <v>-46.002860526964696</v>
      </c>
      <c r="BV319" s="8">
        <f>MAX((BV$3*climate!$I429+BV$4*climate!$I429^2+BV$5*climate!$I429^6)*(L319/L$66)^$BW$1,-99)</f>
        <v>-26.533094680335481</v>
      </c>
      <c r="BW319" s="8">
        <f>MAX((BW$3*climate!$I429+BW$4*climate!$I429^2+BW$5*climate!$I429^6)*(M319/M$66)^$BW$1,-99)</f>
        <v>-26.735523873584093</v>
      </c>
      <c r="BX319" s="8">
        <f>MAX((BX$3*climate!$M429+BX$4*climate!$M429^2+BX$5*climate!$M429^6)*(K319/K$66)^$BW$1,-99)</f>
        <v>-46.002875713479881</v>
      </c>
      <c r="BY319" s="8">
        <f>MAX((BY$3*climate!$M429+BY$4*climate!$M429^2+BY$5*climate!$M429^6)*(L319/L$66)^$BW$1,-99)</f>
        <v>-26.533102896101436</v>
      </c>
      <c r="BZ319" s="8">
        <f>MAX((BZ$3*climate!$M429+BZ$4*climate!$M429^2+BZ$5*climate!$M429^6)*(M319/M$66)^$BW$1,-99)</f>
        <v>-26.735531623184052</v>
      </c>
      <c r="CA319" s="8">
        <f t="shared" si="387"/>
        <v>2.6176626632015317E-2</v>
      </c>
      <c r="CB319" s="8">
        <f t="shared" si="388"/>
        <v>1.4794347929694459E-5</v>
      </c>
      <c r="CC319" s="8">
        <f t="shared" si="389"/>
        <v>2.1499391567800399E-6</v>
      </c>
      <c r="CD319" s="8">
        <f>MAX((CD$3*climate!$I429+CD$4*climate!$I429^2+CD$5*climate!$I429^6)*(K319/K$66)^$BW$1,-99)</f>
        <v>-99</v>
      </c>
      <c r="CE319" s="8">
        <f>MAX((CE$3*climate!$I429+CE$4*climate!$I429^2+CE$5*climate!$I429^6)*(L319/L$66)^$BW$1,-99)</f>
        <v>-99</v>
      </c>
      <c r="CF319" s="8">
        <f>MAX((CF$3*climate!$I429+CF$4*climate!$I429^2+CF$5*climate!$I429^6)*(M319/M$66)^$BW$1,-99)</f>
        <v>-99</v>
      </c>
      <c r="CG319" s="8">
        <f>MAX((CG$3*climate!$M429+CG$4*climate!$M429^2+CG$5*climate!$M429^6)*(K319/K$66)^$BW$1,-99)</f>
        <v>-99</v>
      </c>
      <c r="CH319" s="8">
        <f>MAX((CH$3*climate!$M429+CH$4*climate!$M429^2+CH$5*climate!$M429^6)*(L319/L$66)^$BW$1,-99)</f>
        <v>-99</v>
      </c>
      <c r="CI319" s="8">
        <f>MAX((CI$3*climate!$M429+CI$4*climate!$M429^2+CI$5*climate!$M429^6)*(M319/M$66)^$BW$1,-99)</f>
        <v>-99</v>
      </c>
      <c r="CJ319" s="8">
        <f t="shared" si="390"/>
        <v>0</v>
      </c>
      <c r="CK319" s="8">
        <f t="shared" si="391"/>
        <v>0</v>
      </c>
      <c r="CL319" s="8">
        <f t="shared" si="392"/>
        <v>0</v>
      </c>
    </row>
    <row r="320" spans="1:90">
      <c r="A320">
        <f t="shared" si="409"/>
        <v>2274</v>
      </c>
      <c r="B320" s="4">
        <f t="shared" si="349"/>
        <v>1286.5346806021016</v>
      </c>
      <c r="C320" s="4">
        <f t="shared" si="350"/>
        <v>3572.608665613634</v>
      </c>
      <c r="D320" s="4">
        <f t="shared" si="351"/>
        <v>6809.6326688960817</v>
      </c>
      <c r="E320" s="11">
        <f t="shared" si="410"/>
        <v>1.282937544408924E-8</v>
      </c>
      <c r="F320" s="11">
        <f t="shared" si="411"/>
        <v>2.5720069459358991E-8</v>
      </c>
      <c r="G320" s="11">
        <f t="shared" si="412"/>
        <v>5.678552211158942E-8</v>
      </c>
      <c r="H320" s="4">
        <f t="shared" si="352"/>
        <v>151322.79689813909</v>
      </c>
      <c r="I320" s="4">
        <f t="shared" si="353"/>
        <v>240033.97086349785</v>
      </c>
      <c r="J320" s="4">
        <f t="shared" si="354"/>
        <v>41501.130394956686</v>
      </c>
      <c r="K320" s="4">
        <f t="shared" si="400"/>
        <v>117620.45685960025</v>
      </c>
      <c r="L320" s="4">
        <f t="shared" si="401"/>
        <v>67187.311382247193</v>
      </c>
      <c r="M320" s="4">
        <f t="shared" si="402"/>
        <v>6094.474168117571</v>
      </c>
      <c r="N320" s="11">
        <f t="shared" si="413"/>
        <v>6.5705357829615174E-4</v>
      </c>
      <c r="O320" s="11">
        <f t="shared" si="414"/>
        <v>2.3564725243343521E-3</v>
      </c>
      <c r="P320" s="11">
        <f t="shared" si="415"/>
        <v>1.5927447406807183E-3</v>
      </c>
      <c r="Q320" s="4">
        <f t="shared" si="416"/>
        <v>775.47508122843328</v>
      </c>
      <c r="R320" s="4">
        <f t="shared" si="417"/>
        <v>4103.0570392492646</v>
      </c>
      <c r="S320" s="4">
        <f t="shared" si="418"/>
        <v>967.83653665572649</v>
      </c>
      <c r="T320" s="4">
        <f t="shared" si="355"/>
        <v>5.1246414758672083</v>
      </c>
      <c r="U320" s="4">
        <f t="shared" si="356"/>
        <v>17.093651471451867</v>
      </c>
      <c r="V320" s="4">
        <f t="shared" si="357"/>
        <v>23.320727108997982</v>
      </c>
      <c r="W320" s="11">
        <f t="shared" si="419"/>
        <v>-1.219247815263802E-2</v>
      </c>
      <c r="X320" s="11">
        <f t="shared" si="420"/>
        <v>-1.3228699347321071E-2</v>
      </c>
      <c r="Y320" s="11">
        <f t="shared" si="421"/>
        <v>-1.2203590333800474E-2</v>
      </c>
      <c r="Z320" s="4">
        <f t="shared" si="369"/>
        <v>825.77095980023137</v>
      </c>
      <c r="AA320" s="4">
        <f t="shared" si="358"/>
        <v>17511.105471332121</v>
      </c>
      <c r="AB320" s="4">
        <f t="shared" si="359"/>
        <v>1963.8909919737282</v>
      </c>
      <c r="AC320" s="12">
        <f t="shared" si="360"/>
        <v>1.1378094942449075</v>
      </c>
      <c r="AD320" s="12">
        <f t="shared" si="361"/>
        <v>5.2972533862901088</v>
      </c>
      <c r="AE320" s="12">
        <f t="shared" si="362"/>
        <v>2.0613955476464998</v>
      </c>
      <c r="AF320" s="11">
        <f t="shared" si="422"/>
        <v>-2.9039671966837322E-3</v>
      </c>
      <c r="AG320" s="11">
        <f t="shared" si="423"/>
        <v>2.0567434751257441E-3</v>
      </c>
      <c r="AH320" s="11">
        <f t="shared" si="424"/>
        <v>8.257041531207765E-4</v>
      </c>
      <c r="AI320" s="1">
        <f t="shared" si="403"/>
        <v>301283.33717534755</v>
      </c>
      <c r="AJ320" s="1">
        <f t="shared" si="404"/>
        <v>468439.54699288105</v>
      </c>
      <c r="AK320" s="1">
        <f t="shared" si="405"/>
        <v>81652.054095174462</v>
      </c>
      <c r="AL320" s="17">
        <f t="shared" si="399"/>
        <v>73.223933772367033</v>
      </c>
      <c r="AM320" s="17">
        <f t="shared" si="399"/>
        <v>34.682280357253276</v>
      </c>
      <c r="AN320" s="17">
        <f t="shared" si="399"/>
        <v>5.0619109461285472</v>
      </c>
      <c r="AO320" s="7">
        <f t="shared" si="425"/>
        <v>1.2870201134577801E-3</v>
      </c>
      <c r="AP320" s="7">
        <f t="shared" si="425"/>
        <v>1.9819142596316855E-3</v>
      </c>
      <c r="AQ320" s="7">
        <f t="shared" si="425"/>
        <v>1.4345889916359395E-3</v>
      </c>
      <c r="AR320" s="1">
        <f t="shared" si="364"/>
        <v>151322.79689813909</v>
      </c>
      <c r="AS320" s="1">
        <f t="shared" si="365"/>
        <v>240033.97086349785</v>
      </c>
      <c r="AT320" s="1">
        <f t="shared" si="366"/>
        <v>41501.130394956686</v>
      </c>
      <c r="AU320" s="1">
        <f t="shared" si="406"/>
        <v>30264.559379627819</v>
      </c>
      <c r="AV320" s="1">
        <f t="shared" si="407"/>
        <v>48006.79417269957</v>
      </c>
      <c r="AW320" s="1">
        <f t="shared" si="408"/>
        <v>8300.226078991338</v>
      </c>
      <c r="AX320" s="1">
        <f t="shared" si="378"/>
        <v>94096.365487680203</v>
      </c>
      <c r="AY320" s="1">
        <f t="shared" si="379"/>
        <v>53749.849105797752</v>
      </c>
      <c r="AZ320" s="1">
        <f t="shared" si="380"/>
        <v>4875.5793344940575</v>
      </c>
      <c r="BA320" s="1">
        <f t="shared" si="381"/>
        <v>11.452074700892162</v>
      </c>
      <c r="BB320" s="1">
        <f t="shared" si="382"/>
        <v>10.892096138651974</v>
      </c>
      <c r="BC320" s="1">
        <f t="shared" si="383"/>
        <v>8.4919942142162252</v>
      </c>
      <c r="BD320" s="1">
        <f t="shared" si="384"/>
        <v>61.167214422936915</v>
      </c>
      <c r="BE320">
        <f t="shared" si="370"/>
        <v>7.4918915218220111E-2</v>
      </c>
      <c r="BF320">
        <f t="shared" si="371"/>
        <v>0.20311806369660462</v>
      </c>
      <c r="BG320">
        <f t="shared" si="372"/>
        <v>2.6103804494005161E-2</v>
      </c>
      <c r="BH320">
        <f t="shared" si="385"/>
        <v>0.1807790144610921</v>
      </c>
      <c r="BI320">
        <f t="shared" si="386"/>
        <v>5.6128438574748528E-4</v>
      </c>
      <c r="BJ320">
        <f t="shared" si="386"/>
        <v>4.125694779985793E-3</v>
      </c>
      <c r="BK320">
        <f t="shared" si="386"/>
        <v>6.8140860906124406E-5</v>
      </c>
      <c r="BL320">
        <f t="shared" si="375"/>
        <v>84.935123106563466</v>
      </c>
      <c r="BM320">
        <f t="shared" si="376"/>
        <v>990.30690061079497</v>
      </c>
      <c r="BN320">
        <f t="shared" si="377"/>
        <v>2.8279227536896756</v>
      </c>
      <c r="BO320">
        <f t="shared" si="348"/>
        <v>269.37113133419376</v>
      </c>
      <c r="BP320">
        <f t="shared" si="367"/>
        <v>556.84931443099742</v>
      </c>
      <c r="BQ320">
        <f t="shared" si="368"/>
        <v>110.32561364532769</v>
      </c>
      <c r="BR320" s="7">
        <f t="shared" si="393"/>
        <v>1.6885535140693797E-3</v>
      </c>
      <c r="BS320" s="7">
        <f t="shared" si="373"/>
        <v>5.4871258981740447E-4</v>
      </c>
      <c r="BT320" s="7">
        <f t="shared" si="374"/>
        <v>7.9609364362601251E-5</v>
      </c>
      <c r="BU320" s="8">
        <f>MAX((BU$3*climate!$I430+BU$4*climate!$I430^2+BU$5*climate!$I430^6)*(K320/K$66)^$BW$1,-99)</f>
        <v>-46.039761479905984</v>
      </c>
      <c r="BV320" s="8">
        <f>MAX((BV$3*climate!$I430+BV$4*climate!$I430^2+BV$5*climate!$I430^6)*(L320/L$66)^$BW$1,-99)</f>
        <v>-26.541525556382048</v>
      </c>
      <c r="BW320" s="8">
        <f>MAX((BW$3*climate!$I430+BW$4*climate!$I430^2+BW$5*climate!$I430^6)*(M320/M$66)^$BW$1,-99)</f>
        <v>-26.747567871053185</v>
      </c>
      <c r="BX320" s="8">
        <f>MAX((BX$3*climate!$M430+BX$4*climate!$M430^2+BX$5*climate!$M430^6)*(K320/K$66)^$BW$1,-99)</f>
        <v>-46.039776648187519</v>
      </c>
      <c r="BY320" s="8">
        <f>MAX((BY$3*climate!$M430+BY$4*climate!$M430^2+BY$5*climate!$M430^6)*(L320/L$66)^$BW$1,-99)</f>
        <v>-26.541533758651855</v>
      </c>
      <c r="BZ320" s="8">
        <f>MAX((BZ$3*climate!$M430+BZ$4*climate!$M430^2+BZ$5*climate!$M430^6)*(M320/M$66)^$BW$1,-99)</f>
        <v>-26.747575609239906</v>
      </c>
      <c r="CA320" s="8">
        <f t="shared" si="387"/>
        <v>2.6164502822370511E-2</v>
      </c>
      <c r="CB320" s="8">
        <f t="shared" si="388"/>
        <v>1.4356792104947712E-5</v>
      </c>
      <c r="CC320" s="8">
        <f t="shared" si="389"/>
        <v>2.0829394385524028E-6</v>
      </c>
      <c r="CD320" s="8">
        <f>MAX((CD$3*climate!$I430+CD$4*climate!$I430^2+CD$5*climate!$I430^6)*(K320/K$66)^$BW$1,-99)</f>
        <v>-99</v>
      </c>
      <c r="CE320" s="8">
        <f>MAX((CE$3*climate!$I430+CE$4*climate!$I430^2+CE$5*climate!$I430^6)*(L320/L$66)^$BW$1,-99)</f>
        <v>-99</v>
      </c>
      <c r="CF320" s="8">
        <f>MAX((CF$3*climate!$I430+CF$4*climate!$I430^2+CF$5*climate!$I430^6)*(M320/M$66)^$BW$1,-99)</f>
        <v>-99</v>
      </c>
      <c r="CG320" s="8">
        <f>MAX((CG$3*climate!$M430+CG$4*climate!$M430^2+CG$5*climate!$M430^6)*(K320/K$66)^$BW$1,-99)</f>
        <v>-99</v>
      </c>
      <c r="CH320" s="8">
        <f>MAX((CH$3*climate!$M430+CH$4*climate!$M430^2+CH$5*climate!$M430^6)*(L320/L$66)^$BW$1,-99)</f>
        <v>-99</v>
      </c>
      <c r="CI320" s="8">
        <f>MAX((CI$3*climate!$M430+CI$4*climate!$M430^2+CI$5*climate!$M430^6)*(M320/M$66)^$BW$1,-99)</f>
        <v>-99</v>
      </c>
      <c r="CJ320" s="8">
        <f t="shared" si="390"/>
        <v>0</v>
      </c>
      <c r="CK320" s="8">
        <f t="shared" si="391"/>
        <v>0</v>
      </c>
      <c r="CL320" s="8">
        <f t="shared" si="392"/>
        <v>0</v>
      </c>
    </row>
    <row r="321" spans="1:90">
      <c r="A321">
        <f t="shared" si="409"/>
        <v>2275</v>
      </c>
      <c r="B321" s="4">
        <f t="shared" si="349"/>
        <v>1286.5346962822662</v>
      </c>
      <c r="C321" s="4">
        <f t="shared" si="350"/>
        <v>3572.6087529069896</v>
      </c>
      <c r="D321" s="4">
        <f t="shared" si="351"/>
        <v>6809.6330362502003</v>
      </c>
      <c r="E321" s="11">
        <f t="shared" si="410"/>
        <v>1.2187906671884778E-8</v>
      </c>
      <c r="F321" s="11">
        <f t="shared" si="411"/>
        <v>2.4434065986391039E-8</v>
      </c>
      <c r="G321" s="11">
        <f t="shared" si="412"/>
        <v>5.3946246006009948E-8</v>
      </c>
      <c r="H321" s="4">
        <f t="shared" si="352"/>
        <v>151425.64448568021</v>
      </c>
      <c r="I321" s="4">
        <f t="shared" si="353"/>
        <v>240596.46165782688</v>
      </c>
      <c r="J321" s="4">
        <f t="shared" si="354"/>
        <v>41566.974649934979</v>
      </c>
      <c r="K321" s="4">
        <f t="shared" si="400"/>
        <v>117700.39698366392</v>
      </c>
      <c r="L321" s="4">
        <f t="shared" si="401"/>
        <v>67344.755135041414</v>
      </c>
      <c r="M321" s="4">
        <f t="shared" si="402"/>
        <v>6104.1431202912936</v>
      </c>
      <c r="N321" s="11">
        <f t="shared" si="413"/>
        <v>6.7964473356108002E-4</v>
      </c>
      <c r="O321" s="11">
        <f t="shared" si="414"/>
        <v>2.3433554573790705E-3</v>
      </c>
      <c r="P321" s="11">
        <f t="shared" si="415"/>
        <v>1.5865113063082692E-3</v>
      </c>
      <c r="Q321" s="4">
        <f t="shared" si="416"/>
        <v>766.54074912433271</v>
      </c>
      <c r="R321" s="4">
        <f t="shared" si="417"/>
        <v>4058.2667586364</v>
      </c>
      <c r="S321" s="4">
        <f t="shared" si="418"/>
        <v>957.54225290324837</v>
      </c>
      <c r="T321" s="4">
        <f t="shared" si="355"/>
        <v>5.0621593966325946</v>
      </c>
      <c r="U321" s="4">
        <f t="shared" si="356"/>
        <v>16.867524695388138</v>
      </c>
      <c r="V321" s="4">
        <f t="shared" si="357"/>
        <v>23.036130509073416</v>
      </c>
      <c r="W321" s="11">
        <f t="shared" si="419"/>
        <v>-1.219247815263802E-2</v>
      </c>
      <c r="X321" s="11">
        <f t="shared" si="420"/>
        <v>-1.3228699347321071E-2</v>
      </c>
      <c r="Y321" s="11">
        <f t="shared" si="421"/>
        <v>-1.2203590333800474E-2</v>
      </c>
      <c r="Z321" s="4">
        <f t="shared" si="369"/>
        <v>813.86840579156183</v>
      </c>
      <c r="AA321" s="4">
        <f t="shared" si="358"/>
        <v>17355.798488947308</v>
      </c>
      <c r="AB321" s="4">
        <f t="shared" si="359"/>
        <v>1944.6187407286102</v>
      </c>
      <c r="AC321" s="12">
        <f t="shared" si="360"/>
        <v>1.134505332797545</v>
      </c>
      <c r="AD321" s="12">
        <f t="shared" si="361"/>
        <v>5.3081484776284489</v>
      </c>
      <c r="AE321" s="12">
        <f t="shared" si="362"/>
        <v>2.0630976505114162</v>
      </c>
      <c r="AF321" s="11">
        <f t="shared" si="422"/>
        <v>-2.9039671966837322E-3</v>
      </c>
      <c r="AG321" s="11">
        <f t="shared" si="423"/>
        <v>2.0567434751257441E-3</v>
      </c>
      <c r="AH321" s="11">
        <f t="shared" si="424"/>
        <v>8.257041531207765E-4</v>
      </c>
      <c r="AI321" s="1">
        <f t="shared" si="403"/>
        <v>301419.56283744064</v>
      </c>
      <c r="AJ321" s="1">
        <f t="shared" si="404"/>
        <v>469602.38646629249</v>
      </c>
      <c r="AK321" s="1">
        <f t="shared" si="405"/>
        <v>81787.074764648365</v>
      </c>
      <c r="AL321" s="17">
        <f t="shared" si="399"/>
        <v>73.317232041163052</v>
      </c>
      <c r="AM321" s="17">
        <f t="shared" si="399"/>
        <v>34.750330290189893</v>
      </c>
      <c r="AN321" s="17">
        <f t="shared" si="399"/>
        <v>5.0691000902313057</v>
      </c>
      <c r="AO321" s="7">
        <f t="shared" si="425"/>
        <v>1.2741499123232023E-3</v>
      </c>
      <c r="AP321" s="7">
        <f t="shared" si="425"/>
        <v>1.9620951170353684E-3</v>
      </c>
      <c r="AQ321" s="7">
        <f t="shared" si="425"/>
        <v>1.4202431017195801E-3</v>
      </c>
      <c r="AR321" s="1">
        <f t="shared" si="364"/>
        <v>151425.64448568021</v>
      </c>
      <c r="AS321" s="1">
        <f t="shared" si="365"/>
        <v>240596.46165782688</v>
      </c>
      <c r="AT321" s="1">
        <f t="shared" si="366"/>
        <v>41566.974649934979</v>
      </c>
      <c r="AU321" s="1">
        <f t="shared" si="406"/>
        <v>30285.128897136045</v>
      </c>
      <c r="AV321" s="1">
        <f t="shared" si="407"/>
        <v>48119.292331565375</v>
      </c>
      <c r="AW321" s="1">
        <f t="shared" si="408"/>
        <v>8313.3949299869964</v>
      </c>
      <c r="AX321" s="1">
        <f t="shared" si="378"/>
        <v>94160.317586931124</v>
      </c>
      <c r="AY321" s="1">
        <f t="shared" si="379"/>
        <v>53875.804108033131</v>
      </c>
      <c r="AZ321" s="1">
        <f t="shared" si="380"/>
        <v>4883.3144962330352</v>
      </c>
      <c r="BA321" s="1">
        <f t="shared" si="381"/>
        <v>11.452754114771833</v>
      </c>
      <c r="BB321" s="1">
        <f t="shared" si="382"/>
        <v>10.894436752733796</v>
      </c>
      <c r="BC321" s="1">
        <f t="shared" si="383"/>
        <v>8.4935794683429808</v>
      </c>
      <c r="BD321" s="1">
        <f t="shared" si="384"/>
        <v>59.396318562426494</v>
      </c>
      <c r="BE321">
        <f t="shared" si="370"/>
        <v>7.4918915218220111E-2</v>
      </c>
      <c r="BF321">
        <f t="shared" si="371"/>
        <v>0.20311806369660462</v>
      </c>
      <c r="BG321">
        <f t="shared" si="372"/>
        <v>2.6103804494005161E-2</v>
      </c>
      <c r="BH321">
        <f t="shared" si="385"/>
        <v>0.18081737201175768</v>
      </c>
      <c r="BI321">
        <f t="shared" si="386"/>
        <v>5.6128438574748528E-4</v>
      </c>
      <c r="BJ321">
        <f t="shared" si="386"/>
        <v>4.125694779985793E-3</v>
      </c>
      <c r="BK321">
        <f t="shared" si="386"/>
        <v>6.8140860906124406E-5</v>
      </c>
      <c r="BL321">
        <f t="shared" si="375"/>
        <v>84.992849851562099</v>
      </c>
      <c r="BM321">
        <f t="shared" si="376"/>
        <v>992.62756594474831</v>
      </c>
      <c r="BN321">
        <f t="shared" si="377"/>
        <v>2.8324094379096185</v>
      </c>
      <c r="BO321">
        <f t="shared" si="348"/>
        <v>269.82597890459698</v>
      </c>
      <c r="BP321">
        <f t="shared" si="367"/>
        <v>563.148822629091</v>
      </c>
      <c r="BQ321">
        <f t="shared" si="368"/>
        <v>111.59577524822394</v>
      </c>
      <c r="BR321" s="7">
        <f t="shared" si="393"/>
        <v>1.689197863692149E-3</v>
      </c>
      <c r="BS321" s="7">
        <f t="shared" si="373"/>
        <v>5.3273066972563544E-4</v>
      </c>
      <c r="BT321" s="7">
        <f t="shared" si="374"/>
        <v>7.7164144248224038E-5</v>
      </c>
      <c r="BU321" s="8">
        <f>MAX((BU$3*climate!$I431+BU$4*climate!$I431^2+BU$5*climate!$I431^6)*(K321/K$66)^$BW$1,-99)</f>
        <v>-46.07498788770242</v>
      </c>
      <c r="BV321" s="8">
        <f>MAX((BV$3*climate!$I431+BV$4*climate!$I431^2+BV$5*climate!$I431^6)*(L321/L$66)^$BW$1,-99)</f>
        <v>-26.549266413772447</v>
      </c>
      <c r="BW321" s="8">
        <f>MAX((BW$3*climate!$I431+BW$4*climate!$I431^2+BW$5*climate!$I431^6)*(M321/M$66)^$BW$1,-99)</f>
        <v>-26.758924206050153</v>
      </c>
      <c r="BX321" s="8">
        <f>MAX((BX$3*climate!$M431+BX$4*climate!$M431^2+BX$5*climate!$M431^6)*(K321/K$66)^$BW$1,-99)</f>
        <v>-46.075003037726965</v>
      </c>
      <c r="BY321" s="8">
        <f>MAX((BY$3*climate!$M431+BY$4*climate!$M431^2+BY$5*climate!$M431^6)*(L321/L$66)^$BW$1,-99)</f>
        <v>-26.549274602621807</v>
      </c>
      <c r="BZ321" s="8">
        <f>MAX((BZ$3*climate!$M431+BZ$4*climate!$M431^2+BZ$5*climate!$M431^6)*(M321/M$66)^$BW$1,-99)</f>
        <v>-26.758931932882827</v>
      </c>
      <c r="CA321" s="8">
        <f t="shared" si="387"/>
        <v>2.6152832886069417E-2</v>
      </c>
      <c r="CB321" s="8">
        <f t="shared" si="388"/>
        <v>1.3932416178618384E-5</v>
      </c>
      <c r="CC321" s="8">
        <f t="shared" si="389"/>
        <v>2.018060969320358E-6</v>
      </c>
      <c r="CD321" s="8">
        <f>MAX((CD$3*climate!$I431+CD$4*climate!$I431^2+CD$5*climate!$I431^6)*(K321/K$66)^$BW$1,-99)</f>
        <v>-99</v>
      </c>
      <c r="CE321" s="8">
        <f>MAX((CE$3*climate!$I431+CE$4*climate!$I431^2+CE$5*climate!$I431^6)*(L321/L$66)^$BW$1,-99)</f>
        <v>-99</v>
      </c>
      <c r="CF321" s="8">
        <f>MAX((CF$3*climate!$I431+CF$4*climate!$I431^2+CF$5*climate!$I431^6)*(M321/M$66)^$BW$1,-99)</f>
        <v>-99</v>
      </c>
      <c r="CG321" s="8">
        <f>MAX((CG$3*climate!$M431+CG$4*climate!$M431^2+CG$5*climate!$M431^6)*(K321/K$66)^$BW$1,-99)</f>
        <v>-99</v>
      </c>
      <c r="CH321" s="8">
        <f>MAX((CH$3*climate!$M431+CH$4*climate!$M431^2+CH$5*climate!$M431^6)*(L321/L$66)^$BW$1,-99)</f>
        <v>-99</v>
      </c>
      <c r="CI321" s="8">
        <f>MAX((CI$3*climate!$M431+CI$4*climate!$M431^2+CI$5*climate!$M431^6)*(M321/M$66)^$BW$1,-99)</f>
        <v>-99</v>
      </c>
      <c r="CJ321" s="8">
        <f t="shared" si="390"/>
        <v>0</v>
      </c>
      <c r="CK321" s="8">
        <f t="shared" si="391"/>
        <v>0</v>
      </c>
      <c r="CL321" s="8">
        <f t="shared" si="392"/>
        <v>0</v>
      </c>
    </row>
    <row r="322" spans="1:90">
      <c r="A322">
        <f t="shared" si="409"/>
        <v>2276</v>
      </c>
      <c r="B322" s="4">
        <f t="shared" si="349"/>
        <v>1286.5347111784226</v>
      </c>
      <c r="C322" s="4">
        <f t="shared" si="350"/>
        <v>3572.6088358356797</v>
      </c>
      <c r="D322" s="4">
        <f t="shared" si="351"/>
        <v>6809.6333852366324</v>
      </c>
      <c r="E322" s="11">
        <f t="shared" si="410"/>
        <v>1.1578511338290538E-8</v>
      </c>
      <c r="F322" s="11">
        <f t="shared" si="411"/>
        <v>2.3212362687071486E-8</v>
      </c>
      <c r="G322" s="11">
        <f t="shared" si="412"/>
        <v>5.124893370570945E-8</v>
      </c>
      <c r="H322" s="4">
        <f t="shared" si="352"/>
        <v>151531.96505220287</v>
      </c>
      <c r="I322" s="4">
        <f t="shared" si="353"/>
        <v>241157.13930411887</v>
      </c>
      <c r="J322" s="4">
        <f t="shared" si="354"/>
        <v>41632.666071360203</v>
      </c>
      <c r="K322" s="4">
        <f t="shared" si="400"/>
        <v>117783.0366608645</v>
      </c>
      <c r="L322" s="4">
        <f t="shared" si="401"/>
        <v>67501.691448879006</v>
      </c>
      <c r="M322" s="4">
        <f t="shared" si="402"/>
        <v>6113.7896441855928</v>
      </c>
      <c r="N322" s="11">
        <f t="shared" si="413"/>
        <v>7.0211893348193222E-4</v>
      </c>
      <c r="O322" s="11">
        <f t="shared" si="414"/>
        <v>2.3303420366278527E-3</v>
      </c>
      <c r="P322" s="11">
        <f t="shared" si="415"/>
        <v>1.580324003582545E-3</v>
      </c>
      <c r="Q322" s="4">
        <f t="shared" si="416"/>
        <v>757.72636730856198</v>
      </c>
      <c r="R322" s="4">
        <f t="shared" si="417"/>
        <v>4013.9133048220292</v>
      </c>
      <c r="S322" s="4">
        <f t="shared" si="418"/>
        <v>947.35160827650566</v>
      </c>
      <c r="T322" s="4">
        <f t="shared" si="355"/>
        <v>5.0004391287839809</v>
      </c>
      <c r="U322" s="4">
        <f t="shared" si="356"/>
        <v>16.644389282459336</v>
      </c>
      <c r="V322" s="4">
        <f t="shared" si="357"/>
        <v>22.755007009464723</v>
      </c>
      <c r="W322" s="11">
        <f t="shared" si="419"/>
        <v>-1.219247815263802E-2</v>
      </c>
      <c r="X322" s="11">
        <f t="shared" si="420"/>
        <v>-1.3228699347321071E-2</v>
      </c>
      <c r="Y322" s="11">
        <f t="shared" si="421"/>
        <v>-1.2203590333800474E-2</v>
      </c>
      <c r="Z322" s="4">
        <f t="shared" si="369"/>
        <v>802.15552242845126</v>
      </c>
      <c r="AA322" s="4">
        <f t="shared" si="358"/>
        <v>17201.643803223502</v>
      </c>
      <c r="AB322" s="4">
        <f t="shared" si="359"/>
        <v>1925.5236247842765</v>
      </c>
      <c r="AC322" s="12">
        <f t="shared" si="360"/>
        <v>1.1312107665266382</v>
      </c>
      <c r="AD322" s="12">
        <f t="shared" si="361"/>
        <v>5.3190659773748097</v>
      </c>
      <c r="AE322" s="12">
        <f t="shared" si="362"/>
        <v>2.064801158809737</v>
      </c>
      <c r="AF322" s="11">
        <f t="shared" si="422"/>
        <v>-2.9039671966837322E-3</v>
      </c>
      <c r="AG322" s="11">
        <f t="shared" si="423"/>
        <v>2.0567434751257441E-3</v>
      </c>
      <c r="AH322" s="11">
        <f t="shared" si="424"/>
        <v>8.257041531207765E-4</v>
      </c>
      <c r="AI322" s="1">
        <f t="shared" si="403"/>
        <v>301562.73545083258</v>
      </c>
      <c r="AJ322" s="1">
        <f t="shared" si="404"/>
        <v>470761.44015122857</v>
      </c>
      <c r="AK322" s="1">
        <f t="shared" si="405"/>
        <v>81921.762218170537</v>
      </c>
      <c r="AL322" s="17">
        <f t="shared" si="399"/>
        <v>73.409715014492306</v>
      </c>
      <c r="AM322" s="17">
        <f t="shared" si="399"/>
        <v>34.817831909033863</v>
      </c>
      <c r="AN322" s="17">
        <f t="shared" si="399"/>
        <v>5.0762274511220324</v>
      </c>
      <c r="AO322" s="7">
        <f t="shared" si="425"/>
        <v>1.2614084131999702E-3</v>
      </c>
      <c r="AP322" s="7">
        <f t="shared" si="425"/>
        <v>1.9424741658650147E-3</v>
      </c>
      <c r="AQ322" s="7">
        <f t="shared" si="425"/>
        <v>1.4060406707023844E-3</v>
      </c>
      <c r="AR322" s="1">
        <f t="shared" si="364"/>
        <v>151531.96505220287</v>
      </c>
      <c r="AS322" s="1">
        <f t="shared" si="365"/>
        <v>241157.13930411887</v>
      </c>
      <c r="AT322" s="1">
        <f t="shared" si="366"/>
        <v>41632.666071360203</v>
      </c>
      <c r="AU322" s="1">
        <f t="shared" si="406"/>
        <v>30306.393010440574</v>
      </c>
      <c r="AV322" s="1">
        <f t="shared" si="407"/>
        <v>48231.42786082378</v>
      </c>
      <c r="AW322" s="1">
        <f t="shared" si="408"/>
        <v>8326.5332142720417</v>
      </c>
      <c r="AX322" s="1">
        <f t="shared" si="378"/>
        <v>94226.429328691593</v>
      </c>
      <c r="AY322" s="1">
        <f t="shared" si="379"/>
        <v>54001.353159103201</v>
      </c>
      <c r="AZ322" s="1">
        <f t="shared" si="380"/>
        <v>4891.0317153484739</v>
      </c>
      <c r="BA322" s="1">
        <f t="shared" si="381"/>
        <v>11.453455987335131</v>
      </c>
      <c r="BB322" s="1">
        <f t="shared" si="382"/>
        <v>10.896764383734364</v>
      </c>
      <c r="BC322" s="1">
        <f t="shared" si="383"/>
        <v>8.4951585449486089</v>
      </c>
      <c r="BD322" s="1">
        <f t="shared" si="384"/>
        <v>57.67666040213922</v>
      </c>
      <c r="BE322">
        <f t="shared" si="370"/>
        <v>7.4918915218220111E-2</v>
      </c>
      <c r="BF322">
        <f t="shared" si="371"/>
        <v>0.20311806369660462</v>
      </c>
      <c r="BG322">
        <f t="shared" si="372"/>
        <v>2.6103804494005161E-2</v>
      </c>
      <c r="BH322">
        <f t="shared" si="385"/>
        <v>0.18085535090679847</v>
      </c>
      <c r="BI322">
        <f t="shared" si="386"/>
        <v>5.6128438574748528E-4</v>
      </c>
      <c r="BJ322">
        <f t="shared" si="386"/>
        <v>4.125694779985793E-3</v>
      </c>
      <c r="BK322">
        <f t="shared" si="386"/>
        <v>6.8140860906124406E-5</v>
      </c>
      <c r="BL322">
        <f t="shared" si="375"/>
        <v>85.052525925435091</v>
      </c>
      <c r="BM322">
        <f t="shared" si="376"/>
        <v>994.94075078330991</v>
      </c>
      <c r="BN322">
        <f t="shared" si="377"/>
        <v>2.8368857079196803</v>
      </c>
      <c r="BO322">
        <f t="shared" ref="BO322:BO346" si="426">IF(BE321=0.99,2*BI$5*BE322*AR322/Z322*1000,BO321*(1+BR321))</f>
        <v>270.28176837173129</v>
      </c>
      <c r="BP322">
        <f t="shared" si="367"/>
        <v>569.51965454470962</v>
      </c>
      <c r="BQ322">
        <f t="shared" si="368"/>
        <v>112.88056523458586</v>
      </c>
      <c r="BR322" s="7">
        <f t="shared" si="393"/>
        <v>1.6898249210961502E-3</v>
      </c>
      <c r="BS322" s="7">
        <f t="shared" si="373"/>
        <v>5.1721424245207328E-4</v>
      </c>
      <c r="BT322" s="7">
        <f t="shared" si="374"/>
        <v>7.4793982924321593E-5</v>
      </c>
      <c r="BU322" s="8">
        <f>MAX((BU$3*climate!$I432+BU$4*climate!$I432^2+BU$5*climate!$I432^6)*(K322/K$66)^$BW$1,-99)</f>
        <v>-46.108556215931415</v>
      </c>
      <c r="BV322" s="8">
        <f>MAX((BV$3*climate!$I432+BV$4*climate!$I432^2+BV$5*climate!$I432^6)*(L322/L$66)^$BW$1,-99)</f>
        <v>-26.556326133163051</v>
      </c>
      <c r="BW322" s="8">
        <f>MAX((BW$3*climate!$I432+BW$4*climate!$I432^2+BW$5*climate!$I432^6)*(M322/M$66)^$BW$1,-99)</f>
        <v>-26.769601208641767</v>
      </c>
      <c r="BX322" s="8">
        <f>MAX((BX$3*climate!$M432+BX$4*climate!$M432^2+BX$5*climate!$M432^6)*(K322/K$66)^$BW$1,-99)</f>
        <v>-46.108571347675799</v>
      </c>
      <c r="BY322" s="8">
        <f>MAX((BY$3*climate!$M432+BY$4*climate!$M432^2+BY$5*climate!$M432^6)*(L322/L$66)^$BW$1,-99)</f>
        <v>-26.556334308666834</v>
      </c>
      <c r="BZ322" s="8">
        <f>MAX((BZ$3*climate!$M432+BZ$4*climate!$M432^2+BZ$5*climate!$M432^6)*(M322/M$66)^$BW$1,-99)</f>
        <v>-26.769608924178947</v>
      </c>
      <c r="CA322" s="8">
        <f t="shared" si="387"/>
        <v>2.6141613441017689E-2</v>
      </c>
      <c r="CB322" s="8">
        <f t="shared" si="388"/>
        <v>1.35208147923709E-5</v>
      </c>
      <c r="CC322" s="8">
        <f t="shared" si="389"/>
        <v>1.9552353893216928E-6</v>
      </c>
      <c r="CD322" s="8">
        <f>MAX((CD$3*climate!$I432+CD$4*climate!$I432^2+CD$5*climate!$I432^6)*(K322/K$66)^$BW$1,-99)</f>
        <v>-99</v>
      </c>
      <c r="CE322" s="8">
        <f>MAX((CE$3*climate!$I432+CE$4*climate!$I432^2+CE$5*climate!$I432^6)*(L322/L$66)^$BW$1,-99)</f>
        <v>-99</v>
      </c>
      <c r="CF322" s="8">
        <f>MAX((CF$3*climate!$I432+CF$4*climate!$I432^2+CF$5*climate!$I432^6)*(M322/M$66)^$BW$1,-99)</f>
        <v>-99</v>
      </c>
      <c r="CG322" s="8">
        <f>MAX((CG$3*climate!$M432+CG$4*climate!$M432^2+CG$5*climate!$M432^6)*(K322/K$66)^$BW$1,-99)</f>
        <v>-99</v>
      </c>
      <c r="CH322" s="8">
        <f>MAX((CH$3*climate!$M432+CH$4*climate!$M432^2+CH$5*climate!$M432^6)*(L322/L$66)^$BW$1,-99)</f>
        <v>-99</v>
      </c>
      <c r="CI322" s="8">
        <f>MAX((CI$3*climate!$M432+CI$4*climate!$M432^2+CI$5*climate!$M432^6)*(M322/M$66)^$BW$1,-99)</f>
        <v>-99</v>
      </c>
      <c r="CJ322" s="8">
        <f t="shared" si="390"/>
        <v>0</v>
      </c>
      <c r="CK322" s="8">
        <f t="shared" si="391"/>
        <v>0</v>
      </c>
      <c r="CL322" s="8">
        <f t="shared" si="392"/>
        <v>0</v>
      </c>
    </row>
    <row r="323" spans="1:90">
      <c r="A323">
        <f t="shared" si="409"/>
        <v>2277</v>
      </c>
      <c r="B323" s="4">
        <f t="shared" ref="B323:B346" si="427">B322*(1+E323)</f>
        <v>1286.5347253297714</v>
      </c>
      <c r="C323" s="4">
        <f t="shared" ref="C323:C346" si="428">C322*(1+F323)</f>
        <v>3572.6089146179374</v>
      </c>
      <c r="D323" s="4">
        <f t="shared" ref="D323:D346" si="429">D322*(1+G323)</f>
        <v>6809.6337167737602</v>
      </c>
      <c r="E323" s="11">
        <f t="shared" si="410"/>
        <v>1.0999585771376012E-8</v>
      </c>
      <c r="F323" s="11">
        <f t="shared" si="411"/>
        <v>2.2051744552717912E-8</v>
      </c>
      <c r="G323" s="11">
        <f t="shared" si="412"/>
        <v>4.8686487020423972E-8</v>
      </c>
      <c r="H323" s="4">
        <f t="shared" ref="H323:H346" si="430">AR323</f>
        <v>151641.74686766727</v>
      </c>
      <c r="I323" s="4">
        <f t="shared" ref="I323:I346" si="431">AS323</f>
        <v>241716.00954866296</v>
      </c>
      <c r="J323" s="4">
        <f t="shared" ref="J323:J346" si="432">AT323</f>
        <v>41698.205475139301</v>
      </c>
      <c r="K323" s="4">
        <f t="shared" si="400"/>
        <v>117868.36677012169</v>
      </c>
      <c r="L323" s="4">
        <f t="shared" si="401"/>
        <v>67658.121928666951</v>
      </c>
      <c r="M323" s="4">
        <f t="shared" si="402"/>
        <v>6123.4138588727064</v>
      </c>
      <c r="N323" s="11">
        <f t="shared" si="413"/>
        <v>7.2446857948560428E-4</v>
      </c>
      <c r="O323" s="11">
        <f t="shared" si="414"/>
        <v>2.3174305181139498E-3</v>
      </c>
      <c r="P323" s="11">
        <f t="shared" si="415"/>
        <v>1.5741815219740829E-3</v>
      </c>
      <c r="Q323" s="4">
        <f t="shared" si="416"/>
        <v>749.03006926543924</v>
      </c>
      <c r="R323" s="4">
        <f t="shared" si="417"/>
        <v>3969.9934523404327</v>
      </c>
      <c r="S323" s="4">
        <f t="shared" si="418"/>
        <v>937.26366711995172</v>
      </c>
      <c r="T323" s="4">
        <f t="shared" ref="T323:T346" si="433">T322*(1+W323)</f>
        <v>4.9394713839526858</v>
      </c>
      <c r="U323" s="4">
        <f t="shared" ref="U323:U346" si="434">U322*(1+X323)</f>
        <v>16.424205660821908</v>
      </c>
      <c r="V323" s="4">
        <f t="shared" ref="V323:V346" si="435">V322*(1+Y323)</f>
        <v>22.477314225878459</v>
      </c>
      <c r="W323" s="11">
        <f t="shared" si="419"/>
        <v>-1.219247815263802E-2</v>
      </c>
      <c r="X323" s="11">
        <f t="shared" si="420"/>
        <v>-1.3228699347321071E-2</v>
      </c>
      <c r="Y323" s="11">
        <f t="shared" si="421"/>
        <v>-1.2203590333800474E-2</v>
      </c>
      <c r="Z323" s="4">
        <f t="shared" si="369"/>
        <v>790.62896221529195</v>
      </c>
      <c r="AA323" s="4">
        <f t="shared" ref="AA323:AA346" si="436">R322*AD323*(1-BF322)</f>
        <v>17048.636957608749</v>
      </c>
      <c r="AB323" s="4">
        <f t="shared" ref="AB323:AB346" si="437">S322*AE323*(1-BG322)</f>
        <v>1906.604229398361</v>
      </c>
      <c r="AC323" s="12">
        <f t="shared" ref="AC323:AC346" si="438">AC322*(1+AF323)</f>
        <v>1.1279257675681094</v>
      </c>
      <c r="AD323" s="12">
        <f t="shared" ref="AD323:AD346" si="439">AD322*(1+AG323)</f>
        <v>5.3300059316175386</v>
      </c>
      <c r="AE323" s="12">
        <f t="shared" ref="AE323:AE346" si="440">AE322*(1+AH323)</f>
        <v>2.0665060737019347</v>
      </c>
      <c r="AF323" s="11">
        <f t="shared" si="422"/>
        <v>-2.9039671966837322E-3</v>
      </c>
      <c r="AG323" s="11">
        <f t="shared" si="423"/>
        <v>2.0567434751257441E-3</v>
      </c>
      <c r="AH323" s="11">
        <f t="shared" si="424"/>
        <v>8.257041531207765E-4</v>
      </c>
      <c r="AI323" s="1">
        <f t="shared" si="403"/>
        <v>301712.85491618991</v>
      </c>
      <c r="AJ323" s="1">
        <f t="shared" si="404"/>
        <v>471916.72399692948</v>
      </c>
      <c r="AK323" s="1">
        <f t="shared" si="405"/>
        <v>82056.119210625533</v>
      </c>
      <c r="AL323" s="17">
        <f t="shared" ref="AL323:AN338" si="441">AL322*(1+AO323)</f>
        <v>73.501388650300896</v>
      </c>
      <c r="AM323" s="17">
        <f t="shared" si="441"/>
        <v>34.884788320638648</v>
      </c>
      <c r="AN323" s="17">
        <f t="shared" si="441"/>
        <v>5.0832934595495463</v>
      </c>
      <c r="AO323" s="7">
        <f t="shared" si="425"/>
        <v>1.2487943290679705E-3</v>
      </c>
      <c r="AP323" s="7">
        <f t="shared" si="425"/>
        <v>1.9230494242063645E-3</v>
      </c>
      <c r="AQ323" s="7">
        <f t="shared" si="425"/>
        <v>1.3919802639953604E-3</v>
      </c>
      <c r="AR323" s="1">
        <f t="shared" ref="AR323:AR346" si="442">AL323*AI323^$AR$5*B323^(1-$AR$5)*(1-BI322+0.01*BU322)</f>
        <v>151641.74686766727</v>
      </c>
      <c r="AS323" s="1">
        <f t="shared" ref="AS323:AS346" si="443">AM323*AJ323^$AR$5*C323^(1-$AR$5)*(1-BJ322+0.01*BV322)</f>
        <v>241716.00954866296</v>
      </c>
      <c r="AT323" s="1">
        <f t="shared" ref="AT323:AT346" si="444">AN323*AK323^$AR$5*D323^(1-$AR$5)*(1-BK322+0.01*BW322)</f>
        <v>41698.205475139301</v>
      </c>
      <c r="AU323" s="1">
        <f t="shared" si="406"/>
        <v>30328.349373533456</v>
      </c>
      <c r="AV323" s="1">
        <f t="shared" si="407"/>
        <v>48343.201909732597</v>
      </c>
      <c r="AW323" s="1">
        <f t="shared" si="408"/>
        <v>8339.6410950278605</v>
      </c>
      <c r="AX323" s="1">
        <f t="shared" si="378"/>
        <v>94294.693416097361</v>
      </c>
      <c r="AY323" s="1">
        <f t="shared" si="379"/>
        <v>54126.497542933568</v>
      </c>
      <c r="AZ323" s="1">
        <f t="shared" si="380"/>
        <v>4898.7310870981655</v>
      </c>
      <c r="BA323" s="1">
        <f t="shared" si="381"/>
        <v>11.454180193613935</v>
      </c>
      <c r="BB323" s="1">
        <f t="shared" si="382"/>
        <v>10.899079133151751</v>
      </c>
      <c r="BC323" s="1">
        <f t="shared" si="383"/>
        <v>8.4967314887456151</v>
      </c>
      <c r="BD323" s="1">
        <f t="shared" si="384"/>
        <v>56.006758696829948</v>
      </c>
      <c r="BE323">
        <f t="shared" si="370"/>
        <v>7.4918915218220111E-2</v>
      </c>
      <c r="BF323">
        <f t="shared" si="371"/>
        <v>0.20311806369660462</v>
      </c>
      <c r="BG323">
        <f t="shared" si="372"/>
        <v>2.6103804494005161E-2</v>
      </c>
      <c r="BH323">
        <f t="shared" si="385"/>
        <v>0.1808929557797917</v>
      </c>
      <c r="BI323">
        <f t="shared" si="386"/>
        <v>5.6128438574748528E-4</v>
      </c>
      <c r="BJ323">
        <f t="shared" si="386"/>
        <v>4.125694779985793E-3</v>
      </c>
      <c r="BK323">
        <f t="shared" si="386"/>
        <v>6.8140860906124406E-5</v>
      </c>
      <c r="BL323">
        <f t="shared" si="375"/>
        <v>85.114144744294279</v>
      </c>
      <c r="BM323">
        <f t="shared" si="376"/>
        <v>997.24647883391492</v>
      </c>
      <c r="BN323">
        <f t="shared" si="377"/>
        <v>2.8413516193164621</v>
      </c>
      <c r="BO323">
        <f t="shared" si="426"/>
        <v>270.73849723964378</v>
      </c>
      <c r="BP323">
        <f t="shared" ref="BP323:BP346" si="445">2*BJ$5*BF323*AS323/AA323*1000</f>
        <v>575.96261737607881</v>
      </c>
      <c r="BQ323">
        <f t="shared" ref="BQ323:BQ346" si="446">2*BK$5*BG323*AT323/AB323*1000</f>
        <v>114.18015198858214</v>
      </c>
      <c r="BR323" s="7">
        <f t="shared" si="393"/>
        <v>1.6904321030570824E-3</v>
      </c>
      <c r="BS323" s="7">
        <f t="shared" si="373"/>
        <v>5.0214974995346925E-4</v>
      </c>
      <c r="BT323" s="7">
        <f t="shared" si="374"/>
        <v>7.2496579027559805E-5</v>
      </c>
      <c r="BU323" s="8">
        <f>MAX((BU$3*climate!$I433+BU$4*climate!$I433^2+BU$5*climate!$I433^6)*(K323/K$66)^$BW$1,-99)</f>
        <v>-46.140482972526179</v>
      </c>
      <c r="BV323" s="8">
        <f>MAX((BV$3*climate!$I433+BV$4*climate!$I433^2+BV$5*climate!$I433^6)*(L323/L$66)^$BW$1,-99)</f>
        <v>-26.562713520699635</v>
      </c>
      <c r="BW323" s="8">
        <f>MAX((BW$3*climate!$I433+BW$4*climate!$I433^2+BW$5*climate!$I433^6)*(M323/M$66)^$BW$1,-99)</f>
        <v>-26.779607147947932</v>
      </c>
      <c r="BX323" s="8">
        <f>MAX((BX$3*climate!$M433+BX$4*climate!$M433^2+BX$5*climate!$M433^6)*(K323/K$66)^$BW$1,-99)</f>
        <v>-46.140498085967373</v>
      </c>
      <c r="BY323" s="8">
        <f>MAX((BY$3*climate!$M433+BY$4*climate!$M433^2+BY$5*climate!$M433^6)*(L323/L$66)^$BW$1,-99)</f>
        <v>-26.562721682931933</v>
      </c>
      <c r="BZ323" s="8">
        <f>MAX((BZ$3*climate!$M433+BZ$4*climate!$M433^2+BZ$5*climate!$M433^6)*(M323/M$66)^$BW$1,-99)</f>
        <v>-26.779614852247523</v>
      </c>
      <c r="CA323" s="8">
        <f t="shared" si="387"/>
        <v>2.6130840911817357E-2</v>
      </c>
      <c r="CB323" s="8">
        <f t="shared" si="388"/>
        <v>1.312159522994297E-5</v>
      </c>
      <c r="CC323" s="8">
        <f t="shared" si="389"/>
        <v>1.8943965732201599E-6</v>
      </c>
      <c r="CD323" s="8">
        <f>MAX((CD$3*climate!$I433+CD$4*climate!$I433^2+CD$5*climate!$I433^6)*(K323/K$66)^$BW$1,-99)</f>
        <v>-99</v>
      </c>
      <c r="CE323" s="8">
        <f>MAX((CE$3*climate!$I433+CE$4*climate!$I433^2+CE$5*climate!$I433^6)*(L323/L$66)^$BW$1,-99)</f>
        <v>-99</v>
      </c>
      <c r="CF323" s="8">
        <f>MAX((CF$3*climate!$I433+CF$4*climate!$I433^2+CF$5*climate!$I433^6)*(M323/M$66)^$BW$1,-99)</f>
        <v>-99</v>
      </c>
      <c r="CG323" s="8">
        <f>MAX((CG$3*climate!$M433+CG$4*climate!$M433^2+CG$5*climate!$M433^6)*(K323/K$66)^$BW$1,-99)</f>
        <v>-99</v>
      </c>
      <c r="CH323" s="8">
        <f>MAX((CH$3*climate!$M433+CH$4*climate!$M433^2+CH$5*climate!$M433^6)*(L323/L$66)^$BW$1,-99)</f>
        <v>-99</v>
      </c>
      <c r="CI323" s="8">
        <f>MAX((CI$3*climate!$M433+CI$4*climate!$M433^2+CI$5*climate!$M433^6)*(M323/M$66)^$BW$1,-99)</f>
        <v>-99</v>
      </c>
      <c r="CJ323" s="8">
        <f t="shared" si="390"/>
        <v>0</v>
      </c>
      <c r="CK323" s="8">
        <f t="shared" si="391"/>
        <v>0</v>
      </c>
      <c r="CL323" s="8">
        <f t="shared" si="392"/>
        <v>0</v>
      </c>
    </row>
    <row r="324" spans="1:90">
      <c r="A324">
        <f t="shared" si="409"/>
        <v>2278</v>
      </c>
      <c r="B324" s="4">
        <f t="shared" si="427"/>
        <v>1286.534738773553</v>
      </c>
      <c r="C324" s="4">
        <f t="shared" si="428"/>
        <v>3572.6089894610836</v>
      </c>
      <c r="D324" s="4">
        <f t="shared" si="429"/>
        <v>6809.6340317340473</v>
      </c>
      <c r="E324" s="11">
        <f t="shared" si="410"/>
        <v>1.0449606482807211E-8</v>
      </c>
      <c r="F324" s="11">
        <f t="shared" si="411"/>
        <v>2.0949157325082015E-8</v>
      </c>
      <c r="G324" s="11">
        <f t="shared" si="412"/>
        <v>4.6252162669402775E-8</v>
      </c>
      <c r="H324" s="4">
        <f t="shared" si="430"/>
        <v>151754.97726482715</v>
      </c>
      <c r="I324" s="4">
        <f t="shared" si="431"/>
        <v>242273.077981957</v>
      </c>
      <c r="J324" s="4">
        <f t="shared" si="432"/>
        <v>41763.593637003374</v>
      </c>
      <c r="K324" s="4">
        <f t="shared" si="400"/>
        <v>117956.3774620609</v>
      </c>
      <c r="L324" s="4">
        <f t="shared" si="401"/>
        <v>67814.04813587034</v>
      </c>
      <c r="M324" s="4">
        <f t="shared" si="402"/>
        <v>6133.0158775608143</v>
      </c>
      <c r="N324" s="11">
        <f t="shared" si="413"/>
        <v>7.4668627682661359E-4</v>
      </c>
      <c r="O324" s="11">
        <f t="shared" si="414"/>
        <v>2.3046192054780867E-3</v>
      </c>
      <c r="P324" s="11">
        <f t="shared" si="415"/>
        <v>1.5680825940247445E-3</v>
      </c>
      <c r="Q324" s="4">
        <f t="shared" si="416"/>
        <v>740.45001558443278</v>
      </c>
      <c r="R324" s="4">
        <f t="shared" si="417"/>
        <v>3926.5039743161601</v>
      </c>
      <c r="S324" s="4">
        <f t="shared" si="418"/>
        <v>927.27749932245899</v>
      </c>
      <c r="T324" s="4">
        <f t="shared" si="433"/>
        <v>4.879246987018262</v>
      </c>
      <c r="U324" s="4">
        <f t="shared" si="434"/>
        <v>16.206934782116328</v>
      </c>
      <c r="V324" s="4">
        <f t="shared" si="435"/>
        <v>22.203010291261734</v>
      </c>
      <c r="W324" s="11">
        <f t="shared" si="419"/>
        <v>-1.219247815263802E-2</v>
      </c>
      <c r="X324" s="11">
        <f t="shared" si="420"/>
        <v>-1.3228699347321071E-2</v>
      </c>
      <c r="Y324" s="11">
        <f t="shared" si="421"/>
        <v>-1.2203590333800474E-2</v>
      </c>
      <c r="Z324" s="4">
        <f t="shared" ref="Z324:Z346" si="447">Q323*AC324*(1-BE323)</f>
        <v>779.28543640791884</v>
      </c>
      <c r="AA324" s="4">
        <f t="shared" si="436"/>
        <v>16896.773413883231</v>
      </c>
      <c r="AB324" s="4">
        <f t="shared" si="437"/>
        <v>1887.8591453815759</v>
      </c>
      <c r="AC324" s="12">
        <f t="shared" si="438"/>
        <v>1.1246503081387973</v>
      </c>
      <c r="AD324" s="12">
        <f t="shared" si="439"/>
        <v>5.3409683865397746</v>
      </c>
      <c r="AE324" s="12">
        <f t="shared" si="440"/>
        <v>2.0682123963494399</v>
      </c>
      <c r="AF324" s="11">
        <f t="shared" si="422"/>
        <v>-2.9039671966837322E-3</v>
      </c>
      <c r="AG324" s="11">
        <f t="shared" si="423"/>
        <v>2.0567434751257441E-3</v>
      </c>
      <c r="AH324" s="11">
        <f t="shared" si="424"/>
        <v>8.257041531207765E-4</v>
      </c>
      <c r="AI324" s="1">
        <f t="shared" si="403"/>
        <v>301869.91879810439</v>
      </c>
      <c r="AJ324" s="1">
        <f t="shared" si="404"/>
        <v>473068.25350696914</v>
      </c>
      <c r="AK324" s="1">
        <f t="shared" si="405"/>
        <v>82190.148384590851</v>
      </c>
      <c r="AL324" s="17">
        <f t="shared" si="441"/>
        <v>73.592258886452754</v>
      </c>
      <c r="AM324" s="17">
        <f t="shared" si="441"/>
        <v>34.951202641011278</v>
      </c>
      <c r="AN324" s="17">
        <f t="shared" si="441"/>
        <v>5.0902985452796177</v>
      </c>
      <c r="AO324" s="7">
        <f t="shared" si="425"/>
        <v>1.2363063857772907E-3</v>
      </c>
      <c r="AP324" s="7">
        <f t="shared" si="425"/>
        <v>1.9038189299643009E-3</v>
      </c>
      <c r="AQ324" s="7">
        <f t="shared" si="425"/>
        <v>1.3780604613554067E-3</v>
      </c>
      <c r="AR324" s="1">
        <f t="shared" si="442"/>
        <v>151754.97726482715</v>
      </c>
      <c r="AS324" s="1">
        <f t="shared" si="443"/>
        <v>242273.077981957</v>
      </c>
      <c r="AT324" s="1">
        <f t="shared" si="444"/>
        <v>41763.593637003374</v>
      </c>
      <c r="AU324" s="1">
        <f t="shared" si="406"/>
        <v>30350.995452965431</v>
      </c>
      <c r="AV324" s="1">
        <f t="shared" si="407"/>
        <v>48454.615596391406</v>
      </c>
      <c r="AW324" s="1">
        <f t="shared" si="408"/>
        <v>8352.7187274006756</v>
      </c>
      <c r="AX324" s="1">
        <f t="shared" si="378"/>
        <v>94365.10196964872</v>
      </c>
      <c r="AY324" s="1">
        <f t="shared" si="379"/>
        <v>54251.238508696268</v>
      </c>
      <c r="AZ324" s="1">
        <f t="shared" si="380"/>
        <v>4906.4127020486512</v>
      </c>
      <c r="BA324" s="1">
        <f t="shared" si="381"/>
        <v>11.454926601259254</v>
      </c>
      <c r="BB324" s="1">
        <f t="shared" si="382"/>
        <v>10.901381100795501</v>
      </c>
      <c r="BC324" s="1">
        <f t="shared" si="383"/>
        <v>8.4982983431818635</v>
      </c>
      <c r="BD324" s="1">
        <f t="shared" si="384"/>
        <v>54.385174967216905</v>
      </c>
      <c r="BE324">
        <f t="shared" ref="BE324:BE346" si="448">BE323</f>
        <v>7.4918915218220111E-2</v>
      </c>
      <c r="BF324">
        <f t="shared" ref="BF324:BF346" si="449">BF323</f>
        <v>0.20311806369660462</v>
      </c>
      <c r="BG324">
        <f t="shared" ref="BG324:BG346" si="450">BG323</f>
        <v>2.6103804494005161E-2</v>
      </c>
      <c r="BH324">
        <f t="shared" si="385"/>
        <v>0.18093019122833492</v>
      </c>
      <c r="BI324">
        <f t="shared" si="386"/>
        <v>5.6128438574748528E-4</v>
      </c>
      <c r="BJ324">
        <f t="shared" si="386"/>
        <v>4.125694779985793E-3</v>
      </c>
      <c r="BK324">
        <f t="shared" si="386"/>
        <v>6.8140860906124406E-5</v>
      </c>
      <c r="BL324">
        <f t="shared" si="375"/>
        <v>85.177699198212096</v>
      </c>
      <c r="BM324">
        <f t="shared" si="376"/>
        <v>999.54477316125099</v>
      </c>
      <c r="BN324">
        <f t="shared" si="377"/>
        <v>2.845807224958949</v>
      </c>
      <c r="BO324">
        <f t="shared" si="426"/>
        <v>271.19616228691109</v>
      </c>
      <c r="BP324">
        <f t="shared" si="445"/>
        <v>582.47852746937099</v>
      </c>
      <c r="BQ324">
        <f t="shared" si="446"/>
        <v>115.49470583485338</v>
      </c>
      <c r="BR324" s="7">
        <f t="shared" si="393"/>
        <v>1.6910169191095559E-3</v>
      </c>
      <c r="BS324" s="7">
        <f t="shared" ref="BS324:BS346" si="451">BS323/(1+BS$5)</f>
        <v>4.8752402908103806E-4</v>
      </c>
      <c r="BT324" s="7">
        <f t="shared" ref="BT324:BT346" si="452">BT323/(1+BT$5+BR323)</f>
        <v>7.0269701813342021E-5</v>
      </c>
      <c r="BU324" s="8">
        <f>MAX((BU$3*climate!$I434+BU$4*climate!$I434^2+BU$5*climate!$I434^6)*(K324/K$66)^$BW$1,-99)</f>
        <v>-46.1707847032256</v>
      </c>
      <c r="BV324" s="8">
        <f>MAX((BV$3*climate!$I434+BV$4*climate!$I434^2+BV$5*climate!$I434^6)*(L324/L$66)^$BW$1,-99)</f>
        <v>-26.568437307773763</v>
      </c>
      <c r="BW324" s="8">
        <f>MAX((BW$3*climate!$I434+BW$4*climate!$I434^2+BW$5*climate!$I434^6)*(M324/M$66)^$BW$1,-99)</f>
        <v>-26.7889502316877</v>
      </c>
      <c r="BX324" s="8">
        <f>MAX((BX$3*climate!$M434+BX$4*climate!$M434^2+BX$5*climate!$M434^6)*(K324/K$66)^$BW$1,-99)</f>
        <v>-46.17079979834083</v>
      </c>
      <c r="BY324" s="8">
        <f>MAX((BY$3*climate!$M434+BY$4*climate!$M434^2+BY$5*climate!$M434^6)*(L324/L$66)^$BW$1,-99)</f>
        <v>-26.568445456807858</v>
      </c>
      <c r="BZ324" s="8">
        <f>MAX((BZ$3*climate!$M434+BZ$4*climate!$M434^2+BZ$5*climate!$M434^6)*(M324/M$66)^$BW$1,-99)</f>
        <v>-26.788957924806954</v>
      </c>
      <c r="CA324" s="8">
        <f t="shared" si="387"/>
        <v>2.6120511749886451E-2</v>
      </c>
      <c r="CB324" s="8">
        <f t="shared" si="388"/>
        <v>1.2734377129963238E-5</v>
      </c>
      <c r="CC324" s="8">
        <f t="shared" si="389"/>
        <v>1.8354805718764176E-6</v>
      </c>
      <c r="CD324" s="8">
        <f>MAX((CD$3*climate!$I434+CD$4*climate!$I434^2+CD$5*climate!$I434^6)*(K324/K$66)^$BW$1,-99)</f>
        <v>-99</v>
      </c>
      <c r="CE324" s="8">
        <f>MAX((CE$3*climate!$I434+CE$4*climate!$I434^2+CE$5*climate!$I434^6)*(L324/L$66)^$BW$1,-99)</f>
        <v>-99</v>
      </c>
      <c r="CF324" s="8">
        <f>MAX((CF$3*climate!$I434+CF$4*climate!$I434^2+CF$5*climate!$I434^6)*(M324/M$66)^$BW$1,-99)</f>
        <v>-99</v>
      </c>
      <c r="CG324" s="8">
        <f>MAX((CG$3*climate!$M434+CG$4*climate!$M434^2+CG$5*climate!$M434^6)*(K324/K$66)^$BW$1,-99)</f>
        <v>-99</v>
      </c>
      <c r="CH324" s="8">
        <f>MAX((CH$3*climate!$M434+CH$4*climate!$M434^2+CH$5*climate!$M434^6)*(L324/L$66)^$BW$1,-99)</f>
        <v>-99</v>
      </c>
      <c r="CI324" s="8">
        <f>MAX((CI$3*climate!$M434+CI$4*climate!$M434^2+CI$5*climate!$M434^6)*(M324/M$66)^$BW$1,-99)</f>
        <v>-99</v>
      </c>
      <c r="CJ324" s="8">
        <f t="shared" si="390"/>
        <v>0</v>
      </c>
      <c r="CK324" s="8">
        <f t="shared" si="391"/>
        <v>0</v>
      </c>
      <c r="CL324" s="8">
        <f t="shared" si="392"/>
        <v>0</v>
      </c>
    </row>
    <row r="325" spans="1:90">
      <c r="A325">
        <f t="shared" si="409"/>
        <v>2279</v>
      </c>
      <c r="B325" s="4">
        <f t="shared" si="427"/>
        <v>1286.5347515451458</v>
      </c>
      <c r="C325" s="4">
        <f t="shared" si="428"/>
        <v>3572.6090605620739</v>
      </c>
      <c r="D325" s="4">
        <f t="shared" si="429"/>
        <v>6809.6343309463327</v>
      </c>
      <c r="E325" s="11">
        <f t="shared" si="410"/>
        <v>9.9271261586668492E-9</v>
      </c>
      <c r="F325" s="11">
        <f t="shared" si="411"/>
        <v>1.9901699458827912E-8</v>
      </c>
      <c r="G325" s="11">
        <f t="shared" si="412"/>
        <v>4.3939554535932633E-8</v>
      </c>
      <c r="H325" s="4">
        <f t="shared" si="430"/>
        <v>151871.64266265786</v>
      </c>
      <c r="I325" s="4">
        <f t="shared" si="431"/>
        <v>242828.3500444149</v>
      </c>
      <c r="J325" s="4">
        <f t="shared" si="432"/>
        <v>41828.831293815798</v>
      </c>
      <c r="K325" s="4">
        <f t="shared" si="400"/>
        <v>118047.05817721436</v>
      </c>
      <c r="L325" s="4">
        <f t="shared" si="401"/>
        <v>67969.47159010201</v>
      </c>
      <c r="M325" s="4">
        <f t="shared" si="402"/>
        <v>6142.5958077844189</v>
      </c>
      <c r="N325" s="11">
        <f t="shared" si="413"/>
        <v>7.687648358192245E-4</v>
      </c>
      <c r="O325" s="11">
        <f t="shared" si="414"/>
        <v>2.2919064486501828E-3</v>
      </c>
      <c r="P325" s="11">
        <f t="shared" si="415"/>
        <v>1.5620259942021875E-3</v>
      </c>
      <c r="Q325" s="4">
        <f t="shared" si="416"/>
        <v>731.98439379953641</v>
      </c>
      <c r="R325" s="4">
        <f t="shared" si="417"/>
        <v>3883.4416433766687</v>
      </c>
      <c r="S325" s="4">
        <f t="shared" si="418"/>
        <v>917.3921803972014</v>
      </c>
      <c r="T325" s="4">
        <f t="shared" si="433"/>
        <v>4.8197568747277169</v>
      </c>
      <c r="U325" s="4">
        <f t="shared" si="434"/>
        <v>15.99253811454207</v>
      </c>
      <c r="V325" s="4">
        <f t="shared" si="435"/>
        <v>21.932053849490021</v>
      </c>
      <c r="W325" s="11">
        <f t="shared" si="419"/>
        <v>-1.219247815263802E-2</v>
      </c>
      <c r="X325" s="11">
        <f t="shared" si="420"/>
        <v>-1.3228699347321071E-2</v>
      </c>
      <c r="Y325" s="11">
        <f t="shared" si="421"/>
        <v>-1.2203590333800474E-2</v>
      </c>
      <c r="Z325" s="4">
        <f t="shared" si="447"/>
        <v>768.121714243768</v>
      </c>
      <c r="AA325" s="4">
        <f t="shared" si="436"/>
        <v>16746.048555670055</v>
      </c>
      <c r="AB325" s="4">
        <f t="shared" si="437"/>
        <v>1869.2869693045361</v>
      </c>
      <c r="AC325" s="12">
        <f t="shared" si="438"/>
        <v>1.1213843605362219</v>
      </c>
      <c r="AD325" s="12">
        <f t="shared" si="439"/>
        <v>5.3519533884196431</v>
      </c>
      <c r="AE325" s="12">
        <f t="shared" si="440"/>
        <v>2.0699201279146413</v>
      </c>
      <c r="AF325" s="11">
        <f t="shared" si="422"/>
        <v>-2.9039671966837322E-3</v>
      </c>
      <c r="AG325" s="11">
        <f t="shared" si="423"/>
        <v>2.0567434751257441E-3</v>
      </c>
      <c r="AH325" s="11">
        <f t="shared" si="424"/>
        <v>8.257041531207765E-4</v>
      </c>
      <c r="AI325" s="1">
        <f t="shared" si="403"/>
        <v>302033.92237125942</v>
      </c>
      <c r="AJ325" s="1">
        <f t="shared" si="404"/>
        <v>474216.04375266365</v>
      </c>
      <c r="AK325" s="1">
        <f t="shared" si="405"/>
        <v>82323.852273532437</v>
      </c>
      <c r="AL325" s="17">
        <f t="shared" si="441"/>
        <v>73.682331640261793</v>
      </c>
      <c r="AM325" s="17">
        <f t="shared" si="441"/>
        <v>35.017077994612123</v>
      </c>
      <c r="AN325" s="17">
        <f t="shared" si="441"/>
        <v>5.0972431370497455</v>
      </c>
      <c r="AO325" s="7">
        <f t="shared" si="425"/>
        <v>1.2239433219195179E-3</v>
      </c>
      <c r="AP325" s="7">
        <f t="shared" si="425"/>
        <v>1.8847807406646578E-3</v>
      </c>
      <c r="AQ325" s="7">
        <f t="shared" si="425"/>
        <v>1.3642798567418527E-3</v>
      </c>
      <c r="AR325" s="1">
        <f t="shared" si="442"/>
        <v>151871.64266265786</v>
      </c>
      <c r="AS325" s="1">
        <f t="shared" si="443"/>
        <v>242828.3500444149</v>
      </c>
      <c r="AT325" s="1">
        <f t="shared" si="444"/>
        <v>41828.831293815798</v>
      </c>
      <c r="AU325" s="1">
        <f t="shared" si="406"/>
        <v>30374.328532531574</v>
      </c>
      <c r="AV325" s="1">
        <f t="shared" si="407"/>
        <v>48565.670008882982</v>
      </c>
      <c r="AW325" s="1">
        <f t="shared" si="408"/>
        <v>8365.7662587631603</v>
      </c>
      <c r="AX325" s="1">
        <f t="shared" si="378"/>
        <v>94437.646541771494</v>
      </c>
      <c r="AY325" s="1">
        <f t="shared" si="379"/>
        <v>54375.577272081609</v>
      </c>
      <c r="AZ325" s="1">
        <f t="shared" si="380"/>
        <v>4914.0766462275351</v>
      </c>
      <c r="BA325" s="1">
        <f t="shared" si="381"/>
        <v>11.455695070746746</v>
      </c>
      <c r="BB325" s="1">
        <f t="shared" si="382"/>
        <v>10.903670384832683</v>
      </c>
      <c r="BC325" s="1">
        <f t="shared" si="383"/>
        <v>8.4998591504823846</v>
      </c>
      <c r="BD325" s="1">
        <f t="shared" si="384"/>
        <v>52.810512268179721</v>
      </c>
      <c r="BE325">
        <f t="shared" si="448"/>
        <v>7.4918915218220111E-2</v>
      </c>
      <c r="BF325">
        <f t="shared" si="449"/>
        <v>0.20311806369660462</v>
      </c>
      <c r="BG325">
        <f t="shared" si="450"/>
        <v>2.6103804494005161E-2</v>
      </c>
      <c r="BH325">
        <f t="shared" si="385"/>
        <v>0.1809670618137415</v>
      </c>
      <c r="BI325">
        <f t="shared" si="386"/>
        <v>5.6128438574748528E-4</v>
      </c>
      <c r="BJ325">
        <f t="shared" si="386"/>
        <v>4.125694779985793E-3</v>
      </c>
      <c r="BK325">
        <f t="shared" si="386"/>
        <v>6.8140860906124406E-5</v>
      </c>
      <c r="BL325">
        <f t="shared" si="375"/>
        <v>85.243181664371491</v>
      </c>
      <c r="BM325">
        <f t="shared" si="376"/>
        <v>1001.8356562108055</v>
      </c>
      <c r="BN325">
        <f t="shared" si="377"/>
        <v>2.8502525750576462</v>
      </c>
      <c r="BO325">
        <f t="shared" si="426"/>
        <v>271.65475958573586</v>
      </c>
      <c r="BP325">
        <f t="shared" si="445"/>
        <v>589.06821042224465</v>
      </c>
      <c r="BQ325">
        <f t="shared" si="446"/>
        <v>116.8243990608599</v>
      </c>
      <c r="BR325" s="7">
        <f t="shared" si="393"/>
        <v>1.6915769703003125E-3</v>
      </c>
      <c r="BS325" s="7">
        <f t="shared" si="451"/>
        <v>4.7332430007867774E-4</v>
      </c>
      <c r="BT325" s="7">
        <f t="shared" si="452"/>
        <v>6.8111188971272751E-5</v>
      </c>
      <c r="BU325" s="8">
        <f>MAX((BU$3*climate!$I435+BU$4*climate!$I435^2+BU$5*climate!$I435^6)*(K325/K$66)^$BW$1,-99)</f>
        <v>-46.199477987051054</v>
      </c>
      <c r="BV325" s="8">
        <f>MAX((BV$3*climate!$I435+BV$4*climate!$I435^2+BV$5*climate!$I435^6)*(L325/L$66)^$BW$1,-99)</f>
        <v>-26.573506150817305</v>
      </c>
      <c r="BW325" s="8">
        <f>MAX((BW$3*climate!$I435+BW$4*climate!$I435^2+BW$5*climate!$I435^6)*(M325/M$66)^$BW$1,-99)</f>
        <v>-26.797638605763641</v>
      </c>
      <c r="BX325" s="8">
        <f>MAX((BX$3*climate!$M435+BX$4*climate!$M435^2+BX$5*climate!$M435^6)*(K325/K$66)^$BW$1,-99)</f>
        <v>-46.199493063817741</v>
      </c>
      <c r="BY325" s="8">
        <f>MAX((BY$3*climate!$M435+BY$4*climate!$M435^2+BY$5*climate!$M435^6)*(L325/L$66)^$BW$1,-99)</f>
        <v>-26.5735142867257</v>
      </c>
      <c r="BZ325" s="8">
        <f>MAX((BZ$3*climate!$M435+BZ$4*climate!$M435^2+BZ$5*climate!$M435^6)*(M325/M$66)^$BW$1,-99)</f>
        <v>-26.797646287759189</v>
      </c>
      <c r="CA325" s="8">
        <f t="shared" si="387"/>
        <v>2.6110622185272853E-2</v>
      </c>
      <c r="CB325" s="8">
        <f t="shared" si="388"/>
        <v>1.2358791970463067E-5</v>
      </c>
      <c r="CC325" s="8">
        <f t="shared" si="389"/>
        <v>1.7784255218186259E-6</v>
      </c>
      <c r="CD325" s="8">
        <f>MAX((CD$3*climate!$I435+CD$4*climate!$I435^2+CD$5*climate!$I435^6)*(K325/K$66)^$BW$1,-99)</f>
        <v>-99</v>
      </c>
      <c r="CE325" s="8">
        <f>MAX((CE$3*climate!$I435+CE$4*climate!$I435^2+CE$5*climate!$I435^6)*(L325/L$66)^$BW$1,-99)</f>
        <v>-99</v>
      </c>
      <c r="CF325" s="8">
        <f>MAX((CF$3*climate!$I435+CF$4*climate!$I435^2+CF$5*climate!$I435^6)*(M325/M$66)^$BW$1,-99)</f>
        <v>-99</v>
      </c>
      <c r="CG325" s="8">
        <f>MAX((CG$3*climate!$M435+CG$4*climate!$M435^2+CG$5*climate!$M435^6)*(K325/K$66)^$BW$1,-99)</f>
        <v>-99</v>
      </c>
      <c r="CH325" s="8">
        <f>MAX((CH$3*climate!$M435+CH$4*climate!$M435^2+CH$5*climate!$M435^6)*(L325/L$66)^$BW$1,-99)</f>
        <v>-99</v>
      </c>
      <c r="CI325" s="8">
        <f>MAX((CI$3*climate!$M435+CI$4*climate!$M435^2+CI$5*climate!$M435^6)*(M325/M$66)^$BW$1,-99)</f>
        <v>-99</v>
      </c>
      <c r="CJ325" s="8">
        <f t="shared" si="390"/>
        <v>0</v>
      </c>
      <c r="CK325" s="8">
        <f t="shared" si="391"/>
        <v>0</v>
      </c>
      <c r="CL325" s="8">
        <f t="shared" si="392"/>
        <v>0</v>
      </c>
    </row>
    <row r="326" spans="1:90">
      <c r="A326">
        <f t="shared" si="409"/>
        <v>2280</v>
      </c>
      <c r="B326" s="4">
        <f t="shared" si="427"/>
        <v>1286.5347636781592</v>
      </c>
      <c r="C326" s="4">
        <f t="shared" si="428"/>
        <v>3572.6091281080162</v>
      </c>
      <c r="D326" s="4">
        <f t="shared" si="429"/>
        <v>6809.634615198016</v>
      </c>
      <c r="E326" s="11">
        <f t="shared" si="410"/>
        <v>9.4307698507335062E-9</v>
      </c>
      <c r="F326" s="11">
        <f t="shared" si="411"/>
        <v>1.8906614485886515E-8</v>
      </c>
      <c r="G326" s="11">
        <f t="shared" si="412"/>
        <v>4.1742576809136001E-8</v>
      </c>
      <c r="H326" s="4">
        <f t="shared" si="430"/>
        <v>151991.72858974012</v>
      </c>
      <c r="I326" s="4">
        <f t="shared" si="431"/>
        <v>243381.83103195747</v>
      </c>
      <c r="J326" s="4">
        <f t="shared" si="432"/>
        <v>41893.919144851105</v>
      </c>
      <c r="K326" s="4">
        <f t="shared" si="400"/>
        <v>118140.3976641882</v>
      </c>
      <c r="L326" s="4">
        <f t="shared" si="401"/>
        <v>68124.393770680341</v>
      </c>
      <c r="M326" s="4">
        <f t="shared" si="402"/>
        <v>6152.1537515905147</v>
      </c>
      <c r="N326" s="11">
        <f t="shared" si="413"/>
        <v>7.906972728937145E-4</v>
      </c>
      <c r="O326" s="11">
        <f t="shared" si="414"/>
        <v>2.2792906426081228E-3</v>
      </c>
      <c r="P326" s="11">
        <f t="shared" si="415"/>
        <v>1.5560105377572242E-3</v>
      </c>
      <c r="Q326" s="4">
        <f t="shared" si="416"/>
        <v>723.63141821954275</v>
      </c>
      <c r="R326" s="4">
        <f t="shared" si="417"/>
        <v>3840.8032325299459</v>
      </c>
      <c r="S326" s="4">
        <f t="shared" si="418"/>
        <v>907.60679155572052</v>
      </c>
      <c r="T326" s="4">
        <f t="shared" si="433"/>
        <v>4.7609920943315727</v>
      </c>
      <c r="U326" s="4">
        <f t="shared" si="434"/>
        <v>15.78097763602422</v>
      </c>
      <c r="V326" s="4">
        <f t="shared" si="435"/>
        <v>21.664404049131992</v>
      </c>
      <c r="W326" s="11">
        <f t="shared" si="419"/>
        <v>-1.219247815263802E-2</v>
      </c>
      <c r="X326" s="11">
        <f t="shared" si="420"/>
        <v>-1.3228699347321071E-2</v>
      </c>
      <c r="Y326" s="11">
        <f t="shared" si="421"/>
        <v>-1.2203590333800474E-2</v>
      </c>
      <c r="Z326" s="4">
        <f t="shared" si="447"/>
        <v>757.13462216955941</v>
      </c>
      <c r="AA326" s="4">
        <f t="shared" si="436"/>
        <v>16596.457691838084</v>
      </c>
      <c r="AB326" s="4">
        <f t="shared" si="437"/>
        <v>1850.8863036933496</v>
      </c>
      <c r="AC326" s="12">
        <f t="shared" si="438"/>
        <v>1.1181278971383506</v>
      </c>
      <c r="AD326" s="12">
        <f t="shared" si="439"/>
        <v>5.3629609836304519</v>
      </c>
      <c r="AE326" s="12">
        <f t="shared" si="440"/>
        <v>2.0716292695608889</v>
      </c>
      <c r="AF326" s="11">
        <f t="shared" si="422"/>
        <v>-2.9039671966837322E-3</v>
      </c>
      <c r="AG326" s="11">
        <f t="shared" si="423"/>
        <v>2.0567434751257441E-3</v>
      </c>
      <c r="AH326" s="11">
        <f t="shared" si="424"/>
        <v>8.257041531207765E-4</v>
      </c>
      <c r="AI326" s="1">
        <f t="shared" si="403"/>
        <v>302204.85866666504</v>
      </c>
      <c r="AJ326" s="1">
        <f t="shared" si="404"/>
        <v>475360.1093862803</v>
      </c>
      <c r="AK326" s="1">
        <f t="shared" si="405"/>
        <v>82457.233304942361</v>
      </c>
      <c r="AL326" s="17">
        <f t="shared" si="441"/>
        <v>73.771612808038796</v>
      </c>
      <c r="AM326" s="17">
        <f t="shared" si="441"/>
        <v>35.08241751366873</v>
      </c>
      <c r="AN326" s="17">
        <f t="shared" si="441"/>
        <v>5.1041276625251699</v>
      </c>
      <c r="AO326" s="7">
        <f t="shared" si="425"/>
        <v>1.2117038887003227E-3</v>
      </c>
      <c r="AP326" s="7">
        <f t="shared" si="425"/>
        <v>1.8659329332580113E-3</v>
      </c>
      <c r="AQ326" s="7">
        <f t="shared" si="425"/>
        <v>1.3506370581744343E-3</v>
      </c>
      <c r="AR326" s="1">
        <f t="shared" si="442"/>
        <v>151991.72858974012</v>
      </c>
      <c r="AS326" s="1">
        <f t="shared" si="443"/>
        <v>243381.83103195747</v>
      </c>
      <c r="AT326" s="1">
        <f t="shared" si="444"/>
        <v>41893.919144851105</v>
      </c>
      <c r="AU326" s="1">
        <f t="shared" si="406"/>
        <v>30398.345717948025</v>
      </c>
      <c r="AV326" s="1">
        <f t="shared" si="407"/>
        <v>48676.366206391496</v>
      </c>
      <c r="AW326" s="1">
        <f t="shared" si="408"/>
        <v>8378.7838289702213</v>
      </c>
      <c r="AX326" s="1">
        <f t="shared" si="378"/>
        <v>94512.318131350563</v>
      </c>
      <c r="AY326" s="1">
        <f t="shared" si="379"/>
        <v>54499.515016544283</v>
      </c>
      <c r="AZ326" s="1">
        <f t="shared" si="380"/>
        <v>4921.7230012724112</v>
      </c>
      <c r="BA326" s="1">
        <f t="shared" si="381"/>
        <v>11.456485455583236</v>
      </c>
      <c r="BB326" s="1">
        <f t="shared" si="382"/>
        <v>10.905947081832737</v>
      </c>
      <c r="BC326" s="1">
        <f t="shared" si="383"/>
        <v>8.5014139516900702</v>
      </c>
      <c r="BD326" s="1">
        <f t="shared" si="384"/>
        <v>51.281413992277464</v>
      </c>
      <c r="BE326">
        <f t="shared" si="448"/>
        <v>7.4918915218220111E-2</v>
      </c>
      <c r="BF326">
        <f t="shared" si="449"/>
        <v>0.20311806369660462</v>
      </c>
      <c r="BG326">
        <f t="shared" si="450"/>
        <v>2.6103804494005161E-2</v>
      </c>
      <c r="BH326">
        <f t="shared" si="385"/>
        <v>0.18100357206074691</v>
      </c>
      <c r="BI326">
        <f t="shared" si="386"/>
        <v>5.6128438574748528E-4</v>
      </c>
      <c r="BJ326">
        <f t="shared" si="386"/>
        <v>4.125694779985793E-3</v>
      </c>
      <c r="BK326">
        <f t="shared" si="386"/>
        <v>6.8140860906124406E-5</v>
      </c>
      <c r="BL326">
        <f t="shared" ref="BL326:BL346" si="453">BI326*AR326</f>
        <v>85.310584020190774</v>
      </c>
      <c r="BM326">
        <f t="shared" ref="BM326:BM346" si="454">BJ326*AS326</f>
        <v>1004.1191498319312</v>
      </c>
      <c r="BN326">
        <f t="shared" ref="BN326:BN346" si="455">BK326*AT326</f>
        <v>2.8546877172617213</v>
      </c>
      <c r="BO326">
        <f t="shared" si="426"/>
        <v>272.11428452092355</v>
      </c>
      <c r="BP326">
        <f t="shared" si="445"/>
        <v>595.73250118857595</v>
      </c>
      <c r="BQ326">
        <f t="shared" si="446"/>
        <v>118.16940593948407</v>
      </c>
      <c r="BR326" s="7">
        <f t="shared" si="393"/>
        <v>1.6921099479529911E-3</v>
      </c>
      <c r="BS326" s="7">
        <f t="shared" si="451"/>
        <v>4.5953815541619196E-4</v>
      </c>
      <c r="BT326" s="7">
        <f t="shared" si="452"/>
        <v>6.6018944509841138E-5</v>
      </c>
      <c r="BU326" s="8">
        <f>MAX((BU$3*climate!$I436+BU$4*climate!$I436^2+BU$5*climate!$I436^6)*(K326/K$66)^$BW$1,-99)</f>
        <v>-46.226579431811892</v>
      </c>
      <c r="BV326" s="8">
        <f>MAX((BV$3*climate!$I436+BV$4*climate!$I436^2+BV$5*climate!$I436^6)*(L326/L$66)^$BW$1,-99)</f>
        <v>-26.57792863113314</v>
      </c>
      <c r="BW326" s="8">
        <f>MAX((BW$3*climate!$I436+BW$4*climate!$I436^2+BW$5*climate!$I436^6)*(M326/M$66)^$BW$1,-99)</f>
        <v>-26.805680353883318</v>
      </c>
      <c r="BX326" s="8">
        <f>MAX((BX$3*climate!$M436+BX$4*climate!$M436^2+BX$5*climate!$M436^6)*(K326/K$66)^$BW$1,-99)</f>
        <v>-46.226594490207688</v>
      </c>
      <c r="BY326" s="8">
        <f>MAX((BY$3*climate!$M436+BY$4*climate!$M436^2+BY$5*climate!$M436^6)*(L326/L$66)^$BW$1,-99)</f>
        <v>-26.577936753987558</v>
      </c>
      <c r="BZ326" s="8">
        <f>MAX((BZ$3*climate!$M436+BZ$4*climate!$M436^2+BZ$5*climate!$M436^6)*(M326/M$66)^$BW$1,-99)</f>
        <v>-26.805688024811158</v>
      </c>
      <c r="CA326" s="8">
        <f t="shared" si="387"/>
        <v>2.6101168375119981E-2</v>
      </c>
      <c r="CB326" s="8">
        <f t="shared" si="388"/>
        <v>1.1994482769310081E-5</v>
      </c>
      <c r="CC326" s="8">
        <f t="shared" si="389"/>
        <v>1.7231715865990665E-6</v>
      </c>
      <c r="CD326" s="8">
        <f>MAX((CD$3*climate!$I436+CD$4*climate!$I436^2+CD$5*climate!$I436^6)*(K326/K$66)^$BW$1,-99)</f>
        <v>-99</v>
      </c>
      <c r="CE326" s="8">
        <f>MAX((CE$3*climate!$I436+CE$4*climate!$I436^2+CE$5*climate!$I436^6)*(L326/L$66)^$BW$1,-99)</f>
        <v>-99</v>
      </c>
      <c r="CF326" s="8">
        <f>MAX((CF$3*climate!$I436+CF$4*climate!$I436^2+CF$5*climate!$I436^6)*(M326/M$66)^$BW$1,-99)</f>
        <v>-99</v>
      </c>
      <c r="CG326" s="8">
        <f>MAX((CG$3*climate!$M436+CG$4*climate!$M436^2+CG$5*climate!$M436^6)*(K326/K$66)^$BW$1,-99)</f>
        <v>-99</v>
      </c>
      <c r="CH326" s="8">
        <f>MAX((CH$3*climate!$M436+CH$4*climate!$M436^2+CH$5*climate!$M436^6)*(L326/L$66)^$BW$1,-99)</f>
        <v>-99</v>
      </c>
      <c r="CI326" s="8">
        <f>MAX((CI$3*climate!$M436+CI$4*climate!$M436^2+CI$5*climate!$M436^6)*(M326/M$66)^$BW$1,-99)</f>
        <v>-99</v>
      </c>
      <c r="CJ326" s="8">
        <f t="shared" si="390"/>
        <v>0</v>
      </c>
      <c r="CK326" s="8">
        <f t="shared" si="391"/>
        <v>0</v>
      </c>
      <c r="CL326" s="8">
        <f t="shared" si="392"/>
        <v>0</v>
      </c>
    </row>
    <row r="327" spans="1:90">
      <c r="A327">
        <f t="shared" si="409"/>
        <v>2281</v>
      </c>
      <c r="B327" s="4">
        <f t="shared" si="427"/>
        <v>1286.5347752045218</v>
      </c>
      <c r="C327" s="4">
        <f t="shared" si="428"/>
        <v>3572.6091922766627</v>
      </c>
      <c r="D327" s="4">
        <f t="shared" si="429"/>
        <v>6809.6348852371275</v>
      </c>
      <c r="E327" s="11">
        <f t="shared" si="410"/>
        <v>8.95923135819683E-9</v>
      </c>
      <c r="F327" s="11">
        <f t="shared" si="411"/>
        <v>1.796128376159219E-8</v>
      </c>
      <c r="G327" s="11">
        <f t="shared" si="412"/>
        <v>3.96554479686792E-8</v>
      </c>
      <c r="H327" s="4">
        <f t="shared" si="430"/>
        <v>152115.21970759062</v>
      </c>
      <c r="I327" s="4">
        <f t="shared" si="431"/>
        <v>243933.52610148117</v>
      </c>
      <c r="J327" s="4">
        <f t="shared" si="432"/>
        <v>41958.857853046415</v>
      </c>
      <c r="K327" s="4">
        <f t="shared" si="400"/>
        <v>118236.38399778871</v>
      </c>
      <c r="L327" s="4">
        <f t="shared" si="401"/>
        <v>68278.816118152943</v>
      </c>
      <c r="M327" s="4">
        <f t="shared" si="402"/>
        <v>6161.6898057208109</v>
      </c>
      <c r="N327" s="11">
        <f t="shared" si="413"/>
        <v>8.1247681147433859E-4</v>
      </c>
      <c r="O327" s="11">
        <f t="shared" si="414"/>
        <v>2.2667702261309763E-3</v>
      </c>
      <c r="P327" s="11">
        <f t="shared" si="415"/>
        <v>1.5500350796386897E-3</v>
      </c>
      <c r="Q327" s="4">
        <f t="shared" si="416"/>
        <v>715.38932974966485</v>
      </c>
      <c r="R327" s="4">
        <f t="shared" si="417"/>
        <v>3798.5855160081633</v>
      </c>
      <c r="S327" s="4">
        <f t="shared" si="418"/>
        <v>897.92041977644419</v>
      </c>
      <c r="T327" s="4">
        <f t="shared" si="433"/>
        <v>4.7029438022365531</v>
      </c>
      <c r="U327" s="4">
        <f t="shared" si="434"/>
        <v>15.572215827470458</v>
      </c>
      <c r="V327" s="4">
        <f t="shared" si="435"/>
        <v>21.400020537290455</v>
      </c>
      <c r="W327" s="11">
        <f t="shared" si="419"/>
        <v>-1.219247815263802E-2</v>
      </c>
      <c r="X327" s="11">
        <f t="shared" si="420"/>
        <v>-1.3228699347321071E-2</v>
      </c>
      <c r="Y327" s="11">
        <f t="shared" si="421"/>
        <v>-1.2203590333800474E-2</v>
      </c>
      <c r="Z327" s="4">
        <f t="shared" si="447"/>
        <v>746.32104306713757</v>
      </c>
      <c r="AA327" s="4">
        <f t="shared" si="436"/>
        <v>16447.996059800607</v>
      </c>
      <c r="AB327" s="4">
        <f t="shared" si="437"/>
        <v>1832.6557572143538</v>
      </c>
      <c r="AC327" s="12">
        <f t="shared" si="438"/>
        <v>1.1148808904033638</v>
      </c>
      <c r="AD327" s="12">
        <f t="shared" si="439"/>
        <v>5.3739912186408878</v>
      </c>
      <c r="AE327" s="12">
        <f t="shared" si="440"/>
        <v>2.0733398224524917</v>
      </c>
      <c r="AF327" s="11">
        <f t="shared" si="422"/>
        <v>-2.9039671966837322E-3</v>
      </c>
      <c r="AG327" s="11">
        <f t="shared" si="423"/>
        <v>2.0567434751257441E-3</v>
      </c>
      <c r="AH327" s="11">
        <f t="shared" si="424"/>
        <v>8.257041531207765E-4</v>
      </c>
      <c r="AI327" s="1">
        <f t="shared" si="403"/>
        <v>302382.7185179466</v>
      </c>
      <c r="AJ327" s="1">
        <f t="shared" si="404"/>
        <v>476500.46465404378</v>
      </c>
      <c r="AK327" s="1">
        <f t="shared" si="405"/>
        <v>82590.293803418346</v>
      </c>
      <c r="AL327" s="17">
        <f t="shared" si="441"/>
        <v>73.860108264652837</v>
      </c>
      <c r="AM327" s="17">
        <f t="shared" si="441"/>
        <v>35.147224337503623</v>
      </c>
      <c r="AN327" s="17">
        <f t="shared" si="441"/>
        <v>5.1109525482561233</v>
      </c>
      <c r="AO327" s="7">
        <f t="shared" si="425"/>
        <v>1.1995868498133194E-3</v>
      </c>
      <c r="AP327" s="7">
        <f t="shared" si="425"/>
        <v>1.8472736039254311E-3</v>
      </c>
      <c r="AQ327" s="7">
        <f t="shared" si="425"/>
        <v>1.33713068759269E-3</v>
      </c>
      <c r="AR327" s="1">
        <f t="shared" si="442"/>
        <v>152115.21970759062</v>
      </c>
      <c r="AS327" s="1">
        <f t="shared" si="443"/>
        <v>243933.52610148117</v>
      </c>
      <c r="AT327" s="1">
        <f t="shared" si="444"/>
        <v>41958.857853046415</v>
      </c>
      <c r="AU327" s="1">
        <f t="shared" si="406"/>
        <v>30423.043941518124</v>
      </c>
      <c r="AV327" s="1">
        <f t="shared" si="407"/>
        <v>48786.705220296237</v>
      </c>
      <c r="AW327" s="1">
        <f t="shared" si="408"/>
        <v>8391.771570609284</v>
      </c>
      <c r="AX327" s="1">
        <f t="shared" ref="AX327:AX346" si="456">(AR327-AU327)/B327*1000</f>
        <v>94589.10719823098</v>
      </c>
      <c r="AY327" s="1">
        <f t="shared" ref="AY327:AY346" si="457">(AS327-AV327)/C327*1000</f>
        <v>54623.052894522363</v>
      </c>
      <c r="AZ327" s="1">
        <f t="shared" ref="AZ327:AZ346" si="458">(AT327-AW327)/D327*1000</f>
        <v>4929.3518445766485</v>
      </c>
      <c r="BA327" s="1">
        <f t="shared" ref="BA327:BA346" si="459">LN(AX327)</f>
        <v>11.457297602514094</v>
      </c>
      <c r="BB327" s="1">
        <f t="shared" ref="BB327:BB346" si="460">LN(AY327)</f>
        <v>10.90821128681106</v>
      </c>
      <c r="BC327" s="1">
        <f t="shared" ref="BC327:BC346" si="461">LN(AZ327)</f>
        <v>8.5029627867052699</v>
      </c>
      <c r="BD327" s="1">
        <f t="shared" ref="BD327:BD346" si="462">SUMPRODUCT(BA327:BC327,B327:D327)*BS327</f>
        <v>49.796562707582787</v>
      </c>
      <c r="BE327">
        <f t="shared" si="448"/>
        <v>7.4918915218220111E-2</v>
      </c>
      <c r="BF327">
        <f t="shared" si="449"/>
        <v>0.20311806369660462</v>
      </c>
      <c r="BG327">
        <f t="shared" si="450"/>
        <v>2.6103804494005161E-2</v>
      </c>
      <c r="BH327">
        <f t="shared" ref="BH327:BH346" si="463">(BE327*Z327+BF327*AA327+BG327*AB327)/(Z327+AA327+AB327)</f>
        <v>0.18103972645722666</v>
      </c>
      <c r="BI327">
        <f t="shared" ref="BI327:BK346" si="464">BI$5*BE327^2</f>
        <v>5.6128438574748528E-4</v>
      </c>
      <c r="BJ327">
        <f t="shared" si="464"/>
        <v>4.125694779985793E-3</v>
      </c>
      <c r="BK327">
        <f t="shared" si="464"/>
        <v>6.8140860906124406E-5</v>
      </c>
      <c r="BL327">
        <f t="shared" si="453"/>
        <v>85.379897656418763</v>
      </c>
      <c r="BM327">
        <f t="shared" si="454"/>
        <v>1006.395275300409</v>
      </c>
      <c r="BN327">
        <f t="shared" si="455"/>
        <v>2.8591126967442815</v>
      </c>
      <c r="BO327">
        <f t="shared" si="426"/>
        <v>272.57473180874149</v>
      </c>
      <c r="BP327">
        <f t="shared" si="445"/>
        <v>602.47224418436133</v>
      </c>
      <c r="BQ327">
        <f t="shared" si="446"/>
        <v>119.52990275189671</v>
      </c>
      <c r="BR327" s="7">
        <f t="shared" si="393"/>
        <v>1.6926136324093566E-3</v>
      </c>
      <c r="BS327" s="7">
        <f t="shared" si="451"/>
        <v>4.4615354894775918E-4</v>
      </c>
      <c r="BT327" s="7">
        <f t="shared" si="452"/>
        <v>6.3990936708018119E-5</v>
      </c>
      <c r="BU327" s="8">
        <f>MAX((BU$3*climate!$I437+BU$4*climate!$I437^2+BU$5*climate!$I437^6)*(K327/K$66)^$BW$1,-99)</f>
        <v>-46.252105669641765</v>
      </c>
      <c r="BV327" s="8">
        <f>MAX((BV$3*climate!$I437+BV$4*climate!$I437^2+BV$5*climate!$I437^6)*(L327/L$66)^$BW$1,-99)</f>
        <v>-26.581713254760981</v>
      </c>
      <c r="BW327" s="8">
        <f>MAX((BW$3*climate!$I437+BW$4*climate!$I437^2+BW$5*climate!$I437^6)*(M327/M$66)^$BW$1,-99)</f>
        <v>-26.813083497216265</v>
      </c>
      <c r="BX327" s="8">
        <f>MAX((BX$3*climate!$M437+BX$4*climate!$M437^2+BX$5*climate!$M437^6)*(K327/K$66)^$BW$1,-99)</f>
        <v>-46.252120709644672</v>
      </c>
      <c r="BY327" s="8">
        <f>MAX((BY$3*climate!$M437+BY$4*climate!$M437^2+BY$5*climate!$M437^6)*(L327/L$66)^$BW$1,-99)</f>
        <v>-26.581721364632394</v>
      </c>
      <c r="BZ327" s="8">
        <f>MAX((BZ$3*climate!$M437+BZ$4*climate!$M437^2+BZ$5*climate!$M437^6)*(M327/M$66)^$BW$1,-99)</f>
        <v>-26.81309115713178</v>
      </c>
      <c r="CA327" s="8">
        <f t="shared" ref="CA327:CA346" si="465">((BU327-BX327)*H327+(BY327-BY327)*I327+(BW327-BZ327)*J327)/100</f>
        <v>2.6092146528459384E-2</v>
      </c>
      <c r="CB327" s="8">
        <f t="shared" ref="CB327:CB346" si="466">CA327*BS327</f>
        <v>1.1641103773337109E-5</v>
      </c>
      <c r="CC327" s="8">
        <f t="shared" ref="CC327:CC346" si="467">CA327*BT327</f>
        <v>1.6696608970789791E-6</v>
      </c>
      <c r="CD327" s="8">
        <f>MAX((CD$3*climate!$I437+CD$4*climate!$I437^2+CD$5*climate!$I437^6)*(K327/K$66)^$BW$1,-99)</f>
        <v>-99</v>
      </c>
      <c r="CE327" s="8">
        <f>MAX((CE$3*climate!$I437+CE$4*climate!$I437^2+CE$5*climate!$I437^6)*(L327/L$66)^$BW$1,-99)</f>
        <v>-99</v>
      </c>
      <c r="CF327" s="8">
        <f>MAX((CF$3*climate!$I437+CF$4*climate!$I437^2+CF$5*climate!$I437^6)*(M327/M$66)^$BW$1,-99)</f>
        <v>-99</v>
      </c>
      <c r="CG327" s="8">
        <f>MAX((CG$3*climate!$M437+CG$4*climate!$M437^2+CG$5*climate!$M437^6)*(K327/K$66)^$BW$1,-99)</f>
        <v>-99</v>
      </c>
      <c r="CH327" s="8">
        <f>MAX((CH$3*climate!$M437+CH$4*climate!$M437^2+CH$5*climate!$M437^6)*(L327/L$66)^$BW$1,-99)</f>
        <v>-99</v>
      </c>
      <c r="CI327" s="8">
        <f>MAX((CI$3*climate!$M437+CI$4*climate!$M437^2+CI$5*climate!$M437^6)*(M327/M$66)^$BW$1,-99)</f>
        <v>-99</v>
      </c>
      <c r="CJ327" s="8">
        <f t="shared" ref="CJ327:CJ346" si="468">((CD327-CG327)*Q327+(CH327-CH327)*R327+(CF327-CI327)*S327)/100</f>
        <v>0</v>
      </c>
      <c r="CK327" s="8">
        <f t="shared" ref="CK327:CK346" si="469">CJ327*BS327</f>
        <v>0</v>
      </c>
      <c r="CL327" s="8">
        <f t="shared" ref="CL327:CL346" si="470">CJ327*BT327</f>
        <v>0</v>
      </c>
    </row>
    <row r="328" spans="1:90">
      <c r="A328">
        <f t="shared" si="409"/>
        <v>2282</v>
      </c>
      <c r="B328" s="4">
        <f t="shared" si="427"/>
        <v>1286.5347861545663</v>
      </c>
      <c r="C328" s="4">
        <f t="shared" si="428"/>
        <v>3572.6092532368775</v>
      </c>
      <c r="D328" s="4">
        <f t="shared" si="429"/>
        <v>6809.6351417742935</v>
      </c>
      <c r="E328" s="11">
        <f t="shared" si="410"/>
        <v>8.511269790286988E-9</v>
      </c>
      <c r="F328" s="11">
        <f t="shared" si="411"/>
        <v>1.7063219573512581E-8</v>
      </c>
      <c r="G328" s="11">
        <f t="shared" si="412"/>
        <v>3.767267557024524E-8</v>
      </c>
      <c r="H328" s="4">
        <f t="shared" si="430"/>
        <v>152242.09983392683</v>
      </c>
      <c r="I328" s="4">
        <f t="shared" si="431"/>
        <v>244483.44027621113</v>
      </c>
      <c r="J328" s="4">
        <f t="shared" si="432"/>
        <v>42023.648046224196</v>
      </c>
      <c r="K328" s="4">
        <f t="shared" si="400"/>
        <v>118335.0045970978</v>
      </c>
      <c r="L328" s="4">
        <f t="shared" si="401"/>
        <v>68432.740035788331</v>
      </c>
      <c r="M328" s="4">
        <f t="shared" si="402"/>
        <v>6171.2040617898174</v>
      </c>
      <c r="N328" s="11">
        <f t="shared" si="413"/>
        <v>8.3409688265612125E-4</v>
      </c>
      <c r="O328" s="11">
        <f t="shared" si="414"/>
        <v>2.254343680608395E-3</v>
      </c>
      <c r="P328" s="11">
        <f t="shared" si="415"/>
        <v>1.5440985133936547E-3</v>
      </c>
      <c r="Q328" s="4">
        <f t="shared" si="416"/>
        <v>707.25639570493774</v>
      </c>
      <c r="R328" s="4">
        <f t="shared" si="417"/>
        <v>3756.7852700785584</v>
      </c>
      <c r="S328" s="4">
        <f t="shared" si="418"/>
        <v>888.33215786785047</v>
      </c>
      <c r="T328" s="4">
        <f t="shared" si="433"/>
        <v>4.6456032626746993</v>
      </c>
      <c r="U328" s="4">
        <f t="shared" si="434"/>
        <v>15.366215666117258</v>
      </c>
      <c r="V328" s="4">
        <f t="shared" si="435"/>
        <v>21.138863453518447</v>
      </c>
      <c r="W328" s="11">
        <f t="shared" si="419"/>
        <v>-1.219247815263802E-2</v>
      </c>
      <c r="X328" s="11">
        <f t="shared" si="420"/>
        <v>-1.3228699347321071E-2</v>
      </c>
      <c r="Y328" s="11">
        <f t="shared" si="421"/>
        <v>-1.2203590333800474E-2</v>
      </c>
      <c r="Z328" s="4">
        <f t="shared" si="447"/>
        <v>735.67791547807144</v>
      </c>
      <c r="AA328" s="4">
        <f t="shared" si="436"/>
        <v>16300.658828712578</v>
      </c>
      <c r="AB328" s="4">
        <f t="shared" si="437"/>
        <v>1814.5939448484792</v>
      </c>
      <c r="AC328" s="12">
        <f t="shared" si="438"/>
        <v>1.111643312869423</v>
      </c>
      <c r="AD328" s="12">
        <f t="shared" si="439"/>
        <v>5.3850441400152107</v>
      </c>
      <c r="AE328" s="12">
        <f t="shared" si="440"/>
        <v>2.0750517877547212</v>
      </c>
      <c r="AF328" s="11">
        <f t="shared" si="422"/>
        <v>-2.9039671966837322E-3</v>
      </c>
      <c r="AG328" s="11">
        <f t="shared" si="423"/>
        <v>2.0567434751257441E-3</v>
      </c>
      <c r="AH328" s="11">
        <f t="shared" si="424"/>
        <v>8.257041531207765E-4</v>
      </c>
      <c r="AI328" s="1">
        <f t="shared" si="403"/>
        <v>302567.49060767004</v>
      </c>
      <c r="AJ328" s="1">
        <f t="shared" si="404"/>
        <v>477637.12340893561</v>
      </c>
      <c r="AK328" s="1">
        <f t="shared" si="405"/>
        <v>82723.0359936858</v>
      </c>
      <c r="AL328" s="17">
        <f t="shared" si="441"/>
        <v>73.947823863106905</v>
      </c>
      <c r="AM328" s="17">
        <f t="shared" si="441"/>
        <v>35.211501611875839</v>
      </c>
      <c r="AN328" s="17">
        <f t="shared" si="441"/>
        <v>5.1177182196362754</v>
      </c>
      <c r="AO328" s="7">
        <f t="shared" si="425"/>
        <v>1.1875909813151863E-3</v>
      </c>
      <c r="AP328" s="7">
        <f t="shared" si="425"/>
        <v>1.8288008678861768E-3</v>
      </c>
      <c r="AQ328" s="7">
        <f t="shared" si="425"/>
        <v>1.3237593807167631E-3</v>
      </c>
      <c r="AR328" s="1">
        <f t="shared" si="442"/>
        <v>152242.09983392683</v>
      </c>
      <c r="AS328" s="1">
        <f t="shared" si="443"/>
        <v>244483.44027621113</v>
      </c>
      <c r="AT328" s="1">
        <f t="shared" si="444"/>
        <v>42023.648046224196</v>
      </c>
      <c r="AU328" s="1">
        <f t="shared" si="406"/>
        <v>30448.419966785368</v>
      </c>
      <c r="AV328" s="1">
        <f t="shared" si="407"/>
        <v>48896.68805524223</v>
      </c>
      <c r="AW328" s="1">
        <f t="shared" si="408"/>
        <v>8404.7296092448396</v>
      </c>
      <c r="AX328" s="1">
        <f t="shared" si="456"/>
        <v>94668.003677678222</v>
      </c>
      <c r="AY328" s="1">
        <f t="shared" si="457"/>
        <v>54746.192028630663</v>
      </c>
      <c r="AZ328" s="1">
        <f t="shared" si="458"/>
        <v>4936.963249431853</v>
      </c>
      <c r="BA328" s="1">
        <f t="shared" si="459"/>
        <v>11.458131351731256</v>
      </c>
      <c r="BB328" s="1">
        <f t="shared" si="460"/>
        <v>10.910463093271414</v>
      </c>
      <c r="BC328" s="1">
        <f t="shared" si="461"/>
        <v>8.5045056943243011</v>
      </c>
      <c r="BD328" s="1">
        <f t="shared" si="462"/>
        <v>48.354679028855855</v>
      </c>
      <c r="BE328">
        <f t="shared" si="448"/>
        <v>7.4918915218220111E-2</v>
      </c>
      <c r="BF328">
        <f t="shared" si="449"/>
        <v>0.20311806369660462</v>
      </c>
      <c r="BG328">
        <f t="shared" si="450"/>
        <v>2.6103804494005161E-2</v>
      </c>
      <c r="BH328">
        <f t="shared" si="463"/>
        <v>0.18107552945392541</v>
      </c>
      <c r="BI328">
        <f t="shared" si="464"/>
        <v>5.6128438574748528E-4</v>
      </c>
      <c r="BJ328">
        <f t="shared" si="464"/>
        <v>4.125694779985793E-3</v>
      </c>
      <c r="BK328">
        <f t="shared" si="464"/>
        <v>6.8140860906124406E-5</v>
      </c>
      <c r="BL328">
        <f t="shared" si="453"/>
        <v>85.451113490192952</v>
      </c>
      <c r="BM328">
        <f t="shared" si="454"/>
        <v>1008.6640533405326</v>
      </c>
      <c r="BN328">
        <f t="shared" si="455"/>
        <v>2.8635275562856894</v>
      </c>
      <c r="BO328">
        <f t="shared" si="426"/>
        <v>273.03609551565131</v>
      </c>
      <c r="BP328">
        <f t="shared" si="445"/>
        <v>609.28829339483264</v>
      </c>
      <c r="BQ328">
        <f t="shared" si="446"/>
        <v>120.90606781068227</v>
      </c>
      <c r="BR328" s="7">
        <f t="shared" ref="BR328:BR346" si="471">SUM(H328:J328)/SUM(H327:J327)-1+BR$5</f>
        <v>1.6930858917600933E-3</v>
      </c>
      <c r="BS328" s="7">
        <f t="shared" si="451"/>
        <v>4.3315878538617396E-4</v>
      </c>
      <c r="BT328" s="7">
        <f t="shared" si="452"/>
        <v>6.2025196131546595E-5</v>
      </c>
      <c r="BU328" s="8">
        <f>MAX((BU$3*climate!$I438+BU$4*climate!$I438^2+BU$5*climate!$I438^6)*(K328/K$66)^$BW$1,-99)</f>
        <v>-46.276073352569064</v>
      </c>
      <c r="BV328" s="8">
        <f>MAX((BV$3*climate!$I438+BV$4*climate!$I438^2+BV$5*climate!$I438^6)*(L328/L$66)^$BW$1,-99)</f>
        <v>-26.58486845237708</v>
      </c>
      <c r="BW328" s="8">
        <f>MAX((BW$3*climate!$I438+BW$4*climate!$I438^2+BW$5*climate!$I438^6)*(M328/M$66)^$BW$1,-99)</f>
        <v>-26.819855994085934</v>
      </c>
      <c r="BX328" s="8">
        <f>MAX((BX$3*climate!$M438+BX$4*climate!$M438^2+BX$5*climate!$M438^6)*(K328/K$66)^$BW$1,-99)</f>
        <v>-46.276088374157318</v>
      </c>
      <c r="BY328" s="8">
        <f>MAX((BY$3*climate!$M438+BY$4*climate!$M438^2+BY$5*climate!$M438^6)*(L328/L$66)^$BW$1,-99)</f>
        <v>-26.584876549335664</v>
      </c>
      <c r="BZ328" s="8">
        <f>MAX((BZ$3*climate!$M438+BZ$4*climate!$M438^2+BZ$5*climate!$M438^6)*(M328/M$66)^$BW$1,-99)</f>
        <v>-26.819863643043881</v>
      </c>
      <c r="CA328" s="8">
        <f t="shared" si="465"/>
        <v>2.6083552553419279E-2</v>
      </c>
      <c r="CB328" s="8">
        <f t="shared" si="466"/>
        <v>1.1298319942595532E-5</v>
      </c>
      <c r="CC328" s="8">
        <f t="shared" si="467"/>
        <v>1.6178374629333337E-6</v>
      </c>
      <c r="CD328" s="8">
        <f>MAX((CD$3*climate!$I438+CD$4*climate!$I438^2+CD$5*climate!$I438^6)*(K328/K$66)^$BW$1,-99)</f>
        <v>-99</v>
      </c>
      <c r="CE328" s="8">
        <f>MAX((CE$3*climate!$I438+CE$4*climate!$I438^2+CE$5*climate!$I438^6)*(L328/L$66)^$BW$1,-99)</f>
        <v>-99</v>
      </c>
      <c r="CF328" s="8">
        <f>MAX((CF$3*climate!$I438+CF$4*climate!$I438^2+CF$5*climate!$I438^6)*(M328/M$66)^$BW$1,-99)</f>
        <v>-99</v>
      </c>
      <c r="CG328" s="8">
        <f>MAX((CG$3*climate!$M438+CG$4*climate!$M438^2+CG$5*climate!$M438^6)*(K328/K$66)^$BW$1,-99)</f>
        <v>-99</v>
      </c>
      <c r="CH328" s="8">
        <f>MAX((CH$3*climate!$M438+CH$4*climate!$M438^2+CH$5*climate!$M438^6)*(L328/L$66)^$BW$1,-99)</f>
        <v>-99</v>
      </c>
      <c r="CI328" s="8">
        <f>MAX((CI$3*climate!$M438+CI$4*climate!$M438^2+CI$5*climate!$M438^6)*(M328/M$66)^$BW$1,-99)</f>
        <v>-99</v>
      </c>
      <c r="CJ328" s="8">
        <f t="shared" si="468"/>
        <v>0</v>
      </c>
      <c r="CK328" s="8">
        <f t="shared" si="469"/>
        <v>0</v>
      </c>
      <c r="CL328" s="8">
        <f t="shared" si="470"/>
        <v>0</v>
      </c>
    </row>
    <row r="329" spans="1:90">
      <c r="A329">
        <f t="shared" si="409"/>
        <v>2283</v>
      </c>
      <c r="B329" s="4">
        <f t="shared" si="427"/>
        <v>1286.5347965571088</v>
      </c>
      <c r="C329" s="4">
        <f t="shared" si="428"/>
        <v>3572.6093111490832</v>
      </c>
      <c r="D329" s="4">
        <f t="shared" si="429"/>
        <v>6809.6353854846102</v>
      </c>
      <c r="E329" s="11">
        <f t="shared" si="410"/>
        <v>8.0857063007726391E-9</v>
      </c>
      <c r="F329" s="11">
        <f t="shared" si="411"/>
        <v>1.621005859483695E-8</v>
      </c>
      <c r="G329" s="11">
        <f t="shared" si="412"/>
        <v>3.5789041791732979E-8</v>
      </c>
      <c r="H329" s="4">
        <f t="shared" si="430"/>
        <v>152372.35196585959</v>
      </c>
      <c r="I329" s="4">
        <f t="shared" si="431"/>
        <v>245031.5784509292</v>
      </c>
      <c r="J329" s="4">
        <f t="shared" si="432"/>
        <v>42088.290318287764</v>
      </c>
      <c r="K329" s="4">
        <f t="shared" si="400"/>
        <v>118436.24624349274</v>
      </c>
      <c r="L329" s="4">
        <f t="shared" si="401"/>
        <v>68586.166891032932</v>
      </c>
      <c r="M329" s="4">
        <f t="shared" si="402"/>
        <v>6180.696606458986</v>
      </c>
      <c r="N329" s="11">
        <f t="shared" si="413"/>
        <v>8.555511257184456E-4</v>
      </c>
      <c r="O329" s="11">
        <f t="shared" si="414"/>
        <v>2.2420095288360198E-3</v>
      </c>
      <c r="P329" s="11">
        <f t="shared" si="415"/>
        <v>1.5381997701136019E-3</v>
      </c>
      <c r="Q329" s="4">
        <f t="shared" si="416"/>
        <v>699.23090961584205</v>
      </c>
      <c r="R329" s="4">
        <f t="shared" si="417"/>
        <v>3715.3992738224824</v>
      </c>
      <c r="S329" s="4">
        <f t="shared" si="418"/>
        <v>878.8411045265226</v>
      </c>
      <c r="T329" s="4">
        <f t="shared" si="433"/>
        <v>4.5889618463887141</v>
      </c>
      <c r="U329" s="4">
        <f t="shared" si="434"/>
        <v>15.162940618964097</v>
      </c>
      <c r="V329" s="4">
        <f t="shared" si="435"/>
        <v>20.88089342380956</v>
      </c>
      <c r="W329" s="11">
        <f t="shared" si="419"/>
        <v>-1.219247815263802E-2</v>
      </c>
      <c r="X329" s="11">
        <f t="shared" si="420"/>
        <v>-1.3228699347321071E-2</v>
      </c>
      <c r="Y329" s="11">
        <f t="shared" si="421"/>
        <v>-1.2203590333800474E-2</v>
      </c>
      <c r="Z329" s="4">
        <f t="shared" si="447"/>
        <v>725.20223282757001</v>
      </c>
      <c r="AA329" s="4">
        <f t="shared" si="436"/>
        <v>16154.441102569746</v>
      </c>
      <c r="AB329" s="4">
        <f t="shared" si="437"/>
        <v>1796.6994880555685</v>
      </c>
      <c r="AC329" s="12">
        <f t="shared" si="438"/>
        <v>1.1084151371544373</v>
      </c>
      <c r="AD329" s="12">
        <f t="shared" si="439"/>
        <v>5.3961197944134511</v>
      </c>
      <c r="AE329" s="12">
        <f t="shared" si="440"/>
        <v>2.0767651666338112</v>
      </c>
      <c r="AF329" s="11">
        <f t="shared" si="422"/>
        <v>-2.9039671966837322E-3</v>
      </c>
      <c r="AG329" s="11">
        <f t="shared" si="423"/>
        <v>2.0567434751257441E-3</v>
      </c>
      <c r="AH329" s="11">
        <f t="shared" si="424"/>
        <v>8.257041531207765E-4</v>
      </c>
      <c r="AI329" s="1">
        <f t="shared" si="403"/>
        <v>302759.16151368839</v>
      </c>
      <c r="AJ329" s="1">
        <f t="shared" si="404"/>
        <v>478770.09912328428</v>
      </c>
      <c r="AK329" s="1">
        <f t="shared" si="405"/>
        <v>82855.462003562061</v>
      </c>
      <c r="AL329" s="17">
        <f t="shared" si="441"/>
        <v>74.034765434127536</v>
      </c>
      <c r="AM329" s="17">
        <f t="shared" si="441"/>
        <v>35.275252488336143</v>
      </c>
      <c r="AN329" s="17">
        <f t="shared" si="441"/>
        <v>5.1244251008623731</v>
      </c>
      <c r="AO329" s="7">
        <f t="shared" si="425"/>
        <v>1.1757150715020345E-3</v>
      </c>
      <c r="AP329" s="7">
        <f t="shared" si="425"/>
        <v>1.8105128592073149E-3</v>
      </c>
      <c r="AQ329" s="7">
        <f t="shared" si="425"/>
        <v>1.3105217869095955E-3</v>
      </c>
      <c r="AR329" s="1">
        <f t="shared" si="442"/>
        <v>152372.35196585959</v>
      </c>
      <c r="AS329" s="1">
        <f t="shared" si="443"/>
        <v>245031.5784509292</v>
      </c>
      <c r="AT329" s="1">
        <f t="shared" si="444"/>
        <v>42088.290318287764</v>
      </c>
      <c r="AU329" s="1">
        <f t="shared" si="406"/>
        <v>30474.47039317192</v>
      </c>
      <c r="AV329" s="1">
        <f t="shared" si="407"/>
        <v>49006.315690185846</v>
      </c>
      <c r="AW329" s="1">
        <f t="shared" si="408"/>
        <v>8417.6580636575527</v>
      </c>
      <c r="AX329" s="1">
        <f t="shared" si="456"/>
        <v>94748.996994794201</v>
      </c>
      <c r="AY329" s="1">
        <f t="shared" si="457"/>
        <v>54868.933512826341</v>
      </c>
      <c r="AZ329" s="1">
        <f t="shared" si="458"/>
        <v>4944.5572851671886</v>
      </c>
      <c r="BA329" s="1">
        <f t="shared" si="459"/>
        <v>11.458986537081721</v>
      </c>
      <c r="BB329" s="1">
        <f t="shared" si="460"/>
        <v>10.912702593247149</v>
      </c>
      <c r="BC329" s="1">
        <f t="shared" si="461"/>
        <v>8.5060427122769067</v>
      </c>
      <c r="BD329" s="1">
        <f t="shared" si="462"/>
        <v>46.954520521109522</v>
      </c>
      <c r="BE329">
        <f t="shared" si="448"/>
        <v>7.4918915218220111E-2</v>
      </c>
      <c r="BF329">
        <f t="shared" si="449"/>
        <v>0.20311806369660462</v>
      </c>
      <c r="BG329">
        <f t="shared" si="450"/>
        <v>2.6103804494005161E-2</v>
      </c>
      <c r="BH329">
        <f t="shared" si="463"/>
        <v>0.18111098546419854</v>
      </c>
      <c r="BI329">
        <f t="shared" si="464"/>
        <v>5.6128438574748528E-4</v>
      </c>
      <c r="BJ329">
        <f t="shared" si="464"/>
        <v>4.125694779985793E-3</v>
      </c>
      <c r="BK329">
        <f t="shared" si="464"/>
        <v>6.8140860906124406E-5</v>
      </c>
      <c r="BL329">
        <f t="shared" si="453"/>
        <v>85.524221978057128</v>
      </c>
      <c r="BM329">
        <f t="shared" si="454"/>
        <v>1010.9255041466779</v>
      </c>
      <c r="BN329">
        <f t="shared" si="455"/>
        <v>2.8679323363550289</v>
      </c>
      <c r="BO329">
        <f t="shared" si="426"/>
        <v>273.49836907691014</v>
      </c>
      <c r="BP329">
        <f t="shared" si="445"/>
        <v>616.18151248275944</v>
      </c>
      <c r="BQ329">
        <f t="shared" si="446"/>
        <v>122.29808148323293</v>
      </c>
      <c r="BR329" s="7">
        <f t="shared" si="471"/>
        <v>1.6935246805507287E-3</v>
      </c>
      <c r="BS329" s="7">
        <f t="shared" si="451"/>
        <v>4.2054251008366404E-4</v>
      </c>
      <c r="BT329" s="7">
        <f t="shared" si="452"/>
        <v>6.0119813711782455E-5</v>
      </c>
      <c r="BU329" s="8">
        <f>MAX((BU$3*climate!$I439+BU$4*climate!$I439^2+BU$5*climate!$I439^6)*(K329/K$66)^$BW$1,-99)</f>
        <v>-46.298499148122218</v>
      </c>
      <c r="BV329" s="8">
        <f>MAX((BV$3*climate!$I439+BV$4*climate!$I439^2+BV$5*climate!$I439^6)*(L329/L$66)^$BW$1,-99)</f>
        <v>-26.587402579226207</v>
      </c>
      <c r="BW329" s="8">
        <f>MAX((BW$3*climate!$I439+BW$4*climate!$I439^2+BW$5*climate!$I439^6)*(M329/M$66)^$BW$1,-99)</f>
        <v>-26.826005739694651</v>
      </c>
      <c r="BX329" s="8">
        <f>MAX((BX$3*climate!$M439+BX$4*climate!$M439^2+BX$5*climate!$M439^6)*(K329/K$66)^$BW$1,-99)</f>
        <v>-46.298514151274432</v>
      </c>
      <c r="BY329" s="8">
        <f>MAX((BY$3*climate!$M439+BY$4*climate!$M439^2+BY$5*climate!$M439^6)*(L329/L$66)^$BW$1,-99)</f>
        <v>-26.587410663341448</v>
      </c>
      <c r="BZ329" s="8">
        <f>MAX((BZ$3*climate!$M439+BZ$4*climate!$M439^2+BZ$5*climate!$M439^6)*(M329/M$66)^$BW$1,-99)</f>
        <v>-26.826013377749216</v>
      </c>
      <c r="CA329" s="8">
        <f t="shared" si="465"/>
        <v>2.6075382477658563E-2</v>
      </c>
      <c r="CB329" s="8">
        <f t="shared" si="466"/>
        <v>1.0965806798546122E-5</v>
      </c>
      <c r="CC329" s="8">
        <f t="shared" si="467"/>
        <v>1.5676471370203093E-6</v>
      </c>
      <c r="CD329" s="8">
        <f>MAX((CD$3*climate!$I439+CD$4*climate!$I439^2+CD$5*climate!$I439^6)*(K329/K$66)^$BW$1,-99)</f>
        <v>-99</v>
      </c>
      <c r="CE329" s="8">
        <f>MAX((CE$3*climate!$I439+CE$4*climate!$I439^2+CE$5*climate!$I439^6)*(L329/L$66)^$BW$1,-99)</f>
        <v>-99</v>
      </c>
      <c r="CF329" s="8">
        <f>MAX((CF$3*climate!$I439+CF$4*climate!$I439^2+CF$5*climate!$I439^6)*(M329/M$66)^$BW$1,-99)</f>
        <v>-99</v>
      </c>
      <c r="CG329" s="8">
        <f>MAX((CG$3*climate!$M439+CG$4*climate!$M439^2+CG$5*climate!$M439^6)*(K329/K$66)^$BW$1,-99)</f>
        <v>-99</v>
      </c>
      <c r="CH329" s="8">
        <f>MAX((CH$3*climate!$M439+CH$4*climate!$M439^2+CH$5*climate!$M439^6)*(L329/L$66)^$BW$1,-99)</f>
        <v>-99</v>
      </c>
      <c r="CI329" s="8">
        <f>MAX((CI$3*climate!$M439+CI$4*climate!$M439^2+CI$5*climate!$M439^6)*(M329/M$66)^$BW$1,-99)</f>
        <v>-99</v>
      </c>
      <c r="CJ329" s="8">
        <f t="shared" si="468"/>
        <v>0</v>
      </c>
      <c r="CK329" s="8">
        <f t="shared" si="469"/>
        <v>0</v>
      </c>
      <c r="CL329" s="8">
        <f t="shared" si="470"/>
        <v>0</v>
      </c>
    </row>
    <row r="330" spans="1:90">
      <c r="A330">
        <f t="shared" si="409"/>
        <v>2284</v>
      </c>
      <c r="B330" s="4">
        <f t="shared" si="427"/>
        <v>1286.5348064395243</v>
      </c>
      <c r="C330" s="4">
        <f t="shared" si="428"/>
        <v>3572.6093661656791</v>
      </c>
      <c r="D330" s="4">
        <f t="shared" si="429"/>
        <v>6809.6356170094205</v>
      </c>
      <c r="E330" s="11">
        <f t="shared" si="410"/>
        <v>7.681420985734006E-9</v>
      </c>
      <c r="F330" s="11">
        <f t="shared" si="411"/>
        <v>1.53995556650951E-8</v>
      </c>
      <c r="G330" s="11">
        <f t="shared" si="412"/>
        <v>3.3999589702146325E-8</v>
      </c>
      <c r="H330" s="4">
        <f t="shared" si="430"/>
        <v>152505.95830300081</v>
      </c>
      <c r="I330" s="4">
        <f t="shared" si="431"/>
        <v>245577.94539708877</v>
      </c>
      <c r="J330" s="4">
        <f t="shared" si="432"/>
        <v>42152.785230389331</v>
      </c>
      <c r="K330" s="4">
        <f t="shared" si="400"/>
        <v>118540.0950986005</v>
      </c>
      <c r="L330" s="4">
        <f t="shared" si="401"/>
        <v>68739.09801693671</v>
      </c>
      <c r="M330" s="4">
        <f t="shared" si="402"/>
        <v>6190.1675216069079</v>
      </c>
      <c r="N330" s="11">
        <f t="shared" si="413"/>
        <v>8.7683338843969061E-4</v>
      </c>
      <c r="O330" s="11">
        <f t="shared" si="414"/>
        <v>2.2297663338841645E-3</v>
      </c>
      <c r="P330" s="11">
        <f t="shared" si="415"/>
        <v>1.5323378173950353E-3</v>
      </c>
      <c r="Q330" s="4">
        <f t="shared" si="416"/>
        <v>691.31119102655168</v>
      </c>
      <c r="R330" s="4">
        <f t="shared" si="417"/>
        <v>3674.4243098838178</v>
      </c>
      <c r="S330" s="4">
        <f t="shared" si="418"/>
        <v>869.44636439029466</v>
      </c>
      <c r="T330" s="4">
        <f t="shared" si="433"/>
        <v>4.5330110293333306</v>
      </c>
      <c r="U330" s="4">
        <f t="shared" si="434"/>
        <v>14.962354636294538</v>
      </c>
      <c r="V330" s="4">
        <f t="shared" si="435"/>
        <v>20.626071554661639</v>
      </c>
      <c r="W330" s="11">
        <f t="shared" si="419"/>
        <v>-1.219247815263802E-2</v>
      </c>
      <c r="X330" s="11">
        <f t="shared" si="420"/>
        <v>-1.3228699347321071E-2</v>
      </c>
      <c r="Y330" s="11">
        <f t="shared" si="421"/>
        <v>-1.2203590333800474E-2</v>
      </c>
      <c r="Z330" s="4">
        <f t="shared" si="447"/>
        <v>714.89104264828336</v>
      </c>
      <c r="AA330" s="4">
        <f t="shared" si="436"/>
        <v>16009.337923212031</v>
      </c>
      <c r="AB330" s="4">
        <f t="shared" si="437"/>
        <v>1778.971014929084</v>
      </c>
      <c r="AC330" s="12">
        <f t="shared" si="438"/>
        <v>1.105196335955833</v>
      </c>
      <c r="AD330" s="12">
        <f t="shared" si="439"/>
        <v>5.4072182285916082</v>
      </c>
      <c r="AE330" s="12">
        <f t="shared" si="440"/>
        <v>2.0784799602569572</v>
      </c>
      <c r="AF330" s="11">
        <f t="shared" si="422"/>
        <v>-2.9039671966837322E-3</v>
      </c>
      <c r="AG330" s="11">
        <f t="shared" si="423"/>
        <v>2.0567434751257441E-3</v>
      </c>
      <c r="AH330" s="11">
        <f t="shared" si="424"/>
        <v>8.257041531207765E-4</v>
      </c>
      <c r="AI330" s="1">
        <f t="shared" si="403"/>
        <v>302957.71575549152</v>
      </c>
      <c r="AJ330" s="1">
        <f t="shared" si="404"/>
        <v>479899.40490114165</v>
      </c>
      <c r="AK330" s="1">
        <f t="shared" si="405"/>
        <v>82987.573866863415</v>
      </c>
      <c r="AL330" s="17">
        <f t="shared" si="441"/>
        <v>74.120938785768189</v>
      </c>
      <c r="AM330" s="17">
        <f t="shared" si="441"/>
        <v>35.338480123595644</v>
      </c>
      <c r="AN330" s="17">
        <f t="shared" si="441"/>
        <v>5.1310736148950387</v>
      </c>
      <c r="AO330" s="7">
        <f t="shared" ref="AO330:AQ345" si="472">AO$5*AO329</f>
        <v>1.1639579207870141E-3</v>
      </c>
      <c r="AP330" s="7">
        <f t="shared" si="472"/>
        <v>1.7924077306152417E-3</v>
      </c>
      <c r="AQ330" s="7">
        <f t="shared" si="472"/>
        <v>1.2974165690404994E-3</v>
      </c>
      <c r="AR330" s="1">
        <f t="shared" si="442"/>
        <v>152505.95830300081</v>
      </c>
      <c r="AS330" s="1">
        <f t="shared" si="443"/>
        <v>245577.94539708877</v>
      </c>
      <c r="AT330" s="1">
        <f t="shared" si="444"/>
        <v>42152.785230389331</v>
      </c>
      <c r="AU330" s="1">
        <f t="shared" si="406"/>
        <v>30501.191660600161</v>
      </c>
      <c r="AV330" s="1">
        <f t="shared" si="407"/>
        <v>49115.589079417754</v>
      </c>
      <c r="AW330" s="1">
        <f t="shared" si="408"/>
        <v>8430.5570460778672</v>
      </c>
      <c r="AX330" s="1">
        <f t="shared" si="456"/>
        <v>94832.076078880404</v>
      </c>
      <c r="AY330" s="1">
        <f t="shared" si="457"/>
        <v>54991.278413549371</v>
      </c>
      <c r="AZ330" s="1">
        <f t="shared" si="458"/>
        <v>4952.1340172855262</v>
      </c>
      <c r="BA330" s="1">
        <f t="shared" si="459"/>
        <v>11.459862986276331</v>
      </c>
      <c r="BB330" s="1">
        <f t="shared" si="460"/>
        <v>10.914929877341272</v>
      </c>
      <c r="BC330" s="1">
        <f t="shared" si="461"/>
        <v>8.5075738772626721</v>
      </c>
      <c r="BD330" s="1">
        <f t="shared" si="462"/>
        <v>45.594880634643658</v>
      </c>
      <c r="BE330">
        <f t="shared" si="448"/>
        <v>7.4918915218220111E-2</v>
      </c>
      <c r="BF330">
        <f t="shared" si="449"/>
        <v>0.20311806369660462</v>
      </c>
      <c r="BG330">
        <f t="shared" si="450"/>
        <v>2.6103804494005161E-2</v>
      </c>
      <c r="BH330">
        <f t="shared" si="463"/>
        <v>0.18114609886376504</v>
      </c>
      <c r="BI330">
        <f t="shared" si="464"/>
        <v>5.6128438574748528E-4</v>
      </c>
      <c r="BJ330">
        <f t="shared" si="464"/>
        <v>4.125694779985793E-3</v>
      </c>
      <c r="BK330">
        <f t="shared" si="464"/>
        <v>6.8140860906124406E-5</v>
      </c>
      <c r="BL330">
        <f t="shared" si="453"/>
        <v>85.59921312893141</v>
      </c>
      <c r="BM330">
        <f t="shared" si="454"/>
        <v>1013.1796474044053</v>
      </c>
      <c r="BN330">
        <f t="shared" si="455"/>
        <v>2.8723270751896948</v>
      </c>
      <c r="BO330">
        <f t="shared" si="426"/>
        <v>273.96154531503225</v>
      </c>
      <c r="BP330">
        <f t="shared" si="445"/>
        <v>623.15277489800462</v>
      </c>
      <c r="BQ330">
        <f t="shared" si="446"/>
        <v>123.70612621541055</v>
      </c>
      <c r="BR330" s="7">
        <f t="shared" si="471"/>
        <v>1.6939280384919986E-3</v>
      </c>
      <c r="BS330" s="7">
        <f t="shared" si="451"/>
        <v>4.0829369911035343E-4</v>
      </c>
      <c r="BT330" s="7">
        <f t="shared" si="452"/>
        <v>5.8272938885021792E-5</v>
      </c>
      <c r="BU330" s="8">
        <f>MAX((BU$3*climate!$I440+BU$4*climate!$I440^2+BU$5*climate!$I440^6)*(K330/K$66)^$BW$1,-99)</f>
        <v>-46.3193997349737</v>
      </c>
      <c r="BV330" s="8">
        <f>MAX((BV$3*climate!$I440+BV$4*climate!$I440^2+BV$5*climate!$I440^6)*(L330/L$66)^$BW$1,-99)</f>
        <v>-26.589323915085078</v>
      </c>
      <c r="BW330" s="8">
        <f>MAX((BW$3*climate!$I440+BW$4*climate!$I440^2+BW$5*climate!$I440^6)*(M330/M$66)^$BW$1,-99)</f>
        <v>-26.831540565881063</v>
      </c>
      <c r="BX330" s="8">
        <f>MAX((BX$3*climate!$M440+BX$4*climate!$M440^2+BX$5*climate!$M440^6)*(K330/K$66)^$BW$1,-99)</f>
        <v>-46.319414719668814</v>
      </c>
      <c r="BY330" s="8">
        <f>MAX((BY$3*climate!$M440+BY$4*climate!$M440^2+BY$5*climate!$M440^6)*(L330/L$66)^$BW$1,-99)</f>
        <v>-26.589331986425677</v>
      </c>
      <c r="BZ330" s="8">
        <f>MAX((BZ$3*climate!$M440+BZ$4*climate!$M440^2+BZ$5*climate!$M440^6)*(M330/M$66)^$BW$1,-99)</f>
        <v>-26.831548193085819</v>
      </c>
      <c r="CA330" s="8">
        <f t="shared" si="465"/>
        <v>2.6067632120930675E-2</v>
      </c>
      <c r="CB330" s="8">
        <f t="shared" si="466"/>
        <v>1.0643249945702654E-5</v>
      </c>
      <c r="CC330" s="8">
        <f t="shared" si="467"/>
        <v>1.5190375334602242E-6</v>
      </c>
      <c r="CD330" s="8">
        <f>MAX((CD$3*climate!$I440+CD$4*climate!$I440^2+CD$5*climate!$I440^6)*(K330/K$66)^$BW$1,-99)</f>
        <v>-99</v>
      </c>
      <c r="CE330" s="8">
        <f>MAX((CE$3*climate!$I440+CE$4*climate!$I440^2+CE$5*climate!$I440^6)*(L330/L$66)^$BW$1,-99)</f>
        <v>-99</v>
      </c>
      <c r="CF330" s="8">
        <f>MAX((CF$3*climate!$I440+CF$4*climate!$I440^2+CF$5*climate!$I440^6)*(M330/M$66)^$BW$1,-99)</f>
        <v>-99</v>
      </c>
      <c r="CG330" s="8">
        <f>MAX((CG$3*climate!$M440+CG$4*climate!$M440^2+CG$5*climate!$M440^6)*(K330/K$66)^$BW$1,-99)</f>
        <v>-99</v>
      </c>
      <c r="CH330" s="8">
        <f>MAX((CH$3*climate!$M440+CH$4*climate!$M440^2+CH$5*climate!$M440^6)*(L330/L$66)^$BW$1,-99)</f>
        <v>-99</v>
      </c>
      <c r="CI330" s="8">
        <f>MAX((CI$3*climate!$M440+CI$4*climate!$M440^2+CI$5*climate!$M440^6)*(M330/M$66)^$BW$1,-99)</f>
        <v>-99</v>
      </c>
      <c r="CJ330" s="8">
        <f t="shared" si="468"/>
        <v>0</v>
      </c>
      <c r="CK330" s="8">
        <f t="shared" si="469"/>
        <v>0</v>
      </c>
      <c r="CL330" s="8">
        <f t="shared" si="470"/>
        <v>0</v>
      </c>
    </row>
    <row r="331" spans="1:90">
      <c r="A331">
        <f t="shared" si="409"/>
        <v>2285</v>
      </c>
      <c r="B331" s="4">
        <f t="shared" si="427"/>
        <v>1286.5348158278189</v>
      </c>
      <c r="C331" s="4">
        <f t="shared" si="428"/>
        <v>3572.6094184314456</v>
      </c>
      <c r="D331" s="4">
        <f t="shared" si="429"/>
        <v>6809.6358369579975</v>
      </c>
      <c r="E331" s="11">
        <f t="shared" si="410"/>
        <v>7.2973499364473056E-9</v>
      </c>
      <c r="F331" s="11">
        <f t="shared" si="411"/>
        <v>1.4629577881840345E-8</v>
      </c>
      <c r="G331" s="11">
        <f t="shared" si="412"/>
        <v>3.229961021703901E-8</v>
      </c>
      <c r="H331" s="4">
        <f t="shared" si="430"/>
        <v>152642.90027047825</v>
      </c>
      <c r="I331" s="4">
        <f t="shared" si="431"/>
        <v>246122.54576780929</v>
      </c>
      <c r="J331" s="4">
        <f t="shared" si="432"/>
        <v>42217.133312071259</v>
      </c>
      <c r="K331" s="4">
        <f t="shared" si="400"/>
        <v>118646.5367221799</v>
      </c>
      <c r="L331" s="4">
        <f t="shared" si="401"/>
        <v>68891.534713545421</v>
      </c>
      <c r="M331" s="4">
        <f t="shared" si="402"/>
        <v>6199.6168844956192</v>
      </c>
      <c r="N331" s="11">
        <f t="shared" si="413"/>
        <v>8.9793772723778531E-4</v>
      </c>
      <c r="O331" s="11">
        <f t="shared" si="414"/>
        <v>2.2176126979605026E-3</v>
      </c>
      <c r="P331" s="11">
        <f t="shared" si="415"/>
        <v>1.5265116583238481E-3</v>
      </c>
      <c r="Q331" s="4">
        <f t="shared" si="416"/>
        <v>683.4955852862206</v>
      </c>
      <c r="R331" s="4">
        <f t="shared" si="417"/>
        <v>3633.8571651876732</v>
      </c>
      <c r="S331" s="4">
        <f t="shared" si="418"/>
        <v>860.14704808670263</v>
      </c>
      <c r="T331" s="4">
        <f t="shared" si="433"/>
        <v>4.4777423913925167</v>
      </c>
      <c r="U331" s="4">
        <f t="shared" si="434"/>
        <v>14.764422145283003</v>
      </c>
      <c r="V331" s="4">
        <f t="shared" si="435"/>
        <v>20.374359427212895</v>
      </c>
      <c r="W331" s="11">
        <f t="shared" si="419"/>
        <v>-1.219247815263802E-2</v>
      </c>
      <c r="X331" s="11">
        <f t="shared" si="420"/>
        <v>-1.3228699347321071E-2</v>
      </c>
      <c r="Y331" s="11">
        <f t="shared" si="421"/>
        <v>-1.2203590333800474E-2</v>
      </c>
      <c r="Z331" s="4">
        <f t="shared" si="447"/>
        <v>704.74144580448888</v>
      </c>
      <c r="AA331" s="4">
        <f t="shared" si="436"/>
        <v>15865.344273234667</v>
      </c>
      <c r="AB331" s="4">
        <f t="shared" si="437"/>
        <v>1761.4071603415539</v>
      </c>
      <c r="AC331" s="12">
        <f t="shared" si="438"/>
        <v>1.1019868820503222</v>
      </c>
      <c r="AD331" s="12">
        <f t="shared" si="439"/>
        <v>5.4183394894018448</v>
      </c>
      <c r="AE331" s="12">
        <f t="shared" si="440"/>
        <v>2.0801961697923197</v>
      </c>
      <c r="AF331" s="11">
        <f t="shared" si="422"/>
        <v>-2.9039671966837322E-3</v>
      </c>
      <c r="AG331" s="11">
        <f t="shared" si="423"/>
        <v>2.0567434751257441E-3</v>
      </c>
      <c r="AH331" s="11">
        <f t="shared" si="424"/>
        <v>8.257041531207765E-4</v>
      </c>
      <c r="AI331" s="1">
        <f t="shared" si="403"/>
        <v>303163.1358405425</v>
      </c>
      <c r="AJ331" s="1">
        <f t="shared" si="404"/>
        <v>481025.05349044525</v>
      </c>
      <c r="AK331" s="1">
        <f t="shared" si="405"/>
        <v>83119.373526254945</v>
      </c>
      <c r="AL331" s="17">
        <f t="shared" si="441"/>
        <v>74.206349703026092</v>
      </c>
      <c r="AM331" s="17">
        <f t="shared" si="441"/>
        <v>35.401187678907753</v>
      </c>
      <c r="AN331" s="17">
        <f t="shared" si="441"/>
        <v>5.1376641834207204</v>
      </c>
      <c r="AO331" s="7">
        <f t="shared" si="472"/>
        <v>1.1523183415791439E-3</v>
      </c>
      <c r="AP331" s="7">
        <f t="shared" si="472"/>
        <v>1.7744836533090892E-3</v>
      </c>
      <c r="AQ331" s="7">
        <f t="shared" si="472"/>
        <v>1.2844424033500944E-3</v>
      </c>
      <c r="AR331" s="1">
        <f t="shared" si="442"/>
        <v>152642.90027047825</v>
      </c>
      <c r="AS331" s="1">
        <f t="shared" si="443"/>
        <v>246122.54576780929</v>
      </c>
      <c r="AT331" s="1">
        <f t="shared" si="444"/>
        <v>42217.133312071259</v>
      </c>
      <c r="AU331" s="1">
        <f t="shared" si="406"/>
        <v>30528.580054095652</v>
      </c>
      <c r="AV331" s="1">
        <f t="shared" si="407"/>
        <v>49224.509153561863</v>
      </c>
      <c r="AW331" s="1">
        <f t="shared" si="408"/>
        <v>8443.4266624142529</v>
      </c>
      <c r="AX331" s="1">
        <f t="shared" si="456"/>
        <v>94917.229377743904</v>
      </c>
      <c r="AY331" s="1">
        <f t="shared" si="457"/>
        <v>55113.22777083634</v>
      </c>
      <c r="AZ331" s="1">
        <f t="shared" si="458"/>
        <v>4959.6935075964948</v>
      </c>
      <c r="BA331" s="1">
        <f t="shared" si="459"/>
        <v>11.46076052109866</v>
      </c>
      <c r="BB331" s="1">
        <f t="shared" si="460"/>
        <v>10.91714503476542</v>
      </c>
      <c r="BC331" s="1">
        <f t="shared" si="461"/>
        <v>8.5090992249864303</v>
      </c>
      <c r="BD331" s="1">
        <f t="shared" si="462"/>
        <v>44.27458767065221</v>
      </c>
      <c r="BE331">
        <f t="shared" si="448"/>
        <v>7.4918915218220111E-2</v>
      </c>
      <c r="BF331">
        <f t="shared" si="449"/>
        <v>0.20311806369660462</v>
      </c>
      <c r="BG331">
        <f t="shared" si="450"/>
        <v>2.6103804494005161E-2</v>
      </c>
      <c r="BH331">
        <f t="shared" si="463"/>
        <v>0.18118087399047303</v>
      </c>
      <c r="BI331">
        <f t="shared" si="464"/>
        <v>5.6128438574748528E-4</v>
      </c>
      <c r="BJ331">
        <f t="shared" si="464"/>
        <v>4.125694779985793E-3</v>
      </c>
      <c r="BK331">
        <f t="shared" si="464"/>
        <v>6.8140860906124406E-5</v>
      </c>
      <c r="BL331">
        <f t="shared" si="453"/>
        <v>85.67607651703004</v>
      </c>
      <c r="BM331">
        <f t="shared" si="454"/>
        <v>1015.4265023110653</v>
      </c>
      <c r="BN331">
        <f t="shared" si="455"/>
        <v>2.8767118088731589</v>
      </c>
      <c r="BO331">
        <f t="shared" si="426"/>
        <v>274.42561645810997</v>
      </c>
      <c r="BP331">
        <f t="shared" si="445"/>
        <v>630.20296398829919</v>
      </c>
      <c r="BQ331">
        <f t="shared" si="446"/>
        <v>125.13038655548178</v>
      </c>
      <c r="BR331" s="7">
        <f t="shared" si="471"/>
        <v>1.6942940891455649E-3</v>
      </c>
      <c r="BS331" s="7">
        <f t="shared" si="451"/>
        <v>3.9640164962170235E-4</v>
      </c>
      <c r="BT331" s="7">
        <f t="shared" si="452"/>
        <v>5.6482777790321216E-5</v>
      </c>
      <c r="BU331" s="8">
        <f>MAX((BU$3*climate!$I441+BU$4*climate!$I441^2+BU$5*climate!$I441^6)*(K331/K$66)^$BW$1,-99)</f>
        <v>-46.338791798624037</v>
      </c>
      <c r="BV331" s="8">
        <f>MAX((BV$3*climate!$I441+BV$4*climate!$I441^2+BV$5*climate!$I441^6)*(L331/L$66)^$BW$1,-99)</f>
        <v>-26.590640664255584</v>
      </c>
      <c r="BW331" s="8">
        <f>MAX((BW$3*climate!$I441+BW$4*climate!$I441^2+BW$5*climate!$I441^6)*(M331/M$66)^$BW$1,-99)</f>
        <v>-26.836468240908598</v>
      </c>
      <c r="BX331" s="8">
        <f>MAX((BX$3*climate!$M441+BX$4*climate!$M441^2+BX$5*climate!$M441^6)*(K331/K$66)^$BW$1,-99)</f>
        <v>-46.338806764841351</v>
      </c>
      <c r="BY331" s="8">
        <f>MAX((BY$3*climate!$M441+BY$4*climate!$M441^2+BY$5*climate!$M441^6)*(L331/L$66)^$BW$1,-99)</f>
        <v>-26.590648722889505</v>
      </c>
      <c r="BZ331" s="8">
        <f>MAX((BZ$3*climate!$M441+BZ$4*climate!$M441^2+BZ$5*climate!$M441^6)*(M331/M$66)^$BW$1,-99)</f>
        <v>-26.836475857316522</v>
      </c>
      <c r="CA331" s="8">
        <f t="shared" si="465"/>
        <v>2.6060297256214626E-2</v>
      </c>
      <c r="CB331" s="8">
        <f t="shared" si="466"/>
        <v>1.0330344821995401E-5</v>
      </c>
      <c r="CC331" s="8">
        <f t="shared" si="467"/>
        <v>1.4719579790724884E-6</v>
      </c>
      <c r="CD331" s="8">
        <f>MAX((CD$3*climate!$I441+CD$4*climate!$I441^2+CD$5*climate!$I441^6)*(K331/K$66)^$BW$1,-99)</f>
        <v>-99</v>
      </c>
      <c r="CE331" s="8">
        <f>MAX((CE$3*climate!$I441+CE$4*climate!$I441^2+CE$5*climate!$I441^6)*(L331/L$66)^$BW$1,-99)</f>
        <v>-99</v>
      </c>
      <c r="CF331" s="8">
        <f>MAX((CF$3*climate!$I441+CF$4*climate!$I441^2+CF$5*climate!$I441^6)*(M331/M$66)^$BW$1,-99)</f>
        <v>-99</v>
      </c>
      <c r="CG331" s="8">
        <f>MAX((CG$3*climate!$M441+CG$4*climate!$M441^2+CG$5*climate!$M441^6)*(K331/K$66)^$BW$1,-99)</f>
        <v>-99</v>
      </c>
      <c r="CH331" s="8">
        <f>MAX((CH$3*climate!$M441+CH$4*climate!$M441^2+CH$5*climate!$M441^6)*(L331/L$66)^$BW$1,-99)</f>
        <v>-99</v>
      </c>
      <c r="CI331" s="8">
        <f>MAX((CI$3*climate!$M441+CI$4*climate!$M441^2+CI$5*climate!$M441^6)*(M331/M$66)^$BW$1,-99)</f>
        <v>-99</v>
      </c>
      <c r="CJ331" s="8">
        <f t="shared" si="468"/>
        <v>0</v>
      </c>
      <c r="CK331" s="8">
        <f t="shared" si="469"/>
        <v>0</v>
      </c>
      <c r="CL331" s="8">
        <f t="shared" si="470"/>
        <v>0</v>
      </c>
    </row>
    <row r="332" spans="1:90">
      <c r="A332">
        <f t="shared" si="409"/>
        <v>2286</v>
      </c>
      <c r="B332" s="4">
        <f t="shared" si="427"/>
        <v>1286.5348247466989</v>
      </c>
      <c r="C332" s="4">
        <f t="shared" si="428"/>
        <v>3572.6094680839246</v>
      </c>
      <c r="D332" s="4">
        <f t="shared" si="429"/>
        <v>6809.636045909152</v>
      </c>
      <c r="E332" s="11">
        <f t="shared" si="410"/>
        <v>6.9324824396249403E-9</v>
      </c>
      <c r="F332" s="11">
        <f t="shared" si="411"/>
        <v>1.3898098987748327E-8</v>
      </c>
      <c r="G332" s="11">
        <f t="shared" si="412"/>
        <v>3.0684629706187055E-8</v>
      </c>
      <c r="H332" s="4">
        <f t="shared" si="430"/>
        <v>152783.15854184824</v>
      </c>
      <c r="I332" s="4">
        <f t="shared" si="431"/>
        <v>246665.38410275325</v>
      </c>
      <c r="J332" s="4">
        <f t="shared" si="432"/>
        <v>42281.335062380254</v>
      </c>
      <c r="K332" s="4">
        <f t="shared" si="400"/>
        <v>118755.55608992485</v>
      </c>
      <c r="L332" s="4">
        <f t="shared" si="401"/>
        <v>69043.478249260137</v>
      </c>
      <c r="M332" s="4">
        <f t="shared" si="402"/>
        <v>6209.0447679330109</v>
      </c>
      <c r="N332" s="11">
        <f t="shared" si="413"/>
        <v>9.1885840713779032E-4</v>
      </c>
      <c r="O332" s="11">
        <f t="shared" si="414"/>
        <v>2.2055472613073945E-3</v>
      </c>
      <c r="P332" s="11">
        <f t="shared" si="415"/>
        <v>1.5207203304723471E-3</v>
      </c>
      <c r="Q332" s="4">
        <f t="shared" si="416"/>
        <v>675.78246333370384</v>
      </c>
      <c r="R332" s="4">
        <f t="shared" si="417"/>
        <v>3593.6946316303497</v>
      </c>
      <c r="S332" s="4">
        <f t="shared" si="418"/>
        <v>850.94227227692295</v>
      </c>
      <c r="T332" s="4">
        <f t="shared" si="433"/>
        <v>4.4231476151123221</v>
      </c>
      <c r="U332" s="4">
        <f t="shared" si="434"/>
        <v>14.569108043686125</v>
      </c>
      <c r="V332" s="4">
        <f t="shared" si="435"/>
        <v>20.125719091449582</v>
      </c>
      <c r="W332" s="11">
        <f t="shared" si="419"/>
        <v>-1.219247815263802E-2</v>
      </c>
      <c r="X332" s="11">
        <f t="shared" si="420"/>
        <v>-1.3228699347321071E-2</v>
      </c>
      <c r="Y332" s="11">
        <f t="shared" si="421"/>
        <v>-1.2203590333800474E-2</v>
      </c>
      <c r="Z332" s="4">
        <f t="shared" si="447"/>
        <v>694.75059571718327</v>
      </c>
      <c r="AA332" s="4">
        <f t="shared" si="436"/>
        <v>15722.455078809411</v>
      </c>
      <c r="AB332" s="4">
        <f t="shared" si="437"/>
        <v>1744.0065660811363</v>
      </c>
      <c r="AC332" s="12">
        <f t="shared" si="438"/>
        <v>1.0987867482936724</v>
      </c>
      <c r="AD332" s="12">
        <f t="shared" si="439"/>
        <v>5.429483623792688</v>
      </c>
      <c r="AE332" s="12">
        <f t="shared" si="440"/>
        <v>2.0819137964090233</v>
      </c>
      <c r="AF332" s="11">
        <f t="shared" si="422"/>
        <v>-2.9039671966837322E-3</v>
      </c>
      <c r="AG332" s="11">
        <f t="shared" si="423"/>
        <v>2.0567434751257441E-3</v>
      </c>
      <c r="AH332" s="11">
        <f t="shared" si="424"/>
        <v>8.257041531207765E-4</v>
      </c>
      <c r="AI332" s="1">
        <f t="shared" si="403"/>
        <v>303375.40231058392</v>
      </c>
      <c r="AJ332" s="1">
        <f t="shared" si="404"/>
        <v>482147.05729496258</v>
      </c>
      <c r="AK332" s="1">
        <f t="shared" si="405"/>
        <v>83250.8628360437</v>
      </c>
      <c r="AL332" s="17">
        <f t="shared" si="441"/>
        <v>74.291003947472291</v>
      </c>
      <c r="AM332" s="17">
        <f t="shared" si="441"/>
        <v>35.463378319463267</v>
      </c>
      <c r="AN332" s="17">
        <f t="shared" si="441"/>
        <v>5.1441972268147653</v>
      </c>
      <c r="AO332" s="7">
        <f t="shared" si="472"/>
        <v>1.1407951581633524E-3</v>
      </c>
      <c r="AP332" s="7">
        <f t="shared" si="472"/>
        <v>1.7567388167759983E-3</v>
      </c>
      <c r="AQ332" s="7">
        <f t="shared" si="472"/>
        <v>1.2715979793165935E-3</v>
      </c>
      <c r="AR332" s="1">
        <f t="shared" si="442"/>
        <v>152783.15854184824</v>
      </c>
      <c r="AS332" s="1">
        <f t="shared" si="443"/>
        <v>246665.38410275325</v>
      </c>
      <c r="AT332" s="1">
        <f t="shared" si="444"/>
        <v>42281.335062380254</v>
      </c>
      <c r="AU332" s="1">
        <f t="shared" si="406"/>
        <v>30556.631708369649</v>
      </c>
      <c r="AV332" s="1">
        <f t="shared" si="407"/>
        <v>49333.076820550654</v>
      </c>
      <c r="AW332" s="1">
        <f t="shared" si="408"/>
        <v>8456.2670124760516</v>
      </c>
      <c r="AX332" s="1">
        <f t="shared" si="456"/>
        <v>95004.444871939879</v>
      </c>
      <c r="AY332" s="1">
        <f t="shared" si="457"/>
        <v>55234.782599408099</v>
      </c>
      <c r="AZ332" s="1">
        <f t="shared" si="458"/>
        <v>4967.2358143464089</v>
      </c>
      <c r="BA332" s="1">
        <f t="shared" si="459"/>
        <v>11.461678957613831</v>
      </c>
      <c r="BB332" s="1">
        <f t="shared" si="460"/>
        <v>10.919348153377712</v>
      </c>
      <c r="BC332" s="1">
        <f t="shared" si="461"/>
        <v>8.5106187901926731</v>
      </c>
      <c r="BD332" s="1">
        <f t="shared" si="462"/>
        <v>42.992503776532217</v>
      </c>
      <c r="BE332">
        <f t="shared" si="448"/>
        <v>7.4918915218220111E-2</v>
      </c>
      <c r="BF332">
        <f t="shared" si="449"/>
        <v>0.20311806369660462</v>
      </c>
      <c r="BG332">
        <f t="shared" si="450"/>
        <v>2.6103804494005161E-2</v>
      </c>
      <c r="BH332">
        <f t="shared" si="463"/>
        <v>0.18121531514407715</v>
      </c>
      <c r="BI332">
        <f t="shared" si="464"/>
        <v>5.6128438574748528E-4</v>
      </c>
      <c r="BJ332">
        <f t="shared" si="464"/>
        <v>4.125694779985793E-3</v>
      </c>
      <c r="BK332">
        <f t="shared" si="464"/>
        <v>6.8140860906124406E-5</v>
      </c>
      <c r="BL332">
        <f t="shared" si="453"/>
        <v>85.754801294721943</v>
      </c>
      <c r="BM332">
        <f t="shared" si="454"/>
        <v>1017.6660875959196</v>
      </c>
      <c r="BN332">
        <f t="shared" si="455"/>
        <v>2.881086571410894</v>
      </c>
      <c r="BO332">
        <f t="shared" si="426"/>
        <v>274.8905741579851</v>
      </c>
      <c r="BP332">
        <f t="shared" si="445"/>
        <v>637.33297311127694</v>
      </c>
      <c r="BQ332">
        <f t="shared" si="446"/>
        <v>126.57104917832656</v>
      </c>
      <c r="BR332" s="7">
        <f t="shared" si="471"/>
        <v>1.6946210385992977E-3</v>
      </c>
      <c r="BS332" s="7">
        <f t="shared" si="451"/>
        <v>3.8485597050650711E-4</v>
      </c>
      <c r="BT332" s="7">
        <f t="shared" si="452"/>
        <v>5.4747591523890609E-5</v>
      </c>
      <c r="BU332" s="8">
        <f>MAX((BU$3*climate!$I442+BU$4*climate!$I442^2+BU$5*climate!$I442^6)*(K332/K$66)^$BW$1,-99)</f>
        <v>-46.35669202712851</v>
      </c>
      <c r="BV332" s="8">
        <f>MAX((BV$3*climate!$I442+BV$4*climate!$I442^2+BV$5*climate!$I442^6)*(L332/L$66)^$BW$1,-99)</f>
        <v>-26.591360955586929</v>
      </c>
      <c r="BW332" s="8">
        <f>MAX((BW$3*climate!$I442+BW$4*climate!$I442^2+BW$5*climate!$I442^6)*(M332/M$66)^$BW$1,-99)</f>
        <v>-26.840796469283905</v>
      </c>
      <c r="BX332" s="8">
        <f>MAX((BX$3*climate!$M442+BX$4*climate!$M442^2+BX$5*climate!$M442^6)*(K332/K$66)^$BW$1,-99)</f>
        <v>-46.356706974847754</v>
      </c>
      <c r="BY332" s="8">
        <f>MAX((BY$3*climate!$M442+BY$4*climate!$M442^2+BY$5*climate!$M442^6)*(L332/L$66)^$BW$1,-99)</f>
        <v>-26.591369001581462</v>
      </c>
      <c r="BZ332" s="8">
        <f>MAX((BZ$3*climate!$M442+BZ$4*climate!$M442^2+BZ$5*climate!$M442^6)*(M332/M$66)^$BW$1,-99)</f>
        <v>-26.840804074947428</v>
      </c>
      <c r="CA332" s="8">
        <f t="shared" si="465"/>
        <v>2.6053373668372615E-2</v>
      </c>
      <c r="CB332" s="8">
        <f t="shared" si="466"/>
        <v>1.0026796408110221E-5</v>
      </c>
      <c r="CC332" s="8">
        <f t="shared" si="467"/>
        <v>1.4263594594153513E-6</v>
      </c>
      <c r="CD332" s="8">
        <f>MAX((CD$3*climate!$I442+CD$4*climate!$I442^2+CD$5*climate!$I442^6)*(K332/K$66)^$BW$1,-99)</f>
        <v>-99</v>
      </c>
      <c r="CE332" s="8">
        <f>MAX((CE$3*climate!$I442+CE$4*climate!$I442^2+CE$5*climate!$I442^6)*(L332/L$66)^$BW$1,-99)</f>
        <v>-99</v>
      </c>
      <c r="CF332" s="8">
        <f>MAX((CF$3*climate!$I442+CF$4*climate!$I442^2+CF$5*climate!$I442^6)*(M332/M$66)^$BW$1,-99)</f>
        <v>-99</v>
      </c>
      <c r="CG332" s="8">
        <f>MAX((CG$3*climate!$M442+CG$4*climate!$M442^2+CG$5*climate!$M442^6)*(K332/K$66)^$BW$1,-99)</f>
        <v>-99</v>
      </c>
      <c r="CH332" s="8">
        <f>MAX((CH$3*climate!$M442+CH$4*climate!$M442^2+CH$5*climate!$M442^6)*(L332/L$66)^$BW$1,-99)</f>
        <v>-99</v>
      </c>
      <c r="CI332" s="8">
        <f>MAX((CI$3*climate!$M442+CI$4*climate!$M442^2+CI$5*climate!$M442^6)*(M332/M$66)^$BW$1,-99)</f>
        <v>-99</v>
      </c>
      <c r="CJ332" s="8">
        <f t="shared" si="468"/>
        <v>0</v>
      </c>
      <c r="CK332" s="8">
        <f t="shared" si="469"/>
        <v>0</v>
      </c>
      <c r="CL332" s="8">
        <f t="shared" si="470"/>
        <v>0</v>
      </c>
    </row>
    <row r="333" spans="1:90">
      <c r="A333">
        <f t="shared" si="409"/>
        <v>2287</v>
      </c>
      <c r="B333" s="4">
        <f t="shared" si="427"/>
        <v>1286.5348332196349</v>
      </c>
      <c r="C333" s="4">
        <f t="shared" si="428"/>
        <v>3572.609515253781</v>
      </c>
      <c r="D333" s="4">
        <f t="shared" si="429"/>
        <v>6809.6362444127553</v>
      </c>
      <c r="E333" s="11">
        <f t="shared" si="410"/>
        <v>6.5858583176436927E-9</v>
      </c>
      <c r="F333" s="11">
        <f t="shared" si="411"/>
        <v>1.3203194038360909E-8</v>
      </c>
      <c r="G333" s="11">
        <f t="shared" si="412"/>
        <v>2.9150398220877702E-8</v>
      </c>
      <c r="H333" s="4">
        <f t="shared" si="430"/>
        <v>152926.71306189307</v>
      </c>
      <c r="I333" s="4">
        <f t="shared" si="431"/>
        <v>247206.46483288796</v>
      </c>
      <c r="J333" s="4">
        <f t="shared" si="432"/>
        <v>42345.39095095588</v>
      </c>
      <c r="K333" s="4">
        <f t="shared" si="400"/>
        <v>118867.13761117861</v>
      </c>
      <c r="L333" s="4">
        <f t="shared" si="401"/>
        <v>69194.929862164805</v>
      </c>
      <c r="M333" s="4">
        <f t="shared" si="402"/>
        <v>6218.4512404315119</v>
      </c>
      <c r="N333" s="11">
        <f t="shared" si="413"/>
        <v>9.3958990153919508E-4</v>
      </c>
      <c r="O333" s="11">
        <f t="shared" si="414"/>
        <v>2.1935687011291893E-3</v>
      </c>
      <c r="P333" s="11">
        <f t="shared" si="415"/>
        <v>1.5149629049353575E-3</v>
      </c>
      <c r="Q333" s="4">
        <f t="shared" si="416"/>
        <v>668.17022147607793</v>
      </c>
      <c r="R333" s="4">
        <f t="shared" si="417"/>
        <v>3553.933506741585</v>
      </c>
      <c r="S333" s="4">
        <f t="shared" si="418"/>
        <v>841.83115969541518</v>
      </c>
      <c r="T333" s="4">
        <f t="shared" si="433"/>
        <v>4.3692184844491724</v>
      </c>
      <c r="U333" s="4">
        <f t="shared" si="434"/>
        <v>14.376377693617565</v>
      </c>
      <c r="V333" s="4">
        <f t="shared" si="435"/>
        <v>19.880113060484383</v>
      </c>
      <c r="W333" s="11">
        <f t="shared" si="419"/>
        <v>-1.219247815263802E-2</v>
      </c>
      <c r="X333" s="11">
        <f t="shared" si="420"/>
        <v>-1.3228699347321071E-2</v>
      </c>
      <c r="Y333" s="11">
        <f t="shared" si="421"/>
        <v>-1.2203590333800474E-2</v>
      </c>
      <c r="Z333" s="4">
        <f t="shared" si="447"/>
        <v>684.91569759055278</v>
      </c>
      <c r="AA333" s="4">
        <f t="shared" si="436"/>
        <v>15580.665212418602</v>
      </c>
      <c r="AB333" s="4">
        <f t="shared" si="437"/>
        <v>1726.7678809796168</v>
      </c>
      <c r="AC333" s="12">
        <f t="shared" si="438"/>
        <v>1.0955959076204769</v>
      </c>
      <c r="AD333" s="12">
        <f t="shared" si="439"/>
        <v>5.4406506788092255</v>
      </c>
      <c r="AE333" s="12">
        <f t="shared" si="440"/>
        <v>2.0836328412771579</v>
      </c>
      <c r="AF333" s="11">
        <f t="shared" si="422"/>
        <v>-2.9039671966837322E-3</v>
      </c>
      <c r="AG333" s="11">
        <f t="shared" si="423"/>
        <v>2.0567434751257441E-3</v>
      </c>
      <c r="AH333" s="11">
        <f t="shared" si="424"/>
        <v>8.257041531207765E-4</v>
      </c>
      <c r="AI333" s="1">
        <f t="shared" si="403"/>
        <v>303594.49378789519</v>
      </c>
      <c r="AJ333" s="1">
        <f t="shared" si="404"/>
        <v>483265.42838601698</v>
      </c>
      <c r="AK333" s="1">
        <f t="shared" si="405"/>
        <v>83382.043564915381</v>
      </c>
      <c r="AL333" s="17">
        <f t="shared" si="441"/>
        <v>74.374907256894673</v>
      </c>
      <c r="AM333" s="17">
        <f t="shared" si="441"/>
        <v>35.525055213798396</v>
      </c>
      <c r="AN333" s="17">
        <f t="shared" si="441"/>
        <v>5.1506731641056005</v>
      </c>
      <c r="AO333" s="7">
        <f t="shared" si="472"/>
        <v>1.1293872065817189E-3</v>
      </c>
      <c r="AP333" s="7">
        <f t="shared" si="472"/>
        <v>1.7391714286082382E-3</v>
      </c>
      <c r="AQ333" s="7">
        <f t="shared" si="472"/>
        <v>1.2588819995234275E-3</v>
      </c>
      <c r="AR333" s="1">
        <f t="shared" si="442"/>
        <v>152926.71306189307</v>
      </c>
      <c r="AS333" s="1">
        <f t="shared" si="443"/>
        <v>247206.46483288796</v>
      </c>
      <c r="AT333" s="1">
        <f t="shared" si="444"/>
        <v>42345.39095095588</v>
      </c>
      <c r="AU333" s="1">
        <f t="shared" si="406"/>
        <v>30585.342612378616</v>
      </c>
      <c r="AV333" s="1">
        <f t="shared" si="407"/>
        <v>49441.292966577596</v>
      </c>
      <c r="AW333" s="1">
        <f t="shared" si="408"/>
        <v>8469.078190191176</v>
      </c>
      <c r="AX333" s="1">
        <f t="shared" si="456"/>
        <v>95093.710088942884</v>
      </c>
      <c r="AY333" s="1">
        <f t="shared" si="457"/>
        <v>55355.943889731832</v>
      </c>
      <c r="AZ333" s="1">
        <f t="shared" si="458"/>
        <v>4974.7609923452092</v>
      </c>
      <c r="BA333" s="1">
        <f t="shared" si="459"/>
        <v>11.462618106377082</v>
      </c>
      <c r="BB333" s="1">
        <f t="shared" si="460"/>
        <v>10.921539319719537</v>
      </c>
      <c r="BC333" s="1">
        <f t="shared" si="461"/>
        <v>8.5121326066989962</v>
      </c>
      <c r="BD333" s="1">
        <f t="shared" si="462"/>
        <v>41.747523970047787</v>
      </c>
      <c r="BE333">
        <f t="shared" si="448"/>
        <v>7.4918915218220111E-2</v>
      </c>
      <c r="BF333">
        <f t="shared" si="449"/>
        <v>0.20311806369660462</v>
      </c>
      <c r="BG333">
        <f t="shared" si="450"/>
        <v>2.6103804494005161E-2</v>
      </c>
      <c r="BH333">
        <f t="shared" si="463"/>
        <v>0.18124942658602905</v>
      </c>
      <c r="BI333">
        <f t="shared" si="464"/>
        <v>5.6128438574748528E-4</v>
      </c>
      <c r="BJ333">
        <f t="shared" si="464"/>
        <v>4.125694779985793E-3</v>
      </c>
      <c r="BK333">
        <f t="shared" si="464"/>
        <v>6.8140860906124406E-5</v>
      </c>
      <c r="BL333">
        <f t="shared" si="453"/>
        <v>85.835376205326583</v>
      </c>
      <c r="BM333">
        <f t="shared" si="454"/>
        <v>1019.8984215397874</v>
      </c>
      <c r="BN333">
        <f t="shared" si="455"/>
        <v>2.8854513948045435</v>
      </c>
      <c r="BO333">
        <f t="shared" si="426"/>
        <v>275.35640950826587</v>
      </c>
      <c r="BP333">
        <f t="shared" si="445"/>
        <v>644.54370574777943</v>
      </c>
      <c r="BQ333">
        <f t="shared" si="446"/>
        <v>128.02830290992836</v>
      </c>
      <c r="BR333" s="7">
        <f t="shared" si="471"/>
        <v>1.6949071741345634E-3</v>
      </c>
      <c r="BS333" s="7">
        <f t="shared" si="451"/>
        <v>3.7364657330728846E-4</v>
      </c>
      <c r="BT333" s="7">
        <f t="shared" si="452"/>
        <v>5.3065694448204658E-5</v>
      </c>
      <c r="BU333" s="8">
        <f>MAX((BU$3*climate!$I443+BU$4*climate!$I443^2+BU$5*climate!$I443^6)*(K333/K$66)^$BW$1,-99)</f>
        <v>-46.373117106868897</v>
      </c>
      <c r="BV333" s="8">
        <f>MAX((BV$3*climate!$I443+BV$4*climate!$I443^2+BV$5*climate!$I443^6)*(L333/L$66)^$BW$1,-99)</f>
        <v>-26.591492842525515</v>
      </c>
      <c r="BW333" s="8">
        <f>MAX((BW$3*climate!$I443+BW$4*climate!$I443^2+BW$5*climate!$I443^6)*(M333/M$66)^$BW$1,-99)</f>
        <v>-26.844532891604345</v>
      </c>
      <c r="BX333" s="8">
        <f>MAX((BX$3*climate!$M443+BX$4*climate!$M443^2+BX$5*climate!$M443^6)*(K333/K$66)^$BW$1,-99)</f>
        <v>-46.373132036070174</v>
      </c>
      <c r="BY333" s="8">
        <f>MAX((BY$3*climate!$M443+BY$4*climate!$M443^2+BY$5*climate!$M443^6)*(L333/L$66)^$BW$1,-99)</f>
        <v>-26.59150087594719</v>
      </c>
      <c r="BZ333" s="8">
        <f>MAX((BZ$3*climate!$M443+BZ$4*climate!$M443^2+BZ$5*climate!$M443^6)*(M333/M$66)^$BW$1,-99)</f>
        <v>-26.844540486575283</v>
      </c>
      <c r="CA333" s="8">
        <f t="shared" si="465"/>
        <v>2.6046856937126758E-2</v>
      </c>
      <c r="CB333" s="8">
        <f t="shared" si="466"/>
        <v>9.7323188399825881E-6</v>
      </c>
      <c r="CC333" s="8">
        <f t="shared" si="467"/>
        <v>1.3821945515616683E-6</v>
      </c>
      <c r="CD333" s="8">
        <f>MAX((CD$3*climate!$I443+CD$4*climate!$I443^2+CD$5*climate!$I443^6)*(K333/K$66)^$BW$1,-99)</f>
        <v>-99</v>
      </c>
      <c r="CE333" s="8">
        <f>MAX((CE$3*climate!$I443+CE$4*climate!$I443^2+CE$5*climate!$I443^6)*(L333/L$66)^$BW$1,-99)</f>
        <v>-99</v>
      </c>
      <c r="CF333" s="8">
        <f>MAX((CF$3*climate!$I443+CF$4*climate!$I443^2+CF$5*climate!$I443^6)*(M333/M$66)^$BW$1,-99)</f>
        <v>-99</v>
      </c>
      <c r="CG333" s="8">
        <f>MAX((CG$3*climate!$M443+CG$4*climate!$M443^2+CG$5*climate!$M443^6)*(K333/K$66)^$BW$1,-99)</f>
        <v>-99</v>
      </c>
      <c r="CH333" s="8">
        <f>MAX((CH$3*climate!$M443+CH$4*climate!$M443^2+CH$5*climate!$M443^6)*(L333/L$66)^$BW$1,-99)</f>
        <v>-99</v>
      </c>
      <c r="CI333" s="8">
        <f>MAX((CI$3*climate!$M443+CI$4*climate!$M443^2+CI$5*climate!$M443^6)*(M333/M$66)^$BW$1,-99)</f>
        <v>-99</v>
      </c>
      <c r="CJ333" s="8">
        <f t="shared" si="468"/>
        <v>0</v>
      </c>
      <c r="CK333" s="8">
        <f t="shared" si="469"/>
        <v>0</v>
      </c>
      <c r="CL333" s="8">
        <f t="shared" si="470"/>
        <v>0</v>
      </c>
    </row>
    <row r="334" spans="1:90">
      <c r="A334">
        <f t="shared" si="409"/>
        <v>2288</v>
      </c>
      <c r="B334" s="4">
        <f t="shared" si="427"/>
        <v>1286.5348412689243</v>
      </c>
      <c r="C334" s="4">
        <f t="shared" si="428"/>
        <v>3572.6095600651452</v>
      </c>
      <c r="D334" s="4">
        <f t="shared" si="429"/>
        <v>6809.6364329911821</v>
      </c>
      <c r="E334" s="11">
        <f t="shared" si="410"/>
        <v>6.2565654017615074E-9</v>
      </c>
      <c r="F334" s="11">
        <f t="shared" si="411"/>
        <v>1.2543034336442863E-8</v>
      </c>
      <c r="G334" s="11">
        <f t="shared" si="412"/>
        <v>2.7692878309833815E-8</v>
      </c>
      <c r="H334" s="4">
        <f t="shared" si="430"/>
        <v>153073.54306929794</v>
      </c>
      <c r="I334" s="4">
        <f t="shared" si="431"/>
        <v>247745.79228513082</v>
      </c>
      <c r="J334" s="4">
        <f t="shared" si="432"/>
        <v>42409.301419092568</v>
      </c>
      <c r="K334" s="4">
        <f t="shared" si="400"/>
        <v>118981.26514655423</v>
      </c>
      <c r="L334" s="4">
        <f t="shared" si="401"/>
        <v>69345.890761321614</v>
      </c>
      <c r="M334" s="4">
        <f t="shared" si="402"/>
        <v>6227.8363663629507</v>
      </c>
      <c r="N334" s="11">
        <f t="shared" si="413"/>
        <v>9.6012689183222477E-4</v>
      </c>
      <c r="O334" s="11">
        <f t="shared" si="414"/>
        <v>2.1816757305415102E-3</v>
      </c>
      <c r="P334" s="11">
        <f t="shared" si="415"/>
        <v>1.5092384853672147E-3</v>
      </c>
      <c r="Q334" s="4">
        <f t="shared" si="416"/>
        <v>660.65728116135574</v>
      </c>
      <c r="R334" s="4">
        <f t="shared" si="417"/>
        <v>3514.5705943199318</v>
      </c>
      <c r="S334" s="4">
        <f t="shared" si="418"/>
        <v>832.81283918542681</v>
      </c>
      <c r="T334" s="4">
        <f t="shared" si="433"/>
        <v>4.3159468835334236</v>
      </c>
      <c r="U334" s="4">
        <f t="shared" si="434"/>
        <v>14.186196915405166</v>
      </c>
      <c r="V334" s="4">
        <f t="shared" si="435"/>
        <v>19.637504304904596</v>
      </c>
      <c r="W334" s="11">
        <f t="shared" si="419"/>
        <v>-1.219247815263802E-2</v>
      </c>
      <c r="X334" s="11">
        <f t="shared" si="420"/>
        <v>-1.3228699347321071E-2</v>
      </c>
      <c r="Y334" s="11">
        <f t="shared" si="421"/>
        <v>-1.2203590333800474E-2</v>
      </c>
      <c r="Z334" s="4">
        <f t="shared" si="447"/>
        <v>675.23400764026587</v>
      </c>
      <c r="AA334" s="4">
        <f t="shared" si="436"/>
        <v>15439.969495504871</v>
      </c>
      <c r="AB334" s="4">
        <f t="shared" si="437"/>
        <v>1709.6897610322269</v>
      </c>
      <c r="AC334" s="12">
        <f t="shared" si="438"/>
        <v>1.092414333043926</v>
      </c>
      <c r="AD334" s="12">
        <f t="shared" si="439"/>
        <v>5.451840701593305</v>
      </c>
      <c r="AE334" s="12">
        <f t="shared" si="440"/>
        <v>2.0853533055677791</v>
      </c>
      <c r="AF334" s="11">
        <f t="shared" si="422"/>
        <v>-2.9039671966837322E-3</v>
      </c>
      <c r="AG334" s="11">
        <f t="shared" si="423"/>
        <v>2.0567434751257441E-3</v>
      </c>
      <c r="AH334" s="11">
        <f t="shared" si="424"/>
        <v>8.257041531207765E-4</v>
      </c>
      <c r="AI334" s="1">
        <f t="shared" si="403"/>
        <v>303820.38702148426</v>
      </c>
      <c r="AJ334" s="1">
        <f t="shared" si="404"/>
        <v>484380.17851399287</v>
      </c>
      <c r="AK334" s="1">
        <f t="shared" si="405"/>
        <v>83512.917398615013</v>
      </c>
      <c r="AL334" s="17">
        <f t="shared" si="441"/>
        <v>74.458065344953837</v>
      </c>
      <c r="AM334" s="17">
        <f t="shared" si="441"/>
        <v>35.586221533215685</v>
      </c>
      <c r="AN334" s="17">
        <f t="shared" si="441"/>
        <v>5.1570924129400044</v>
      </c>
      <c r="AO334" s="7">
        <f t="shared" si="472"/>
        <v>1.1180933345159016E-3</v>
      </c>
      <c r="AP334" s="7">
        <f t="shared" si="472"/>
        <v>1.7217797143221558E-3</v>
      </c>
      <c r="AQ334" s="7">
        <f t="shared" si="472"/>
        <v>1.2462931795281932E-3</v>
      </c>
      <c r="AR334" s="1">
        <f t="shared" si="442"/>
        <v>153073.54306929794</v>
      </c>
      <c r="AS334" s="1">
        <f t="shared" si="443"/>
        <v>247745.79228513082</v>
      </c>
      <c r="AT334" s="1">
        <f t="shared" si="444"/>
        <v>42409.301419092568</v>
      </c>
      <c r="AU334" s="1">
        <f t="shared" si="406"/>
        <v>30614.708613859591</v>
      </c>
      <c r="AV334" s="1">
        <f t="shared" si="407"/>
        <v>49549.158457026169</v>
      </c>
      <c r="AW334" s="1">
        <f t="shared" si="408"/>
        <v>8481.8602838185143</v>
      </c>
      <c r="AX334" s="1">
        <f t="shared" si="456"/>
        <v>95185.012117243386</v>
      </c>
      <c r="AY334" s="1">
        <f t="shared" si="457"/>
        <v>55476.712609057286</v>
      </c>
      <c r="AZ334" s="1">
        <f t="shared" si="458"/>
        <v>4982.2690930903609</v>
      </c>
      <c r="BA334" s="1">
        <f t="shared" si="459"/>
        <v>11.463577772641907</v>
      </c>
      <c r="BB334" s="1">
        <f t="shared" si="460"/>
        <v>10.923718619051309</v>
      </c>
      <c r="BC334" s="1">
        <f t="shared" si="461"/>
        <v>8.5136407074285785</v>
      </c>
      <c r="BD334" s="1">
        <f t="shared" si="462"/>
        <v>40.53857519152654</v>
      </c>
      <c r="BE334">
        <f t="shared" si="448"/>
        <v>7.4918915218220111E-2</v>
      </c>
      <c r="BF334">
        <f t="shared" si="449"/>
        <v>0.20311806369660462</v>
      </c>
      <c r="BG334">
        <f t="shared" si="450"/>
        <v>2.6103804494005161E-2</v>
      </c>
      <c r="BH334">
        <f t="shared" si="463"/>
        <v>0.18128321253927959</v>
      </c>
      <c r="BI334">
        <f t="shared" si="464"/>
        <v>5.6128438574748528E-4</v>
      </c>
      <c r="BJ334">
        <f t="shared" si="464"/>
        <v>4.125694779985793E-3</v>
      </c>
      <c r="BK334">
        <f t="shared" si="464"/>
        <v>6.8140860906124406E-5</v>
      </c>
      <c r="BL334">
        <f t="shared" si="453"/>
        <v>85.917789595842123</v>
      </c>
      <c r="BM334">
        <f t="shared" si="454"/>
        <v>1022.1235219942088</v>
      </c>
      <c r="BN334">
        <f t="shared" si="455"/>
        <v>2.8898063091242912</v>
      </c>
      <c r="BO334">
        <f t="shared" si="426"/>
        <v>275.82311306218537</v>
      </c>
      <c r="BP334">
        <f t="shared" si="445"/>
        <v>651.83607561643714</v>
      </c>
      <c r="BQ334">
        <f t="shared" si="446"/>
        <v>129.50233875214283</v>
      </c>
      <c r="BR334" s="7">
        <f t="shared" si="471"/>
        <v>1.6951508628793022E-3</v>
      </c>
      <c r="BS334" s="7">
        <f t="shared" si="451"/>
        <v>3.6276366340513443E-4</v>
      </c>
      <c r="BT334" s="7">
        <f t="shared" si="452"/>
        <v>5.1435452554044611E-5</v>
      </c>
      <c r="BU334" s="8">
        <f>MAX((BU$3*climate!$I444+BU$4*climate!$I444^2+BU$5*climate!$I444^6)*(K334/K$66)^$BW$1,-99)</f>
        <v>-46.388083718372364</v>
      </c>
      <c r="BV334" s="8">
        <f>MAX((BV$3*climate!$I444+BV$4*climate!$I444^2+BV$5*climate!$I444^6)*(L334/L$66)^$BW$1,-99)</f>
        <v>-26.591044303191158</v>
      </c>
      <c r="BW334" s="8">
        <f>MAX((BW$3*climate!$I444+BW$4*climate!$I444^2+BW$5*climate!$I444^6)*(M334/M$66)^$BW$1,-99)</f>
        <v>-26.84768508443323</v>
      </c>
      <c r="BX334" s="8">
        <f>MAX((BX$3*climate!$M444+BX$4*climate!$M444^2+BX$5*climate!$M444^6)*(K334/K$66)^$BW$1,-99)</f>
        <v>-46.388098629036215</v>
      </c>
      <c r="BY334" s="8">
        <f>MAX((BY$3*climate!$M444+BY$4*climate!$M444^2+BY$5*climate!$M444^6)*(L334/L$66)^$BW$1,-99)</f>
        <v>-26.591052324105817</v>
      </c>
      <c r="BZ334" s="8">
        <f>MAX((BZ$3*climate!$M444+BZ$4*climate!$M444^2+BZ$5*climate!$M444^6)*(M334/M$66)^$BW$1,-99)</f>
        <v>-26.847692668762861</v>
      </c>
      <c r="CA334" s="8">
        <f t="shared" si="465"/>
        <v>2.6040742664236727E-2</v>
      </c>
      <c r="CB334" s="8">
        <f t="shared" si="466"/>
        <v>9.4466352066688946E-6</v>
      </c>
      <c r="CC334" s="8">
        <f t="shared" si="467"/>
        <v>1.3394173837784333E-6</v>
      </c>
      <c r="CD334" s="8">
        <f>MAX((CD$3*climate!$I444+CD$4*climate!$I444^2+CD$5*climate!$I444^6)*(K334/K$66)^$BW$1,-99)</f>
        <v>-99</v>
      </c>
      <c r="CE334" s="8">
        <f>MAX((CE$3*climate!$I444+CE$4*climate!$I444^2+CE$5*climate!$I444^6)*(L334/L$66)^$BW$1,-99)</f>
        <v>-99</v>
      </c>
      <c r="CF334" s="8">
        <f>MAX((CF$3*climate!$I444+CF$4*climate!$I444^2+CF$5*climate!$I444^6)*(M334/M$66)^$BW$1,-99)</f>
        <v>-99</v>
      </c>
      <c r="CG334" s="8">
        <f>MAX((CG$3*climate!$M444+CG$4*climate!$M444^2+CG$5*climate!$M444^6)*(K334/K$66)^$BW$1,-99)</f>
        <v>-99</v>
      </c>
      <c r="CH334" s="8">
        <f>MAX((CH$3*climate!$M444+CH$4*climate!$M444^2+CH$5*climate!$M444^6)*(L334/L$66)^$BW$1,-99)</f>
        <v>-99</v>
      </c>
      <c r="CI334" s="8">
        <f>MAX((CI$3*climate!$M444+CI$4*climate!$M444^2+CI$5*climate!$M444^6)*(M334/M$66)^$BW$1,-99)</f>
        <v>-99</v>
      </c>
      <c r="CJ334" s="8">
        <f t="shared" si="468"/>
        <v>0</v>
      </c>
      <c r="CK334" s="8">
        <f t="shared" si="469"/>
        <v>0</v>
      </c>
      <c r="CL334" s="8">
        <f t="shared" si="470"/>
        <v>0</v>
      </c>
    </row>
    <row r="335" spans="1:90">
      <c r="A335">
        <f t="shared" si="409"/>
        <v>2289</v>
      </c>
      <c r="B335" s="4">
        <f t="shared" si="427"/>
        <v>1286.5348489157491</v>
      </c>
      <c r="C335" s="4">
        <f t="shared" si="428"/>
        <v>3572.6096026359419</v>
      </c>
      <c r="D335" s="4">
        <f t="shared" si="429"/>
        <v>6809.6366121406945</v>
      </c>
      <c r="E335" s="11">
        <f t="shared" si="410"/>
        <v>5.9437371316734321E-9</v>
      </c>
      <c r="F335" s="11">
        <f t="shared" si="411"/>
        <v>1.1915882619620719E-8</v>
      </c>
      <c r="G335" s="11">
        <f t="shared" si="412"/>
        <v>2.6308234394342123E-8</v>
      </c>
      <c r="H335" s="4">
        <f t="shared" si="430"/>
        <v>153223.62711919329</v>
      </c>
      <c r="I335" s="4">
        <f t="shared" si="431"/>
        <v>248283.37068687929</v>
      </c>
      <c r="J335" s="4">
        <f t="shared" si="432"/>
        <v>42473.06688077635</v>
      </c>
      <c r="K335" s="4">
        <f t="shared" si="400"/>
        <v>119097.92202545101</v>
      </c>
      <c r="L335" s="4">
        <f t="shared" si="401"/>
        <v>69496.362128034059</v>
      </c>
      <c r="M335" s="4">
        <f t="shared" si="402"/>
        <v>6237.2002061097373</v>
      </c>
      <c r="N335" s="11">
        <f t="shared" si="413"/>
        <v>9.804642668163055E-4</v>
      </c>
      <c r="O335" s="11">
        <f t="shared" si="414"/>
        <v>2.1698670975378587E-3</v>
      </c>
      <c r="P335" s="11">
        <f t="shared" si="415"/>
        <v>1.5035462070522865E-3</v>
      </c>
      <c r="Q335" s="4">
        <f t="shared" si="416"/>
        <v>653.2420887457348</v>
      </c>
      <c r="R335" s="4">
        <f t="shared" si="417"/>
        <v>3475.6027050421931</v>
      </c>
      <c r="S335" s="4">
        <f t="shared" si="418"/>
        <v>823.88644573055626</v>
      </c>
      <c r="T335" s="4">
        <f t="shared" si="433"/>
        <v>4.2633247954479963</v>
      </c>
      <c r="U335" s="4">
        <f t="shared" si="434"/>
        <v>13.998531981529377</v>
      </c>
      <c r="V335" s="4">
        <f t="shared" si="435"/>
        <v>19.397856247189296</v>
      </c>
      <c r="W335" s="11">
        <f t="shared" si="419"/>
        <v>-1.219247815263802E-2</v>
      </c>
      <c r="X335" s="11">
        <f t="shared" si="420"/>
        <v>-1.3228699347321071E-2</v>
      </c>
      <c r="Y335" s="11">
        <f t="shared" si="421"/>
        <v>-1.2203590333800474E-2</v>
      </c>
      <c r="Z335" s="4">
        <f t="shared" si="447"/>
        <v>665.70283232404518</v>
      </c>
      <c r="AA335" s="4">
        <f t="shared" si="436"/>
        <v>15300.362701038792</v>
      </c>
      <c r="AB335" s="4">
        <f t="shared" si="437"/>
        <v>1692.7708695095591</v>
      </c>
      <c r="AC335" s="12">
        <f t="shared" si="438"/>
        <v>1.0892419976555794</v>
      </c>
      <c r="AD335" s="12">
        <f t="shared" si="439"/>
        <v>5.4630537393837324</v>
      </c>
      <c r="AE335" s="12">
        <f t="shared" si="440"/>
        <v>2.0870751904529103</v>
      </c>
      <c r="AF335" s="11">
        <f t="shared" si="422"/>
        <v>-2.9039671966837322E-3</v>
      </c>
      <c r="AG335" s="11">
        <f t="shared" si="423"/>
        <v>2.0567434751257441E-3</v>
      </c>
      <c r="AH335" s="11">
        <f t="shared" si="424"/>
        <v>8.257041531207765E-4</v>
      </c>
      <c r="AI335" s="1">
        <f t="shared" si="403"/>
        <v>304053.05693319545</v>
      </c>
      <c r="AJ335" s="1">
        <f t="shared" si="404"/>
        <v>485491.31911961979</v>
      </c>
      <c r="AK335" s="1">
        <f t="shared" si="405"/>
        <v>83643.485942572035</v>
      </c>
      <c r="AL335" s="17">
        <f t="shared" si="441"/>
        <v>74.540483900851342</v>
      </c>
      <c r="AM335" s="17">
        <f t="shared" si="441"/>
        <v>35.646880451217498</v>
      </c>
      <c r="AN335" s="17">
        <f t="shared" si="441"/>
        <v>5.1634553895494433</v>
      </c>
      <c r="AO335" s="7">
        <f t="shared" si="472"/>
        <v>1.1069124011707427E-3</v>
      </c>
      <c r="AP335" s="7">
        <f t="shared" si="472"/>
        <v>1.7045619171789342E-3</v>
      </c>
      <c r="AQ335" s="7">
        <f t="shared" si="472"/>
        <v>1.2338302477329112E-3</v>
      </c>
      <c r="AR335" s="1">
        <f t="shared" si="442"/>
        <v>153223.62711919329</v>
      </c>
      <c r="AS335" s="1">
        <f t="shared" si="443"/>
        <v>248283.37068687929</v>
      </c>
      <c r="AT335" s="1">
        <f t="shared" si="444"/>
        <v>42473.06688077635</v>
      </c>
      <c r="AU335" s="1">
        <f t="shared" si="406"/>
        <v>30644.725423838659</v>
      </c>
      <c r="AV335" s="1">
        <f t="shared" si="407"/>
        <v>49656.674137375863</v>
      </c>
      <c r="AW335" s="1">
        <f t="shared" si="408"/>
        <v>8494.6133761552701</v>
      </c>
      <c r="AX335" s="1">
        <f t="shared" si="456"/>
        <v>95278.33762036082</v>
      </c>
      <c r="AY335" s="1">
        <f t="shared" si="457"/>
        <v>55597.089702427249</v>
      </c>
      <c r="AZ335" s="1">
        <f t="shared" si="458"/>
        <v>4989.760164887789</v>
      </c>
      <c r="BA335" s="1">
        <f t="shared" si="459"/>
        <v>11.464557756567581</v>
      </c>
      <c r="BB335" s="1">
        <f t="shared" si="460"/>
        <v>10.925886135387181</v>
      </c>
      <c r="BC335" s="1">
        <f t="shared" si="461"/>
        <v>8.5151431244417548</v>
      </c>
      <c r="BD335" s="1">
        <f t="shared" si="462"/>
        <v>39.364615383288765</v>
      </c>
      <c r="BE335">
        <f t="shared" si="448"/>
        <v>7.4918915218220111E-2</v>
      </c>
      <c r="BF335">
        <f t="shared" si="449"/>
        <v>0.20311806369660462</v>
      </c>
      <c r="BG335">
        <f t="shared" si="450"/>
        <v>2.6103804494005161E-2</v>
      </c>
      <c r="BH335">
        <f t="shared" si="463"/>
        <v>0.18131667718809469</v>
      </c>
      <c r="BI335">
        <f t="shared" si="464"/>
        <v>5.6128438574748528E-4</v>
      </c>
      <c r="BJ335">
        <f t="shared" si="464"/>
        <v>4.125694779985793E-3</v>
      </c>
      <c r="BK335">
        <f t="shared" si="464"/>
        <v>6.8140860906124406E-5</v>
      </c>
      <c r="BL335">
        <f t="shared" si="453"/>
        <v>86.002029429598139</v>
      </c>
      <c r="BM335">
        <f t="shared" si="454"/>
        <v>1024.3414064001356</v>
      </c>
      <c r="BN335">
        <f t="shared" si="455"/>
        <v>2.8941513425795007</v>
      </c>
      <c r="BO335">
        <f t="shared" si="426"/>
        <v>276.29067485029481</v>
      </c>
      <c r="BP335">
        <f t="shared" si="445"/>
        <v>659.2110067895494</v>
      </c>
      <c r="BQ335">
        <f t="shared" si="446"/>
        <v>130.99334990775378</v>
      </c>
      <c r="BR335" s="7">
        <f t="shared" si="471"/>
        <v>1.6953505504464506E-3</v>
      </c>
      <c r="BS335" s="7">
        <f t="shared" si="451"/>
        <v>3.5219773146129556E-4</v>
      </c>
      <c r="BT335" s="7">
        <f t="shared" si="452"/>
        <v>4.9855281873744895E-5</v>
      </c>
      <c r="BU335" s="8">
        <f>MAX((BU$3*climate!$I445+BU$4*climate!$I445^2+BU$5*climate!$I445^6)*(K335/K$66)^$BW$1,-99)</f>
        <v>-46.401608532179836</v>
      </c>
      <c r="BV335" s="8">
        <f>MAX((BV$3*climate!$I445+BV$4*climate!$I445^2+BV$5*climate!$I445^6)*(L335/L$66)^$BW$1,-99)</f>
        <v>-26.590023240478931</v>
      </c>
      <c r="BW335" s="8">
        <f>MAX((BW$3*climate!$I445+BW$4*climate!$I445^2+BW$5*climate!$I445^6)*(M335/M$66)^$BW$1,-99)</f>
        <v>-26.850260560202084</v>
      </c>
      <c r="BX335" s="8">
        <f>MAX((BX$3*climate!$M445+BX$4*climate!$M445^2+BX$5*climate!$M445^6)*(K335/K$66)^$BW$1,-99)</f>
        <v>-46.401623424287287</v>
      </c>
      <c r="BY335" s="8">
        <f>MAX((BY$3*climate!$M445+BY$4*climate!$M445^2+BY$5*climate!$M445^6)*(L335/L$66)^$BW$1,-99)</f>
        <v>-26.590031248951732</v>
      </c>
      <c r="BZ335" s="8">
        <f>MAX((BZ$3*climate!$M445+BZ$4*climate!$M445^2+BZ$5*climate!$M445^6)*(M335/M$66)^$BW$1,-99)</f>
        <v>-26.850268133941128</v>
      </c>
      <c r="CA335" s="8">
        <f t="shared" si="465"/>
        <v>2.6035026440720813E-2</v>
      </c>
      <c r="CB335" s="8">
        <f t="shared" si="466"/>
        <v>9.1694772509567189E-6</v>
      </c>
      <c r="CC335" s="8">
        <f t="shared" si="467"/>
        <v>1.2979835817925373E-6</v>
      </c>
      <c r="CD335" s="8">
        <f>MAX((CD$3*climate!$I445+CD$4*climate!$I445^2+CD$5*climate!$I445^6)*(K335/K$66)^$BW$1,-99)</f>
        <v>-99</v>
      </c>
      <c r="CE335" s="8">
        <f>MAX((CE$3*climate!$I445+CE$4*climate!$I445^2+CE$5*climate!$I445^6)*(L335/L$66)^$BW$1,-99)</f>
        <v>-99</v>
      </c>
      <c r="CF335" s="8">
        <f>MAX((CF$3*climate!$I445+CF$4*climate!$I445^2+CF$5*climate!$I445^6)*(M335/M$66)^$BW$1,-99)</f>
        <v>-99</v>
      </c>
      <c r="CG335" s="8">
        <f>MAX((CG$3*climate!$M445+CG$4*climate!$M445^2+CG$5*climate!$M445^6)*(K335/K$66)^$BW$1,-99)</f>
        <v>-99</v>
      </c>
      <c r="CH335" s="8">
        <f>MAX((CH$3*climate!$M445+CH$4*climate!$M445^2+CH$5*climate!$M445^6)*(L335/L$66)^$BW$1,-99)</f>
        <v>-99</v>
      </c>
      <c r="CI335" s="8">
        <f>MAX((CI$3*climate!$M445+CI$4*climate!$M445^2+CI$5*climate!$M445^6)*(M335/M$66)^$BW$1,-99)</f>
        <v>-99</v>
      </c>
      <c r="CJ335" s="8">
        <f t="shared" si="468"/>
        <v>0</v>
      </c>
      <c r="CK335" s="8">
        <f t="shared" si="469"/>
        <v>0</v>
      </c>
      <c r="CL335" s="8">
        <f t="shared" si="470"/>
        <v>0</v>
      </c>
    </row>
    <row r="336" spans="1:90">
      <c r="A336">
        <f t="shared" si="409"/>
        <v>2290</v>
      </c>
      <c r="B336" s="4">
        <f t="shared" si="427"/>
        <v>1286.534856180233</v>
      </c>
      <c r="C336" s="4">
        <f t="shared" si="428"/>
        <v>3572.6096430781986</v>
      </c>
      <c r="D336" s="4">
        <f t="shared" si="429"/>
        <v>6809.6367823327346</v>
      </c>
      <c r="E336" s="11">
        <f t="shared" si="410"/>
        <v>5.64655027508976E-9</v>
      </c>
      <c r="F336" s="11">
        <f t="shared" si="411"/>
        <v>1.1320088488639682E-8</v>
      </c>
      <c r="G336" s="11">
        <f t="shared" si="412"/>
        <v>2.4992822674625016E-8</v>
      </c>
      <c r="H336" s="4">
        <f t="shared" si="430"/>
        <v>153376.94310555718</v>
      </c>
      <c r="I336" s="4">
        <f t="shared" si="431"/>
        <v>248819.20417043046</v>
      </c>
      <c r="J336" s="4">
        <f t="shared" si="432"/>
        <v>42536.68772369653</v>
      </c>
      <c r="K336" s="4">
        <f t="shared" si="400"/>
        <v>119217.09106346227</v>
      </c>
      <c r="L336" s="4">
        <f t="shared" si="401"/>
        <v>69646.345117079502</v>
      </c>
      <c r="M336" s="4">
        <f t="shared" si="402"/>
        <v>6246.542816212439</v>
      </c>
      <c r="N336" s="11">
        <f t="shared" si="413"/>
        <v>1.0005971219697596E-3</v>
      </c>
      <c r="O336" s="11">
        <f t="shared" si="414"/>
        <v>2.1581415840030704E-3</v>
      </c>
      <c r="P336" s="11">
        <f t="shared" si="415"/>
        <v>1.4978852359990302E-3</v>
      </c>
      <c r="Q336" s="4">
        <f t="shared" si="416"/>
        <v>645.92311525574792</v>
      </c>
      <c r="R336" s="4">
        <f t="shared" si="417"/>
        <v>3437.0266570478348</v>
      </c>
      <c r="S336" s="4">
        <f t="shared" si="418"/>
        <v>815.05112048254432</v>
      </c>
      <c r="T336" s="4">
        <f t="shared" si="433"/>
        <v>4.2113443010218967</v>
      </c>
      <c r="U336" s="4">
        <f t="shared" si="434"/>
        <v>13.813349610641867</v>
      </c>
      <c r="V336" s="4">
        <f t="shared" si="435"/>
        <v>19.161132756194647</v>
      </c>
      <c r="W336" s="11">
        <f t="shared" si="419"/>
        <v>-1.219247815263802E-2</v>
      </c>
      <c r="X336" s="11">
        <f t="shared" si="420"/>
        <v>-1.3228699347321071E-2</v>
      </c>
      <c r="Y336" s="11">
        <f t="shared" si="421"/>
        <v>-1.2203590333800474E-2</v>
      </c>
      <c r="Z336" s="4">
        <f t="shared" si="447"/>
        <v>656.31952757491251</v>
      </c>
      <c r="AA336" s="4">
        <f t="shared" si="436"/>
        <v>15161.839556007066</v>
      </c>
      <c r="AB336" s="4">
        <f t="shared" si="437"/>
        <v>1676.0098770619272</v>
      </c>
      <c r="AC336" s="12">
        <f t="shared" si="438"/>
        <v>1.0860788746251373</v>
      </c>
      <c r="AD336" s="12">
        <f t="shared" si="439"/>
        <v>5.4742898395164712</v>
      </c>
      <c r="AE336" s="12">
        <f t="shared" si="440"/>
        <v>2.0887984971055427</v>
      </c>
      <c r="AF336" s="11">
        <f t="shared" si="422"/>
        <v>-2.9039671966837322E-3</v>
      </c>
      <c r="AG336" s="11">
        <f t="shared" si="423"/>
        <v>2.0567434751257441E-3</v>
      </c>
      <c r="AH336" s="11">
        <f t="shared" si="424"/>
        <v>8.257041531207765E-4</v>
      </c>
      <c r="AI336" s="1">
        <f t="shared" si="403"/>
        <v>304292.47666371457</v>
      </c>
      <c r="AJ336" s="1">
        <f t="shared" si="404"/>
        <v>486598.86134503369</v>
      </c>
      <c r="AK336" s="1">
        <f t="shared" si="405"/>
        <v>83773.750724470097</v>
      </c>
      <c r="AL336" s="17">
        <f t="shared" si="441"/>
        <v>74.622168589010272</v>
      </c>
      <c r="AM336" s="17">
        <f t="shared" si="441"/>
        <v>35.707035142952044</v>
      </c>
      <c r="AN336" s="17">
        <f t="shared" si="441"/>
        <v>5.1697625087174641</v>
      </c>
      <c r="AO336" s="7">
        <f t="shared" si="472"/>
        <v>1.0958432771590353E-3</v>
      </c>
      <c r="AP336" s="7">
        <f t="shared" si="472"/>
        <v>1.6875162980071448E-3</v>
      </c>
      <c r="AQ336" s="7">
        <f t="shared" si="472"/>
        <v>1.221491945255582E-3</v>
      </c>
      <c r="AR336" s="1">
        <f t="shared" si="442"/>
        <v>153376.94310555718</v>
      </c>
      <c r="AS336" s="1">
        <f t="shared" si="443"/>
        <v>248819.20417043046</v>
      </c>
      <c r="AT336" s="1">
        <f t="shared" si="444"/>
        <v>42536.68772369653</v>
      </c>
      <c r="AU336" s="1">
        <f t="shared" si="406"/>
        <v>30675.388621111437</v>
      </c>
      <c r="AV336" s="1">
        <f t="shared" si="407"/>
        <v>49763.840834086091</v>
      </c>
      <c r="AW336" s="1">
        <f t="shared" si="408"/>
        <v>8507.3375447393064</v>
      </c>
      <c r="AX336" s="1">
        <f t="shared" si="456"/>
        <v>95373.672850769828</v>
      </c>
      <c r="AY336" s="1">
        <f t="shared" si="457"/>
        <v>55717.076093663607</v>
      </c>
      <c r="AZ336" s="1">
        <f t="shared" si="458"/>
        <v>4997.2342529699517</v>
      </c>
      <c r="BA336" s="1">
        <f t="shared" si="459"/>
        <v>11.465557853425931</v>
      </c>
      <c r="BB336" s="1">
        <f t="shared" si="460"/>
        <v>10.928041951528792</v>
      </c>
      <c r="BC336" s="1">
        <f t="shared" si="461"/>
        <v>8.5166398889666546</v>
      </c>
      <c r="BD336" s="1">
        <f t="shared" si="462"/>
        <v>38.224632595531993</v>
      </c>
      <c r="BE336">
        <f t="shared" si="448"/>
        <v>7.4918915218220111E-2</v>
      </c>
      <c r="BF336">
        <f t="shared" si="449"/>
        <v>0.20311806369660462</v>
      </c>
      <c r="BG336">
        <f t="shared" si="450"/>
        <v>2.6103804494005161E-2</v>
      </c>
      <c r="BH336">
        <f t="shared" si="463"/>
        <v>0.18134982467788305</v>
      </c>
      <c r="BI336">
        <f t="shared" si="464"/>
        <v>5.6128438574748528E-4</v>
      </c>
      <c r="BJ336">
        <f t="shared" si="464"/>
        <v>4.125694779985793E-3</v>
      </c>
      <c r="BK336">
        <f t="shared" si="464"/>
        <v>6.8140860906124406E-5</v>
      </c>
      <c r="BL336">
        <f t="shared" si="453"/>
        <v>86.088083298829659</v>
      </c>
      <c r="BM336">
        <f t="shared" si="454"/>
        <v>1026.5520918061643</v>
      </c>
      <c r="BN336">
        <f t="shared" si="455"/>
        <v>2.898486521587655</v>
      </c>
      <c r="BO336">
        <f t="shared" si="426"/>
        <v>276.75908439798548</v>
      </c>
      <c r="BP336">
        <f t="shared" si="445"/>
        <v>666.66943381028375</v>
      </c>
      <c r="BQ336">
        <f t="shared" si="446"/>
        <v>132.50153180581719</v>
      </c>
      <c r="BR336" s="7">
        <f t="shared" si="471"/>
        <v>1.6955047595801354E-3</v>
      </c>
      <c r="BS336" s="7">
        <f t="shared" si="451"/>
        <v>3.4193954510805394E-4</v>
      </c>
      <c r="BT336" s="7">
        <f t="shared" si="452"/>
        <v>4.8323646943979458E-5</v>
      </c>
      <c r="BU336" s="8">
        <f>MAX((BU$3*climate!$I446+BU$4*climate!$I446^2+BU$5*climate!$I446^6)*(K336/K$66)^$BW$1,-99)</f>
        <v>-46.41370820476606</v>
      </c>
      <c r="BV336" s="8">
        <f>MAX((BV$3*climate!$I446+BV$4*climate!$I446^2+BV$5*climate!$I446^6)*(L336/L$66)^$BW$1,-99)</f>
        <v>-26.58843748218526</v>
      </c>
      <c r="BW336" s="8">
        <f>MAX((BW$3*climate!$I446+BW$4*climate!$I446^2+BW$5*climate!$I446^6)*(M336/M$66)^$BW$1,-99)</f>
        <v>-26.852266767138612</v>
      </c>
      <c r="BX336" s="8">
        <f>MAX((BX$3*climate!$M446+BX$4*climate!$M446^2+BX$5*climate!$M446^6)*(K336/K$66)^$BW$1,-99)</f>
        <v>-46.413723078298595</v>
      </c>
      <c r="BY336" s="8">
        <f>MAX((BY$3*climate!$M446+BY$4*climate!$M446^2+BY$5*climate!$M446^6)*(L336/L$66)^$BW$1,-99)</f>
        <v>-26.588445478280647</v>
      </c>
      <c r="BZ336" s="8">
        <f>MAX((BZ$3*climate!$M446+BZ$4*climate!$M446^2+BZ$5*climate!$M446^6)*(M336/M$66)^$BW$1,-99)</f>
        <v>-26.852274330337242</v>
      </c>
      <c r="CA336" s="8">
        <f t="shared" si="465"/>
        <v>2.6029703717376763E-2</v>
      </c>
      <c r="CB336" s="8">
        <f t="shared" si="466"/>
        <v>8.9005850484172314E-6</v>
      </c>
      <c r="CC336" s="8">
        <f t="shared" si="467"/>
        <v>1.2578502124949043E-6</v>
      </c>
      <c r="CD336" s="8">
        <f>MAX((CD$3*climate!$I446+CD$4*climate!$I446^2+CD$5*climate!$I446^6)*(K336/K$66)^$BW$1,-99)</f>
        <v>-99</v>
      </c>
      <c r="CE336" s="8">
        <f>MAX((CE$3*climate!$I446+CE$4*climate!$I446^2+CE$5*climate!$I446^6)*(L336/L$66)^$BW$1,-99)</f>
        <v>-99</v>
      </c>
      <c r="CF336" s="8">
        <f>MAX((CF$3*climate!$I446+CF$4*climate!$I446^2+CF$5*climate!$I446^6)*(M336/M$66)^$BW$1,-99)</f>
        <v>-99</v>
      </c>
      <c r="CG336" s="8">
        <f>MAX((CG$3*climate!$M446+CG$4*climate!$M446^2+CG$5*climate!$M446^6)*(K336/K$66)^$BW$1,-99)</f>
        <v>-99</v>
      </c>
      <c r="CH336" s="8">
        <f>MAX((CH$3*climate!$M446+CH$4*climate!$M446^2+CH$5*climate!$M446^6)*(L336/L$66)^$BW$1,-99)</f>
        <v>-99</v>
      </c>
      <c r="CI336" s="8">
        <f>MAX((CI$3*climate!$M446+CI$4*climate!$M446^2+CI$5*climate!$M446^6)*(M336/M$66)^$BW$1,-99)</f>
        <v>-99</v>
      </c>
      <c r="CJ336" s="8">
        <f t="shared" si="468"/>
        <v>0</v>
      </c>
      <c r="CK336" s="8">
        <f t="shared" si="469"/>
        <v>0</v>
      </c>
      <c r="CL336" s="8">
        <f t="shared" si="470"/>
        <v>0</v>
      </c>
    </row>
    <row r="337" spans="1:90">
      <c r="A337">
        <f t="shared" si="409"/>
        <v>2291</v>
      </c>
      <c r="B337" s="4">
        <f t="shared" si="427"/>
        <v>1286.5348630814926</v>
      </c>
      <c r="C337" s="4">
        <f t="shared" si="428"/>
        <v>3572.609681498343</v>
      </c>
      <c r="D337" s="4">
        <f t="shared" si="429"/>
        <v>6809.6369440151775</v>
      </c>
      <c r="E337" s="11">
        <f t="shared" si="410"/>
        <v>5.364222761335272E-9</v>
      </c>
      <c r="F337" s="11">
        <f t="shared" si="411"/>
        <v>1.0754084064207697E-8</v>
      </c>
      <c r="G337" s="11">
        <f t="shared" si="412"/>
        <v>2.3743181540893764E-8</v>
      </c>
      <c r="H337" s="4">
        <f t="shared" si="430"/>
        <v>153533.46828346283</v>
      </c>
      <c r="I337" s="4">
        <f t="shared" si="431"/>
        <v>249353.29677728357</v>
      </c>
      <c r="J337" s="4">
        <f t="shared" si="432"/>
        <v>42600.164310232576</v>
      </c>
      <c r="K337" s="4">
        <f t="shared" si="400"/>
        <v>119338.75457966319</v>
      </c>
      <c r="L337" s="4">
        <f t="shared" si="401"/>
        <v>69795.840857909076</v>
      </c>
      <c r="M337" s="4">
        <f t="shared" si="402"/>
        <v>6255.8642495137447</v>
      </c>
      <c r="N337" s="11">
        <f t="shared" si="413"/>
        <v>1.0205207585223253E-3</v>
      </c>
      <c r="O337" s="11">
        <f t="shared" si="414"/>
        <v>2.1464980047161131E-3</v>
      </c>
      <c r="P337" s="11">
        <f t="shared" si="415"/>
        <v>1.4922547680473741E-3</v>
      </c>
      <c r="Q337" s="4">
        <f t="shared" si="416"/>
        <v>638.6988561456352</v>
      </c>
      <c r="R337" s="4">
        <f t="shared" si="417"/>
        <v>3398.8392764990917</v>
      </c>
      <c r="S337" s="4">
        <f t="shared" si="418"/>
        <v>806.3060107854559</v>
      </c>
      <c r="T337" s="4">
        <f t="shared" si="433"/>
        <v>4.1599975776384506</v>
      </c>
      <c r="U337" s="4">
        <f t="shared" si="434"/>
        <v>13.63061696166325</v>
      </c>
      <c r="V337" s="4">
        <f t="shared" si="435"/>
        <v>18.927298141706483</v>
      </c>
      <c r="W337" s="11">
        <f t="shared" si="419"/>
        <v>-1.219247815263802E-2</v>
      </c>
      <c r="X337" s="11">
        <f t="shared" si="420"/>
        <v>-1.3228699347321071E-2</v>
      </c>
      <c r="Y337" s="11">
        <f t="shared" si="421"/>
        <v>-1.2203590333800474E-2</v>
      </c>
      <c r="Z337" s="4">
        <f t="shared" si="447"/>
        <v>647.08149803752065</v>
      </c>
      <c r="AA337" s="4">
        <f t="shared" si="436"/>
        <v>15024.394743823881</v>
      </c>
      <c r="AB337" s="4">
        <f t="shared" si="437"/>
        <v>1659.4054618164719</v>
      </c>
      <c r="AC337" s="12">
        <f t="shared" si="438"/>
        <v>1.0829249372002148</v>
      </c>
      <c r="AD337" s="12">
        <f t="shared" si="439"/>
        <v>5.4855490494248436</v>
      </c>
      <c r="AE337" s="12">
        <f t="shared" si="440"/>
        <v>2.0905232266996352</v>
      </c>
      <c r="AF337" s="11">
        <f t="shared" si="422"/>
        <v>-2.9039671966837322E-3</v>
      </c>
      <c r="AG337" s="11">
        <f t="shared" si="423"/>
        <v>2.0567434751257441E-3</v>
      </c>
      <c r="AH337" s="11">
        <f t="shared" si="424"/>
        <v>8.257041531207765E-4</v>
      </c>
      <c r="AI337" s="1">
        <f t="shared" si="403"/>
        <v>304538.61761845456</v>
      </c>
      <c r="AJ337" s="1">
        <f t="shared" si="404"/>
        <v>487702.8160446164</v>
      </c>
      <c r="AK337" s="1">
        <f t="shared" si="405"/>
        <v>83903.713196762401</v>
      </c>
      <c r="AL337" s="17">
        <f t="shared" si="441"/>
        <v>74.703125048767816</v>
      </c>
      <c r="AM337" s="17">
        <f t="shared" si="441"/>
        <v>35.766688784671722</v>
      </c>
      <c r="AN337" s="17">
        <f t="shared" si="441"/>
        <v>5.176014183748114</v>
      </c>
      <c r="AO337" s="7">
        <f t="shared" si="472"/>
        <v>1.0848848443874449E-3</v>
      </c>
      <c r="AP337" s="7">
        <f t="shared" si="472"/>
        <v>1.6706411350270733E-3</v>
      </c>
      <c r="AQ337" s="7">
        <f t="shared" si="472"/>
        <v>1.2092770258030263E-3</v>
      </c>
      <c r="AR337" s="1">
        <f t="shared" si="442"/>
        <v>153533.46828346283</v>
      </c>
      <c r="AS337" s="1">
        <f t="shared" si="443"/>
        <v>249353.29677728357</v>
      </c>
      <c r="AT337" s="1">
        <f t="shared" si="444"/>
        <v>42600.164310232576</v>
      </c>
      <c r="AU337" s="1">
        <f t="shared" si="406"/>
        <v>30706.693656692569</v>
      </c>
      <c r="AV337" s="1">
        <f t="shared" si="407"/>
        <v>49870.659355456715</v>
      </c>
      <c r="AW337" s="1">
        <f t="shared" si="408"/>
        <v>8520.0328620465152</v>
      </c>
      <c r="AX337" s="1">
        <f t="shared" si="456"/>
        <v>95471.003663730546</v>
      </c>
      <c r="AY337" s="1">
        <f t="shared" si="457"/>
        <v>55836.672686327263</v>
      </c>
      <c r="AZ337" s="1">
        <f t="shared" si="458"/>
        <v>5004.6913996109952</v>
      </c>
      <c r="BA337" s="1">
        <f t="shared" si="459"/>
        <v>11.46657785380715</v>
      </c>
      <c r="BB337" s="1">
        <f t="shared" si="460"/>
        <v>10.930186149097997</v>
      </c>
      <c r="BC337" s="1">
        <f t="shared" si="461"/>
        <v>8.5181310314289806</v>
      </c>
      <c r="BD337" s="1">
        <f t="shared" si="462"/>
        <v>37.117644117916015</v>
      </c>
      <c r="BE337">
        <f t="shared" si="448"/>
        <v>7.4918915218220111E-2</v>
      </c>
      <c r="BF337">
        <f t="shared" si="449"/>
        <v>0.20311806369660462</v>
      </c>
      <c r="BG337">
        <f t="shared" si="450"/>
        <v>2.6103804494005161E-2</v>
      </c>
      <c r="BH337">
        <f t="shared" si="463"/>
        <v>0.18138265911503754</v>
      </c>
      <c r="BI337">
        <f t="shared" si="464"/>
        <v>5.6128438574748528E-4</v>
      </c>
      <c r="BJ337">
        <f t="shared" si="464"/>
        <v>4.125694779985793E-3</v>
      </c>
      <c r="BK337">
        <f t="shared" si="464"/>
        <v>6.8140860906124406E-5</v>
      </c>
      <c r="BL337">
        <f t="shared" si="453"/>
        <v>86.175938437164447</v>
      </c>
      <c r="BM337">
        <f t="shared" si="454"/>
        <v>1028.7555948862871</v>
      </c>
      <c r="BN337">
        <f t="shared" si="455"/>
        <v>2.9028118708416031</v>
      </c>
      <c r="BO337">
        <f t="shared" si="426"/>
        <v>277.22833074283932</v>
      </c>
      <c r="BP337">
        <f t="shared" si="445"/>
        <v>674.21230181118244</v>
      </c>
      <c r="BQ337">
        <f t="shared" si="446"/>
        <v>134.02708212729701</v>
      </c>
      <c r="BR337" s="7">
        <f t="shared" si="471"/>
        <v>1.6956120887618997E-3</v>
      </c>
      <c r="BS337" s="7">
        <f t="shared" si="451"/>
        <v>3.3198014088160575E-4</v>
      </c>
      <c r="BT337" s="7">
        <f t="shared" si="452"/>
        <v>4.6839059316479717E-5</v>
      </c>
      <c r="BU337" s="8">
        <f>MAX((BU$3*climate!$I447+BU$4*climate!$I447^2+BU$5*climate!$I447^6)*(K337/K$66)^$BW$1,-99)</f>
        <v>-46.424399374513612</v>
      </c>
      <c r="BV337" s="8">
        <f>MAX((BV$3*climate!$I447+BV$4*climate!$I447^2+BV$5*climate!$I447^6)*(L337/L$66)^$BW$1,-99)</f>
        <v>-26.586294781157399</v>
      </c>
      <c r="BW337" s="8">
        <f>MAX((BW$3*climate!$I447+BW$4*climate!$I447^2+BW$5*climate!$I447^6)*(M337/M$66)^$BW$1,-99)</f>
        <v>-26.853711089219654</v>
      </c>
      <c r="BX337" s="8">
        <f>MAX((BX$3*climate!$M447+BX$4*climate!$M447^2+BX$5*climate!$M447^6)*(K337/K$66)^$BW$1,-99)</f>
        <v>-46.424414229453177</v>
      </c>
      <c r="BY337" s="8">
        <f>MAX((BY$3*climate!$M447+BY$4*climate!$M447^2+BY$5*climate!$M447^6)*(L337/L$66)^$BW$1,-99)</f>
        <v>-26.586302764939177</v>
      </c>
      <c r="BZ337" s="8">
        <f>MAX((BZ$3*climate!$M447+BZ$4*climate!$M447^2+BZ$5*climate!$M447^6)*(M337/M$66)^$BW$1,-99)</f>
        <v>-26.853718641927493</v>
      </c>
      <c r="CA337" s="8">
        <f t="shared" si="465"/>
        <v>2.6024769874187354E-2</v>
      </c>
      <c r="CB337" s="8">
        <f t="shared" si="466"/>
        <v>8.6397067692440869E-6</v>
      </c>
      <c r="CC337" s="8">
        <f t="shared" si="467"/>
        <v>1.2189757398347959E-6</v>
      </c>
      <c r="CD337" s="8">
        <f>MAX((CD$3*climate!$I447+CD$4*climate!$I447^2+CD$5*climate!$I447^6)*(K337/K$66)^$BW$1,-99)</f>
        <v>-99</v>
      </c>
      <c r="CE337" s="8">
        <f>MAX((CE$3*climate!$I447+CE$4*climate!$I447^2+CE$5*climate!$I447^6)*(L337/L$66)^$BW$1,-99)</f>
        <v>-99</v>
      </c>
      <c r="CF337" s="8">
        <f>MAX((CF$3*climate!$I447+CF$4*climate!$I447^2+CF$5*climate!$I447^6)*(M337/M$66)^$BW$1,-99)</f>
        <v>-99</v>
      </c>
      <c r="CG337" s="8">
        <f>MAX((CG$3*climate!$M447+CG$4*climate!$M447^2+CG$5*climate!$M447^6)*(K337/K$66)^$BW$1,-99)</f>
        <v>-99</v>
      </c>
      <c r="CH337" s="8">
        <f>MAX((CH$3*climate!$M447+CH$4*climate!$M447^2+CH$5*climate!$M447^6)*(L337/L$66)^$BW$1,-99)</f>
        <v>-99</v>
      </c>
      <c r="CI337" s="8">
        <f>MAX((CI$3*climate!$M447+CI$4*climate!$M447^2+CI$5*climate!$M447^6)*(M337/M$66)^$BW$1,-99)</f>
        <v>-99</v>
      </c>
      <c r="CJ337" s="8">
        <f t="shared" si="468"/>
        <v>0</v>
      </c>
      <c r="CK337" s="8">
        <f t="shared" si="469"/>
        <v>0</v>
      </c>
      <c r="CL337" s="8">
        <f t="shared" si="470"/>
        <v>0</v>
      </c>
    </row>
    <row r="338" spans="1:90">
      <c r="A338">
        <f t="shared" si="409"/>
        <v>2292</v>
      </c>
      <c r="B338" s="4">
        <f t="shared" si="427"/>
        <v>1286.5348696376893</v>
      </c>
      <c r="C338" s="4">
        <f t="shared" si="428"/>
        <v>3572.6097179974809</v>
      </c>
      <c r="D338" s="4">
        <f t="shared" si="429"/>
        <v>6809.6370976135013</v>
      </c>
      <c r="E338" s="11">
        <f t="shared" si="410"/>
        <v>5.0960116232685081E-9</v>
      </c>
      <c r="F338" s="11">
        <f t="shared" si="411"/>
        <v>1.0216379860997311E-8</v>
      </c>
      <c r="G338" s="11">
        <f t="shared" si="412"/>
        <v>2.2556022463849076E-8</v>
      </c>
      <c r="H338" s="4">
        <f t="shared" si="430"/>
        <v>153693.17929116855</v>
      </c>
      <c r="I338" s="4">
        <f t="shared" si="431"/>
        <v>249885.65246233589</v>
      </c>
      <c r="J338" s="4">
        <f t="shared" si="432"/>
        <v>42663.496978416049</v>
      </c>
      <c r="K338" s="4">
        <f t="shared" si="400"/>
        <v>119462.89441377616</v>
      </c>
      <c r="L338" s="4">
        <f t="shared" si="401"/>
        <v>69944.850455817985</v>
      </c>
      <c r="M338" s="4">
        <f t="shared" si="402"/>
        <v>6265.1645552988211</v>
      </c>
      <c r="N338" s="11">
        <f t="shared" si="413"/>
        <v>1.0402306823982244E-3</v>
      </c>
      <c r="O338" s="11">
        <f t="shared" si="414"/>
        <v>2.1349352064152782E-3</v>
      </c>
      <c r="P338" s="11">
        <f t="shared" si="415"/>
        <v>1.4866540279865337E-3</v>
      </c>
      <c r="Q338" s="4">
        <f t="shared" si="416"/>
        <v>631.56783105029535</v>
      </c>
      <c r="R338" s="4">
        <f t="shared" si="417"/>
        <v>3361.0373981177313</v>
      </c>
      <c r="S338" s="4">
        <f t="shared" si="418"/>
        <v>797.65027019640365</v>
      </c>
      <c r="T338" s="4">
        <f t="shared" si="433"/>
        <v>4.1092768980580665</v>
      </c>
      <c r="U338" s="4">
        <f t="shared" si="434"/>
        <v>13.450301627958913</v>
      </c>
      <c r="V338" s="4">
        <f t="shared" si="435"/>
        <v>18.696317149059393</v>
      </c>
      <c r="W338" s="11">
        <f t="shared" si="419"/>
        <v>-1.219247815263802E-2</v>
      </c>
      <c r="X338" s="11">
        <f t="shared" si="420"/>
        <v>-1.3228699347321071E-2</v>
      </c>
      <c r="Y338" s="11">
        <f t="shared" si="421"/>
        <v>-1.2203590333800474E-2</v>
      </c>
      <c r="Z338" s="4">
        <f t="shared" si="447"/>
        <v>637.9861963079278</v>
      </c>
      <c r="AA338" s="4">
        <f t="shared" si="436"/>
        <v>14888.022906667222</v>
      </c>
      <c r="AB338" s="4">
        <f t="shared" si="437"/>
        <v>1642.9563094673047</v>
      </c>
      <c r="AC338" s="12">
        <f t="shared" si="438"/>
        <v>1.0797801587061147</v>
      </c>
      <c r="AD338" s="12">
        <f t="shared" si="439"/>
        <v>5.4968314166397301</v>
      </c>
      <c r="AE338" s="12">
        <f t="shared" si="440"/>
        <v>2.0922493804101165</v>
      </c>
      <c r="AF338" s="11">
        <f t="shared" si="422"/>
        <v>-2.9039671966837322E-3</v>
      </c>
      <c r="AG338" s="11">
        <f t="shared" si="423"/>
        <v>2.0567434751257441E-3</v>
      </c>
      <c r="AH338" s="11">
        <f t="shared" si="424"/>
        <v>8.257041531207765E-4</v>
      </c>
      <c r="AI338" s="1">
        <f t="shared" si="403"/>
        <v>304791.44951330166</v>
      </c>
      <c r="AJ338" s="1">
        <f t="shared" si="404"/>
        <v>488803.1937956115</v>
      </c>
      <c r="AK338" s="1">
        <f t="shared" si="405"/>
        <v>84033.374739132676</v>
      </c>
      <c r="AL338" s="17">
        <f t="shared" si="441"/>
        <v>74.783358894079669</v>
      </c>
      <c r="AM338" s="17">
        <f t="shared" si="441"/>
        <v>35.82584455320363</v>
      </c>
      <c r="AN338" s="17">
        <f t="shared" si="441"/>
        <v>5.1822108264353748</v>
      </c>
      <c r="AO338" s="7">
        <f t="shared" si="472"/>
        <v>1.0740359959435703E-3</v>
      </c>
      <c r="AP338" s="7">
        <f t="shared" si="472"/>
        <v>1.6539347236768026E-3</v>
      </c>
      <c r="AQ338" s="7">
        <f t="shared" si="472"/>
        <v>1.197184255544996E-3</v>
      </c>
      <c r="AR338" s="1">
        <f t="shared" si="442"/>
        <v>153693.17929116855</v>
      </c>
      <c r="AS338" s="1">
        <f t="shared" si="443"/>
        <v>249885.65246233589</v>
      </c>
      <c r="AT338" s="1">
        <f t="shared" si="444"/>
        <v>42663.496978416049</v>
      </c>
      <c r="AU338" s="1">
        <f t="shared" si="406"/>
        <v>30738.635858233712</v>
      </c>
      <c r="AV338" s="1">
        <f t="shared" si="407"/>
        <v>49977.130492467179</v>
      </c>
      <c r="AW338" s="1">
        <f t="shared" si="408"/>
        <v>8532.6993956832102</v>
      </c>
      <c r="AX338" s="1">
        <f t="shared" si="456"/>
        <v>95570.315531020926</v>
      </c>
      <c r="AY338" s="1">
        <f t="shared" si="457"/>
        <v>55955.880364654397</v>
      </c>
      <c r="AZ338" s="1">
        <f t="shared" si="458"/>
        <v>5012.131644239058</v>
      </c>
      <c r="BA338" s="1">
        <f t="shared" si="459"/>
        <v>11.467617543824524</v>
      </c>
      <c r="BB338" s="1">
        <f t="shared" si="460"/>
        <v>10.932318808568702</v>
      </c>
      <c r="BC338" s="1">
        <f t="shared" si="461"/>
        <v>8.5196165814808857</v>
      </c>
      <c r="BD338" s="1">
        <f t="shared" si="462"/>
        <v>36.042695636114111</v>
      </c>
      <c r="BE338">
        <f t="shared" si="448"/>
        <v>7.4918915218220111E-2</v>
      </c>
      <c r="BF338">
        <f t="shared" si="449"/>
        <v>0.20311806369660462</v>
      </c>
      <c r="BG338">
        <f t="shared" si="450"/>
        <v>2.6103804494005161E-2</v>
      </c>
      <c r="BH338">
        <f t="shared" si="463"/>
        <v>0.1814151845667886</v>
      </c>
      <c r="BI338">
        <f t="shared" si="464"/>
        <v>5.6128438574748528E-4</v>
      </c>
      <c r="BJ338">
        <f t="shared" si="464"/>
        <v>4.125694779985793E-3</v>
      </c>
      <c r="BK338">
        <f t="shared" si="464"/>
        <v>6.8140860906124406E-5</v>
      </c>
      <c r="BL338">
        <f t="shared" si="453"/>
        <v>86.265581732021658</v>
      </c>
      <c r="BM338">
        <f t="shared" si="454"/>
        <v>1030.9519319572032</v>
      </c>
      <c r="BN338">
        <f t="shared" si="455"/>
        <v>2.9071274133751071</v>
      </c>
      <c r="BO338">
        <f t="shared" si="426"/>
        <v>277.69840245179415</v>
      </c>
      <c r="BP338">
        <f t="shared" si="445"/>
        <v>681.84056663403487</v>
      </c>
      <c r="BQ338">
        <f t="shared" si="446"/>
        <v>135.57020083099354</v>
      </c>
      <c r="BR338" s="7">
        <f t="shared" si="471"/>
        <v>1.6956712108437966E-3</v>
      </c>
      <c r="BS338" s="7">
        <f t="shared" si="451"/>
        <v>3.223108163899085E-4</v>
      </c>
      <c r="BT338" s="7">
        <f t="shared" si="452"/>
        <v>4.540007611513416E-5</v>
      </c>
      <c r="BU338" s="8">
        <f>MAX((BU$3*climate!$I448+BU$4*climate!$I448^2+BU$5*climate!$I448^6)*(K338/K$66)^$BW$1,-99)</f>
        <v>-46.43369865774266</v>
      </c>
      <c r="BV338" s="8">
        <f>MAX((BV$3*climate!$I448+BV$4*climate!$I448^2+BV$5*climate!$I448^6)*(L338/L$66)^$BW$1,-99)</f>
        <v>-26.583602815465273</v>
      </c>
      <c r="BW338" s="8">
        <f>MAX((BW$3*climate!$I448+BW$4*climate!$I448^2+BW$5*climate!$I448^6)*(M338/M$66)^$BW$1,-99)</f>
        <v>-26.85460084614818</v>
      </c>
      <c r="BX338" s="8">
        <f>MAX((BX$3*climate!$M448+BX$4*climate!$M448^2+BX$5*climate!$M448^6)*(K338/K$66)^$BW$1,-99)</f>
        <v>-46.433713494071725</v>
      </c>
      <c r="BY338" s="8">
        <f>MAX((BY$3*climate!$M448+BY$4*climate!$M448^2+BY$5*climate!$M448^6)*(L338/L$66)^$BW$1,-99)</f>
        <v>-26.583610786996527</v>
      </c>
      <c r="BZ338" s="8">
        <f>MAX((BZ$3*climate!$M448+BZ$4*climate!$M448^2+BZ$5*climate!$M448^6)*(M338/M$66)^$BW$1,-99)</f>
        <v>-26.854608388414313</v>
      </c>
      <c r="CA338" s="8">
        <f t="shared" si="465"/>
        <v>2.6020220313422982E-2</v>
      </c>
      <c r="CB338" s="8">
        <f t="shared" si="466"/>
        <v>8.3865984518646418E-6</v>
      </c>
      <c r="CC338" s="8">
        <f t="shared" si="467"/>
        <v>1.1813199827619634E-6</v>
      </c>
      <c r="CD338" s="8">
        <f>MAX((CD$3*climate!$I448+CD$4*climate!$I448^2+CD$5*climate!$I448^6)*(K338/K$66)^$BW$1,-99)</f>
        <v>-99</v>
      </c>
      <c r="CE338" s="8">
        <f>MAX((CE$3*climate!$I448+CE$4*climate!$I448^2+CE$5*climate!$I448^6)*(L338/L$66)^$BW$1,-99)</f>
        <v>-99</v>
      </c>
      <c r="CF338" s="8">
        <f>MAX((CF$3*climate!$I448+CF$4*climate!$I448^2+CF$5*climate!$I448^6)*(M338/M$66)^$BW$1,-99)</f>
        <v>-99</v>
      </c>
      <c r="CG338" s="8">
        <f>MAX((CG$3*climate!$M448+CG$4*climate!$M448^2+CG$5*climate!$M448^6)*(K338/K$66)^$BW$1,-99)</f>
        <v>-99</v>
      </c>
      <c r="CH338" s="8">
        <f>MAX((CH$3*climate!$M448+CH$4*climate!$M448^2+CH$5*climate!$M448^6)*(L338/L$66)^$BW$1,-99)</f>
        <v>-99</v>
      </c>
      <c r="CI338" s="8">
        <f>MAX((CI$3*climate!$M448+CI$4*climate!$M448^2+CI$5*climate!$M448^6)*(M338/M$66)^$BW$1,-99)</f>
        <v>-99</v>
      </c>
      <c r="CJ338" s="8">
        <f t="shared" si="468"/>
        <v>0</v>
      </c>
      <c r="CK338" s="8">
        <f t="shared" si="469"/>
        <v>0</v>
      </c>
      <c r="CL338" s="8">
        <f t="shared" si="470"/>
        <v>0</v>
      </c>
    </row>
    <row r="339" spans="1:90">
      <c r="A339">
        <f t="shared" si="409"/>
        <v>2293</v>
      </c>
      <c r="B339" s="4">
        <f t="shared" si="427"/>
        <v>1286.5348758660762</v>
      </c>
      <c r="C339" s="4">
        <f t="shared" si="428"/>
        <v>3572.6097526716617</v>
      </c>
      <c r="D339" s="4">
        <f t="shared" si="429"/>
        <v>6809.6372435319126</v>
      </c>
      <c r="E339" s="11">
        <f t="shared" si="410"/>
        <v>4.8412110421050826E-9</v>
      </c>
      <c r="F339" s="11">
        <f t="shared" si="411"/>
        <v>9.7055608679474461E-9</v>
      </c>
      <c r="G339" s="11">
        <f t="shared" si="412"/>
        <v>2.1428221340656623E-8</v>
      </c>
      <c r="H339" s="4">
        <f t="shared" si="430"/>
        <v>153856.0521720337</v>
      </c>
      <c r="I339" s="4">
        <f t="shared" si="431"/>
        <v>250416.27509796683</v>
      </c>
      <c r="J339" s="4">
        <f t="shared" si="432"/>
        <v>42726.686042869216</v>
      </c>
      <c r="K339" s="4">
        <f t="shared" si="400"/>
        <v>119589.49194320138</v>
      </c>
      <c r="L339" s="4">
        <f t="shared" si="401"/>
        <v>70093.374993084843</v>
      </c>
      <c r="M339" s="4">
        <f t="shared" si="402"/>
        <v>6274.4437794322839</v>
      </c>
      <c r="N339" s="11">
        <f t="shared" si="413"/>
        <v>1.0597226029593898E-3</v>
      </c>
      <c r="O339" s="11">
        <f t="shared" si="414"/>
        <v>2.1234520668633738E-3</v>
      </c>
      <c r="P339" s="11">
        <f t="shared" si="415"/>
        <v>1.481082268719458E-3</v>
      </c>
      <c r="Q339" s="4">
        <f t="shared" si="416"/>
        <v>624.52858353410716</v>
      </c>
      <c r="R339" s="4">
        <f t="shared" si="417"/>
        <v>3323.6178656991583</v>
      </c>
      <c r="S339" s="4">
        <f t="shared" si="418"/>
        <v>789.08305850298962</v>
      </c>
      <c r="T339" s="4">
        <f t="shared" si="433"/>
        <v>4.0591746292553532</v>
      </c>
      <c r="U339" s="4">
        <f t="shared" si="434"/>
        <v>13.272371631591861</v>
      </c>
      <c r="V339" s="4">
        <f t="shared" si="435"/>
        <v>18.468154953821465</v>
      </c>
      <c r="W339" s="11">
        <f t="shared" si="419"/>
        <v>-1.219247815263802E-2</v>
      </c>
      <c r="X339" s="11">
        <f t="shared" si="420"/>
        <v>-1.3228699347321071E-2</v>
      </c>
      <c r="Y339" s="11">
        <f t="shared" si="421"/>
        <v>-1.2203590333800474E-2</v>
      </c>
      <c r="Z339" s="4">
        <f t="shared" si="447"/>
        <v>629.03112217719831</v>
      </c>
      <c r="AA339" s="4">
        <f t="shared" si="436"/>
        <v>14752.718647743097</v>
      </c>
      <c r="AB339" s="4">
        <f t="shared" si="437"/>
        <v>1626.6611133589518</v>
      </c>
      <c r="AC339" s="12">
        <f t="shared" si="438"/>
        <v>1.0766445125456021</v>
      </c>
      <c r="AD339" s="12">
        <f t="shared" si="439"/>
        <v>5.5081369887897704</v>
      </c>
      <c r="AE339" s="12">
        <f t="shared" si="440"/>
        <v>2.0939769594128856</v>
      </c>
      <c r="AF339" s="11">
        <f t="shared" si="422"/>
        <v>-2.9039671966837322E-3</v>
      </c>
      <c r="AG339" s="11">
        <f t="shared" si="423"/>
        <v>2.0567434751257441E-3</v>
      </c>
      <c r="AH339" s="11">
        <f t="shared" si="424"/>
        <v>8.257041531207765E-4</v>
      </c>
      <c r="AI339" s="1">
        <f t="shared" si="403"/>
        <v>305050.94042020524</v>
      </c>
      <c r="AJ339" s="1">
        <f t="shared" si="404"/>
        <v>489900.00490851759</v>
      </c>
      <c r="AK339" s="1">
        <f t="shared" si="405"/>
        <v>84162.736660902621</v>
      </c>
      <c r="AL339" s="17">
        <f t="shared" ref="AL339:AN347" si="473">AL338*(1+AO339)</f>
        <v>74.862875713235979</v>
      </c>
      <c r="AM339" s="17">
        <f t="shared" si="473"/>
        <v>35.884505625432112</v>
      </c>
      <c r="AN339" s="17">
        <f t="shared" si="473"/>
        <v>5.1883528470335953</v>
      </c>
      <c r="AO339" s="7">
        <f t="shared" si="472"/>
        <v>1.0632956359841346E-3</v>
      </c>
      <c r="AP339" s="7">
        <f t="shared" si="472"/>
        <v>1.6373953764400346E-3</v>
      </c>
      <c r="AQ339" s="7">
        <f t="shared" si="472"/>
        <v>1.1852124129895459E-3</v>
      </c>
      <c r="AR339" s="1">
        <f t="shared" si="442"/>
        <v>153856.0521720337</v>
      </c>
      <c r="AS339" s="1">
        <f t="shared" si="443"/>
        <v>250416.27509796683</v>
      </c>
      <c r="AT339" s="1">
        <f t="shared" si="444"/>
        <v>42726.686042869216</v>
      </c>
      <c r="AU339" s="1">
        <f t="shared" si="406"/>
        <v>30771.210434406741</v>
      </c>
      <c r="AV339" s="1">
        <f t="shared" si="407"/>
        <v>50083.255019593373</v>
      </c>
      <c r="AW339" s="1">
        <f t="shared" si="408"/>
        <v>8545.3372085738429</v>
      </c>
      <c r="AX339" s="1">
        <f t="shared" si="456"/>
        <v>95671.593554561099</v>
      </c>
      <c r="AY339" s="1">
        <f t="shared" si="457"/>
        <v>56074.699994467861</v>
      </c>
      <c r="AZ339" s="1">
        <f t="shared" si="458"/>
        <v>5019.5550235458268</v>
      </c>
      <c r="BA339" s="1">
        <f t="shared" si="459"/>
        <v>11.468676705317865</v>
      </c>
      <c r="BB339" s="1">
        <f t="shared" si="460"/>
        <v>10.934440009297733</v>
      </c>
      <c r="BC339" s="1">
        <f t="shared" si="461"/>
        <v>8.52109656802903</v>
      </c>
      <c r="BD339" s="1">
        <f t="shared" si="462"/>
        <v>34.998860412617461</v>
      </c>
      <c r="BE339">
        <f t="shared" si="448"/>
        <v>7.4918915218220111E-2</v>
      </c>
      <c r="BF339">
        <f t="shared" si="449"/>
        <v>0.20311806369660462</v>
      </c>
      <c r="BG339">
        <f t="shared" si="450"/>
        <v>2.6103804494005161E-2</v>
      </c>
      <c r="BH339">
        <f t="shared" si="463"/>
        <v>0.18144740506107154</v>
      </c>
      <c r="BI339">
        <f t="shared" si="464"/>
        <v>5.6128438574748528E-4</v>
      </c>
      <c r="BJ339">
        <f t="shared" si="464"/>
        <v>4.125694779985793E-3</v>
      </c>
      <c r="BK339">
        <f t="shared" si="464"/>
        <v>6.8140860906124406E-5</v>
      </c>
      <c r="BL339">
        <f t="shared" si="453"/>
        <v>86.356999736912982</v>
      </c>
      <c r="BM339">
        <f t="shared" si="454"/>
        <v>1033.1411189951682</v>
      </c>
      <c r="BN339">
        <f t="shared" si="455"/>
        <v>2.9114331706267982</v>
      </c>
      <c r="BO339">
        <f t="shared" si="426"/>
        <v>278.16928763812899</v>
      </c>
      <c r="BP339">
        <f t="shared" si="445"/>
        <v>689.55519495108911</v>
      </c>
      <c r="BQ339">
        <f t="shared" si="446"/>
        <v>137.13109017977487</v>
      </c>
      <c r="BR339" s="7">
        <f t="shared" si="471"/>
        <v>1.6956808716455107E-3</v>
      </c>
      <c r="BS339" s="7">
        <f t="shared" si="451"/>
        <v>3.1292312270864901E-4</v>
      </c>
      <c r="BT339" s="7">
        <f t="shared" si="452"/>
        <v>4.4005298637970069E-5</v>
      </c>
      <c r="BU339" s="8">
        <f>MAX((BU$3*climate!$I449+BU$4*climate!$I449^2+BU$5*climate!$I449^6)*(K339/K$66)^$BW$1,-99)</f>
        <v>-46.441622644799097</v>
      </c>
      <c r="BV339" s="8">
        <f>MAX((BV$3*climate!$I449+BV$4*climate!$I449^2+BV$5*climate!$I449^6)*(L339/L$66)^$BW$1,-99)</f>
        <v>-26.580369188594492</v>
      </c>
      <c r="BW339" s="8">
        <f>MAX((BW$3*climate!$I449+BW$4*climate!$I449^2+BW$5*climate!$I449^6)*(M339/M$66)^$BW$1,-99)</f>
        <v>-26.854943293353145</v>
      </c>
      <c r="BX339" s="8">
        <f>MAX((BX$3*climate!$M449+BX$4*climate!$M449^2+BX$5*climate!$M449^6)*(K339/K$66)^$BW$1,-99)</f>
        <v>-46.441637462500637</v>
      </c>
      <c r="BY339" s="8">
        <f>MAX((BY$3*climate!$M449+BY$4*climate!$M449^2+BY$5*climate!$M449^6)*(L339/L$66)^$BW$1,-99)</f>
        <v>-26.580377147937678</v>
      </c>
      <c r="BZ339" s="8">
        <f>MAX((BZ$3*climate!$M449+BZ$4*climate!$M449^2+BZ$5*climate!$M449^6)*(M339/M$66)^$BW$1,-99)</f>
        <v>-26.854950825226144</v>
      </c>
      <c r="CA339" s="8">
        <f t="shared" si="465"/>
        <v>2.6016050342210228E-2</v>
      </c>
      <c r="CB339" s="8">
        <f t="shared" si="466"/>
        <v>8.1410237136298406E-6</v>
      </c>
      <c r="CC339" s="8">
        <f t="shared" si="467"/>
        <v>1.1448440646894245E-6</v>
      </c>
      <c r="CD339" s="8">
        <f>MAX((CD$3*climate!$I449+CD$4*climate!$I449^2+CD$5*climate!$I449^6)*(K339/K$66)^$BW$1,-99)</f>
        <v>-99</v>
      </c>
      <c r="CE339" s="8">
        <f>MAX((CE$3*climate!$I449+CE$4*climate!$I449^2+CE$5*climate!$I449^6)*(L339/L$66)^$BW$1,-99)</f>
        <v>-99</v>
      </c>
      <c r="CF339" s="8">
        <f>MAX((CF$3*climate!$I449+CF$4*climate!$I449^2+CF$5*climate!$I449^6)*(M339/M$66)^$BW$1,-99)</f>
        <v>-99</v>
      </c>
      <c r="CG339" s="8">
        <f>MAX((CG$3*climate!$M449+CG$4*climate!$M449^2+CG$5*climate!$M449^6)*(K339/K$66)^$BW$1,-99)</f>
        <v>-99</v>
      </c>
      <c r="CH339" s="8">
        <f>MAX((CH$3*climate!$M449+CH$4*climate!$M449^2+CH$5*climate!$M449^6)*(L339/L$66)^$BW$1,-99)</f>
        <v>-99</v>
      </c>
      <c r="CI339" s="8">
        <f>MAX((CI$3*climate!$M449+CI$4*climate!$M449^2+CI$5*climate!$M449^6)*(M339/M$66)^$BW$1,-99)</f>
        <v>-99</v>
      </c>
      <c r="CJ339" s="8">
        <f t="shared" si="468"/>
        <v>0</v>
      </c>
      <c r="CK339" s="8">
        <f t="shared" si="469"/>
        <v>0</v>
      </c>
      <c r="CL339" s="8">
        <f t="shared" si="470"/>
        <v>0</v>
      </c>
    </row>
    <row r="340" spans="1:90">
      <c r="A340">
        <f t="shared" si="409"/>
        <v>2294</v>
      </c>
      <c r="B340" s="4">
        <f t="shared" si="427"/>
        <v>1286.5348817830436</v>
      </c>
      <c r="C340" s="4">
        <f t="shared" si="428"/>
        <v>3572.6097856121337</v>
      </c>
      <c r="D340" s="4">
        <f t="shared" si="429"/>
        <v>6809.6373821544057</v>
      </c>
      <c r="E340" s="11">
        <f t="shared" si="410"/>
        <v>4.5991504899998285E-9</v>
      </c>
      <c r="F340" s="11">
        <f t="shared" si="411"/>
        <v>9.2202828245500737E-9</v>
      </c>
      <c r="G340" s="11">
        <f t="shared" si="412"/>
        <v>2.035681027362379E-8</v>
      </c>
      <c r="H340" s="4">
        <f t="shared" si="430"/>
        <v>154022.06239625791</v>
      </c>
      <c r="I340" s="4">
        <f t="shared" si="431"/>
        <v>250945.16847801194</v>
      </c>
      <c r="J340" s="4">
        <f t="shared" si="432"/>
        <v>42789.731795719643</v>
      </c>
      <c r="K340" s="4">
        <f t="shared" si="400"/>
        <v>119718.52809991017</v>
      </c>
      <c r="L340" s="4">
        <f t="shared" si="401"/>
        <v>70241.415530080005</v>
      </c>
      <c r="M340" s="4">
        <f t="shared" si="402"/>
        <v>6283.7019644916836</v>
      </c>
      <c r="N340" s="11">
        <f t="shared" si="413"/>
        <v>1.0789924316265687E-3</v>
      </c>
      <c r="O340" s="11">
        <f t="shared" si="414"/>
        <v>2.1120474939289036E-3</v>
      </c>
      <c r="P340" s="11">
        <f t="shared" si="415"/>
        <v>1.4755387704241674E-3</v>
      </c>
      <c r="Q340" s="4">
        <f t="shared" si="416"/>
        <v>617.57968083596086</v>
      </c>
      <c r="R340" s="4">
        <f t="shared" si="417"/>
        <v>3286.5775326046401</v>
      </c>
      <c r="S340" s="4">
        <f t="shared" si="418"/>
        <v>780.60354173759356</v>
      </c>
      <c r="T340" s="4">
        <f t="shared" si="433"/>
        <v>4.0096832312704151</v>
      </c>
      <c r="U340" s="4">
        <f t="shared" si="434"/>
        <v>13.096795417651618</v>
      </c>
      <c r="V340" s="4">
        <f t="shared" si="435"/>
        <v>18.24277715654388</v>
      </c>
      <c r="W340" s="11">
        <f t="shared" si="419"/>
        <v>-1.219247815263802E-2</v>
      </c>
      <c r="X340" s="11">
        <f t="shared" si="420"/>
        <v>-1.3228699347321071E-2</v>
      </c>
      <c r="Y340" s="11">
        <f t="shared" si="421"/>
        <v>-1.2203590333800474E-2</v>
      </c>
      <c r="Z340" s="4">
        <f t="shared" si="447"/>
        <v>620.21382187914151</v>
      </c>
      <c r="AA340" s="4">
        <f t="shared" si="436"/>
        <v>14618.476533479392</v>
      </c>
      <c r="AB340" s="4">
        <f t="shared" si="437"/>
        <v>1610.5185745634169</v>
      </c>
      <c r="AC340" s="12">
        <f t="shared" si="438"/>
        <v>1.0735179721986801</v>
      </c>
      <c r="AD340" s="12">
        <f t="shared" si="439"/>
        <v>5.5194658136015624</v>
      </c>
      <c r="AE340" s="12">
        <f t="shared" si="440"/>
        <v>2.0957059648848122</v>
      </c>
      <c r="AF340" s="11">
        <f t="shared" si="422"/>
        <v>-2.9039671966837322E-3</v>
      </c>
      <c r="AG340" s="11">
        <f t="shared" si="423"/>
        <v>2.0567434751257441E-3</v>
      </c>
      <c r="AH340" s="11">
        <f t="shared" si="424"/>
        <v>8.257041531207765E-4</v>
      </c>
      <c r="AI340" s="1">
        <f t="shared" si="403"/>
        <v>305317.0568125915</v>
      </c>
      <c r="AJ340" s="1">
        <f t="shared" si="404"/>
        <v>490993.25943725917</v>
      </c>
      <c r="AK340" s="1">
        <f t="shared" si="405"/>
        <v>84291.800203386199</v>
      </c>
      <c r="AL340" s="17">
        <f t="shared" si="473"/>
        <v>74.941681068588665</v>
      </c>
      <c r="AM340" s="17">
        <f t="shared" si="473"/>
        <v>35.942675177793063</v>
      </c>
      <c r="AN340" s="17">
        <f t="shared" si="473"/>
        <v>5.194440654228897</v>
      </c>
      <c r="AO340" s="7">
        <f t="shared" si="472"/>
        <v>1.0526626796242933E-3</v>
      </c>
      <c r="AP340" s="7">
        <f t="shared" si="472"/>
        <v>1.6210214226756341E-3</v>
      </c>
      <c r="AQ340" s="7">
        <f t="shared" si="472"/>
        <v>1.1733602888596504E-3</v>
      </c>
      <c r="AR340" s="1">
        <f t="shared" si="442"/>
        <v>154022.06239625791</v>
      </c>
      <c r="AS340" s="1">
        <f t="shared" si="443"/>
        <v>250945.16847801194</v>
      </c>
      <c r="AT340" s="1">
        <f t="shared" si="444"/>
        <v>42789.731795719643</v>
      </c>
      <c r="AU340" s="1">
        <f t="shared" si="406"/>
        <v>30804.412479251583</v>
      </c>
      <c r="AV340" s="1">
        <f t="shared" si="407"/>
        <v>50189.033695602389</v>
      </c>
      <c r="AW340" s="1">
        <f t="shared" si="408"/>
        <v>8557.9463591439289</v>
      </c>
      <c r="AX340" s="1">
        <f t="shared" si="456"/>
        <v>95774.822479928131</v>
      </c>
      <c r="AY340" s="1">
        <f t="shared" si="457"/>
        <v>56193.13242406401</v>
      </c>
      <c r="AZ340" s="1">
        <f t="shared" si="458"/>
        <v>5026.9615715933469</v>
      </c>
      <c r="BA340" s="1">
        <f t="shared" si="459"/>
        <v>11.469755116055548</v>
      </c>
      <c r="BB340" s="1">
        <f t="shared" si="460"/>
        <v>10.936549829554822</v>
      </c>
      <c r="BC340" s="1">
        <f t="shared" si="461"/>
        <v>8.5225710192617949</v>
      </c>
      <c r="BD340" s="1">
        <f t="shared" si="462"/>
        <v>33.985238491099508</v>
      </c>
      <c r="BE340">
        <f t="shared" si="448"/>
        <v>7.4918915218220111E-2</v>
      </c>
      <c r="BF340">
        <f t="shared" si="449"/>
        <v>0.20311806369660462</v>
      </c>
      <c r="BG340">
        <f t="shared" si="450"/>
        <v>2.6103804494005161E-2</v>
      </c>
      <c r="BH340">
        <f t="shared" si="463"/>
        <v>0.18147932458640662</v>
      </c>
      <c r="BI340">
        <f t="shared" si="464"/>
        <v>5.6128438574748528E-4</v>
      </c>
      <c r="BJ340">
        <f t="shared" si="464"/>
        <v>4.125694779985793E-3</v>
      </c>
      <c r="BK340">
        <f t="shared" si="464"/>
        <v>6.8140860906124406E-5</v>
      </c>
      <c r="BL340">
        <f t="shared" si="453"/>
        <v>86.450178683644467</v>
      </c>
      <c r="BM340">
        <f t="shared" si="454"/>
        <v>1035.3231716523892</v>
      </c>
      <c r="BN340">
        <f t="shared" si="455"/>
        <v>2.915729162502501</v>
      </c>
      <c r="BO340">
        <f t="shared" si="426"/>
        <v>278.64097397825623</v>
      </c>
      <c r="BP340">
        <f t="shared" si="445"/>
        <v>697.35716438763711</v>
      </c>
      <c r="BQ340">
        <f t="shared" si="446"/>
        <v>138.70995476710652</v>
      </c>
      <c r="BR340" s="7">
        <f t="shared" si="471"/>
        <v>1.6956398885588087E-3</v>
      </c>
      <c r="BS340" s="7">
        <f t="shared" si="451"/>
        <v>3.0380885699868835E-4</v>
      </c>
      <c r="BT340" s="7">
        <f t="shared" si="452"/>
        <v>4.265337100257263E-5</v>
      </c>
      <c r="BU340" s="8">
        <f>MAX((BU$3*climate!$I450+BU$4*climate!$I450^2+BU$5*climate!$I450^6)*(K340/K$66)^$BW$1,-99)</f>
        <v>-46.448187896202299</v>
      </c>
      <c r="BV340" s="8">
        <f>MAX((BV$3*climate!$I450+BV$4*climate!$I450^2+BV$5*climate!$I450^6)*(L340/L$66)^$BW$1,-99)</f>
        <v>-26.57660142966003</v>
      </c>
      <c r="BW340" s="8">
        <f>MAX((BW$3*climate!$I450+BW$4*climate!$I450^2+BW$5*climate!$I450^6)*(M340/M$66)^$BW$1,-99)</f>
        <v>-26.85474562201161</v>
      </c>
      <c r="BX340" s="8">
        <f>MAX((BX$3*climate!$M450+BX$4*climate!$M450^2+BX$5*climate!$M450^6)*(K340/K$66)^$BW$1,-99)</f>
        <v>-46.448202695259859</v>
      </c>
      <c r="BY340" s="8">
        <f>MAX((BY$3*climate!$M450+BY$4*climate!$M450^2+BY$5*climate!$M450^6)*(L340/L$66)^$BW$1,-99)</f>
        <v>-26.576609376876949</v>
      </c>
      <c r="BZ340" s="8">
        <f>MAX((BZ$3*climate!$M450+BZ$4*climate!$M450^2+BZ$5*climate!$M450^6)*(M340/M$66)^$BW$1,-99)</f>
        <v>-26.854753143539508</v>
      </c>
      <c r="CA340" s="8">
        <f t="shared" si="465"/>
        <v>2.6012255283517777E-2</v>
      </c>
      <c r="CB340" s="8">
        <f t="shared" si="466"/>
        <v>7.9027535456436285E-6</v>
      </c>
      <c r="CC340" s="8">
        <f t="shared" si="467"/>
        <v>1.1095103752215139E-6</v>
      </c>
      <c r="CD340" s="8">
        <f>MAX((CD$3*climate!$I450+CD$4*climate!$I450^2+CD$5*climate!$I450^6)*(K340/K$66)^$BW$1,-99)</f>
        <v>-99</v>
      </c>
      <c r="CE340" s="8">
        <f>MAX((CE$3*climate!$I450+CE$4*climate!$I450^2+CE$5*climate!$I450^6)*(L340/L$66)^$BW$1,-99)</f>
        <v>-99</v>
      </c>
      <c r="CF340" s="8">
        <f>MAX((CF$3*climate!$I450+CF$4*climate!$I450^2+CF$5*climate!$I450^6)*(M340/M$66)^$BW$1,-99)</f>
        <v>-99</v>
      </c>
      <c r="CG340" s="8">
        <f>MAX((CG$3*climate!$M450+CG$4*climate!$M450^2+CG$5*climate!$M450^6)*(K340/K$66)^$BW$1,-99)</f>
        <v>-99</v>
      </c>
      <c r="CH340" s="8">
        <f>MAX((CH$3*climate!$M450+CH$4*climate!$M450^2+CH$5*climate!$M450^6)*(L340/L$66)^$BW$1,-99)</f>
        <v>-99</v>
      </c>
      <c r="CI340" s="8">
        <f>MAX((CI$3*climate!$M450+CI$4*climate!$M450^2+CI$5*climate!$M450^6)*(M340/M$66)^$BW$1,-99)</f>
        <v>-99</v>
      </c>
      <c r="CJ340" s="8">
        <f t="shared" si="468"/>
        <v>0</v>
      </c>
      <c r="CK340" s="8">
        <f t="shared" si="469"/>
        <v>0</v>
      </c>
      <c r="CL340" s="8">
        <f t="shared" si="470"/>
        <v>0</v>
      </c>
    </row>
    <row r="341" spans="1:90">
      <c r="A341">
        <f t="shared" si="409"/>
        <v>2295</v>
      </c>
      <c r="B341" s="4">
        <f t="shared" si="427"/>
        <v>1286.5348874041629</v>
      </c>
      <c r="C341" s="4">
        <f t="shared" si="428"/>
        <v>3572.6098169055826</v>
      </c>
      <c r="D341" s="4">
        <f t="shared" si="429"/>
        <v>6809.637513845777</v>
      </c>
      <c r="E341" s="11">
        <f t="shared" si="410"/>
        <v>4.3691929654998365E-9</v>
      </c>
      <c r="F341" s="11">
        <f t="shared" si="411"/>
        <v>8.7592686833225703E-9</v>
      </c>
      <c r="G341" s="11">
        <f t="shared" si="412"/>
        <v>1.93389697599426E-8</v>
      </c>
      <c r="H341" s="4">
        <f t="shared" si="430"/>
        <v>154191.18488242934</v>
      </c>
      <c r="I341" s="4">
        <f t="shared" si="431"/>
        <v>251472.33632163191</v>
      </c>
      <c r="J341" s="4">
        <f t="shared" si="432"/>
        <v>42852.63450749161</v>
      </c>
      <c r="K341" s="4">
        <f t="shared" si="400"/>
        <v>119849.98338719005</v>
      </c>
      <c r="L341" s="4">
        <f t="shared" si="401"/>
        <v>70388.973106345205</v>
      </c>
      <c r="M341" s="4">
        <f t="shared" si="402"/>
        <v>6292.9391498976238</v>
      </c>
      <c r="N341" s="11">
        <f t="shared" si="413"/>
        <v>1.0980362803172383E-3</v>
      </c>
      <c r="O341" s="11">
        <f t="shared" si="414"/>
        <v>2.1007204247187605E-3</v>
      </c>
      <c r="P341" s="11">
        <f t="shared" si="415"/>
        <v>1.4700228397428461E-3</v>
      </c>
      <c r="Q341" s="4">
        <f t="shared" si="416"/>
        <v>610.71971361077851</v>
      </c>
      <c r="R341" s="4">
        <f t="shared" si="417"/>
        <v>3249.9132622324423</v>
      </c>
      <c r="S341" s="4">
        <f t="shared" si="418"/>
        <v>772.21089218866075</v>
      </c>
      <c r="T341" s="4">
        <f t="shared" si="433"/>
        <v>3.9607952560741517</v>
      </c>
      <c r="U341" s="4">
        <f t="shared" si="434"/>
        <v>12.923541848658132</v>
      </c>
      <c r="V341" s="4">
        <f t="shared" si="435"/>
        <v>18.020149777574606</v>
      </c>
      <c r="W341" s="11">
        <f t="shared" si="419"/>
        <v>-1.219247815263802E-2</v>
      </c>
      <c r="X341" s="11">
        <f t="shared" si="420"/>
        <v>-1.3228699347321071E-2</v>
      </c>
      <c r="Y341" s="11">
        <f t="shared" si="421"/>
        <v>-1.2203590333800474E-2</v>
      </c>
      <c r="Z341" s="4">
        <f t="shared" si="447"/>
        <v>611.53188734253899</v>
      </c>
      <c r="AA341" s="4">
        <f t="shared" si="436"/>
        <v>14485.291095651612</v>
      </c>
      <c r="AB341" s="4">
        <f t="shared" si="437"/>
        <v>1594.5274019510955</v>
      </c>
      <c r="AC341" s="12">
        <f t="shared" si="438"/>
        <v>1.0704005112223647</v>
      </c>
      <c r="AD341" s="12">
        <f t="shared" si="439"/>
        <v>5.5308179388998671</v>
      </c>
      <c r="AE341" s="12">
        <f t="shared" si="440"/>
        <v>2.0974363980037376</v>
      </c>
      <c r="AF341" s="11">
        <f t="shared" si="422"/>
        <v>-2.9039671966837322E-3</v>
      </c>
      <c r="AG341" s="11">
        <f t="shared" si="423"/>
        <v>2.0567434751257441E-3</v>
      </c>
      <c r="AH341" s="11">
        <f t="shared" si="424"/>
        <v>8.257041531207765E-4</v>
      </c>
      <c r="AI341" s="1">
        <f t="shared" si="403"/>
        <v>305589.7636105839</v>
      </c>
      <c r="AJ341" s="1">
        <f t="shared" si="404"/>
        <v>492082.96718913567</v>
      </c>
      <c r="AK341" s="1">
        <f t="shared" si="405"/>
        <v>84420.566542191504</v>
      </c>
      <c r="AL341" s="17">
        <f t="shared" si="473"/>
        <v>75.019780496289783</v>
      </c>
      <c r="AM341" s="17">
        <f t="shared" si="473"/>
        <v>36.000356385780023</v>
      </c>
      <c r="AN341" s="17">
        <f t="shared" si="473"/>
        <v>5.2004746551115426</v>
      </c>
      <c r="AO341" s="7">
        <f t="shared" si="472"/>
        <v>1.0421360528280502E-3</v>
      </c>
      <c r="AP341" s="7">
        <f t="shared" si="472"/>
        <v>1.6048112084488778E-3</v>
      </c>
      <c r="AQ341" s="7">
        <f t="shared" si="472"/>
        <v>1.1616266859710539E-3</v>
      </c>
      <c r="AR341" s="1">
        <f t="shared" si="442"/>
        <v>154191.18488242934</v>
      </c>
      <c r="AS341" s="1">
        <f t="shared" si="443"/>
        <v>251472.33632163191</v>
      </c>
      <c r="AT341" s="1">
        <f t="shared" si="444"/>
        <v>42852.63450749161</v>
      </c>
      <c r="AU341" s="1">
        <f t="shared" si="406"/>
        <v>30838.23697648587</v>
      </c>
      <c r="AV341" s="1">
        <f t="shared" si="407"/>
        <v>50294.467264326384</v>
      </c>
      <c r="AW341" s="1">
        <f t="shared" si="408"/>
        <v>8570.5269014983223</v>
      </c>
      <c r="AX341" s="1">
        <f t="shared" si="456"/>
        <v>95879.986709752033</v>
      </c>
      <c r="AY341" s="1">
        <f t="shared" si="457"/>
        <v>56311.178485076161</v>
      </c>
      <c r="AZ341" s="1">
        <f t="shared" si="458"/>
        <v>5034.3513199180989</v>
      </c>
      <c r="BA341" s="1">
        <f t="shared" si="459"/>
        <v>11.470852549934961</v>
      </c>
      <c r="BB341" s="1">
        <f t="shared" si="460"/>
        <v>10.938648346551707</v>
      </c>
      <c r="BC341" s="1">
        <f t="shared" si="461"/>
        <v>8.5240399626756869</v>
      </c>
      <c r="BD341" s="1">
        <f t="shared" si="462"/>
        <v>33.000955923666716</v>
      </c>
      <c r="BE341">
        <f t="shared" si="448"/>
        <v>7.4918915218220111E-2</v>
      </c>
      <c r="BF341">
        <f t="shared" si="449"/>
        <v>0.20311806369660462</v>
      </c>
      <c r="BG341">
        <f t="shared" si="450"/>
        <v>2.6103804494005161E-2</v>
      </c>
      <c r="BH341">
        <f t="shared" si="463"/>
        <v>0.18151094709179108</v>
      </c>
      <c r="BI341">
        <f t="shared" si="464"/>
        <v>5.6128438574748528E-4</v>
      </c>
      <c r="BJ341">
        <f t="shared" si="464"/>
        <v>4.125694779985793E-3</v>
      </c>
      <c r="BK341">
        <f t="shared" si="464"/>
        <v>6.8140860906124406E-5</v>
      </c>
      <c r="BL341">
        <f t="shared" si="453"/>
        <v>86.545104494411291</v>
      </c>
      <c r="BM341">
        <f t="shared" si="454"/>
        <v>1037.4981052729886</v>
      </c>
      <c r="BN341">
        <f t="shared" si="455"/>
        <v>2.9200154074359728</v>
      </c>
      <c r="BO341">
        <f t="shared" si="426"/>
        <v>279.11344872832063</v>
      </c>
      <c r="BP341">
        <f t="shared" si="445"/>
        <v>705.24746364599685</v>
      </c>
      <c r="BQ341">
        <f t="shared" si="446"/>
        <v>140.30700154388796</v>
      </c>
      <c r="BR341" s="7">
        <f t="shared" si="471"/>
        <v>1.6955471491413299E-3</v>
      </c>
      <c r="BS341" s="7">
        <f t="shared" si="451"/>
        <v>2.9496005533853235E-4</v>
      </c>
      <c r="BT341" s="7">
        <f t="shared" si="452"/>
        <v>4.13429788335443E-5</v>
      </c>
      <c r="BU341" s="8">
        <f>MAX((BU$3*climate!$I451+BU$4*climate!$I451^2+BU$5*climate!$I451^6)*(K341/K$66)^$BW$1,-99)</f>
        <v>-46.453410938855328</v>
      </c>
      <c r="BV341" s="8">
        <f>MAX((BV$3*climate!$I451+BV$4*climate!$I451^2+BV$5*climate!$I451^6)*(L341/L$66)^$BW$1,-99)</f>
        <v>-26.572306993639163</v>
      </c>
      <c r="BW341" s="8">
        <f>MAX((BW$3*climate!$I451+BW$4*climate!$I451^2+BW$5*climate!$I451^6)*(M341/M$66)^$BW$1,-99)</f>
        <v>-26.854014959092058</v>
      </c>
      <c r="BX341" s="8">
        <f>MAX((BX$3*climate!$M451+BX$4*climate!$M451^2+BX$5*climate!$M451^6)*(K341/K$66)^$BW$1,-99)</f>
        <v>-46.453425719252984</v>
      </c>
      <c r="BY341" s="8">
        <f>MAX((BY$3*climate!$M451+BY$4*climate!$M451^2+BY$5*climate!$M451^6)*(L341/L$66)^$BW$1,-99)</f>
        <v>-26.57231492879097</v>
      </c>
      <c r="BZ341" s="8">
        <f>MAX((BZ$3*climate!$M451+BZ$4*climate!$M451^2+BZ$5*climate!$M451^6)*(M341/M$66)^$BW$1,-99)</f>
        <v>-26.854022470322398</v>
      </c>
      <c r="CA341" s="8">
        <f t="shared" si="465"/>
        <v>2.6008830360724319E-2</v>
      </c>
      <c r="CB341" s="8">
        <f t="shared" si="466"/>
        <v>7.6715660424897458E-6</v>
      </c>
      <c r="CC341" s="8">
        <f t="shared" si="467"/>
        <v>1.0752825230886699E-6</v>
      </c>
      <c r="CD341" s="8">
        <f>MAX((CD$3*climate!$I451+CD$4*climate!$I451^2+CD$5*climate!$I451^6)*(K341/K$66)^$BW$1,-99)</f>
        <v>-99</v>
      </c>
      <c r="CE341" s="8">
        <f>MAX((CE$3*climate!$I451+CE$4*climate!$I451^2+CE$5*climate!$I451^6)*(L341/L$66)^$BW$1,-99)</f>
        <v>-99</v>
      </c>
      <c r="CF341" s="8">
        <f>MAX((CF$3*climate!$I451+CF$4*climate!$I451^2+CF$5*climate!$I451^6)*(M341/M$66)^$BW$1,-99)</f>
        <v>-99</v>
      </c>
      <c r="CG341" s="8">
        <f>MAX((CG$3*climate!$M451+CG$4*climate!$M451^2+CG$5*climate!$M451^6)*(K341/K$66)^$BW$1,-99)</f>
        <v>-99</v>
      </c>
      <c r="CH341" s="8">
        <f>MAX((CH$3*climate!$M451+CH$4*climate!$M451^2+CH$5*climate!$M451^6)*(L341/L$66)^$BW$1,-99)</f>
        <v>-99</v>
      </c>
      <c r="CI341" s="8">
        <f>MAX((CI$3*climate!$M451+CI$4*climate!$M451^2+CI$5*climate!$M451^6)*(M341/M$66)^$BW$1,-99)</f>
        <v>-99</v>
      </c>
      <c r="CJ341" s="8">
        <f t="shared" si="468"/>
        <v>0</v>
      </c>
      <c r="CK341" s="8">
        <f t="shared" si="469"/>
        <v>0</v>
      </c>
      <c r="CL341" s="8">
        <f t="shared" si="470"/>
        <v>0</v>
      </c>
    </row>
    <row r="342" spans="1:90">
      <c r="A342">
        <f t="shared" si="409"/>
        <v>2296</v>
      </c>
      <c r="B342" s="4">
        <f t="shared" si="427"/>
        <v>1286.534892744226</v>
      </c>
      <c r="C342" s="4">
        <f t="shared" si="428"/>
        <v>3572.6098466343592</v>
      </c>
      <c r="D342" s="4">
        <f t="shared" si="429"/>
        <v>6809.6376389525822</v>
      </c>
      <c r="E342" s="11">
        <f t="shared" si="410"/>
        <v>4.1507333172248447E-9</v>
      </c>
      <c r="F342" s="11">
        <f t="shared" si="411"/>
        <v>8.3213052491564406E-9</v>
      </c>
      <c r="G342" s="11">
        <f t="shared" si="412"/>
        <v>1.8372021271945471E-8</v>
      </c>
      <c r="H342" s="4">
        <f t="shared" si="430"/>
        <v>154363.39401887657</v>
      </c>
      <c r="I342" s="4">
        <f t="shared" si="431"/>
        <v>251997.7822770749</v>
      </c>
      <c r="J342" s="4">
        <f t="shared" si="432"/>
        <v>42915.394427974607</v>
      </c>
      <c r="K342" s="4">
        <f t="shared" si="400"/>
        <v>119983.83789623754</v>
      </c>
      <c r="L342" s="4">
        <f t="shared" si="401"/>
        <v>70536.048741642997</v>
      </c>
      <c r="M342" s="4">
        <f t="shared" si="402"/>
        <v>6302.1553720405591</v>
      </c>
      <c r="N342" s="11">
        <f t="shared" si="413"/>
        <v>1.1168504597540707E-3</v>
      </c>
      <c r="O342" s="11">
        <f t="shared" si="414"/>
        <v>2.0894698247064802E-3</v>
      </c>
      <c r="P342" s="11">
        <f t="shared" si="415"/>
        <v>1.4645338089889215E-3</v>
      </c>
      <c r="Q342" s="4">
        <f t="shared" si="416"/>
        <v>603.94729566783235</v>
      </c>
      <c r="R342" s="4">
        <f t="shared" si="417"/>
        <v>3213.6219284685458</v>
      </c>
      <c r="S342" s="4">
        <f t="shared" si="418"/>
        <v>763.90428840912159</v>
      </c>
      <c r="T342" s="4">
        <f t="shared" si="433"/>
        <v>3.9125033464473953</v>
      </c>
      <c r="U342" s="4">
        <f t="shared" si="434"/>
        <v>12.752580199039713</v>
      </c>
      <c r="V342" s="4">
        <f t="shared" si="435"/>
        <v>17.800239251935359</v>
      </c>
      <c r="W342" s="11">
        <f t="shared" si="419"/>
        <v>-1.219247815263802E-2</v>
      </c>
      <c r="X342" s="11">
        <f t="shared" si="420"/>
        <v>-1.3228699347321071E-2</v>
      </c>
      <c r="Y342" s="11">
        <f t="shared" si="421"/>
        <v>-1.2203590333800474E-2</v>
      </c>
      <c r="Z342" s="4">
        <f t="shared" si="447"/>
        <v>602.98295544814164</v>
      </c>
      <c r="AA342" s="4">
        <f t="shared" si="436"/>
        <v>14353.156833442754</v>
      </c>
      <c r="AB342" s="4">
        <f t="shared" si="437"/>
        <v>1578.6863122558063</v>
      </c>
      <c r="AC342" s="12">
        <f t="shared" si="438"/>
        <v>1.0672921032504614</v>
      </c>
      <c r="AD342" s="12">
        <f t="shared" si="439"/>
        <v>5.5421934126078076</v>
      </c>
      <c r="AE342" s="12">
        <f t="shared" si="440"/>
        <v>2.0991682599484758</v>
      </c>
      <c r="AF342" s="11">
        <f t="shared" si="422"/>
        <v>-2.9039671966837322E-3</v>
      </c>
      <c r="AG342" s="11">
        <f t="shared" si="423"/>
        <v>2.0567434751257441E-3</v>
      </c>
      <c r="AH342" s="11">
        <f t="shared" si="424"/>
        <v>8.257041531207765E-4</v>
      </c>
      <c r="AI342" s="1">
        <f t="shared" si="403"/>
        <v>305869.02422601142</v>
      </c>
      <c r="AJ342" s="1">
        <f t="shared" si="404"/>
        <v>493169.13773454854</v>
      </c>
      <c r="AK342" s="1">
        <f t="shared" si="405"/>
        <v>84549.036789470672</v>
      </c>
      <c r="AL342" s="17">
        <f t="shared" si="473"/>
        <v>75.097179506040916</v>
      </c>
      <c r="AM342" s="17">
        <f t="shared" si="473"/>
        <v>36.057552423461722</v>
      </c>
      <c r="AN342" s="17">
        <f t="shared" si="473"/>
        <v>5.2064552551492449</v>
      </c>
      <c r="AO342" s="7">
        <f t="shared" si="472"/>
        <v>1.0317146922997698E-3</v>
      </c>
      <c r="AP342" s="7">
        <f t="shared" si="472"/>
        <v>1.5887630963643889E-3</v>
      </c>
      <c r="AQ342" s="7">
        <f t="shared" si="472"/>
        <v>1.1500104191113432E-3</v>
      </c>
      <c r="AR342" s="1">
        <f t="shared" si="442"/>
        <v>154363.39401887657</v>
      </c>
      <c r="AS342" s="1">
        <f t="shared" si="443"/>
        <v>251997.7822770749</v>
      </c>
      <c r="AT342" s="1">
        <f t="shared" si="444"/>
        <v>42915.394427974607</v>
      </c>
      <c r="AU342" s="1">
        <f t="shared" si="406"/>
        <v>30872.678803775314</v>
      </c>
      <c r="AV342" s="1">
        <f t="shared" si="407"/>
        <v>50399.556455414982</v>
      </c>
      <c r="AW342" s="1">
        <f t="shared" si="408"/>
        <v>8583.0788855949213</v>
      </c>
      <c r="AX342" s="1">
        <f t="shared" si="456"/>
        <v>95987.070316990037</v>
      </c>
      <c r="AY342" s="1">
        <f t="shared" si="457"/>
        <v>56428.838993314406</v>
      </c>
      <c r="AZ342" s="1">
        <f t="shared" si="458"/>
        <v>5041.7242976324478</v>
      </c>
      <c r="BA342" s="1">
        <f t="shared" si="459"/>
        <v>11.471968777181221</v>
      </c>
      <c r="BB342" s="1">
        <f t="shared" si="460"/>
        <v>10.940735636470377</v>
      </c>
      <c r="BC342" s="1">
        <f t="shared" si="461"/>
        <v>8.5255034251009612</v>
      </c>
      <c r="BD342" s="1">
        <f t="shared" si="462"/>
        <v>32.045164020341389</v>
      </c>
      <c r="BE342">
        <f t="shared" si="448"/>
        <v>7.4918915218220111E-2</v>
      </c>
      <c r="BF342">
        <f t="shared" si="449"/>
        <v>0.20311806369660462</v>
      </c>
      <c r="BG342">
        <f t="shared" si="450"/>
        <v>2.6103804494005161E-2</v>
      </c>
      <c r="BH342">
        <f t="shared" si="463"/>
        <v>0.18154227648660573</v>
      </c>
      <c r="BI342">
        <f t="shared" si="464"/>
        <v>5.6128438574748528E-4</v>
      </c>
      <c r="BJ342">
        <f t="shared" si="464"/>
        <v>4.125694779985793E-3</v>
      </c>
      <c r="BK342">
        <f t="shared" si="464"/>
        <v>6.8140860906124406E-5</v>
      </c>
      <c r="BL342">
        <f t="shared" si="453"/>
        <v>86.641762793782178</v>
      </c>
      <c r="BM342">
        <f t="shared" si="454"/>
        <v>1039.6659349085244</v>
      </c>
      <c r="BN342">
        <f t="shared" si="455"/>
        <v>2.9242919224480839</v>
      </c>
      <c r="BO342">
        <f t="shared" si="426"/>
        <v>279.58669874059893</v>
      </c>
      <c r="BP342">
        <f t="shared" si="445"/>
        <v>713.22709263089234</v>
      </c>
      <c r="BQ342">
        <f t="shared" si="446"/>
        <v>141.92243984559795</v>
      </c>
      <c r="BR342" s="7">
        <f t="shared" si="471"/>
        <v>1.695401609707714E-3</v>
      </c>
      <c r="BS342" s="7">
        <f t="shared" si="451"/>
        <v>2.8636898576556537E-4</v>
      </c>
      <c r="BT342" s="7">
        <f t="shared" si="452"/>
        <v>4.0072847990656086E-5</v>
      </c>
      <c r="BU342" s="8">
        <f>MAX((BU$3*climate!$I452+BU$4*climate!$I452^2+BU$5*climate!$I452^6)*(K342/K$66)^$BW$1,-99)</f>
        <v>-46.457308262318698</v>
      </c>
      <c r="BV342" s="8">
        <f>MAX((BV$3*climate!$I452+BV$4*climate!$I452^2+BV$5*climate!$I452^6)*(L342/L$66)^$BW$1,-99)</f>
        <v>-26.567493261623028</v>
      </c>
      <c r="BW342" s="8">
        <f>MAX((BW$3*climate!$I452+BW$4*climate!$I452^2+BW$5*climate!$I452^6)*(M342/M$66)^$BW$1,-99)</f>
        <v>-26.852758367418208</v>
      </c>
      <c r="BX342" s="8">
        <f>MAX((BX$3*climate!$M452+BX$4*climate!$M452^2+BX$5*climate!$M452^6)*(K342/K$66)^$BW$1,-99)</f>
        <v>-46.457323024041088</v>
      </c>
      <c r="BY342" s="8">
        <f>MAX((BY$3*climate!$M452+BY$4*climate!$M452^2+BY$5*climate!$M452^6)*(L342/L$66)^$BW$1,-99)</f>
        <v>-26.567501184770226</v>
      </c>
      <c r="BZ342" s="8">
        <f>MAX((BZ$3*climate!$M452+BZ$4*climate!$M452^2+BZ$5*climate!$M452^6)*(M342/M$66)^$BW$1,-99)</f>
        <v>-26.852765868398013</v>
      </c>
      <c r="CA342" s="8">
        <f t="shared" si="465"/>
        <v>2.6005770766609312E-2</v>
      </c>
      <c r="CB342" s="8">
        <f t="shared" si="466"/>
        <v>7.4472461984856977E-6</v>
      </c>
      <c r="CC342" s="8">
        <f t="shared" si="467"/>
        <v>1.0421252988101828E-6</v>
      </c>
      <c r="CD342" s="8">
        <f>MAX((CD$3*climate!$I452+CD$4*climate!$I452^2+CD$5*climate!$I452^6)*(K342/K$66)^$BW$1,-99)</f>
        <v>-99</v>
      </c>
      <c r="CE342" s="8">
        <f>MAX((CE$3*climate!$I452+CE$4*climate!$I452^2+CE$5*climate!$I452^6)*(L342/L$66)^$BW$1,-99)</f>
        <v>-99</v>
      </c>
      <c r="CF342" s="8">
        <f>MAX((CF$3*climate!$I452+CF$4*climate!$I452^2+CF$5*climate!$I452^6)*(M342/M$66)^$BW$1,-99)</f>
        <v>-99</v>
      </c>
      <c r="CG342" s="8">
        <f>MAX((CG$3*climate!$M452+CG$4*climate!$M452^2+CG$5*climate!$M452^6)*(K342/K$66)^$BW$1,-99)</f>
        <v>-99</v>
      </c>
      <c r="CH342" s="8">
        <f>MAX((CH$3*climate!$M452+CH$4*climate!$M452^2+CH$5*climate!$M452^6)*(L342/L$66)^$BW$1,-99)</f>
        <v>-99</v>
      </c>
      <c r="CI342" s="8">
        <f>MAX((CI$3*climate!$M452+CI$4*climate!$M452^2+CI$5*climate!$M452^6)*(M342/M$66)^$BW$1,-99)</f>
        <v>-99</v>
      </c>
      <c r="CJ342" s="8">
        <f t="shared" si="468"/>
        <v>0</v>
      </c>
      <c r="CK342" s="8">
        <f t="shared" si="469"/>
        <v>0</v>
      </c>
      <c r="CL342" s="8">
        <f t="shared" si="470"/>
        <v>0</v>
      </c>
    </row>
    <row r="343" spans="1:90">
      <c r="A343">
        <f t="shared" si="409"/>
        <v>2297</v>
      </c>
      <c r="B343" s="4">
        <f t="shared" si="427"/>
        <v>1286.534897817286</v>
      </c>
      <c r="C343" s="4">
        <f t="shared" si="428"/>
        <v>3572.6098748766976</v>
      </c>
      <c r="D343" s="4">
        <f t="shared" si="429"/>
        <v>6809.6377578040501</v>
      </c>
      <c r="E343" s="11">
        <f t="shared" si="410"/>
        <v>3.9431966513636022E-9</v>
      </c>
      <c r="F343" s="11">
        <f t="shared" si="411"/>
        <v>7.9052399866986188E-9</v>
      </c>
      <c r="G343" s="11">
        <f t="shared" si="412"/>
        <v>1.7453420208348197E-8</v>
      </c>
      <c r="H343" s="4">
        <f t="shared" si="430"/>
        <v>154538.66368481412</v>
      </c>
      <c r="I343" s="4">
        <f t="shared" si="431"/>
        <v>252521.50992533498</v>
      </c>
      <c r="J343" s="4">
        <f t="shared" si="432"/>
        <v>42978.011787069547</v>
      </c>
      <c r="K343" s="4">
        <f t="shared" si="400"/>
        <v>120120.07132259053</v>
      </c>
      <c r="L343" s="4">
        <f t="shared" si="401"/>
        <v>70682.643436977654</v>
      </c>
      <c r="M343" s="4">
        <f t="shared" si="402"/>
        <v>6311.3506644043509</v>
      </c>
      <c r="N343" s="11">
        <f t="shared" si="413"/>
        <v>1.1354314776195196E-3</v>
      </c>
      <c r="O343" s="11">
        <f t="shared" si="414"/>
        <v>2.0782946868997954E-3</v>
      </c>
      <c r="P343" s="11">
        <f t="shared" si="415"/>
        <v>1.4590710353772351E-3</v>
      </c>
      <c r="Q343" s="4">
        <f t="shared" si="416"/>
        <v>597.26106370613923</v>
      </c>
      <c r="R343" s="4">
        <f t="shared" si="417"/>
        <v>3177.7004161176583</v>
      </c>
      <c r="S343" s="4">
        <f t="shared" si="418"/>
        <v>755.68291522208415</v>
      </c>
      <c r="T343" s="4">
        <f t="shared" si="433"/>
        <v>3.8648002348737123</v>
      </c>
      <c r="U343" s="4">
        <f t="shared" si="434"/>
        <v>12.583880149684017</v>
      </c>
      <c r="V343" s="4">
        <f t="shared" si="435"/>
        <v>17.583012424261106</v>
      </c>
      <c r="W343" s="11">
        <f t="shared" si="419"/>
        <v>-1.219247815263802E-2</v>
      </c>
      <c r="X343" s="11">
        <f t="shared" si="420"/>
        <v>-1.3228699347321071E-2</v>
      </c>
      <c r="Y343" s="11">
        <f t="shared" si="421"/>
        <v>-1.2203590333800474E-2</v>
      </c>
      <c r="Z343" s="4">
        <f t="shared" si="447"/>
        <v>594.56470729074454</v>
      </c>
      <c r="AA343" s="4">
        <f t="shared" si="436"/>
        <v>14222.068215439211</v>
      </c>
      <c r="AB343" s="4">
        <f t="shared" si="437"/>
        <v>1562.9940301341856</v>
      </c>
      <c r="AC343" s="12">
        <f t="shared" si="438"/>
        <v>1.0641927219933425</v>
      </c>
      <c r="AD343" s="12">
        <f t="shared" si="439"/>
        <v>5.5535922827470738</v>
      </c>
      <c r="AE343" s="12">
        <f t="shared" si="440"/>
        <v>2.1009015518988146</v>
      </c>
      <c r="AF343" s="11">
        <f t="shared" si="422"/>
        <v>-2.9039671966837322E-3</v>
      </c>
      <c r="AG343" s="11">
        <f t="shared" si="423"/>
        <v>2.0567434751257441E-3</v>
      </c>
      <c r="AH343" s="11">
        <f t="shared" si="424"/>
        <v>8.257041531207765E-4</v>
      </c>
      <c r="AI343" s="1">
        <f t="shared" si="403"/>
        <v>306154.80060718558</v>
      </c>
      <c r="AJ343" s="1">
        <f t="shared" si="404"/>
        <v>494251.78041650867</v>
      </c>
      <c r="AK343" s="1">
        <f t="shared" si="405"/>
        <v>84677.211996118524</v>
      </c>
      <c r="AL343" s="17">
        <f t="shared" si="473"/>
        <v>75.173883580853101</v>
      </c>
      <c r="AM343" s="17">
        <f t="shared" si="473"/>
        <v>36.114266463010985</v>
      </c>
      <c r="AN343" s="17">
        <f t="shared" si="473"/>
        <v>5.2123828581614031</v>
      </c>
      <c r="AO343" s="7">
        <f t="shared" si="472"/>
        <v>1.021397545376772E-3</v>
      </c>
      <c r="AP343" s="7">
        <f t="shared" si="472"/>
        <v>1.5728754654007449E-3</v>
      </c>
      <c r="AQ343" s="7">
        <f t="shared" si="472"/>
        <v>1.1385103149202298E-3</v>
      </c>
      <c r="AR343" s="1">
        <f t="shared" si="442"/>
        <v>154538.66368481412</v>
      </c>
      <c r="AS343" s="1">
        <f t="shared" si="443"/>
        <v>252521.50992533498</v>
      </c>
      <c r="AT343" s="1">
        <f t="shared" si="444"/>
        <v>42978.011787069547</v>
      </c>
      <c r="AU343" s="1">
        <f t="shared" si="406"/>
        <v>30907.732736962826</v>
      </c>
      <c r="AV343" s="1">
        <f t="shared" si="407"/>
        <v>50504.301985066995</v>
      </c>
      <c r="AW343" s="1">
        <f t="shared" si="408"/>
        <v>8595.602357413909</v>
      </c>
      <c r="AX343" s="1">
        <f t="shared" si="456"/>
        <v>96096.057058072431</v>
      </c>
      <c r="AY343" s="1">
        <f t="shared" si="457"/>
        <v>56546.114749582121</v>
      </c>
      <c r="AZ343" s="1">
        <f t="shared" si="458"/>
        <v>5049.0805315234802</v>
      </c>
      <c r="BA343" s="1">
        <f t="shared" si="459"/>
        <v>11.47310356454404</v>
      </c>
      <c r="BB343" s="1">
        <f t="shared" si="460"/>
        <v>10.942811774490483</v>
      </c>
      <c r="BC343" s="1">
        <f t="shared" si="461"/>
        <v>8.5269614327264627</v>
      </c>
      <c r="BD343" s="1">
        <f t="shared" si="462"/>
        <v>31.117038620140345</v>
      </c>
      <c r="BE343">
        <f t="shared" si="448"/>
        <v>7.4918915218220111E-2</v>
      </c>
      <c r="BF343">
        <f t="shared" si="449"/>
        <v>0.20311806369660462</v>
      </c>
      <c r="BG343">
        <f t="shared" si="450"/>
        <v>2.6103804494005161E-2</v>
      </c>
      <c r="BH343">
        <f t="shared" si="463"/>
        <v>0.18157331664053358</v>
      </c>
      <c r="BI343">
        <f t="shared" si="464"/>
        <v>5.6128438574748528E-4</v>
      </c>
      <c r="BJ343">
        <f t="shared" si="464"/>
        <v>4.125694779985793E-3</v>
      </c>
      <c r="BK343">
        <f t="shared" si="464"/>
        <v>6.8140860906124406E-5</v>
      </c>
      <c r="BL343">
        <f t="shared" si="453"/>
        <v>86.7401389205681</v>
      </c>
      <c r="BM343">
        <f t="shared" si="454"/>
        <v>1041.8266753330852</v>
      </c>
      <c r="BN343">
        <f t="shared" si="455"/>
        <v>2.9285587232044814</v>
      </c>
      <c r="BO343">
        <f t="shared" si="426"/>
        <v>280.06071047969664</v>
      </c>
      <c r="BP343">
        <f t="shared" si="445"/>
        <v>721.29706257625276</v>
      </c>
      <c r="BQ343">
        <f t="shared" si="446"/>
        <v>143.55648141975269</v>
      </c>
      <c r="BR343" s="7">
        <f t="shared" si="471"/>
        <v>1.6952022939129563E-3</v>
      </c>
      <c r="BS343" s="7">
        <f t="shared" si="451"/>
        <v>2.7802814151996636E-4</v>
      </c>
      <c r="BT343" s="7">
        <f t="shared" si="452"/>
        <v>3.8841743336388078E-5</v>
      </c>
      <c r="BU343" s="8">
        <f>MAX((BU$3*climate!$I453+BU$4*climate!$I453^2+BU$5*climate!$I453^6)*(K343/K$66)^$BW$1,-99)</f>
        <v>-46.459896315149912</v>
      </c>
      <c r="BV343" s="8">
        <f>MAX((BV$3*climate!$I453+BV$4*climate!$I453^2+BV$5*climate!$I453^6)*(L343/L$66)^$BW$1,-99)</f>
        <v>-26.562167541085927</v>
      </c>
      <c r="BW343" s="8">
        <f>MAX((BW$3*climate!$I453+BW$4*climate!$I453^2+BW$5*climate!$I453^6)*(M343/M$66)^$BW$1,-99)</f>
        <v>-26.85098284575232</v>
      </c>
      <c r="BX343" s="8">
        <f>MAX((BX$3*climate!$M453+BX$4*climate!$M453^2+BX$5*climate!$M453^6)*(K343/K$66)^$BW$1,-99)</f>
        <v>-46.459911058182257</v>
      </c>
      <c r="BY343" s="8">
        <f>MAX((BY$3*climate!$M453+BY$4*climate!$M453^2+BY$5*climate!$M453^6)*(L343/L$66)^$BW$1,-99)</f>
        <v>-26.562175452288404</v>
      </c>
      <c r="BZ343" s="8">
        <f>MAX((BZ$3*climate!$M453+BZ$4*climate!$M453^2+BZ$5*climate!$M453^6)*(M343/M$66)^$BW$1,-99)</f>
        <v>-26.850990336528113</v>
      </c>
      <c r="CA343" s="8">
        <f t="shared" si="465"/>
        <v>2.6003071676281787E-2</v>
      </c>
      <c r="CB343" s="8">
        <f t="shared" si="466"/>
        <v>7.2295856919671016E-6</v>
      </c>
      <c r="CC343" s="8">
        <f t="shared" si="467"/>
        <v>1.0100046360078397E-6</v>
      </c>
      <c r="CD343" s="8">
        <f>MAX((CD$3*climate!$I453+CD$4*climate!$I453^2+CD$5*climate!$I453^6)*(K343/K$66)^$BW$1,-99)</f>
        <v>-99</v>
      </c>
      <c r="CE343" s="8">
        <f>MAX((CE$3*climate!$I453+CE$4*climate!$I453^2+CE$5*climate!$I453^6)*(L343/L$66)^$BW$1,-99)</f>
        <v>-99</v>
      </c>
      <c r="CF343" s="8">
        <f>MAX((CF$3*climate!$I453+CF$4*climate!$I453^2+CF$5*climate!$I453^6)*(M343/M$66)^$BW$1,-99)</f>
        <v>-99</v>
      </c>
      <c r="CG343" s="8">
        <f>MAX((CG$3*climate!$M453+CG$4*climate!$M453^2+CG$5*climate!$M453^6)*(K343/K$66)^$BW$1,-99)</f>
        <v>-99</v>
      </c>
      <c r="CH343" s="8">
        <f>MAX((CH$3*climate!$M453+CH$4*climate!$M453^2+CH$5*climate!$M453^6)*(L343/L$66)^$BW$1,-99)</f>
        <v>-99</v>
      </c>
      <c r="CI343" s="8">
        <f>MAX((CI$3*climate!$M453+CI$4*climate!$M453^2+CI$5*climate!$M453^6)*(M343/M$66)^$BW$1,-99)</f>
        <v>-99</v>
      </c>
      <c r="CJ343" s="8">
        <f t="shared" si="468"/>
        <v>0</v>
      </c>
      <c r="CK343" s="8">
        <f t="shared" si="469"/>
        <v>0</v>
      </c>
      <c r="CL343" s="8">
        <f t="shared" si="470"/>
        <v>0</v>
      </c>
    </row>
    <row r="344" spans="1:90">
      <c r="A344">
        <f t="shared" si="409"/>
        <v>2298</v>
      </c>
      <c r="B344" s="4">
        <f t="shared" si="427"/>
        <v>1286.5349026366932</v>
      </c>
      <c r="C344" s="4">
        <f t="shared" si="428"/>
        <v>3572.6099017069191</v>
      </c>
      <c r="D344" s="4">
        <f t="shared" si="429"/>
        <v>6809.6378707129461</v>
      </c>
      <c r="E344" s="11">
        <f t="shared" si="410"/>
        <v>3.7460368187954223E-9</v>
      </c>
      <c r="F344" s="11">
        <f t="shared" si="411"/>
        <v>7.5099779873636882E-9</v>
      </c>
      <c r="G344" s="11">
        <f t="shared" si="412"/>
        <v>1.6580749197930785E-8</v>
      </c>
      <c r="H344" s="4">
        <f t="shared" si="430"/>
        <v>154716.96727127262</v>
      </c>
      <c r="I344" s="4">
        <f t="shared" si="431"/>
        <v>253043.52278370602</v>
      </c>
      <c r="J344" s="4">
        <f t="shared" si="432"/>
        <v>43040.48679561256</v>
      </c>
      <c r="K344" s="4">
        <f t="shared" si="400"/>
        <v>120258.66298239358</v>
      </c>
      <c r="L344" s="4">
        <f t="shared" si="401"/>
        <v>70828.758175586729</v>
      </c>
      <c r="M344" s="4">
        <f t="shared" si="402"/>
        <v>6320.5250576865647</v>
      </c>
      <c r="N344" s="11">
        <f t="shared" si="413"/>
        <v>1.1537760365696315E-3</v>
      </c>
      <c r="O344" s="11">
        <f t="shared" si="414"/>
        <v>2.0671940310119652E-3</v>
      </c>
      <c r="P344" s="11">
        <f t="shared" si="415"/>
        <v>1.4536339002610976E-3</v>
      </c>
      <c r="Q344" s="4">
        <f t="shared" si="416"/>
        <v>590.65967704720526</v>
      </c>
      <c r="R344" s="4">
        <f t="shared" si="417"/>
        <v>3142.1456213151655</v>
      </c>
      <c r="S344" s="4">
        <f t="shared" si="418"/>
        <v>747.5459637239145</v>
      </c>
      <c r="T344" s="4">
        <f t="shared" si="433"/>
        <v>3.8176787424457044</v>
      </c>
      <c r="U344" s="4">
        <f t="shared" si="434"/>
        <v>12.417411782561125</v>
      </c>
      <c r="V344" s="4">
        <f t="shared" si="435"/>
        <v>17.368436543801298</v>
      </c>
      <c r="W344" s="11">
        <f t="shared" si="419"/>
        <v>-1.219247815263802E-2</v>
      </c>
      <c r="X344" s="11">
        <f t="shared" si="420"/>
        <v>-1.3228699347321071E-2</v>
      </c>
      <c r="Y344" s="11">
        <f t="shared" si="421"/>
        <v>-1.2203590333800474E-2</v>
      </c>
      <c r="Z344" s="4">
        <f t="shared" si="447"/>
        <v>586.27486744660587</v>
      </c>
      <c r="AA344" s="4">
        <f t="shared" si="436"/>
        <v>14092.01968156468</v>
      </c>
      <c r="AB344" s="4">
        <f t="shared" si="437"/>
        <v>1547.4492882196898</v>
      </c>
      <c r="AC344" s="12">
        <f t="shared" si="438"/>
        <v>1.0611023412377243</v>
      </c>
      <c r="AD344" s="12">
        <f t="shared" si="439"/>
        <v>5.5650145974381227</v>
      </c>
      <c r="AE344" s="12">
        <f t="shared" si="440"/>
        <v>2.1026362750355152</v>
      </c>
      <c r="AF344" s="11">
        <f t="shared" si="422"/>
        <v>-2.9039671966837322E-3</v>
      </c>
      <c r="AG344" s="11">
        <f t="shared" si="423"/>
        <v>2.0567434751257441E-3</v>
      </c>
      <c r="AH344" s="11">
        <f t="shared" si="424"/>
        <v>8.257041531207765E-4</v>
      </c>
      <c r="AI344" s="1">
        <f t="shared" si="403"/>
        <v>306447.05328342988</v>
      </c>
      <c r="AJ344" s="1">
        <f t="shared" si="404"/>
        <v>495330.90435992484</v>
      </c>
      <c r="AK344" s="1">
        <f t="shared" si="405"/>
        <v>84805.093153920578</v>
      </c>
      <c r="AL344" s="17">
        <f t="shared" si="473"/>
        <v>75.249898176817354</v>
      </c>
      <c r="AM344" s="17">
        <f t="shared" si="473"/>
        <v>36.170501674244889</v>
      </c>
      <c r="AN344" s="17">
        <f t="shared" si="473"/>
        <v>5.2182578662942403</v>
      </c>
      <c r="AO344" s="7">
        <f t="shared" si="472"/>
        <v>1.0111835699230043E-3</v>
      </c>
      <c r="AP344" s="7">
        <f t="shared" si="472"/>
        <v>1.5571467107467374E-3</v>
      </c>
      <c r="AQ344" s="7">
        <f t="shared" si="472"/>
        <v>1.1271252117710275E-3</v>
      </c>
      <c r="AR344" s="1">
        <f t="shared" si="442"/>
        <v>154716.96727127262</v>
      </c>
      <c r="AS344" s="1">
        <f t="shared" si="443"/>
        <v>253043.52278370602</v>
      </c>
      <c r="AT344" s="1">
        <f t="shared" si="444"/>
        <v>43040.48679561256</v>
      </c>
      <c r="AU344" s="1">
        <f t="shared" si="406"/>
        <v>30943.393454254525</v>
      </c>
      <c r="AV344" s="1">
        <f t="shared" si="407"/>
        <v>50608.704556741206</v>
      </c>
      <c r="AW344" s="1">
        <f t="shared" si="408"/>
        <v>8608.097359122512</v>
      </c>
      <c r="AX344" s="1">
        <f t="shared" si="456"/>
        <v>96206.930385914864</v>
      </c>
      <c r="AY344" s="1">
        <f t="shared" si="457"/>
        <v>56663.006540469381</v>
      </c>
      <c r="AZ344" s="1">
        <f t="shared" si="458"/>
        <v>5056.4200461492519</v>
      </c>
      <c r="BA344" s="1">
        <f t="shared" si="459"/>
        <v>11.474256675492565</v>
      </c>
      <c r="BB344" s="1">
        <f t="shared" si="460"/>
        <v>10.944876834815931</v>
      </c>
      <c r="BC344" s="1">
        <f t="shared" si="461"/>
        <v>8.5284140111237203</v>
      </c>
      <c r="BD344" s="1">
        <f t="shared" si="462"/>
        <v>30.215779383131647</v>
      </c>
      <c r="BE344">
        <f t="shared" si="448"/>
        <v>7.4918915218220111E-2</v>
      </c>
      <c r="BF344">
        <f t="shared" si="449"/>
        <v>0.20311806369660462</v>
      </c>
      <c r="BG344">
        <f t="shared" si="450"/>
        <v>2.6103804494005161E-2</v>
      </c>
      <c r="BH344">
        <f t="shared" si="463"/>
        <v>0.18160407138349144</v>
      </c>
      <c r="BI344">
        <f t="shared" si="464"/>
        <v>5.6128438574748528E-4</v>
      </c>
      <c r="BJ344">
        <f t="shared" si="464"/>
        <v>4.125694779985793E-3</v>
      </c>
      <c r="BK344">
        <f t="shared" si="464"/>
        <v>6.8140860906124406E-5</v>
      </c>
      <c r="BL344">
        <f t="shared" si="453"/>
        <v>86.840217939570039</v>
      </c>
      <c r="BM344">
        <f t="shared" si="454"/>
        <v>1043.980341057952</v>
      </c>
      <c r="BN344">
        <f t="shared" si="455"/>
        <v>2.9328158240717195</v>
      </c>
      <c r="BO344">
        <f t="shared" si="426"/>
        <v>280.53547003853669</v>
      </c>
      <c r="BP344">
        <f t="shared" si="445"/>
        <v>729.45839617344586</v>
      </c>
      <c r="BQ344">
        <f t="shared" si="446"/>
        <v>145.209340453679</v>
      </c>
      <c r="BR344" s="7">
        <f t="shared" si="471"/>
        <v>1.6949482913306557E-3</v>
      </c>
      <c r="BS344" s="7">
        <f t="shared" si="451"/>
        <v>2.6993023448540422E-4</v>
      </c>
      <c r="BT344" s="7">
        <f t="shared" si="452"/>
        <v>3.7648467541601208E-5</v>
      </c>
      <c r="BU344" s="8">
        <f>MAX((BU$3*climate!$I454+BU$4*climate!$I454^2+BU$5*climate!$I454^6)*(K344/K$66)^$BW$1,-99)</f>
        <v>-46.461191501310445</v>
      </c>
      <c r="BV344" s="8">
        <f>MAX((BV$3*climate!$I454+BV$4*climate!$I454^2+BV$5*climate!$I454^6)*(L344/L$66)^$BW$1,-99)</f>
        <v>-26.556337066171462</v>
      </c>
      <c r="BW344" s="8">
        <f>MAX((BW$3*climate!$I454+BW$4*climate!$I454^2+BW$5*climate!$I454^6)*(M344/M$66)^$BW$1,-99)</f>
        <v>-26.84869532889735</v>
      </c>
      <c r="BX344" s="8">
        <f>MAX((BX$3*climate!$M454+BX$4*climate!$M454^2+BX$5*climate!$M454^6)*(K344/K$66)^$BW$1,-99)</f>
        <v>-46.461206225638556</v>
      </c>
      <c r="BY344" s="8">
        <f>MAX((BY$3*climate!$M454+BY$4*climate!$M454^2+BY$5*climate!$M454^6)*(L344/L$66)^$BW$1,-99)</f>
        <v>-26.556344965488478</v>
      </c>
      <c r="BZ344" s="8">
        <f>MAX((BZ$3*climate!$M454+BZ$4*climate!$M454^2+BZ$5*climate!$M454^6)*(M344/M$66)^$BW$1,-99)</f>
        <v>-26.848702809515153</v>
      </c>
      <c r="CA344" s="8">
        <f t="shared" si="465"/>
        <v>2.6000728221643087E-2</v>
      </c>
      <c r="CB344" s="8">
        <f t="shared" si="466"/>
        <v>7.0183826656593852E-6</v>
      </c>
      <c r="CC344" s="8">
        <f t="shared" si="467"/>
        <v>9.7888757251052421E-7</v>
      </c>
      <c r="CD344" s="8">
        <f>MAX((CD$3*climate!$I454+CD$4*climate!$I454^2+CD$5*climate!$I454^6)*(K344/K$66)^$BW$1,-99)</f>
        <v>-99</v>
      </c>
      <c r="CE344" s="8">
        <f>MAX((CE$3*climate!$I454+CE$4*climate!$I454^2+CE$5*climate!$I454^6)*(L344/L$66)^$BW$1,-99)</f>
        <v>-99</v>
      </c>
      <c r="CF344" s="8">
        <f>MAX((CF$3*climate!$I454+CF$4*climate!$I454^2+CF$5*climate!$I454^6)*(M344/M$66)^$BW$1,-99)</f>
        <v>-99</v>
      </c>
      <c r="CG344" s="8">
        <f>MAX((CG$3*climate!$M454+CG$4*climate!$M454^2+CG$5*climate!$M454^6)*(K344/K$66)^$BW$1,-99)</f>
        <v>-99</v>
      </c>
      <c r="CH344" s="8">
        <f>MAX((CH$3*climate!$M454+CH$4*climate!$M454^2+CH$5*climate!$M454^6)*(L344/L$66)^$BW$1,-99)</f>
        <v>-99</v>
      </c>
      <c r="CI344" s="8">
        <f>MAX((CI$3*climate!$M454+CI$4*climate!$M454^2+CI$5*climate!$M454^6)*(M344/M$66)^$BW$1,-99)</f>
        <v>-99</v>
      </c>
      <c r="CJ344" s="8">
        <f t="shared" si="468"/>
        <v>0</v>
      </c>
      <c r="CK344" s="8">
        <f t="shared" si="469"/>
        <v>0</v>
      </c>
      <c r="CL344" s="8">
        <f t="shared" si="470"/>
        <v>0</v>
      </c>
    </row>
    <row r="345" spans="1:90">
      <c r="A345">
        <f t="shared" si="409"/>
        <v>2299</v>
      </c>
      <c r="B345" s="4">
        <f t="shared" si="427"/>
        <v>1286.53490721513</v>
      </c>
      <c r="C345" s="4">
        <f t="shared" si="428"/>
        <v>3572.6099271956296</v>
      </c>
      <c r="D345" s="4">
        <f t="shared" si="429"/>
        <v>6809.6379779763984</v>
      </c>
      <c r="E345" s="11">
        <f t="shared" si="410"/>
        <v>3.5587349778556509E-9</v>
      </c>
      <c r="F345" s="11">
        <f t="shared" si="411"/>
        <v>7.1344790879955034E-9</v>
      </c>
      <c r="G345" s="11">
        <f t="shared" si="412"/>
        <v>1.5751711738034244E-8</v>
      </c>
      <c r="H345" s="4">
        <f t="shared" si="430"/>
        <v>154898.27770180773</v>
      </c>
      <c r="I345" s="4">
        <f t="shared" si="431"/>
        <v>253563.8243092378</v>
      </c>
      <c r="J345" s="4">
        <f t="shared" si="432"/>
        <v>43102.819646177595</v>
      </c>
      <c r="K345" s="4">
        <f t="shared" si="400"/>
        <v>120399.59182849141</v>
      </c>
      <c r="L345" s="4">
        <f t="shared" si="401"/>
        <v>70974.39392390546</v>
      </c>
      <c r="M345" s="4">
        <f t="shared" si="402"/>
        <v>6329.6785799156887</v>
      </c>
      <c r="N345" s="11">
        <f t="shared" si="413"/>
        <v>1.1718810321252882E-3</v>
      </c>
      <c r="O345" s="11">
        <f t="shared" si="414"/>
        <v>2.0561669026823992E-3</v>
      </c>
      <c r="P345" s="11">
        <f t="shared" si="415"/>
        <v>1.4482218084068688E-3</v>
      </c>
      <c r="Q345" s="4">
        <f t="shared" si="416"/>
        <v>584.14181736539786</v>
      </c>
      <c r="R345" s="4">
        <f t="shared" si="417"/>
        <v>3106.9544519207388</v>
      </c>
      <c r="S345" s="4">
        <f t="shared" si="418"/>
        <v>739.49263128484506</v>
      </c>
      <c r="T345" s="4">
        <f t="shared" si="433"/>
        <v>3.7711317777846447</v>
      </c>
      <c r="U345" s="4">
        <f t="shared" si="434"/>
        <v>12.253145575417742</v>
      </c>
      <c r="V345" s="4">
        <f t="shared" si="435"/>
        <v>17.156479259482136</v>
      </c>
      <c r="W345" s="11">
        <f t="shared" si="419"/>
        <v>-1.219247815263802E-2</v>
      </c>
      <c r="X345" s="11">
        <f t="shared" si="420"/>
        <v>-1.3228699347321071E-2</v>
      </c>
      <c r="Y345" s="11">
        <f t="shared" si="421"/>
        <v>-1.2203590333800474E-2</v>
      </c>
      <c r="Z345" s="4">
        <f t="shared" si="447"/>
        <v>578.11120324646686</v>
      </c>
      <c r="AA345" s="4">
        <f t="shared" si="436"/>
        <v>13963.005644953937</v>
      </c>
      <c r="AB345" s="4">
        <f t="shared" si="437"/>
        <v>1532.0508271714232</v>
      </c>
      <c r="AC345" s="12">
        <f t="shared" si="438"/>
        <v>1.0580209348464455</v>
      </c>
      <c r="AD345" s="12">
        <f t="shared" si="439"/>
        <v>5.5764604049003834</v>
      </c>
      <c r="AE345" s="12">
        <f t="shared" si="440"/>
        <v>2.1043724305403146</v>
      </c>
      <c r="AF345" s="11">
        <f t="shared" si="422"/>
        <v>-2.9039671966837322E-3</v>
      </c>
      <c r="AG345" s="11">
        <f t="shared" si="423"/>
        <v>2.0567434751257441E-3</v>
      </c>
      <c r="AH345" s="11">
        <f t="shared" si="424"/>
        <v>8.257041531207765E-4</v>
      </c>
      <c r="AI345" s="1">
        <f t="shared" si="403"/>
        <v>306745.74140934146</v>
      </c>
      <c r="AJ345" s="1">
        <f t="shared" si="404"/>
        <v>496406.51848067361</v>
      </c>
      <c r="AK345" s="1">
        <f t="shared" si="405"/>
        <v>84932.681197651022</v>
      </c>
      <c r="AL345" s="17">
        <f t="shared" si="473"/>
        <v>75.32522872288537</v>
      </c>
      <c r="AM345" s="17">
        <f t="shared" si="473"/>
        <v>36.226261224175914</v>
      </c>
      <c r="AN345" s="17">
        <f t="shared" si="473"/>
        <v>5.2240806799968373</v>
      </c>
      <c r="AO345" s="7">
        <f t="shared" si="472"/>
        <v>1.0010717342237743E-3</v>
      </c>
      <c r="AP345" s="7">
        <f t="shared" si="472"/>
        <v>1.5415752436392701E-3</v>
      </c>
      <c r="AQ345" s="7">
        <f t="shared" si="472"/>
        <v>1.1158539596533171E-3</v>
      </c>
      <c r="AR345" s="1">
        <f t="shared" si="442"/>
        <v>154898.27770180773</v>
      </c>
      <c r="AS345" s="1">
        <f t="shared" si="443"/>
        <v>253563.8243092378</v>
      </c>
      <c r="AT345" s="1">
        <f t="shared" si="444"/>
        <v>43102.819646177595</v>
      </c>
      <c r="AU345" s="1">
        <f t="shared" si="406"/>
        <v>30979.655540361549</v>
      </c>
      <c r="AV345" s="1">
        <f t="shared" si="407"/>
        <v>50712.764861847565</v>
      </c>
      <c r="AW345" s="1">
        <f t="shared" si="408"/>
        <v>8620.563929235519</v>
      </c>
      <c r="AX345" s="1">
        <f t="shared" si="456"/>
        <v>96319.673462793129</v>
      </c>
      <c r="AY345" s="1">
        <f t="shared" si="457"/>
        <v>56779.515139124363</v>
      </c>
      <c r="AZ345" s="1">
        <f t="shared" si="458"/>
        <v>5063.7428639325517</v>
      </c>
      <c r="BA345" s="1">
        <f t="shared" si="459"/>
        <v>11.475427870408092</v>
      </c>
      <c r="BB345" s="1">
        <f t="shared" si="460"/>
        <v>10.946930890700688</v>
      </c>
      <c r="BC345" s="1">
        <f t="shared" si="461"/>
        <v>8.529861185270299</v>
      </c>
      <c r="BD345" s="1">
        <f t="shared" si="462"/>
        <v>29.340609102868815</v>
      </c>
      <c r="BE345">
        <f t="shared" si="448"/>
        <v>7.4918915218220111E-2</v>
      </c>
      <c r="BF345">
        <f t="shared" si="449"/>
        <v>0.20311806369660462</v>
      </c>
      <c r="BG345">
        <f t="shared" si="450"/>
        <v>2.6103804494005161E-2</v>
      </c>
      <c r="BH345">
        <f t="shared" si="463"/>
        <v>0.18163454450557481</v>
      </c>
      <c r="BI345">
        <f t="shared" si="464"/>
        <v>5.6128438574748528E-4</v>
      </c>
      <c r="BJ345">
        <f t="shared" si="464"/>
        <v>4.125694779985793E-3</v>
      </c>
      <c r="BK345">
        <f t="shared" si="464"/>
        <v>6.8140860906124406E-5</v>
      </c>
      <c r="BL345">
        <f t="shared" si="453"/>
        <v>86.941984653202553</v>
      </c>
      <c r="BM345">
        <f t="shared" si="454"/>
        <v>1046.126946345857</v>
      </c>
      <c r="BN345">
        <f t="shared" si="455"/>
        <v>2.9370632381719539</v>
      </c>
      <c r="BO345">
        <f t="shared" si="426"/>
        <v>281.01096315413616</v>
      </c>
      <c r="BP345">
        <f t="shared" si="445"/>
        <v>737.71212770097452</v>
      </c>
      <c r="BQ345">
        <f t="shared" si="446"/>
        <v>146.88123360260951</v>
      </c>
      <c r="BR345" s="7">
        <f t="shared" si="471"/>
        <v>1.6946387560405896E-3</v>
      </c>
      <c r="BS345" s="7">
        <f t="shared" si="451"/>
        <v>2.620681888207808E-4</v>
      </c>
      <c r="BT345" s="7">
        <f t="shared" si="452"/>
        <v>3.6491859928124808E-5</v>
      </c>
      <c r="BU345" s="8">
        <f>MAX((BU$3*climate!$I455+BU$4*climate!$I455^2+BU$5*climate!$I455^6)*(K345/K$66)^$BW$1,-99)</f>
        <v>-46.461210176641714</v>
      </c>
      <c r="BV345" s="8">
        <f>MAX((BV$3*climate!$I455+BV$4*climate!$I455^2+BV$5*climate!$I455^6)*(L345/L$66)^$BW$1,-99)</f>
        <v>-26.550008997994691</v>
      </c>
      <c r="BW345" s="8">
        <f>MAX((BW$3*climate!$I455+BW$4*climate!$I455^2+BW$5*climate!$I455^6)*(M345/M$66)^$BW$1,-99)</f>
        <v>-26.845902687817087</v>
      </c>
      <c r="BX345" s="8">
        <f>MAX((BX$3*climate!$M455+BX$4*climate!$M455^2+BX$5*climate!$M455^6)*(K345/K$66)^$BW$1,-99)</f>
        <v>-46.461224882251983</v>
      </c>
      <c r="BY345" s="8">
        <f>MAX((BY$3*climate!$M455+BY$4*climate!$M455^2+BY$5*climate!$M455^6)*(L345/L$66)^$BW$1,-99)</f>
        <v>-26.550016885484876</v>
      </c>
      <c r="BZ345" s="8">
        <f>MAX((BZ$3*climate!$M455+BZ$4*climate!$M455^2+BZ$5*climate!$M455^6)*(M345/M$66)^$BW$1,-99)</f>
        <v>-26.84591015832245</v>
      </c>
      <c r="CA345" s="8">
        <f t="shared" si="465"/>
        <v>2.5998735485484977E-2</v>
      </c>
      <c r="CB345" s="8">
        <f t="shared" si="466"/>
        <v>6.8134415203116113E-6</v>
      </c>
      <c r="CC345" s="8">
        <f t="shared" si="467"/>
        <v>9.4874221364468571E-7</v>
      </c>
      <c r="CD345" s="8">
        <f>MAX((CD$3*climate!$I455+CD$4*climate!$I455^2+CD$5*climate!$I455^6)*(K345/K$66)^$BW$1,-99)</f>
        <v>-99</v>
      </c>
      <c r="CE345" s="8">
        <f>MAX((CE$3*climate!$I455+CE$4*climate!$I455^2+CE$5*climate!$I455^6)*(L345/L$66)^$BW$1,-99)</f>
        <v>-99</v>
      </c>
      <c r="CF345" s="8">
        <f>MAX((CF$3*climate!$I455+CF$4*climate!$I455^2+CF$5*climate!$I455^6)*(M345/M$66)^$BW$1,-99)</f>
        <v>-99</v>
      </c>
      <c r="CG345" s="8">
        <f>MAX((CG$3*climate!$M455+CG$4*climate!$M455^2+CG$5*climate!$M455^6)*(K345/K$66)^$BW$1,-99)</f>
        <v>-99</v>
      </c>
      <c r="CH345" s="8">
        <f>MAX((CH$3*climate!$M455+CH$4*climate!$M455^2+CH$5*climate!$M455^6)*(L345/L$66)^$BW$1,-99)</f>
        <v>-99</v>
      </c>
      <c r="CI345" s="8">
        <f>MAX((CI$3*climate!$M455+CI$4*climate!$M455^2+CI$5*climate!$M455^6)*(M345/M$66)^$BW$1,-99)</f>
        <v>-99</v>
      </c>
      <c r="CJ345" s="8">
        <f t="shared" si="468"/>
        <v>0</v>
      </c>
      <c r="CK345" s="8">
        <f t="shared" si="469"/>
        <v>0</v>
      </c>
      <c r="CL345" s="8">
        <f t="shared" si="470"/>
        <v>0</v>
      </c>
    </row>
    <row r="346" spans="1:90">
      <c r="A346">
        <f t="shared" si="409"/>
        <v>2300</v>
      </c>
      <c r="B346" s="4">
        <f t="shared" si="427"/>
        <v>1286.534911564645</v>
      </c>
      <c r="C346" s="4">
        <f t="shared" si="428"/>
        <v>3572.6099514099046</v>
      </c>
      <c r="D346" s="4">
        <f t="shared" si="429"/>
        <v>6809.6380798766804</v>
      </c>
      <c r="E346" s="11">
        <f t="shared" si="410"/>
        <v>3.380798228962868E-9</v>
      </c>
      <c r="F346" s="11">
        <f t="shared" si="411"/>
        <v>6.7777551335957281E-9</v>
      </c>
      <c r="G346" s="11">
        <f t="shared" si="412"/>
        <v>1.496412615113253E-8</v>
      </c>
      <c r="H346" s="4">
        <f t="shared" si="430"/>
        <v>155082.56745297631</v>
      </c>
      <c r="I346" s="4">
        <f t="shared" si="431"/>
        <v>254082.4179020873</v>
      </c>
      <c r="J346" s="4">
        <f t="shared" si="432"/>
        <v>43165.010513857014</v>
      </c>
      <c r="K346" s="4">
        <f t="shared" si="400"/>
        <v>120542.83646634164</v>
      </c>
      <c r="L346" s="4">
        <f t="shared" si="401"/>
        <v>71119.551632502044</v>
      </c>
      <c r="M346" s="4">
        <f t="shared" si="402"/>
        <v>6338.8112565651527</v>
      </c>
      <c r="N346" s="11">
        <f t="shared" si="413"/>
        <v>1.1897435504124587E-3</v>
      </c>
      <c r="O346" s="11">
        <f t="shared" si="414"/>
        <v>2.0452123726792948E-3</v>
      </c>
      <c r="P346" s="11">
        <f t="shared" si="415"/>
        <v>1.44283418725899E-3</v>
      </c>
      <c r="Q346" s="4">
        <f t="shared" si="416"/>
        <v>577.70618841618955</v>
      </c>
      <c r="R346" s="4">
        <f t="shared" si="417"/>
        <v>3072.1238278941128</v>
      </c>
      <c r="S346" s="4">
        <f t="shared" si="418"/>
        <v>731.52212154720678</v>
      </c>
      <c r="T346" s="4">
        <f t="shared" si="433"/>
        <v>3.7251523359732865</v>
      </c>
      <c r="U346" s="4">
        <f t="shared" si="434"/>
        <v>12.091052396541583</v>
      </c>
      <c r="V346" s="4">
        <f t="shared" si="435"/>
        <v>16.947108615029073</v>
      </c>
      <c r="W346" s="11">
        <f t="shared" si="419"/>
        <v>-1.219247815263802E-2</v>
      </c>
      <c r="X346" s="11">
        <f t="shared" si="420"/>
        <v>-1.3228699347321071E-2</v>
      </c>
      <c r="Y346" s="11">
        <f t="shared" si="421"/>
        <v>-1.2203590333800474E-2</v>
      </c>
      <c r="Z346" s="4">
        <f t="shared" si="447"/>
        <v>570.07152405442798</v>
      </c>
      <c r="AA346" s="4">
        <f t="shared" si="436"/>
        <v>13835.020493768576</v>
      </c>
      <c r="AB346" s="4">
        <f t="shared" si="437"/>
        <v>1516.7973957180311</v>
      </c>
      <c r="AC346" s="12">
        <f t="shared" si="438"/>
        <v>1.0549484767582469</v>
      </c>
      <c r="AD346" s="12">
        <f t="shared" si="439"/>
        <v>5.5879297534524595</v>
      </c>
      <c r="AE346" s="12">
        <f t="shared" si="440"/>
        <v>2.1061100195959246</v>
      </c>
      <c r="AF346" s="11">
        <f t="shared" si="422"/>
        <v>-2.9039671966837322E-3</v>
      </c>
      <c r="AG346" s="11">
        <f t="shared" si="423"/>
        <v>2.0567434751257441E-3</v>
      </c>
      <c r="AH346" s="11">
        <f t="shared" si="424"/>
        <v>8.257041531207765E-4</v>
      </c>
      <c r="AI346" s="1">
        <f t="shared" si="403"/>
        <v>307050.82280876883</v>
      </c>
      <c r="AJ346" s="1">
        <f t="shared" si="404"/>
        <v>497478.63149445382</v>
      </c>
      <c r="AK346" s="1">
        <f t="shared" si="405"/>
        <v>85059.977007121444</v>
      </c>
      <c r="AL346" s="17">
        <f t="shared" si="473"/>
        <v>75.399880620660312</v>
      </c>
      <c r="AM346" s="17">
        <f t="shared" si="473"/>
        <v>36.281548276573986</v>
      </c>
      <c r="AN346" s="17">
        <f t="shared" si="473"/>
        <v>5.2298516979980372</v>
      </c>
      <c r="AO346" s="7">
        <f t="shared" ref="AO346:AQ347" si="474">AO$5*AO345</f>
        <v>9.9106101688153665E-4</v>
      </c>
      <c r="AP346" s="7">
        <f t="shared" si="474"/>
        <v>1.5261594912028774E-3</v>
      </c>
      <c r="AQ346" s="7">
        <f t="shared" si="474"/>
        <v>1.104695420056784E-3</v>
      </c>
      <c r="AR346" s="1">
        <f t="shared" si="442"/>
        <v>155082.56745297631</v>
      </c>
      <c r="AS346" s="1">
        <f t="shared" si="443"/>
        <v>254082.4179020873</v>
      </c>
      <c r="AT346" s="1">
        <f t="shared" si="444"/>
        <v>43165.010513857014</v>
      </c>
      <c r="AU346" s="1">
        <f t="shared" si="406"/>
        <v>31016.513490595262</v>
      </c>
      <c r="AV346" s="1">
        <f t="shared" si="407"/>
        <v>50816.483580417465</v>
      </c>
      <c r="AW346" s="1">
        <f t="shared" si="408"/>
        <v>8633.0021027714029</v>
      </c>
      <c r="AX346" s="1">
        <f t="shared" si="456"/>
        <v>96434.26917307332</v>
      </c>
      <c r="AY346" s="1">
        <f t="shared" si="457"/>
        <v>56895.641306001628</v>
      </c>
      <c r="AZ346" s="1">
        <f t="shared" si="458"/>
        <v>5071.0490052521218</v>
      </c>
      <c r="BA346" s="1">
        <f t="shared" si="459"/>
        <v>11.476616906774503</v>
      </c>
      <c r="BB346" s="1">
        <f t="shared" si="460"/>
        <v>10.94897401447381</v>
      </c>
      <c r="BC346" s="1">
        <f t="shared" si="461"/>
        <v>8.5313029795724464</v>
      </c>
      <c r="BD346" s="1">
        <f t="shared" si="462"/>
        <v>28.490773038619054</v>
      </c>
      <c r="BE346">
        <f t="shared" si="448"/>
        <v>7.4918915218220111E-2</v>
      </c>
      <c r="BF346">
        <f t="shared" si="449"/>
        <v>0.20311806369660462</v>
      </c>
      <c r="BG346">
        <f t="shared" si="450"/>
        <v>2.6103804494005161E-2</v>
      </c>
      <c r="BH346">
        <f t="shared" si="463"/>
        <v>0.18166473975701544</v>
      </c>
      <c r="BI346">
        <f t="shared" si="464"/>
        <v>5.6128438574748528E-4</v>
      </c>
      <c r="BJ346">
        <f t="shared" si="464"/>
        <v>4.125694779985793E-3</v>
      </c>
      <c r="BK346">
        <f t="shared" si="464"/>
        <v>6.8140860906124406E-5</v>
      </c>
      <c r="BL346">
        <f t="shared" si="453"/>
        <v>87.045423612986752</v>
      </c>
      <c r="BM346">
        <f t="shared" si="454"/>
        <v>1048.2665052248103</v>
      </c>
      <c r="BN346">
        <f t="shared" si="455"/>
        <v>2.9413009774361285</v>
      </c>
      <c r="BO346">
        <f t="shared" si="426"/>
        <v>281.48717522316946</v>
      </c>
      <c r="BP346">
        <f t="shared" si="445"/>
        <v>746.05930315561943</v>
      </c>
      <c r="BQ346">
        <f t="shared" si="446"/>
        <v>148.57238001809765</v>
      </c>
      <c r="BR346" s="7">
        <f t="shared" si="471"/>
        <v>1.6942729051885319E-3</v>
      </c>
      <c r="BS346" s="7">
        <f t="shared" si="451"/>
        <v>2.5443513477745706E-4</v>
      </c>
      <c r="BT346" s="7">
        <f t="shared" si="452"/>
        <v>3.5370795347085103E-5</v>
      </c>
      <c r="BU346" s="8">
        <f>MAX((BU$3*climate!$I456+BU$4*climate!$I456^2+BU$5*climate!$I456^6)*(K346/K$66)^$BW$1,-99)</f>
        <v>-46.459968645411607</v>
      </c>
      <c r="BV346" s="8">
        <f>MAX((BV$3*climate!$I456+BV$4*climate!$I456^2+BV$5*climate!$I456^6)*(L346/L$66)^$BW$1,-99)</f>
        <v>-26.543190424959551</v>
      </c>
      <c r="BW346" s="8">
        <f>MAX((BW$3*climate!$I456+BW$4*climate!$I456^2+BW$5*climate!$I456^6)*(M346/M$66)^$BW$1,-99)</f>
        <v>-26.842611729773587</v>
      </c>
      <c r="BX346" s="8">
        <f>MAX((BX$3*climate!$M456+BX$4*climate!$M456^2+BX$5*climate!$M456^6)*(K346/K$66)^$BW$1,-99)</f>
        <v>-46.459983332291088</v>
      </c>
      <c r="BY346" s="8">
        <f>MAX((BY$3*climate!$M456+BY$4*climate!$M456^2+BY$5*climate!$M456^6)*(L346/L$66)^$BW$1,-99)</f>
        <v>-26.543198300680974</v>
      </c>
      <c r="BZ346" s="8">
        <f>MAX((BZ$3*climate!$M456+BZ$4*climate!$M456^2+BZ$5*climate!$M456^6)*(M346/M$66)^$BW$1,-99)</f>
        <v>-26.842619190211586</v>
      </c>
      <c r="CA346" s="8">
        <f t="shared" si="465"/>
        <v>2.5997088625211412E-2</v>
      </c>
      <c r="CB346" s="8">
        <f t="shared" si="466"/>
        <v>6.6145727481771612E-6</v>
      </c>
      <c r="CC346" s="8">
        <f t="shared" si="467"/>
        <v>9.195377013823869E-7</v>
      </c>
      <c r="CD346" s="8">
        <f>MAX((CD$3*climate!$I456+CD$4*climate!$I456^2+CD$5*climate!$I456^6)*(K346/K$66)^$BW$1,-99)</f>
        <v>-99</v>
      </c>
      <c r="CE346" s="8">
        <f>MAX((CE$3*climate!$I456+CE$4*climate!$I456^2+CE$5*climate!$I456^6)*(L346/L$66)^$BW$1,-99)</f>
        <v>-99</v>
      </c>
      <c r="CF346" s="8">
        <f>MAX((CF$3*climate!$I456+CF$4*climate!$I456^2+CF$5*climate!$I456^6)*(M346/M$66)^$BW$1,-99)</f>
        <v>-99</v>
      </c>
      <c r="CG346" s="8">
        <f>MAX((CG$3*climate!$M456+CG$4*climate!$M456^2+CG$5*climate!$M456^6)*(K346/K$66)^$BW$1,-99)</f>
        <v>-99</v>
      </c>
      <c r="CH346" s="8">
        <f>MAX((CH$3*climate!$M456+CH$4*climate!$M456^2+CH$5*climate!$M456^6)*(L346/L$66)^$BW$1,-99)</f>
        <v>-99</v>
      </c>
      <c r="CI346" s="8">
        <f>MAX((CI$3*climate!$M456+CI$4*climate!$M456^2+CI$5*climate!$M456^6)*(M346/M$66)^$BW$1,-99)</f>
        <v>-99</v>
      </c>
      <c r="CJ346" s="8">
        <f t="shared" si="468"/>
        <v>0</v>
      </c>
      <c r="CK346" s="8">
        <f t="shared" si="469"/>
        <v>0</v>
      </c>
      <c r="CL346" s="8">
        <f t="shared" si="470"/>
        <v>0</v>
      </c>
    </row>
    <row r="347" spans="1:90">
      <c r="B347" s="4"/>
      <c r="C347" s="4"/>
      <c r="D347" s="4"/>
      <c r="E347" s="11"/>
      <c r="F347" s="11"/>
      <c r="G347" s="11"/>
      <c r="H347" s="4"/>
      <c r="I347" s="4"/>
      <c r="J347" s="4"/>
      <c r="K347" s="4"/>
      <c r="L347" s="4"/>
      <c r="M347" s="4"/>
      <c r="N347" s="11"/>
      <c r="O347" s="11"/>
      <c r="P347" s="11"/>
      <c r="Q347" s="4"/>
      <c r="R347" s="4"/>
      <c r="S347" s="4"/>
      <c r="T347" s="4"/>
      <c r="U347" s="4"/>
      <c r="V347" s="4"/>
      <c r="W347" s="11"/>
      <c r="X347" s="11"/>
      <c r="Y347" s="11"/>
      <c r="Z347" s="4"/>
      <c r="AA347" s="4"/>
      <c r="AB347" s="4"/>
      <c r="AC347" s="12"/>
      <c r="AD347" s="12"/>
      <c r="AE347" s="12"/>
      <c r="AF347" s="11"/>
      <c r="AG347" s="11"/>
      <c r="AH347" s="11"/>
      <c r="AI347" s="1"/>
      <c r="AJ347" s="1"/>
      <c r="AK347" s="1"/>
      <c r="AL347" s="17">
        <f t="shared" si="473"/>
        <v>75.473859244197371</v>
      </c>
      <c r="AM347" s="17">
        <f t="shared" si="473"/>
        <v>36.336365991539232</v>
      </c>
      <c r="AN347" s="17">
        <f t="shared" si="473"/>
        <v>5.235571317284208</v>
      </c>
      <c r="AO347" s="7">
        <f t="shared" si="474"/>
        <v>9.811504067127213E-4</v>
      </c>
      <c r="AP347" s="7">
        <f t="shared" si="474"/>
        <v>1.5108978962908486E-3</v>
      </c>
      <c r="AQ347" s="7">
        <f t="shared" si="474"/>
        <v>1.0936484658562162E-3</v>
      </c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</row>
    <row r="348" spans="1:90">
      <c r="B348" s="4"/>
      <c r="C348" s="4"/>
      <c r="D348" s="4"/>
      <c r="H348" s="4"/>
      <c r="I348" s="4"/>
      <c r="J348" s="4"/>
      <c r="K348" s="4"/>
      <c r="L348" s="4"/>
      <c r="M348" s="4"/>
      <c r="T348" s="4"/>
      <c r="U348" s="4"/>
      <c r="V348" s="4"/>
      <c r="AC348" s="12"/>
      <c r="AD348" s="12"/>
      <c r="AE348" s="12"/>
      <c r="AR348" s="1">
        <f t="shared" ref="AR348" si="475">AL348*AI348^$AR$5*B348^(1-$AR$5)*(1-BI347+0.01*BU347)</f>
        <v>0</v>
      </c>
      <c r="AS348" s="1">
        <f t="shared" ref="AS348" si="476">AM348*AJ348^$AR$5*C348^(1-$AR$5)*(1-BJ347+0.01*BV347)</f>
        <v>0</v>
      </c>
      <c r="AT348" s="1">
        <f t="shared" ref="AT348" si="477">AN348*AK348^$AR$5*D348^(1-$AR$5)*(1-BK347+0.01*BW347)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678FF-62CF-4ADD-B8EF-A106D61A0EF9}">
  <dimension ref="A1:AM319"/>
  <sheetViews>
    <sheetView tabSelected="1" workbookViewId="0">
      <selection activeCell="F9" sqref="F9"/>
    </sheetView>
  </sheetViews>
  <sheetFormatPr defaultRowHeight="14.5"/>
  <sheetData>
    <row r="1" spans="1:39">
      <c r="B1" t="s">
        <v>82</v>
      </c>
      <c r="F1" t="s">
        <v>83</v>
      </c>
    </row>
    <row r="2" spans="1:39">
      <c r="A2" t="s">
        <v>77</v>
      </c>
      <c r="B2" t="s">
        <v>25</v>
      </c>
      <c r="C2" t="s">
        <v>26</v>
      </c>
      <c r="D2" t="s">
        <v>27</v>
      </c>
    </row>
    <row r="3" spans="1:39">
      <c r="A3">
        <v>2020</v>
      </c>
      <c r="B3" s="7">
        <f>economy!BF1</f>
        <v>5.0788848368559847E-2</v>
      </c>
      <c r="C3" s="7">
        <f>economy!BG1</f>
        <v>8.7354297772322509E-2</v>
      </c>
      <c r="D3" s="7">
        <f>economy!BH1</f>
        <v>1.5496155781119188E-2</v>
      </c>
      <c r="E3" s="7"/>
      <c r="F3" s="7"/>
      <c r="G3" s="7"/>
      <c r="H3" s="7"/>
    </row>
    <row r="4" spans="1:39">
      <c r="A4">
        <v>2030</v>
      </c>
      <c r="B4" s="7">
        <f>economy!BF2</f>
        <v>6.3205317370554306E-2</v>
      </c>
      <c r="C4" s="7">
        <f>economy!BG2</f>
        <v>0.11886832818763103</v>
      </c>
      <c r="D4" s="7">
        <f>economy!BH2</f>
        <v>1.9324906665705893E-2</v>
      </c>
      <c r="E4" s="7"/>
      <c r="F4" s="7"/>
      <c r="G4" s="7"/>
      <c r="H4" s="7"/>
      <c r="I4" s="8"/>
      <c r="L4" s="8"/>
      <c r="M4" s="8"/>
      <c r="N4" s="8"/>
      <c r="Q4" s="8"/>
      <c r="R4" s="8"/>
      <c r="S4" s="8"/>
      <c r="V4" s="8"/>
      <c r="W4" s="8"/>
      <c r="X4" s="8"/>
      <c r="AA4" s="8"/>
      <c r="AB4" s="8"/>
      <c r="AC4" s="8"/>
      <c r="AF4" s="8"/>
      <c r="AG4" s="8"/>
      <c r="AH4" s="8"/>
      <c r="AK4" s="8"/>
      <c r="AL4" s="8"/>
      <c r="AM4" s="8"/>
    </row>
    <row r="5" spans="1:39">
      <c r="A5">
        <v>2040</v>
      </c>
      <c r="B5" s="7">
        <f>economy!BF3</f>
        <v>7.4918915218220111E-2</v>
      </c>
      <c r="C5" s="7">
        <f>economy!BG3</f>
        <v>0.20311806369660462</v>
      </c>
      <c r="D5" s="7">
        <f>economy!BH3</f>
        <v>2.6103804494005161E-2</v>
      </c>
      <c r="E5" s="7"/>
      <c r="F5" s="7"/>
      <c r="G5" s="7"/>
      <c r="H5" s="7"/>
      <c r="I5" s="8"/>
      <c r="J5" s="8"/>
      <c r="K5" s="8"/>
      <c r="L5" s="8"/>
    </row>
    <row r="6" spans="1:39">
      <c r="B6" s="7"/>
      <c r="C6" s="7"/>
      <c r="D6" s="7"/>
      <c r="E6" s="7"/>
      <c r="F6" s="7"/>
      <c r="G6" s="7"/>
      <c r="H6" s="7"/>
      <c r="I6" s="8"/>
      <c r="J6" s="8"/>
      <c r="K6" s="8"/>
      <c r="L6" s="8"/>
    </row>
    <row r="7" spans="1:39">
      <c r="A7" t="s">
        <v>78</v>
      </c>
      <c r="B7" s="7" t="s">
        <v>25</v>
      </c>
      <c r="C7" s="7" t="s">
        <v>26</v>
      </c>
      <c r="D7" s="7" t="s">
        <v>27</v>
      </c>
      <c r="E7" s="7"/>
      <c r="F7" s="7" t="s">
        <v>25</v>
      </c>
      <c r="G7" s="7" t="s">
        <v>26</v>
      </c>
      <c r="H7" s="7" t="s">
        <v>27</v>
      </c>
      <c r="I7" s="8"/>
      <c r="J7" s="8"/>
      <c r="K7" s="8"/>
      <c r="L7" s="8"/>
    </row>
    <row r="8" spans="1:39">
      <c r="A8">
        <v>2020</v>
      </c>
      <c r="B8" s="7">
        <v>0.31586490092456981</v>
      </c>
      <c r="C8" s="7">
        <v>0.25743220610370332</v>
      </c>
      <c r="D8" s="7">
        <v>2.5335376968894523E-2</v>
      </c>
      <c r="E8" s="7"/>
      <c r="F8" s="7">
        <f>B8-B23</f>
        <v>0.26507605255600997</v>
      </c>
      <c r="G8" s="7">
        <f t="shared" ref="G8:H8" si="0">C8-C23</f>
        <v>0.17003603729249531</v>
      </c>
      <c r="H8" s="7">
        <f t="shared" si="0"/>
        <v>9.8320470903390557E-3</v>
      </c>
      <c r="I8" s="8"/>
      <c r="J8" s="8"/>
      <c r="K8" s="8"/>
      <c r="L8" s="8"/>
    </row>
    <row r="9" spans="1:39">
      <c r="A9">
        <v>2030</v>
      </c>
      <c r="B9" s="7">
        <v>0.37007178865272911</v>
      </c>
      <c r="C9" s="7">
        <v>0.34556272852571157</v>
      </c>
      <c r="D9" s="7">
        <v>3.1933019734337091E-2</v>
      </c>
      <c r="E9" s="7"/>
      <c r="F9" s="7">
        <f t="shared" ref="F9:H9" si="1">B9-B24</f>
        <v>0.30686647128217481</v>
      </c>
      <c r="G9" s="7">
        <f t="shared" si="1"/>
        <v>0.2266407803557868</v>
      </c>
      <c r="H9" s="7">
        <f t="shared" si="1"/>
        <v>1.2599518786697479E-2</v>
      </c>
      <c r="I9" s="8"/>
      <c r="J9" s="8"/>
      <c r="K9" s="8"/>
      <c r="L9" s="8"/>
    </row>
    <row r="10" spans="1:39">
      <c r="A10" s="1">
        <v>2040</v>
      </c>
      <c r="B10" s="7">
        <v>0.40285353160235121</v>
      </c>
      <c r="C10" s="7">
        <v>0.58876323579178846</v>
      </c>
      <c r="D10" s="7">
        <v>4.5633113420165676E-2</v>
      </c>
      <c r="E10" s="7"/>
      <c r="F10" s="7">
        <f t="shared" ref="F10:H10" si="2">B10-B25</f>
        <v>0.32793461638413113</v>
      </c>
      <c r="G10" s="7">
        <f t="shared" si="2"/>
        <v>0.38559923366648585</v>
      </c>
      <c r="H10" s="7">
        <f t="shared" si="2"/>
        <v>1.9523882026068015E-2</v>
      </c>
      <c r="I10" s="8"/>
      <c r="J10" s="8"/>
      <c r="K10" s="8"/>
      <c r="L10" s="8"/>
    </row>
    <row r="11" spans="1:39">
      <c r="B11" s="7"/>
      <c r="C11" s="7"/>
      <c r="D11" s="7"/>
      <c r="E11" s="7"/>
      <c r="F11" s="7"/>
      <c r="G11" s="7"/>
      <c r="H11" s="7"/>
      <c r="I11" s="8"/>
      <c r="J11" s="8"/>
      <c r="K11" s="8"/>
      <c r="L11" s="8"/>
    </row>
    <row r="12" spans="1:39">
      <c r="A12" t="s">
        <v>79</v>
      </c>
      <c r="B12" s="7" t="s">
        <v>25</v>
      </c>
      <c r="C12" s="7" t="s">
        <v>26</v>
      </c>
      <c r="D12" s="7" t="s">
        <v>27</v>
      </c>
      <c r="E12" s="7"/>
      <c r="F12" s="7"/>
      <c r="G12" s="7"/>
      <c r="H12" s="7"/>
      <c r="I12" s="8"/>
      <c r="J12" s="8"/>
      <c r="K12" s="8"/>
      <c r="L12" s="8"/>
    </row>
    <row r="13" spans="1:39">
      <c r="A13">
        <v>2020</v>
      </c>
      <c r="B13" s="7">
        <v>5.4799410903864018E-2</v>
      </c>
      <c r="C13" s="7">
        <v>8.7949634123199519E-2</v>
      </c>
      <c r="D13" s="7">
        <v>1.6027209956399616E-2</v>
      </c>
      <c r="E13" s="7"/>
      <c r="F13" s="7"/>
      <c r="G13" s="7"/>
      <c r="H13" s="7"/>
      <c r="I13" s="8"/>
      <c r="J13" s="8"/>
      <c r="K13" s="8"/>
      <c r="L13" s="8"/>
    </row>
    <row r="14" spans="1:39">
      <c r="A14">
        <v>2030</v>
      </c>
      <c r="B14" s="7">
        <v>6.8419967367735063E-2</v>
      </c>
      <c r="C14" s="7">
        <v>0.11964563627899985</v>
      </c>
      <c r="D14" s="7">
        <v>1.9984384978165667E-2</v>
      </c>
      <c r="E14" s="7"/>
      <c r="F14" s="7"/>
      <c r="G14" s="7"/>
      <c r="H14" s="7"/>
      <c r="I14" s="8"/>
      <c r="J14" s="8"/>
      <c r="K14" s="8"/>
      <c r="L14" s="8"/>
    </row>
    <row r="15" spans="1:39">
      <c r="A15" s="1">
        <v>2040</v>
      </c>
      <c r="B15" s="7">
        <v>8.1066121385865331E-2</v>
      </c>
      <c r="C15" s="7">
        <v>0.20378666205817389</v>
      </c>
      <c r="D15" s="7">
        <v>2.6539998077669429E-2</v>
      </c>
      <c r="E15" s="7"/>
      <c r="F15" s="7"/>
      <c r="G15" s="7"/>
      <c r="H15" s="7"/>
      <c r="I15" s="8"/>
      <c r="J15" s="8"/>
      <c r="K15" s="8"/>
      <c r="L15" s="8"/>
    </row>
    <row r="16" spans="1:39">
      <c r="B16" s="7"/>
      <c r="C16" s="7"/>
      <c r="D16" s="7"/>
      <c r="E16" s="7"/>
      <c r="F16" s="7"/>
      <c r="G16" s="7"/>
      <c r="H16" s="7"/>
      <c r="I16" s="8"/>
      <c r="J16" s="8"/>
      <c r="K16" s="8"/>
      <c r="L16" s="8"/>
    </row>
    <row r="17" spans="1:12">
      <c r="A17" t="s">
        <v>80</v>
      </c>
      <c r="B17" s="7" t="s">
        <v>25</v>
      </c>
      <c r="C17" s="7" t="s">
        <v>26</v>
      </c>
      <c r="D17" s="7" t="s">
        <v>27</v>
      </c>
      <c r="E17" s="7"/>
      <c r="F17" s="7" t="str">
        <f t="shared" ref="F17:F22" si="3">B17</f>
        <v>Rich</v>
      </c>
      <c r="G17" s="7" t="str">
        <f t="shared" ref="G17:G22" si="4">C17</f>
        <v>Middle</v>
      </c>
      <c r="H17" s="7" t="str">
        <f t="shared" ref="H17:H22" si="5">D17</f>
        <v>Poor</v>
      </c>
      <c r="I17" s="8"/>
      <c r="J17" s="8"/>
      <c r="K17" s="8"/>
      <c r="L17" s="8"/>
    </row>
    <row r="18" spans="1:12">
      <c r="A18">
        <v>2020</v>
      </c>
      <c r="B18" s="7">
        <v>5.0771916989726877E-2</v>
      </c>
      <c r="C18" s="7">
        <v>8.7354297772322509E-2</v>
      </c>
      <c r="D18" s="7">
        <v>1.5496155781119188E-2</v>
      </c>
      <c r="E18" s="7"/>
      <c r="F18" s="7">
        <f>B18-B13</f>
        <v>-4.027493914137141E-3</v>
      </c>
      <c r="G18" s="7">
        <f t="shared" ref="G18:H18" si="6">C18-C13</f>
        <v>-5.9533635087700987E-4</v>
      </c>
      <c r="H18" s="7">
        <f t="shared" si="6"/>
        <v>-5.3105417528042861E-4</v>
      </c>
      <c r="I18" s="8"/>
      <c r="J18" s="8"/>
      <c r="K18" s="8"/>
      <c r="L18" s="8"/>
    </row>
    <row r="19" spans="1:12">
      <c r="A19">
        <v>2030</v>
      </c>
      <c r="B19" s="7">
        <v>6.3184042489505737E-2</v>
      </c>
      <c r="C19" s="7">
        <v>0.11886832818763103</v>
      </c>
      <c r="D19" s="7">
        <v>1.9324906665705893E-2</v>
      </c>
      <c r="E19" s="7"/>
      <c r="F19" s="7">
        <f t="shared" ref="F19:H19" si="7">B19-B14</f>
        <v>-5.2359248782293255E-3</v>
      </c>
      <c r="G19" s="7">
        <f t="shared" si="7"/>
        <v>-7.7730809136881962E-4</v>
      </c>
      <c r="H19" s="7">
        <f t="shared" si="7"/>
        <v>-6.5947831245977487E-4</v>
      </c>
      <c r="I19" s="8"/>
      <c r="J19" s="8"/>
      <c r="K19" s="8"/>
      <c r="L19" s="8"/>
    </row>
    <row r="20" spans="1:12">
      <c r="A20" s="1">
        <v>2040</v>
      </c>
      <c r="B20" s="7">
        <v>7.4897581655302511E-2</v>
      </c>
      <c r="C20" s="7">
        <v>0.20311806369660462</v>
      </c>
      <c r="D20" s="7">
        <v>2.6103804494005161E-2</v>
      </c>
      <c r="E20" s="7"/>
      <c r="F20" s="7">
        <f t="shared" ref="F20:H20" si="8">B20-B15</f>
        <v>-6.1685397305628192E-3</v>
      </c>
      <c r="G20" s="7">
        <f t="shared" si="8"/>
        <v>-6.68598361569267E-4</v>
      </c>
      <c r="H20" s="7">
        <f t="shared" si="8"/>
        <v>-4.3619358366426761E-4</v>
      </c>
      <c r="I20" s="8"/>
      <c r="J20" s="8"/>
      <c r="K20" s="8"/>
      <c r="L20" s="8"/>
    </row>
    <row r="21" spans="1:12">
      <c r="B21" s="7"/>
      <c r="C21" s="7"/>
      <c r="D21" s="7"/>
      <c r="E21" s="7"/>
      <c r="F21" s="7"/>
      <c r="G21" s="7"/>
      <c r="H21" s="7"/>
      <c r="I21" s="8"/>
      <c r="J21" s="8"/>
      <c r="K21" s="8"/>
      <c r="L21" s="8"/>
    </row>
    <row r="22" spans="1:12">
      <c r="A22" t="s">
        <v>81</v>
      </c>
      <c r="B22" s="7" t="s">
        <v>25</v>
      </c>
      <c r="C22" s="7" t="s">
        <v>26</v>
      </c>
      <c r="D22" s="7" t="s">
        <v>27</v>
      </c>
      <c r="E22" s="7"/>
      <c r="F22" s="7" t="str">
        <f t="shared" si="3"/>
        <v>Rich</v>
      </c>
      <c r="G22" s="7" t="str">
        <f t="shared" si="4"/>
        <v>Middle</v>
      </c>
      <c r="H22" s="7" t="str">
        <f t="shared" si="5"/>
        <v>Poor</v>
      </c>
      <c r="I22" s="8"/>
      <c r="J22" s="8"/>
      <c r="K22" s="8"/>
      <c r="L22" s="8"/>
    </row>
    <row r="23" spans="1:12">
      <c r="A23">
        <v>2020</v>
      </c>
      <c r="B23" s="7">
        <v>5.0788848368559847E-2</v>
      </c>
      <c r="C23" s="7">
        <v>8.7396168811208014E-2</v>
      </c>
      <c r="D23" s="7">
        <v>1.5503329878555468E-2</v>
      </c>
      <c r="E23" s="7"/>
      <c r="F23" s="7">
        <f>B23-B18</f>
        <v>1.6931378832969746E-5</v>
      </c>
      <c r="G23" s="7">
        <f t="shared" ref="G23:G25" si="9">C23-C18</f>
        <v>4.1871038885504808E-5</v>
      </c>
      <c r="H23" s="7">
        <f t="shared" ref="H23:H25" si="10">D23-D18</f>
        <v>7.174097436279947E-6</v>
      </c>
      <c r="I23" s="8"/>
      <c r="J23" s="8"/>
      <c r="K23" s="8"/>
      <c r="L23" s="8"/>
    </row>
    <row r="24" spans="1:12">
      <c r="A24">
        <v>2030</v>
      </c>
      <c r="B24" s="7">
        <v>6.3205317370554306E-2</v>
      </c>
      <c r="C24" s="7">
        <v>0.11892194816992477</v>
      </c>
      <c r="D24" s="7">
        <v>1.9333500947639613E-2</v>
      </c>
      <c r="E24" s="7"/>
      <c r="F24" s="7">
        <f t="shared" ref="F24:F25" si="11">B24-B19</f>
        <v>2.1274881048569116E-5</v>
      </c>
      <c r="G24" s="7">
        <f t="shared" si="9"/>
        <v>5.3619982293737212E-5</v>
      </c>
      <c r="H24" s="7">
        <f t="shared" si="10"/>
        <v>8.5942819337200826E-6</v>
      </c>
      <c r="I24" s="8"/>
      <c r="J24" s="8"/>
      <c r="K24" s="8"/>
      <c r="L24" s="8"/>
    </row>
    <row r="25" spans="1:12">
      <c r="A25" s="1">
        <v>2040</v>
      </c>
      <c r="B25" s="7">
        <v>7.4918915218220111E-2</v>
      </c>
      <c r="C25" s="7">
        <v>0.20316400212530258</v>
      </c>
      <c r="D25" s="7">
        <v>2.6109231394097661E-2</v>
      </c>
      <c r="E25" s="7"/>
      <c r="F25" s="7">
        <f t="shared" si="11"/>
        <v>2.1333562917599802E-5</v>
      </c>
      <c r="G25" s="7">
        <f t="shared" si="9"/>
        <v>4.5938428697961387E-5</v>
      </c>
      <c r="H25" s="7">
        <f t="shared" si="10"/>
        <v>5.4269000924998811E-6</v>
      </c>
      <c r="I25" s="8"/>
      <c r="J25" s="8"/>
      <c r="K25" s="8"/>
      <c r="L25" s="8"/>
    </row>
    <row r="26" spans="1:12">
      <c r="F26" s="8"/>
      <c r="G26" s="8"/>
      <c r="H26" s="8"/>
      <c r="I26" s="8"/>
      <c r="J26" s="8"/>
      <c r="K26" s="8"/>
      <c r="L26" s="8"/>
    </row>
    <row r="27" spans="1:12">
      <c r="F27" s="8"/>
      <c r="G27" s="8"/>
      <c r="H27" s="8"/>
      <c r="I27" s="8"/>
      <c r="J27" s="8"/>
      <c r="K27" s="8"/>
      <c r="L27" s="8"/>
    </row>
    <row r="28" spans="1:12">
      <c r="F28" s="8"/>
      <c r="G28" s="8"/>
      <c r="H28" s="8"/>
      <c r="I28" s="8"/>
      <c r="J28" s="8"/>
      <c r="K28" s="8"/>
      <c r="L28" s="8"/>
    </row>
    <row r="29" spans="1:12">
      <c r="F29" s="8"/>
      <c r="G29" s="8"/>
      <c r="H29" s="8"/>
      <c r="I29" s="8"/>
      <c r="J29" s="8"/>
      <c r="K29" s="8"/>
      <c r="L29" s="8"/>
    </row>
    <row r="30" spans="1:12">
      <c r="A30" s="7"/>
      <c r="F30" s="8"/>
      <c r="G30" s="8"/>
      <c r="H30" s="8"/>
      <c r="I30" s="8"/>
      <c r="J30" s="8"/>
      <c r="K30" s="8"/>
      <c r="L30" s="8"/>
    </row>
    <row r="31" spans="1:12">
      <c r="F31" s="8"/>
      <c r="G31" s="8"/>
      <c r="H31" s="8"/>
      <c r="I31" s="8"/>
      <c r="J31" s="8"/>
      <c r="K31" s="8"/>
      <c r="L31" s="8"/>
    </row>
    <row r="32" spans="1:12">
      <c r="F32" s="8"/>
      <c r="G32" s="8"/>
      <c r="H32" s="8"/>
      <c r="I32" s="8"/>
      <c r="J32" s="8"/>
      <c r="K32" s="8"/>
      <c r="L32" s="8"/>
    </row>
    <row r="33" spans="6:12">
      <c r="F33" s="8"/>
      <c r="G33" s="8"/>
      <c r="H33" s="8"/>
      <c r="I33" s="8"/>
      <c r="J33" s="8"/>
      <c r="K33" s="8"/>
      <c r="L33" s="8"/>
    </row>
    <row r="34" spans="6:12">
      <c r="F34" s="8"/>
      <c r="G34" s="8"/>
      <c r="H34" s="8"/>
      <c r="I34" s="8"/>
      <c r="J34" s="8"/>
      <c r="K34" s="8"/>
      <c r="L34" s="8"/>
    </row>
    <row r="35" spans="6:12">
      <c r="F35" s="8"/>
      <c r="G35" s="8"/>
      <c r="H35" s="8"/>
      <c r="I35" s="8"/>
      <c r="J35" s="8"/>
      <c r="K35" s="8"/>
      <c r="L35" s="8"/>
    </row>
    <row r="36" spans="6:12">
      <c r="F36" s="8"/>
      <c r="G36" s="8"/>
      <c r="H36" s="8"/>
      <c r="I36" s="8"/>
      <c r="J36" s="8"/>
      <c r="K36" s="8"/>
      <c r="L36" s="8"/>
    </row>
    <row r="37" spans="6:12">
      <c r="F37" s="8"/>
      <c r="G37" s="8"/>
      <c r="H37" s="8"/>
      <c r="I37" s="8"/>
      <c r="J37" s="8"/>
      <c r="K37" s="8"/>
      <c r="L37" s="8"/>
    </row>
    <row r="38" spans="6:12">
      <c r="F38" s="8"/>
      <c r="G38" s="8"/>
      <c r="H38" s="8"/>
      <c r="I38" s="8"/>
      <c r="J38" s="8"/>
      <c r="K38" s="8"/>
      <c r="L38" s="8"/>
    </row>
    <row r="39" spans="6:12">
      <c r="F39" s="8"/>
      <c r="G39" s="8"/>
      <c r="H39" s="8"/>
      <c r="I39" s="8"/>
      <c r="J39" s="8"/>
      <c r="K39" s="8"/>
      <c r="L39" s="8"/>
    </row>
    <row r="40" spans="6:12">
      <c r="F40" s="8"/>
      <c r="G40" s="8"/>
      <c r="H40" s="8"/>
      <c r="I40" s="8"/>
      <c r="J40" s="8"/>
      <c r="K40" s="8"/>
      <c r="L40" s="8"/>
    </row>
    <row r="41" spans="6:12">
      <c r="F41" s="8"/>
      <c r="G41" s="8"/>
      <c r="H41" s="8"/>
      <c r="I41" s="8"/>
      <c r="J41" s="8"/>
      <c r="K41" s="8"/>
      <c r="L41" s="8"/>
    </row>
    <row r="42" spans="6:12">
      <c r="F42" s="8"/>
      <c r="G42" s="8"/>
      <c r="H42" s="8"/>
      <c r="I42" s="8"/>
      <c r="J42" s="8"/>
      <c r="K42" s="8"/>
      <c r="L42" s="8"/>
    </row>
    <row r="43" spans="6:12">
      <c r="F43" s="8"/>
      <c r="G43" s="8"/>
      <c r="H43" s="8"/>
      <c r="I43" s="8"/>
      <c r="J43" s="8"/>
      <c r="K43" s="8"/>
      <c r="L43" s="8"/>
    </row>
    <row r="44" spans="6:12">
      <c r="F44" s="8"/>
      <c r="G44" s="8"/>
      <c r="H44" s="8"/>
      <c r="I44" s="8"/>
      <c r="J44" s="8"/>
      <c r="K44" s="8"/>
      <c r="L44" s="8"/>
    </row>
    <row r="45" spans="6:12">
      <c r="F45" s="8"/>
      <c r="G45" s="8"/>
      <c r="H45" s="8"/>
      <c r="I45" s="8"/>
      <c r="J45" s="8"/>
      <c r="K45" s="8"/>
      <c r="L45" s="8"/>
    </row>
    <row r="46" spans="6:12">
      <c r="F46" s="8"/>
      <c r="G46" s="8"/>
      <c r="H46" s="8"/>
      <c r="I46" s="8"/>
      <c r="J46" s="8"/>
      <c r="K46" s="8"/>
      <c r="L46" s="8"/>
    </row>
    <row r="47" spans="6:12">
      <c r="F47" s="8"/>
      <c r="G47" s="8"/>
      <c r="H47" s="8"/>
      <c r="I47" s="8"/>
      <c r="J47" s="8"/>
      <c r="K47" s="8"/>
      <c r="L47" s="8"/>
    </row>
    <row r="48" spans="6:12">
      <c r="F48" s="8"/>
      <c r="G48" s="8"/>
      <c r="H48" s="8"/>
      <c r="I48" s="8"/>
      <c r="J48" s="8"/>
      <c r="K48" s="8"/>
      <c r="L48" s="8"/>
    </row>
    <row r="49" spans="6:12">
      <c r="F49" s="8"/>
      <c r="G49" s="8"/>
      <c r="H49" s="8"/>
      <c r="I49" s="8"/>
      <c r="J49" s="8"/>
      <c r="K49" s="8"/>
      <c r="L49" s="8"/>
    </row>
    <row r="50" spans="6:12">
      <c r="F50" s="8"/>
      <c r="G50" s="8"/>
      <c r="H50" s="8"/>
      <c r="I50" s="8"/>
      <c r="J50" s="8"/>
      <c r="K50" s="8"/>
      <c r="L50" s="8"/>
    </row>
    <row r="51" spans="6:12">
      <c r="F51" s="8"/>
      <c r="G51" s="8"/>
      <c r="H51" s="8"/>
      <c r="I51" s="8"/>
      <c r="J51" s="8"/>
      <c r="K51" s="8"/>
      <c r="L51" s="8"/>
    </row>
    <row r="52" spans="6:12">
      <c r="F52" s="8"/>
      <c r="G52" s="8"/>
      <c r="H52" s="8"/>
      <c r="I52" s="8"/>
      <c r="J52" s="8"/>
      <c r="K52" s="8"/>
      <c r="L52" s="8"/>
    </row>
    <row r="53" spans="6:12">
      <c r="F53" s="8"/>
      <c r="G53" s="8"/>
      <c r="H53" s="8"/>
      <c r="I53" s="8"/>
      <c r="J53" s="8"/>
      <c r="K53" s="8"/>
      <c r="L53" s="8"/>
    </row>
    <row r="54" spans="6:12">
      <c r="F54" s="8"/>
      <c r="G54" s="8"/>
      <c r="H54" s="8"/>
      <c r="I54" s="8"/>
      <c r="J54" s="8"/>
      <c r="K54" s="8"/>
      <c r="L54" s="8"/>
    </row>
    <row r="55" spans="6:12">
      <c r="F55" s="8"/>
      <c r="G55" s="8"/>
      <c r="H55" s="8"/>
      <c r="I55" s="8"/>
      <c r="J55" s="8"/>
      <c r="K55" s="8"/>
      <c r="L55" s="8"/>
    </row>
    <row r="56" spans="6:12">
      <c r="F56" s="8"/>
      <c r="G56" s="8"/>
      <c r="H56" s="8"/>
      <c r="I56" s="8"/>
      <c r="J56" s="8"/>
      <c r="K56" s="8"/>
      <c r="L56" s="8"/>
    </row>
    <row r="57" spans="6:12">
      <c r="F57" s="8"/>
      <c r="G57" s="8"/>
      <c r="H57" s="8"/>
      <c r="I57" s="8"/>
      <c r="J57" s="8"/>
      <c r="K57" s="8"/>
      <c r="L57" s="8"/>
    </row>
    <row r="58" spans="6:12">
      <c r="F58" s="8"/>
      <c r="G58" s="8"/>
      <c r="H58" s="8"/>
      <c r="I58" s="8"/>
      <c r="J58" s="8"/>
      <c r="K58" s="8"/>
      <c r="L58" s="8"/>
    </row>
    <row r="59" spans="6:12">
      <c r="F59" s="8"/>
      <c r="G59" s="8"/>
      <c r="H59" s="8"/>
      <c r="I59" s="8"/>
      <c r="J59" s="8"/>
      <c r="K59" s="8"/>
      <c r="L59" s="8"/>
    </row>
    <row r="60" spans="6:12">
      <c r="F60" s="8"/>
      <c r="G60" s="8"/>
      <c r="H60" s="8"/>
      <c r="I60" s="8"/>
      <c r="J60" s="8"/>
      <c r="K60" s="8"/>
      <c r="L60" s="8"/>
    </row>
    <row r="61" spans="6:12">
      <c r="F61" s="8"/>
      <c r="G61" s="8"/>
      <c r="H61" s="8"/>
      <c r="I61" s="8"/>
      <c r="J61" s="8"/>
      <c r="K61" s="8"/>
      <c r="L61" s="8"/>
    </row>
    <row r="62" spans="6:12">
      <c r="F62" s="8"/>
      <c r="G62" s="8"/>
      <c r="H62" s="8"/>
      <c r="I62" s="8"/>
      <c r="J62" s="8"/>
      <c r="K62" s="8"/>
      <c r="L62" s="8"/>
    </row>
    <row r="63" spans="6:12">
      <c r="F63" s="8"/>
      <c r="G63" s="8"/>
      <c r="H63" s="8"/>
      <c r="I63" s="8"/>
      <c r="J63" s="8"/>
      <c r="K63" s="8"/>
      <c r="L63" s="8"/>
    </row>
    <row r="64" spans="6:12">
      <c r="F64" s="8"/>
      <c r="G64" s="8"/>
      <c r="H64" s="8"/>
      <c r="I64" s="8"/>
      <c r="J64" s="8"/>
      <c r="K64" s="8"/>
      <c r="L64" s="8"/>
    </row>
    <row r="65" spans="6:12">
      <c r="F65" s="8"/>
      <c r="G65" s="8"/>
      <c r="H65" s="8"/>
      <c r="I65" s="8"/>
      <c r="J65" s="8"/>
      <c r="K65" s="8"/>
      <c r="L65" s="8"/>
    </row>
    <row r="66" spans="6:12">
      <c r="F66" s="8"/>
      <c r="G66" s="8"/>
      <c r="H66" s="8"/>
      <c r="I66" s="8"/>
      <c r="J66" s="8"/>
      <c r="K66" s="8"/>
      <c r="L66" s="8"/>
    </row>
    <row r="67" spans="6:12">
      <c r="F67" s="8"/>
      <c r="G67" s="8"/>
      <c r="H67" s="8"/>
      <c r="I67" s="8"/>
      <c r="J67" s="8"/>
      <c r="K67" s="8"/>
      <c r="L67" s="8"/>
    </row>
    <row r="68" spans="6:12">
      <c r="F68" s="8"/>
      <c r="G68" s="8"/>
      <c r="H68" s="8"/>
      <c r="I68" s="8"/>
      <c r="J68" s="8"/>
      <c r="K68" s="8"/>
      <c r="L68" s="8"/>
    </row>
    <row r="69" spans="6:12">
      <c r="F69" s="8"/>
      <c r="G69" s="8"/>
      <c r="H69" s="8"/>
      <c r="I69" s="8"/>
      <c r="J69" s="8"/>
      <c r="K69" s="8"/>
      <c r="L69" s="8"/>
    </row>
    <row r="70" spans="6:12">
      <c r="F70" s="8"/>
      <c r="G70" s="8"/>
      <c r="H70" s="8"/>
      <c r="I70" s="8"/>
      <c r="J70" s="8"/>
      <c r="K70" s="8"/>
      <c r="L70" s="8"/>
    </row>
    <row r="71" spans="6:12">
      <c r="F71" s="8"/>
      <c r="G71" s="8"/>
      <c r="H71" s="8"/>
      <c r="I71" s="8"/>
      <c r="J71" s="8"/>
      <c r="K71" s="8"/>
      <c r="L71" s="8"/>
    </row>
    <row r="72" spans="6:12">
      <c r="F72" s="8"/>
      <c r="G72" s="8"/>
      <c r="H72" s="8"/>
      <c r="I72" s="8"/>
      <c r="J72" s="8"/>
      <c r="K72" s="8"/>
      <c r="L72" s="8"/>
    </row>
    <row r="73" spans="6:12">
      <c r="F73" s="8"/>
      <c r="G73" s="8"/>
      <c r="H73" s="8"/>
      <c r="I73" s="8"/>
      <c r="J73" s="8"/>
      <c r="K73" s="8"/>
      <c r="L73" s="8"/>
    </row>
    <row r="74" spans="6:12">
      <c r="F74" s="8"/>
      <c r="G74" s="8"/>
      <c r="H74" s="8"/>
      <c r="I74" s="8"/>
      <c r="J74" s="8"/>
      <c r="K74" s="8"/>
      <c r="L74" s="8"/>
    </row>
    <row r="75" spans="6:12">
      <c r="F75" s="8"/>
      <c r="G75" s="8"/>
      <c r="H75" s="8"/>
      <c r="I75" s="8"/>
      <c r="J75" s="8"/>
      <c r="K75" s="8"/>
      <c r="L75" s="8"/>
    </row>
    <row r="76" spans="6:12">
      <c r="F76" s="8"/>
      <c r="G76" s="8"/>
      <c r="H76" s="8"/>
      <c r="I76" s="8"/>
      <c r="J76" s="8"/>
      <c r="K76" s="8"/>
      <c r="L76" s="8"/>
    </row>
    <row r="77" spans="6:12">
      <c r="F77" s="8"/>
      <c r="G77" s="8"/>
      <c r="H77" s="8"/>
      <c r="I77" s="8"/>
      <c r="J77" s="8"/>
      <c r="K77" s="8"/>
      <c r="L77" s="8"/>
    </row>
    <row r="78" spans="6:12">
      <c r="F78" s="8"/>
      <c r="G78" s="8"/>
      <c r="H78" s="8"/>
      <c r="I78" s="8"/>
      <c r="J78" s="8"/>
      <c r="K78" s="8"/>
      <c r="L78" s="8"/>
    </row>
    <row r="79" spans="6:12">
      <c r="F79" s="8"/>
      <c r="G79" s="8"/>
      <c r="H79" s="8"/>
      <c r="I79" s="8"/>
      <c r="J79" s="8"/>
      <c r="K79" s="8"/>
      <c r="L79" s="8"/>
    </row>
    <row r="80" spans="6:12">
      <c r="F80" s="8"/>
      <c r="G80" s="8"/>
      <c r="H80" s="8"/>
      <c r="I80" s="8"/>
      <c r="J80" s="8"/>
      <c r="K80" s="8"/>
      <c r="L80" s="8"/>
    </row>
    <row r="81" spans="6:12">
      <c r="F81" s="8"/>
      <c r="G81" s="8"/>
      <c r="H81" s="8"/>
      <c r="I81" s="8"/>
      <c r="J81" s="8"/>
      <c r="K81" s="8"/>
      <c r="L81" s="8"/>
    </row>
    <row r="82" spans="6:12">
      <c r="F82" s="8"/>
      <c r="G82" s="8"/>
      <c r="H82" s="8"/>
      <c r="I82" s="8"/>
      <c r="J82" s="8"/>
      <c r="K82" s="8"/>
      <c r="L82" s="8"/>
    </row>
    <row r="83" spans="6:12">
      <c r="F83" s="8"/>
      <c r="G83" s="8"/>
      <c r="H83" s="8"/>
      <c r="I83" s="8"/>
      <c r="J83" s="8"/>
      <c r="K83" s="8"/>
      <c r="L83" s="8"/>
    </row>
    <row r="84" spans="6:12">
      <c r="F84" s="8"/>
      <c r="G84" s="8"/>
      <c r="H84" s="8"/>
      <c r="I84" s="8"/>
      <c r="J84" s="8"/>
      <c r="K84" s="8"/>
      <c r="L84" s="8"/>
    </row>
    <row r="85" spans="6:12">
      <c r="F85" s="8"/>
      <c r="G85" s="8"/>
      <c r="H85" s="8"/>
      <c r="I85" s="8"/>
      <c r="J85" s="8"/>
      <c r="K85" s="8"/>
      <c r="L85" s="8"/>
    </row>
    <row r="86" spans="6:12">
      <c r="F86" s="8"/>
      <c r="G86" s="8"/>
      <c r="H86" s="8"/>
      <c r="I86" s="8"/>
      <c r="J86" s="8"/>
      <c r="K86" s="8"/>
      <c r="L86" s="8"/>
    </row>
    <row r="87" spans="6:12">
      <c r="F87" s="8"/>
      <c r="G87" s="8"/>
      <c r="H87" s="8"/>
      <c r="I87" s="8"/>
      <c r="J87" s="8"/>
      <c r="K87" s="8"/>
      <c r="L87" s="8"/>
    </row>
    <row r="88" spans="6:12">
      <c r="F88" s="8"/>
      <c r="G88" s="8"/>
      <c r="H88" s="8"/>
      <c r="I88" s="8"/>
      <c r="J88" s="8"/>
      <c r="K88" s="8"/>
      <c r="L88" s="8"/>
    </row>
    <row r="89" spans="6:12">
      <c r="F89" s="8"/>
      <c r="G89" s="8"/>
      <c r="H89" s="8"/>
      <c r="I89" s="8"/>
      <c r="J89" s="8"/>
      <c r="K89" s="8"/>
      <c r="L89" s="8"/>
    </row>
    <row r="90" spans="6:12">
      <c r="F90" s="8"/>
      <c r="G90" s="8"/>
      <c r="H90" s="8"/>
      <c r="I90" s="8"/>
      <c r="J90" s="8"/>
      <c r="K90" s="8"/>
      <c r="L90" s="8"/>
    </row>
    <row r="91" spans="6:12">
      <c r="F91" s="8"/>
      <c r="G91" s="8"/>
      <c r="H91" s="8"/>
      <c r="I91" s="8"/>
      <c r="J91" s="8"/>
      <c r="K91" s="8"/>
      <c r="L91" s="8"/>
    </row>
    <row r="92" spans="6:12">
      <c r="F92" s="8"/>
      <c r="G92" s="8"/>
      <c r="H92" s="8"/>
      <c r="I92" s="8"/>
      <c r="J92" s="8"/>
      <c r="K92" s="8"/>
      <c r="L92" s="8"/>
    </row>
    <row r="93" spans="6:12">
      <c r="F93" s="8"/>
      <c r="G93" s="8"/>
      <c r="H93" s="8"/>
      <c r="I93" s="8"/>
      <c r="J93" s="8"/>
      <c r="K93" s="8"/>
      <c r="L93" s="8"/>
    </row>
    <row r="94" spans="6:12">
      <c r="F94" s="8"/>
      <c r="G94" s="8"/>
      <c r="H94" s="8"/>
      <c r="I94" s="8"/>
      <c r="J94" s="8"/>
      <c r="K94" s="8"/>
      <c r="L94" s="8"/>
    </row>
    <row r="95" spans="6:12">
      <c r="F95" s="8"/>
      <c r="G95" s="8"/>
      <c r="H95" s="8"/>
      <c r="I95" s="8"/>
      <c r="J95" s="8"/>
      <c r="K95" s="8"/>
      <c r="L95" s="8"/>
    </row>
    <row r="96" spans="6:12">
      <c r="F96" s="8"/>
      <c r="G96" s="8"/>
      <c r="H96" s="8"/>
      <c r="I96" s="8"/>
      <c r="J96" s="8"/>
      <c r="K96" s="8"/>
      <c r="L96" s="8"/>
    </row>
    <row r="97" spans="6:12">
      <c r="F97" s="8"/>
      <c r="G97" s="8"/>
      <c r="H97" s="8"/>
      <c r="I97" s="8"/>
      <c r="J97" s="8"/>
      <c r="K97" s="8"/>
      <c r="L97" s="8"/>
    </row>
    <row r="98" spans="6:12">
      <c r="F98" s="8"/>
      <c r="G98" s="8"/>
      <c r="H98" s="8"/>
      <c r="I98" s="8"/>
      <c r="J98" s="8"/>
      <c r="K98" s="8"/>
      <c r="L98" s="8"/>
    </row>
    <row r="99" spans="6:12">
      <c r="F99" s="8"/>
      <c r="G99" s="8"/>
      <c r="H99" s="8"/>
      <c r="I99" s="8"/>
      <c r="J99" s="8"/>
      <c r="K99" s="8"/>
      <c r="L99" s="8"/>
    </row>
    <row r="100" spans="6:12">
      <c r="F100" s="8"/>
      <c r="G100" s="8"/>
      <c r="H100" s="8"/>
      <c r="I100" s="8"/>
      <c r="J100" s="8"/>
      <c r="K100" s="8"/>
      <c r="L100" s="8"/>
    </row>
    <row r="101" spans="6:12">
      <c r="F101" s="8"/>
      <c r="G101" s="8"/>
      <c r="H101" s="8"/>
      <c r="I101" s="8"/>
      <c r="J101" s="8"/>
      <c r="K101" s="8"/>
      <c r="L101" s="8"/>
    </row>
    <row r="102" spans="6:12">
      <c r="F102" s="8"/>
      <c r="G102" s="8"/>
      <c r="H102" s="8"/>
      <c r="I102" s="8"/>
      <c r="J102" s="8"/>
      <c r="K102" s="8"/>
      <c r="L102" s="8"/>
    </row>
    <row r="103" spans="6:12">
      <c r="F103" s="8"/>
      <c r="G103" s="8"/>
      <c r="H103" s="8"/>
      <c r="I103" s="8"/>
      <c r="J103" s="8"/>
      <c r="K103" s="8"/>
      <c r="L103" s="8"/>
    </row>
    <row r="104" spans="6:12">
      <c r="F104" s="8"/>
      <c r="G104" s="8"/>
      <c r="H104" s="8"/>
      <c r="I104" s="8"/>
      <c r="J104" s="8"/>
      <c r="K104" s="8"/>
      <c r="L104" s="8"/>
    </row>
    <row r="105" spans="6:12">
      <c r="F105" s="8"/>
      <c r="G105" s="8"/>
      <c r="H105" s="8"/>
      <c r="I105" s="8"/>
      <c r="J105" s="8"/>
      <c r="K105" s="8"/>
      <c r="L105" s="8"/>
    </row>
    <row r="106" spans="6:12">
      <c r="F106" s="8"/>
      <c r="G106" s="8"/>
      <c r="H106" s="8"/>
      <c r="I106" s="8"/>
      <c r="J106" s="8"/>
      <c r="K106" s="8"/>
      <c r="L106" s="8"/>
    </row>
    <row r="107" spans="6:12">
      <c r="F107" s="8"/>
      <c r="G107" s="8"/>
      <c r="H107" s="8"/>
      <c r="I107" s="8"/>
      <c r="J107" s="8"/>
      <c r="K107" s="8"/>
      <c r="L107" s="8"/>
    </row>
    <row r="108" spans="6:12">
      <c r="F108" s="8"/>
      <c r="G108" s="8"/>
      <c r="H108" s="8"/>
      <c r="I108" s="8"/>
      <c r="J108" s="8"/>
      <c r="K108" s="8"/>
      <c r="L108" s="8"/>
    </row>
    <row r="109" spans="6:12">
      <c r="F109" s="8"/>
      <c r="G109" s="8"/>
      <c r="H109" s="8"/>
      <c r="I109" s="8"/>
      <c r="J109" s="8"/>
      <c r="K109" s="8"/>
      <c r="L109" s="8"/>
    </row>
    <row r="110" spans="6:12">
      <c r="F110" s="8"/>
      <c r="G110" s="8"/>
      <c r="H110" s="8"/>
      <c r="I110" s="8"/>
      <c r="J110" s="8"/>
      <c r="K110" s="8"/>
      <c r="L110" s="8"/>
    </row>
    <row r="111" spans="6:12">
      <c r="F111" s="8"/>
      <c r="G111" s="8"/>
      <c r="H111" s="8"/>
      <c r="I111" s="8"/>
      <c r="J111" s="8"/>
      <c r="K111" s="8"/>
      <c r="L111" s="8"/>
    </row>
    <row r="112" spans="6:12">
      <c r="F112" s="8"/>
      <c r="G112" s="8"/>
      <c r="H112" s="8"/>
      <c r="I112" s="8"/>
      <c r="J112" s="8"/>
      <c r="K112" s="8"/>
      <c r="L112" s="8"/>
    </row>
    <row r="113" spans="6:12">
      <c r="F113" s="8"/>
      <c r="G113" s="8"/>
      <c r="H113" s="8"/>
      <c r="I113" s="8"/>
      <c r="J113" s="8"/>
      <c r="K113" s="8"/>
      <c r="L113" s="8"/>
    </row>
    <row r="114" spans="6:12">
      <c r="F114" s="8"/>
      <c r="G114" s="8"/>
      <c r="H114" s="8"/>
      <c r="I114" s="8"/>
      <c r="J114" s="8"/>
      <c r="K114" s="8"/>
      <c r="L114" s="8"/>
    </row>
    <row r="115" spans="6:12">
      <c r="F115" s="8"/>
      <c r="G115" s="8"/>
      <c r="H115" s="8"/>
      <c r="I115" s="8"/>
      <c r="J115" s="8"/>
      <c r="K115" s="8"/>
      <c r="L115" s="8"/>
    </row>
    <row r="116" spans="6:12">
      <c r="F116" s="8"/>
      <c r="G116" s="8"/>
      <c r="H116" s="8"/>
      <c r="I116" s="8"/>
      <c r="J116" s="8"/>
      <c r="K116" s="8"/>
      <c r="L116" s="8"/>
    </row>
    <row r="117" spans="6:12">
      <c r="F117" s="8"/>
      <c r="G117" s="8"/>
      <c r="H117" s="8"/>
      <c r="I117" s="8"/>
      <c r="J117" s="8"/>
      <c r="K117" s="8"/>
      <c r="L117" s="8"/>
    </row>
    <row r="118" spans="6:12">
      <c r="F118" s="8"/>
      <c r="G118" s="8"/>
      <c r="H118" s="8"/>
      <c r="I118" s="8"/>
      <c r="J118" s="8"/>
      <c r="K118" s="8"/>
      <c r="L118" s="8"/>
    </row>
    <row r="119" spans="6:12">
      <c r="F119" s="8"/>
      <c r="G119" s="8"/>
      <c r="H119" s="8"/>
      <c r="I119" s="8"/>
      <c r="J119" s="8"/>
      <c r="K119" s="8"/>
      <c r="L119" s="8"/>
    </row>
    <row r="120" spans="6:12">
      <c r="F120" s="8"/>
      <c r="G120" s="8"/>
      <c r="H120" s="8"/>
      <c r="I120" s="8"/>
      <c r="J120" s="8"/>
      <c r="K120" s="8"/>
      <c r="L120" s="8"/>
    </row>
    <row r="121" spans="6:12">
      <c r="F121" s="8"/>
      <c r="G121" s="8"/>
      <c r="H121" s="8"/>
      <c r="I121" s="8"/>
      <c r="J121" s="8"/>
      <c r="K121" s="8"/>
      <c r="L121" s="8"/>
    </row>
    <row r="122" spans="6:12">
      <c r="F122" s="8"/>
      <c r="G122" s="8"/>
      <c r="H122" s="8"/>
      <c r="I122" s="8"/>
      <c r="J122" s="8"/>
      <c r="K122" s="8"/>
      <c r="L122" s="8"/>
    </row>
    <row r="123" spans="6:12">
      <c r="F123" s="8"/>
      <c r="G123" s="8"/>
      <c r="H123" s="8"/>
      <c r="I123" s="8"/>
      <c r="J123" s="8"/>
      <c r="K123" s="8"/>
      <c r="L123" s="8"/>
    </row>
    <row r="124" spans="6:12">
      <c r="F124" s="8"/>
      <c r="G124" s="8"/>
      <c r="H124" s="8"/>
      <c r="I124" s="8"/>
      <c r="J124" s="8"/>
      <c r="K124" s="8"/>
      <c r="L124" s="8"/>
    </row>
    <row r="125" spans="6:12">
      <c r="F125" s="8"/>
      <c r="G125" s="8"/>
      <c r="H125" s="8"/>
      <c r="I125" s="8"/>
      <c r="J125" s="8"/>
      <c r="K125" s="8"/>
      <c r="L125" s="8"/>
    </row>
    <row r="126" spans="6:12">
      <c r="F126" s="8"/>
      <c r="G126" s="8"/>
      <c r="H126" s="8"/>
      <c r="I126" s="8"/>
      <c r="J126" s="8"/>
      <c r="K126" s="8"/>
      <c r="L126" s="8"/>
    </row>
    <row r="127" spans="6:12">
      <c r="F127" s="8"/>
      <c r="G127" s="8"/>
      <c r="H127" s="8"/>
      <c r="I127" s="8"/>
      <c r="J127" s="8"/>
      <c r="K127" s="8"/>
      <c r="L127" s="8"/>
    </row>
    <row r="128" spans="6:12">
      <c r="F128" s="8"/>
      <c r="G128" s="8"/>
      <c r="H128" s="8"/>
      <c r="I128" s="8"/>
      <c r="J128" s="8"/>
      <c r="K128" s="8"/>
      <c r="L128" s="8"/>
    </row>
    <row r="129" spans="6:12">
      <c r="F129" s="8"/>
      <c r="G129" s="8"/>
      <c r="H129" s="8"/>
      <c r="I129" s="8"/>
      <c r="J129" s="8"/>
      <c r="K129" s="8"/>
      <c r="L129" s="8"/>
    </row>
    <row r="130" spans="6:12">
      <c r="F130" s="8"/>
      <c r="G130" s="8"/>
      <c r="H130" s="8"/>
      <c r="I130" s="8"/>
      <c r="J130" s="8"/>
      <c r="K130" s="8"/>
      <c r="L130" s="8"/>
    </row>
    <row r="131" spans="6:12">
      <c r="F131" s="8"/>
      <c r="G131" s="8"/>
      <c r="H131" s="8"/>
      <c r="I131" s="8"/>
      <c r="J131" s="8"/>
      <c r="K131" s="8"/>
      <c r="L131" s="8"/>
    </row>
    <row r="132" spans="6:12">
      <c r="F132" s="8"/>
      <c r="G132" s="8"/>
      <c r="H132" s="8"/>
      <c r="I132" s="8"/>
      <c r="J132" s="8"/>
      <c r="K132" s="8"/>
      <c r="L132" s="8"/>
    </row>
    <row r="133" spans="6:12">
      <c r="F133" s="8"/>
      <c r="G133" s="8"/>
      <c r="H133" s="8"/>
      <c r="I133" s="8"/>
      <c r="J133" s="8"/>
      <c r="K133" s="8"/>
      <c r="L133" s="8"/>
    </row>
    <row r="134" spans="6:12">
      <c r="F134" s="8"/>
      <c r="G134" s="8"/>
      <c r="H134" s="8"/>
      <c r="I134" s="8"/>
      <c r="J134" s="8"/>
      <c r="K134" s="8"/>
      <c r="L134" s="8"/>
    </row>
    <row r="135" spans="6:12">
      <c r="F135" s="8"/>
      <c r="G135" s="8"/>
      <c r="H135" s="8"/>
      <c r="I135" s="8"/>
      <c r="J135" s="8"/>
      <c r="K135" s="8"/>
      <c r="L135" s="8"/>
    </row>
    <row r="136" spans="6:12">
      <c r="F136" s="8"/>
      <c r="G136" s="8"/>
      <c r="H136" s="8"/>
      <c r="I136" s="8"/>
      <c r="J136" s="8"/>
      <c r="K136" s="8"/>
      <c r="L136" s="8"/>
    </row>
    <row r="137" spans="6:12">
      <c r="F137" s="8"/>
      <c r="G137" s="8"/>
      <c r="H137" s="8"/>
      <c r="I137" s="8"/>
      <c r="J137" s="8"/>
      <c r="K137" s="8"/>
      <c r="L137" s="8"/>
    </row>
    <row r="138" spans="6:12">
      <c r="F138" s="8"/>
      <c r="G138" s="8"/>
      <c r="H138" s="8"/>
      <c r="I138" s="8"/>
      <c r="J138" s="8"/>
      <c r="K138" s="8"/>
      <c r="L138" s="8"/>
    </row>
    <row r="139" spans="6:12">
      <c r="F139" s="8"/>
      <c r="G139" s="8"/>
      <c r="H139" s="8"/>
      <c r="I139" s="8"/>
      <c r="J139" s="8"/>
      <c r="K139" s="8"/>
      <c r="L139" s="8"/>
    </row>
    <row r="140" spans="6:12">
      <c r="F140" s="8"/>
      <c r="G140" s="8"/>
      <c r="H140" s="8"/>
      <c r="I140" s="8"/>
      <c r="J140" s="8"/>
      <c r="K140" s="8"/>
      <c r="L140" s="8"/>
    </row>
    <row r="141" spans="6:12">
      <c r="F141" s="8"/>
      <c r="G141" s="8"/>
      <c r="H141" s="8"/>
      <c r="I141" s="8"/>
      <c r="J141" s="8"/>
      <c r="K141" s="8"/>
      <c r="L141" s="8"/>
    </row>
    <row r="142" spans="6:12">
      <c r="F142" s="8"/>
      <c r="G142" s="8"/>
      <c r="H142" s="8"/>
      <c r="I142" s="8"/>
      <c r="J142" s="8"/>
      <c r="K142" s="8"/>
      <c r="L142" s="8"/>
    </row>
    <row r="143" spans="6:12">
      <c r="F143" s="8"/>
      <c r="G143" s="8"/>
      <c r="H143" s="8"/>
      <c r="I143" s="8"/>
      <c r="J143" s="8"/>
      <c r="K143" s="8"/>
      <c r="L143" s="8"/>
    </row>
    <row r="144" spans="6:12">
      <c r="F144" s="8"/>
      <c r="G144" s="8"/>
      <c r="H144" s="8"/>
      <c r="I144" s="8"/>
      <c r="J144" s="8"/>
      <c r="K144" s="8"/>
      <c r="L144" s="8"/>
    </row>
    <row r="145" spans="6:12">
      <c r="F145" s="8"/>
      <c r="G145" s="8"/>
      <c r="H145" s="8"/>
      <c r="I145" s="8"/>
      <c r="J145" s="8"/>
      <c r="K145" s="8"/>
      <c r="L145" s="8"/>
    </row>
    <row r="146" spans="6:12">
      <c r="F146" s="8"/>
      <c r="G146" s="8"/>
      <c r="H146" s="8"/>
      <c r="I146" s="8"/>
      <c r="J146" s="8"/>
      <c r="K146" s="8"/>
      <c r="L146" s="8"/>
    </row>
    <row r="147" spans="6:12">
      <c r="F147" s="8"/>
      <c r="G147" s="8"/>
      <c r="H147" s="8"/>
      <c r="I147" s="8"/>
      <c r="J147" s="8"/>
      <c r="K147" s="8"/>
      <c r="L147" s="8"/>
    </row>
    <row r="148" spans="6:12">
      <c r="F148" s="8"/>
      <c r="G148" s="8"/>
      <c r="H148" s="8"/>
      <c r="I148" s="8"/>
      <c r="J148" s="8"/>
      <c r="K148" s="8"/>
      <c r="L148" s="8"/>
    </row>
    <row r="149" spans="6:12">
      <c r="F149" s="8"/>
      <c r="G149" s="8"/>
      <c r="H149" s="8"/>
      <c r="I149" s="8"/>
      <c r="J149" s="8"/>
      <c r="K149" s="8"/>
      <c r="L149" s="8"/>
    </row>
    <row r="150" spans="6:12">
      <c r="F150" s="8"/>
      <c r="G150" s="8"/>
      <c r="H150" s="8"/>
      <c r="I150" s="8"/>
      <c r="J150" s="8"/>
      <c r="K150" s="8"/>
      <c r="L150" s="8"/>
    </row>
    <row r="151" spans="6:12">
      <c r="F151" s="8"/>
      <c r="G151" s="8"/>
      <c r="H151" s="8"/>
      <c r="I151" s="8"/>
      <c r="J151" s="8"/>
      <c r="K151" s="8"/>
      <c r="L151" s="8"/>
    </row>
    <row r="152" spans="6:12">
      <c r="F152" s="8"/>
      <c r="G152" s="8"/>
      <c r="H152" s="8"/>
      <c r="I152" s="8"/>
      <c r="J152" s="8"/>
      <c r="K152" s="8"/>
      <c r="L152" s="8"/>
    </row>
    <row r="153" spans="6:12">
      <c r="F153" s="8"/>
      <c r="G153" s="8"/>
      <c r="H153" s="8"/>
      <c r="I153" s="8"/>
      <c r="J153" s="8"/>
      <c r="K153" s="8"/>
      <c r="L153" s="8"/>
    </row>
    <row r="154" spans="6:12">
      <c r="F154" s="8"/>
      <c r="G154" s="8"/>
      <c r="H154" s="8"/>
      <c r="I154" s="8"/>
      <c r="J154" s="8"/>
      <c r="K154" s="8"/>
      <c r="L154" s="8"/>
    </row>
    <row r="155" spans="6:12">
      <c r="F155" s="8"/>
      <c r="G155" s="8"/>
      <c r="H155" s="8"/>
      <c r="I155" s="8"/>
      <c r="J155" s="8"/>
      <c r="K155" s="8"/>
      <c r="L155" s="8"/>
    </row>
    <row r="156" spans="6:12">
      <c r="F156" s="8"/>
      <c r="G156" s="8"/>
      <c r="H156" s="8"/>
      <c r="I156" s="8"/>
      <c r="J156" s="8"/>
      <c r="K156" s="8"/>
      <c r="L156" s="8"/>
    </row>
    <row r="157" spans="6:12">
      <c r="F157" s="8"/>
      <c r="G157" s="8"/>
      <c r="H157" s="8"/>
      <c r="I157" s="8"/>
      <c r="J157" s="8"/>
      <c r="K157" s="8"/>
      <c r="L157" s="8"/>
    </row>
    <row r="158" spans="6:12">
      <c r="F158" s="8"/>
      <c r="G158" s="8"/>
      <c r="H158" s="8"/>
      <c r="I158" s="8"/>
      <c r="J158" s="8"/>
      <c r="K158" s="8"/>
      <c r="L158" s="8"/>
    </row>
    <row r="159" spans="6:12">
      <c r="F159" s="8"/>
      <c r="G159" s="8"/>
      <c r="H159" s="8"/>
      <c r="I159" s="8"/>
      <c r="J159" s="8"/>
      <c r="K159" s="8"/>
      <c r="L159" s="8"/>
    </row>
    <row r="160" spans="6:12">
      <c r="F160" s="8"/>
      <c r="G160" s="8"/>
      <c r="H160" s="8"/>
      <c r="I160" s="8"/>
      <c r="J160" s="8"/>
      <c r="K160" s="8"/>
      <c r="L160" s="8"/>
    </row>
    <row r="161" spans="6:12">
      <c r="F161" s="8"/>
      <c r="G161" s="8"/>
      <c r="H161" s="8"/>
      <c r="I161" s="8"/>
      <c r="J161" s="8"/>
      <c r="K161" s="8"/>
      <c r="L161" s="8"/>
    </row>
    <row r="162" spans="6:12">
      <c r="F162" s="8"/>
      <c r="G162" s="8"/>
      <c r="H162" s="8"/>
      <c r="I162" s="8"/>
      <c r="J162" s="8"/>
      <c r="K162" s="8"/>
      <c r="L162" s="8"/>
    </row>
    <row r="163" spans="6:12">
      <c r="F163" s="8"/>
      <c r="G163" s="8"/>
      <c r="H163" s="8"/>
      <c r="I163" s="8"/>
      <c r="J163" s="8"/>
      <c r="K163" s="8"/>
      <c r="L163" s="8"/>
    </row>
    <row r="164" spans="6:12">
      <c r="F164" s="8"/>
      <c r="G164" s="8"/>
      <c r="H164" s="8"/>
      <c r="I164" s="8"/>
      <c r="J164" s="8"/>
      <c r="K164" s="8"/>
      <c r="L164" s="8"/>
    </row>
    <row r="165" spans="6:12">
      <c r="F165" s="8"/>
      <c r="G165" s="8"/>
      <c r="H165" s="8"/>
      <c r="I165" s="8"/>
      <c r="J165" s="8"/>
      <c r="K165" s="8"/>
      <c r="L165" s="8"/>
    </row>
    <row r="166" spans="6:12">
      <c r="F166" s="8"/>
      <c r="G166" s="8"/>
      <c r="H166" s="8"/>
      <c r="I166" s="8"/>
      <c r="J166" s="8"/>
      <c r="K166" s="8"/>
      <c r="L166" s="8"/>
    </row>
    <row r="167" spans="6:12">
      <c r="F167" s="8"/>
      <c r="G167" s="8"/>
      <c r="H167" s="8"/>
      <c r="I167" s="8"/>
      <c r="J167" s="8"/>
      <c r="K167" s="8"/>
      <c r="L167" s="8"/>
    </row>
    <row r="168" spans="6:12">
      <c r="F168" s="8"/>
      <c r="G168" s="8"/>
      <c r="H168" s="8"/>
      <c r="I168" s="8"/>
      <c r="J168" s="8"/>
      <c r="K168" s="8"/>
      <c r="L168" s="8"/>
    </row>
    <row r="169" spans="6:12">
      <c r="F169" s="8"/>
      <c r="G169" s="8"/>
      <c r="H169" s="8"/>
      <c r="I169" s="8"/>
      <c r="J169" s="8"/>
      <c r="K169" s="8"/>
      <c r="L169" s="8"/>
    </row>
    <row r="170" spans="6:12">
      <c r="F170" s="8"/>
      <c r="G170" s="8"/>
      <c r="H170" s="8"/>
      <c r="I170" s="8"/>
      <c r="J170" s="8"/>
      <c r="K170" s="8"/>
      <c r="L170" s="8"/>
    </row>
    <row r="171" spans="6:12">
      <c r="F171" s="8"/>
      <c r="G171" s="8"/>
      <c r="H171" s="8"/>
      <c r="I171" s="8"/>
      <c r="J171" s="8"/>
      <c r="K171" s="8"/>
      <c r="L171" s="8"/>
    </row>
    <row r="172" spans="6:12">
      <c r="F172" s="8"/>
      <c r="G172" s="8"/>
      <c r="H172" s="8"/>
      <c r="I172" s="8"/>
      <c r="J172" s="8"/>
      <c r="K172" s="8"/>
      <c r="L172" s="8"/>
    </row>
    <row r="173" spans="6:12">
      <c r="F173" s="8"/>
      <c r="G173" s="8"/>
      <c r="H173" s="8"/>
      <c r="I173" s="8"/>
      <c r="J173" s="8"/>
      <c r="K173" s="8"/>
      <c r="L173" s="8"/>
    </row>
    <row r="174" spans="6:12">
      <c r="F174" s="8"/>
      <c r="G174" s="8"/>
      <c r="H174" s="8"/>
      <c r="I174" s="8"/>
      <c r="J174" s="8"/>
      <c r="K174" s="8"/>
      <c r="L174" s="8"/>
    </row>
    <row r="175" spans="6:12">
      <c r="F175" s="8"/>
      <c r="G175" s="8"/>
      <c r="H175" s="8"/>
      <c r="I175" s="8"/>
      <c r="J175" s="8"/>
      <c r="K175" s="8"/>
      <c r="L175" s="8"/>
    </row>
    <row r="176" spans="6:12">
      <c r="F176" s="8"/>
      <c r="G176" s="8"/>
      <c r="H176" s="8"/>
      <c r="I176" s="8"/>
      <c r="J176" s="8"/>
      <c r="K176" s="8"/>
      <c r="L176" s="8"/>
    </row>
    <row r="177" spans="6:12">
      <c r="F177" s="8"/>
      <c r="G177" s="8"/>
      <c r="H177" s="8"/>
      <c r="I177" s="8"/>
      <c r="J177" s="8"/>
      <c r="K177" s="8"/>
      <c r="L177" s="8"/>
    </row>
    <row r="178" spans="6:12">
      <c r="F178" s="8"/>
      <c r="G178" s="8"/>
      <c r="H178" s="8"/>
      <c r="I178" s="8"/>
      <c r="J178" s="8"/>
      <c r="K178" s="8"/>
      <c r="L178" s="8"/>
    </row>
    <row r="179" spans="6:12">
      <c r="F179" s="8"/>
      <c r="G179" s="8"/>
      <c r="H179" s="8"/>
      <c r="I179" s="8"/>
      <c r="J179" s="8"/>
      <c r="K179" s="8"/>
      <c r="L179" s="8"/>
    </row>
    <row r="180" spans="6:12">
      <c r="F180" s="8"/>
      <c r="G180" s="8"/>
      <c r="H180" s="8"/>
      <c r="I180" s="8"/>
      <c r="J180" s="8"/>
      <c r="K180" s="8"/>
      <c r="L180" s="8"/>
    </row>
    <row r="181" spans="6:12">
      <c r="F181" s="8"/>
      <c r="G181" s="8"/>
      <c r="H181" s="8"/>
      <c r="I181" s="8"/>
      <c r="J181" s="8"/>
      <c r="K181" s="8"/>
      <c r="L181" s="8"/>
    </row>
    <row r="182" spans="6:12">
      <c r="F182" s="8"/>
      <c r="G182" s="8"/>
      <c r="H182" s="8"/>
      <c r="I182" s="8"/>
      <c r="J182" s="8"/>
      <c r="K182" s="8"/>
      <c r="L182" s="8"/>
    </row>
    <row r="183" spans="6:12">
      <c r="F183" s="8"/>
      <c r="G183" s="8"/>
      <c r="H183" s="8"/>
      <c r="I183" s="8"/>
      <c r="J183" s="8"/>
      <c r="K183" s="8"/>
      <c r="L183" s="8"/>
    </row>
    <row r="184" spans="6:12">
      <c r="F184" s="8"/>
      <c r="G184" s="8"/>
      <c r="H184" s="8"/>
      <c r="I184" s="8"/>
      <c r="J184" s="8"/>
      <c r="K184" s="8"/>
      <c r="L184" s="8"/>
    </row>
    <row r="185" spans="6:12">
      <c r="F185" s="8"/>
      <c r="G185" s="8"/>
      <c r="H185" s="8"/>
      <c r="I185" s="8"/>
      <c r="J185" s="8"/>
      <c r="K185" s="8"/>
      <c r="L185" s="8"/>
    </row>
    <row r="186" spans="6:12">
      <c r="F186" s="8"/>
      <c r="G186" s="8"/>
      <c r="H186" s="8"/>
      <c r="I186" s="8"/>
      <c r="J186" s="8"/>
      <c r="K186" s="8"/>
      <c r="L186" s="8"/>
    </row>
    <row r="187" spans="6:12">
      <c r="F187" s="8"/>
      <c r="G187" s="8"/>
      <c r="H187" s="8"/>
      <c r="I187" s="8"/>
      <c r="J187" s="8"/>
      <c r="K187" s="8"/>
      <c r="L187" s="8"/>
    </row>
    <row r="188" spans="6:12">
      <c r="F188" s="8"/>
      <c r="G188" s="8"/>
      <c r="H188" s="8"/>
      <c r="I188" s="8"/>
      <c r="J188" s="8"/>
      <c r="K188" s="8"/>
      <c r="L188" s="8"/>
    </row>
    <row r="189" spans="6:12">
      <c r="F189" s="8"/>
      <c r="G189" s="8"/>
      <c r="H189" s="8"/>
      <c r="I189" s="8"/>
      <c r="J189" s="8"/>
      <c r="K189" s="8"/>
      <c r="L189" s="8"/>
    </row>
    <row r="190" spans="6:12">
      <c r="F190" s="8"/>
      <c r="G190" s="8"/>
      <c r="H190" s="8"/>
      <c r="I190" s="8"/>
      <c r="J190" s="8"/>
      <c r="K190" s="8"/>
      <c r="L190" s="8"/>
    </row>
    <row r="191" spans="6:12">
      <c r="F191" s="8"/>
      <c r="G191" s="8"/>
      <c r="H191" s="8"/>
      <c r="I191" s="8"/>
      <c r="J191" s="8"/>
      <c r="K191" s="8"/>
      <c r="L191" s="8"/>
    </row>
    <row r="192" spans="6:12">
      <c r="F192" s="8"/>
      <c r="G192" s="8"/>
      <c r="H192" s="8"/>
      <c r="I192" s="8"/>
      <c r="J192" s="8"/>
      <c r="K192" s="8"/>
      <c r="L192" s="8"/>
    </row>
    <row r="193" spans="6:12">
      <c r="F193" s="8"/>
      <c r="G193" s="8"/>
      <c r="H193" s="8"/>
      <c r="I193" s="8"/>
      <c r="J193" s="8"/>
      <c r="K193" s="8"/>
      <c r="L193" s="8"/>
    </row>
    <row r="194" spans="6:12">
      <c r="F194" s="8"/>
      <c r="G194" s="8"/>
      <c r="H194" s="8"/>
      <c r="I194" s="8"/>
      <c r="J194" s="8"/>
      <c r="K194" s="8"/>
      <c r="L194" s="8"/>
    </row>
    <row r="195" spans="6:12">
      <c r="F195" s="8"/>
      <c r="G195" s="8"/>
      <c r="H195" s="8"/>
      <c r="I195" s="8"/>
      <c r="J195" s="8"/>
      <c r="K195" s="8"/>
      <c r="L195" s="8"/>
    </row>
    <row r="196" spans="6:12">
      <c r="F196" s="8"/>
      <c r="G196" s="8"/>
      <c r="H196" s="8"/>
      <c r="I196" s="8"/>
      <c r="J196" s="8"/>
      <c r="K196" s="8"/>
      <c r="L196" s="8"/>
    </row>
    <row r="197" spans="6:12">
      <c r="F197" s="8"/>
      <c r="G197" s="8"/>
      <c r="H197" s="8"/>
      <c r="I197" s="8"/>
      <c r="J197" s="8"/>
      <c r="K197" s="8"/>
      <c r="L197" s="8"/>
    </row>
    <row r="198" spans="6:12">
      <c r="F198" s="8"/>
      <c r="G198" s="8"/>
      <c r="H198" s="8"/>
      <c r="I198" s="8"/>
      <c r="J198" s="8"/>
      <c r="K198" s="8"/>
      <c r="L198" s="8"/>
    </row>
    <row r="199" spans="6:12">
      <c r="F199" s="8"/>
      <c r="G199" s="8"/>
      <c r="H199" s="8"/>
      <c r="I199" s="8"/>
      <c r="J199" s="8"/>
      <c r="K199" s="8"/>
      <c r="L199" s="8"/>
    </row>
    <row r="200" spans="6:12">
      <c r="F200" s="8"/>
      <c r="G200" s="8"/>
      <c r="H200" s="8"/>
      <c r="I200" s="8"/>
      <c r="J200" s="8"/>
      <c r="K200" s="8"/>
      <c r="L200" s="8"/>
    </row>
    <row r="201" spans="6:12">
      <c r="F201" s="8"/>
      <c r="G201" s="8"/>
      <c r="H201" s="8"/>
      <c r="I201" s="8"/>
      <c r="J201" s="8"/>
      <c r="K201" s="8"/>
      <c r="L201" s="8"/>
    </row>
    <row r="202" spans="6:12">
      <c r="F202" s="8"/>
      <c r="G202" s="8"/>
      <c r="H202" s="8"/>
      <c r="I202" s="8"/>
      <c r="J202" s="8"/>
      <c r="K202" s="8"/>
      <c r="L202" s="8"/>
    </row>
    <row r="203" spans="6:12">
      <c r="F203" s="8"/>
      <c r="G203" s="8"/>
      <c r="H203" s="8"/>
      <c r="I203" s="8"/>
      <c r="J203" s="8"/>
      <c r="K203" s="8"/>
      <c r="L203" s="8"/>
    </row>
    <row r="204" spans="6:12">
      <c r="F204" s="8"/>
      <c r="G204" s="8"/>
      <c r="H204" s="8"/>
      <c r="I204" s="8"/>
      <c r="J204" s="8"/>
      <c r="K204" s="8"/>
      <c r="L204" s="8"/>
    </row>
    <row r="205" spans="6:12">
      <c r="F205" s="8"/>
      <c r="G205" s="8"/>
      <c r="H205" s="8"/>
      <c r="I205" s="8"/>
      <c r="J205" s="8"/>
      <c r="K205" s="8"/>
      <c r="L205" s="8"/>
    </row>
    <row r="206" spans="6:12">
      <c r="F206" s="8"/>
      <c r="G206" s="8"/>
      <c r="H206" s="8"/>
      <c r="I206" s="8"/>
      <c r="J206" s="8"/>
      <c r="K206" s="8"/>
      <c r="L206" s="8"/>
    </row>
    <row r="207" spans="6:12">
      <c r="F207" s="8"/>
      <c r="G207" s="8"/>
      <c r="H207" s="8"/>
      <c r="I207" s="8"/>
      <c r="J207" s="8"/>
      <c r="K207" s="8"/>
      <c r="L207" s="8"/>
    </row>
    <row r="208" spans="6:12">
      <c r="F208" s="8"/>
      <c r="G208" s="8"/>
      <c r="H208" s="8"/>
      <c r="I208" s="8"/>
      <c r="J208" s="8"/>
      <c r="K208" s="8"/>
      <c r="L208" s="8"/>
    </row>
    <row r="209" spans="6:12">
      <c r="F209" s="8"/>
      <c r="G209" s="8"/>
      <c r="H209" s="8"/>
      <c r="I209" s="8"/>
      <c r="J209" s="8"/>
      <c r="K209" s="8"/>
      <c r="L209" s="8"/>
    </row>
    <row r="210" spans="6:12">
      <c r="F210" s="8"/>
      <c r="G210" s="8"/>
      <c r="H210" s="8"/>
      <c r="I210" s="8"/>
      <c r="J210" s="8"/>
      <c r="K210" s="8"/>
      <c r="L210" s="8"/>
    </row>
    <row r="211" spans="6:12">
      <c r="F211" s="8"/>
      <c r="G211" s="8"/>
      <c r="H211" s="8"/>
      <c r="I211" s="8"/>
      <c r="J211" s="8"/>
      <c r="K211" s="8"/>
      <c r="L211" s="8"/>
    </row>
    <row r="212" spans="6:12">
      <c r="F212" s="8"/>
      <c r="G212" s="8"/>
      <c r="H212" s="8"/>
      <c r="I212" s="8"/>
      <c r="J212" s="8"/>
      <c r="K212" s="8"/>
      <c r="L212" s="8"/>
    </row>
    <row r="213" spans="6:12">
      <c r="F213" s="8"/>
      <c r="G213" s="8"/>
      <c r="H213" s="8"/>
      <c r="I213" s="8"/>
      <c r="J213" s="8"/>
      <c r="K213" s="8"/>
      <c r="L213" s="8"/>
    </row>
    <row r="214" spans="6:12">
      <c r="F214" s="8"/>
      <c r="G214" s="8"/>
      <c r="H214" s="8"/>
      <c r="I214" s="8"/>
      <c r="J214" s="8"/>
      <c r="K214" s="8"/>
      <c r="L214" s="8"/>
    </row>
    <row r="215" spans="6:12">
      <c r="F215" s="8"/>
      <c r="G215" s="8"/>
      <c r="H215" s="8"/>
      <c r="I215" s="8"/>
      <c r="J215" s="8"/>
      <c r="K215" s="8"/>
      <c r="L215" s="8"/>
    </row>
    <row r="216" spans="6:12">
      <c r="F216" s="8"/>
      <c r="G216" s="8"/>
      <c r="H216" s="8"/>
      <c r="I216" s="8"/>
      <c r="J216" s="8"/>
      <c r="K216" s="8"/>
      <c r="L216" s="8"/>
    </row>
    <row r="217" spans="6:12">
      <c r="F217" s="8"/>
      <c r="G217" s="8"/>
      <c r="H217" s="8"/>
      <c r="I217" s="8"/>
      <c r="J217" s="8"/>
      <c r="K217" s="8"/>
      <c r="L217" s="8"/>
    </row>
    <row r="218" spans="6:12">
      <c r="F218" s="8"/>
      <c r="G218" s="8"/>
      <c r="H218" s="8"/>
      <c r="I218" s="8"/>
      <c r="J218" s="8"/>
      <c r="K218" s="8"/>
      <c r="L218" s="8"/>
    </row>
    <row r="219" spans="6:12">
      <c r="F219" s="8"/>
      <c r="G219" s="8"/>
      <c r="H219" s="8"/>
      <c r="I219" s="8"/>
      <c r="J219" s="8"/>
      <c r="K219" s="8"/>
      <c r="L219" s="8"/>
    </row>
    <row r="220" spans="6:12">
      <c r="F220" s="8"/>
      <c r="G220" s="8"/>
      <c r="H220" s="8"/>
      <c r="I220" s="8"/>
      <c r="J220" s="8"/>
      <c r="K220" s="8"/>
      <c r="L220" s="8"/>
    </row>
    <row r="221" spans="6:12">
      <c r="F221" s="8"/>
      <c r="G221" s="8"/>
      <c r="H221" s="8"/>
      <c r="I221" s="8"/>
      <c r="J221" s="8"/>
      <c r="K221" s="8"/>
      <c r="L221" s="8"/>
    </row>
    <row r="222" spans="6:12">
      <c r="F222" s="8"/>
      <c r="G222" s="8"/>
      <c r="H222" s="8"/>
      <c r="I222" s="8"/>
      <c r="J222" s="8"/>
      <c r="K222" s="8"/>
      <c r="L222" s="8"/>
    </row>
    <row r="223" spans="6:12">
      <c r="F223" s="8"/>
      <c r="G223" s="8"/>
      <c r="H223" s="8"/>
      <c r="I223" s="8"/>
      <c r="J223" s="8"/>
      <c r="K223" s="8"/>
      <c r="L223" s="8"/>
    </row>
    <row r="224" spans="6:12">
      <c r="F224" s="8"/>
      <c r="G224" s="8"/>
      <c r="H224" s="8"/>
      <c r="I224" s="8"/>
      <c r="J224" s="8"/>
      <c r="K224" s="8"/>
      <c r="L224" s="8"/>
    </row>
    <row r="225" spans="6:12">
      <c r="F225" s="8"/>
      <c r="G225" s="8"/>
      <c r="H225" s="8"/>
      <c r="I225" s="8"/>
      <c r="J225" s="8"/>
      <c r="K225" s="8"/>
      <c r="L225" s="8"/>
    </row>
    <row r="226" spans="6:12">
      <c r="F226" s="8"/>
      <c r="G226" s="8"/>
      <c r="H226" s="8"/>
      <c r="I226" s="8"/>
      <c r="J226" s="8"/>
      <c r="K226" s="8"/>
      <c r="L226" s="8"/>
    </row>
    <row r="227" spans="6:12">
      <c r="F227" s="8"/>
      <c r="G227" s="8"/>
      <c r="H227" s="8"/>
      <c r="I227" s="8"/>
      <c r="J227" s="8"/>
      <c r="K227" s="8"/>
      <c r="L227" s="8"/>
    </row>
    <row r="228" spans="6:12">
      <c r="F228" s="8"/>
      <c r="G228" s="8"/>
      <c r="H228" s="8"/>
      <c r="I228" s="8"/>
      <c r="J228" s="8"/>
      <c r="K228" s="8"/>
      <c r="L228" s="8"/>
    </row>
    <row r="229" spans="6:12">
      <c r="F229" s="8"/>
      <c r="G229" s="8"/>
      <c r="H229" s="8"/>
      <c r="I229" s="8"/>
      <c r="J229" s="8"/>
      <c r="K229" s="8"/>
      <c r="L229" s="8"/>
    </row>
    <row r="230" spans="6:12">
      <c r="F230" s="8"/>
      <c r="G230" s="8"/>
      <c r="H230" s="8"/>
      <c r="I230" s="8"/>
      <c r="J230" s="8"/>
      <c r="K230" s="8"/>
      <c r="L230" s="8"/>
    </row>
    <row r="231" spans="6:12">
      <c r="F231" s="8"/>
      <c r="G231" s="8"/>
      <c r="H231" s="8"/>
      <c r="I231" s="8"/>
      <c r="J231" s="8"/>
      <c r="K231" s="8"/>
      <c r="L231" s="8"/>
    </row>
    <row r="232" spans="6:12">
      <c r="F232" s="8"/>
      <c r="G232" s="8"/>
      <c r="H232" s="8"/>
      <c r="I232" s="8"/>
      <c r="J232" s="8"/>
      <c r="K232" s="8"/>
      <c r="L232" s="8"/>
    </row>
    <row r="233" spans="6:12">
      <c r="F233" s="8"/>
      <c r="G233" s="8"/>
      <c r="H233" s="8"/>
      <c r="I233" s="8"/>
      <c r="J233" s="8"/>
      <c r="K233" s="8"/>
      <c r="L233" s="8"/>
    </row>
    <row r="234" spans="6:12">
      <c r="F234" s="8"/>
      <c r="G234" s="8"/>
      <c r="H234" s="8"/>
      <c r="I234" s="8"/>
      <c r="J234" s="8"/>
      <c r="K234" s="8"/>
      <c r="L234" s="8"/>
    </row>
    <row r="235" spans="6:12">
      <c r="F235" s="8"/>
      <c r="G235" s="8"/>
      <c r="H235" s="8"/>
      <c r="I235" s="8"/>
      <c r="J235" s="8"/>
      <c r="K235" s="8"/>
      <c r="L235" s="8"/>
    </row>
    <row r="236" spans="6:12">
      <c r="F236" s="8"/>
      <c r="G236" s="8"/>
      <c r="H236" s="8"/>
      <c r="I236" s="8"/>
      <c r="J236" s="8"/>
      <c r="K236" s="8"/>
      <c r="L236" s="8"/>
    </row>
    <row r="237" spans="6:12">
      <c r="F237" s="8"/>
      <c r="G237" s="8"/>
      <c r="H237" s="8"/>
      <c r="I237" s="8"/>
      <c r="J237" s="8"/>
      <c r="K237" s="8"/>
      <c r="L237" s="8"/>
    </row>
    <row r="238" spans="6:12">
      <c r="F238" s="8"/>
      <c r="G238" s="8"/>
      <c r="H238" s="8"/>
      <c r="I238" s="8"/>
      <c r="J238" s="8"/>
      <c r="K238" s="8"/>
      <c r="L238" s="8"/>
    </row>
    <row r="239" spans="6:12">
      <c r="F239" s="8"/>
      <c r="G239" s="8"/>
      <c r="H239" s="8"/>
      <c r="I239" s="8"/>
      <c r="J239" s="8"/>
      <c r="K239" s="8"/>
      <c r="L239" s="8"/>
    </row>
    <row r="240" spans="6:12">
      <c r="F240" s="8"/>
      <c r="G240" s="8"/>
      <c r="H240" s="8"/>
      <c r="I240" s="8"/>
      <c r="J240" s="8"/>
      <c r="K240" s="8"/>
      <c r="L240" s="8"/>
    </row>
    <row r="241" spans="6:12">
      <c r="F241" s="8"/>
      <c r="G241" s="8"/>
      <c r="H241" s="8"/>
      <c r="I241" s="8"/>
      <c r="J241" s="8"/>
      <c r="K241" s="8"/>
      <c r="L241" s="8"/>
    </row>
    <row r="242" spans="6:12">
      <c r="F242" s="8"/>
      <c r="G242" s="8"/>
      <c r="H242" s="8"/>
      <c r="I242" s="8"/>
      <c r="J242" s="8"/>
      <c r="K242" s="8"/>
      <c r="L242" s="8"/>
    </row>
    <row r="243" spans="6:12">
      <c r="F243" s="8"/>
      <c r="G243" s="8"/>
      <c r="H243" s="8"/>
      <c r="I243" s="8"/>
      <c r="J243" s="8"/>
      <c r="K243" s="8"/>
      <c r="L243" s="8"/>
    </row>
    <row r="244" spans="6:12">
      <c r="F244" s="8"/>
      <c r="G244" s="8"/>
      <c r="H244" s="8"/>
      <c r="I244" s="8"/>
      <c r="J244" s="8"/>
      <c r="K244" s="8"/>
      <c r="L244" s="8"/>
    </row>
    <row r="245" spans="6:12">
      <c r="F245" s="8"/>
      <c r="G245" s="8"/>
      <c r="H245" s="8"/>
      <c r="I245" s="8"/>
      <c r="J245" s="8"/>
      <c r="K245" s="8"/>
      <c r="L245" s="8"/>
    </row>
    <row r="246" spans="6:12">
      <c r="F246" s="8"/>
      <c r="G246" s="8"/>
      <c r="H246" s="8"/>
      <c r="I246" s="8"/>
      <c r="J246" s="8"/>
      <c r="K246" s="8"/>
      <c r="L246" s="8"/>
    </row>
    <row r="247" spans="6:12">
      <c r="F247" s="8"/>
      <c r="G247" s="8"/>
      <c r="H247" s="8"/>
      <c r="I247" s="8"/>
      <c r="J247" s="8"/>
      <c r="K247" s="8"/>
      <c r="L247" s="8"/>
    </row>
    <row r="248" spans="6:12">
      <c r="F248" s="8"/>
      <c r="G248" s="8"/>
      <c r="H248" s="8"/>
      <c r="I248" s="8"/>
      <c r="J248" s="8"/>
      <c r="K248" s="8"/>
      <c r="L248" s="8"/>
    </row>
    <row r="249" spans="6:12">
      <c r="F249" s="8"/>
      <c r="G249" s="8"/>
      <c r="H249" s="8"/>
      <c r="I249" s="8"/>
      <c r="J249" s="8"/>
      <c r="K249" s="8"/>
      <c r="L249" s="8"/>
    </row>
    <row r="250" spans="6:12">
      <c r="F250" s="8"/>
      <c r="G250" s="8"/>
      <c r="H250" s="8"/>
      <c r="I250" s="8"/>
      <c r="J250" s="8"/>
      <c r="K250" s="8"/>
      <c r="L250" s="8"/>
    </row>
    <row r="251" spans="6:12">
      <c r="F251" s="8"/>
      <c r="G251" s="8"/>
      <c r="H251" s="8"/>
      <c r="I251" s="8"/>
      <c r="J251" s="8"/>
      <c r="K251" s="8"/>
      <c r="L251" s="8"/>
    </row>
    <row r="252" spans="6:12">
      <c r="F252" s="8"/>
      <c r="G252" s="8"/>
      <c r="H252" s="8"/>
      <c r="I252" s="8"/>
      <c r="J252" s="8"/>
      <c r="K252" s="8"/>
      <c r="L252" s="8"/>
    </row>
    <row r="253" spans="6:12">
      <c r="F253" s="8"/>
      <c r="G253" s="8"/>
      <c r="H253" s="8"/>
      <c r="I253" s="8"/>
      <c r="J253" s="8"/>
      <c r="K253" s="8"/>
      <c r="L253" s="8"/>
    </row>
    <row r="254" spans="6:12">
      <c r="F254" s="8"/>
      <c r="G254" s="8"/>
      <c r="H254" s="8"/>
      <c r="I254" s="8"/>
      <c r="J254" s="8"/>
      <c r="K254" s="8"/>
      <c r="L254" s="8"/>
    </row>
    <row r="255" spans="6:12">
      <c r="F255" s="8"/>
      <c r="G255" s="8"/>
      <c r="H255" s="8"/>
      <c r="I255" s="8"/>
      <c r="J255" s="8"/>
      <c r="K255" s="8"/>
      <c r="L255" s="8"/>
    </row>
    <row r="256" spans="6:12">
      <c r="F256" s="8"/>
      <c r="G256" s="8"/>
      <c r="H256" s="8"/>
      <c r="I256" s="8"/>
      <c r="J256" s="8"/>
      <c r="K256" s="8"/>
      <c r="L256" s="8"/>
    </row>
    <row r="257" spans="6:12">
      <c r="F257" s="8"/>
      <c r="G257" s="8"/>
      <c r="H257" s="8"/>
      <c r="I257" s="8"/>
      <c r="J257" s="8"/>
      <c r="K257" s="8"/>
      <c r="L257" s="8"/>
    </row>
    <row r="258" spans="6:12">
      <c r="F258" s="8"/>
      <c r="G258" s="8"/>
      <c r="H258" s="8"/>
      <c r="I258" s="8"/>
      <c r="J258" s="8"/>
      <c r="K258" s="8"/>
      <c r="L258" s="8"/>
    </row>
    <row r="259" spans="6:12">
      <c r="F259" s="8"/>
      <c r="G259" s="8"/>
      <c r="H259" s="8"/>
      <c r="I259" s="8"/>
      <c r="J259" s="8"/>
      <c r="K259" s="8"/>
      <c r="L259" s="8"/>
    </row>
    <row r="260" spans="6:12">
      <c r="F260" s="8"/>
      <c r="G260" s="8"/>
      <c r="H260" s="8"/>
      <c r="I260" s="8"/>
      <c r="J260" s="8"/>
      <c r="K260" s="8"/>
      <c r="L260" s="8"/>
    </row>
    <row r="261" spans="6:12">
      <c r="F261" s="8"/>
      <c r="G261" s="8"/>
      <c r="H261" s="8"/>
      <c r="I261" s="8"/>
      <c r="J261" s="8"/>
      <c r="K261" s="8"/>
      <c r="L261" s="8"/>
    </row>
    <row r="262" spans="6:12">
      <c r="F262" s="8"/>
      <c r="G262" s="8"/>
      <c r="H262" s="8"/>
      <c r="I262" s="8"/>
      <c r="J262" s="8"/>
      <c r="K262" s="8"/>
      <c r="L262" s="8"/>
    </row>
    <row r="263" spans="6:12">
      <c r="F263" s="8"/>
      <c r="G263" s="8"/>
      <c r="H263" s="8"/>
      <c r="I263" s="8"/>
      <c r="J263" s="8"/>
      <c r="K263" s="8"/>
      <c r="L263" s="8"/>
    </row>
    <row r="264" spans="6:12">
      <c r="F264" s="8"/>
      <c r="G264" s="8"/>
      <c r="H264" s="8"/>
      <c r="I264" s="8"/>
      <c r="J264" s="8"/>
      <c r="K264" s="8"/>
      <c r="L264" s="8"/>
    </row>
    <row r="265" spans="6:12">
      <c r="F265" s="8"/>
      <c r="G265" s="8"/>
      <c r="H265" s="8"/>
      <c r="I265" s="8"/>
      <c r="J265" s="8"/>
      <c r="K265" s="8"/>
      <c r="L265" s="8"/>
    </row>
    <row r="266" spans="6:12">
      <c r="F266" s="8"/>
      <c r="G266" s="8"/>
      <c r="H266" s="8"/>
      <c r="I266" s="8"/>
      <c r="J266" s="8"/>
      <c r="K266" s="8"/>
      <c r="L266" s="8"/>
    </row>
    <row r="267" spans="6:12">
      <c r="F267" s="8"/>
      <c r="G267" s="8"/>
      <c r="H267" s="8"/>
      <c r="I267" s="8"/>
      <c r="J267" s="8"/>
      <c r="K267" s="8"/>
      <c r="L267" s="8"/>
    </row>
    <row r="268" spans="6:12">
      <c r="F268" s="8"/>
      <c r="G268" s="8"/>
      <c r="H268" s="8"/>
      <c r="I268" s="8"/>
      <c r="J268" s="8"/>
      <c r="K268" s="8"/>
      <c r="L268" s="8"/>
    </row>
    <row r="269" spans="6:12">
      <c r="F269" s="8"/>
      <c r="G269" s="8"/>
      <c r="H269" s="8"/>
      <c r="I269" s="8"/>
      <c r="J269" s="8"/>
      <c r="K269" s="8"/>
      <c r="L269" s="8"/>
    </row>
    <row r="270" spans="6:12">
      <c r="F270" s="8"/>
      <c r="G270" s="8"/>
      <c r="H270" s="8"/>
      <c r="I270" s="8"/>
      <c r="J270" s="8"/>
      <c r="K270" s="8"/>
      <c r="L270" s="8"/>
    </row>
    <row r="271" spans="6:12">
      <c r="F271" s="8"/>
      <c r="G271" s="8"/>
      <c r="H271" s="8"/>
      <c r="I271" s="8"/>
      <c r="J271" s="8"/>
      <c r="K271" s="8"/>
      <c r="L271" s="8"/>
    </row>
    <row r="272" spans="6:12">
      <c r="F272" s="8"/>
      <c r="G272" s="8"/>
      <c r="H272" s="8"/>
      <c r="I272" s="8"/>
      <c r="J272" s="8"/>
      <c r="K272" s="8"/>
      <c r="L272" s="8"/>
    </row>
    <row r="273" spans="6:12">
      <c r="F273" s="8"/>
      <c r="G273" s="8"/>
      <c r="H273" s="8"/>
      <c r="I273" s="8"/>
      <c r="J273" s="8"/>
      <c r="K273" s="8"/>
      <c r="L273" s="8"/>
    </row>
    <row r="274" spans="6:12">
      <c r="F274" s="8"/>
      <c r="G274" s="8"/>
      <c r="H274" s="8"/>
      <c r="I274" s="8"/>
      <c r="J274" s="8"/>
      <c r="K274" s="8"/>
      <c r="L274" s="8"/>
    </row>
    <row r="275" spans="6:12">
      <c r="F275" s="8"/>
      <c r="G275" s="8"/>
      <c r="H275" s="8"/>
      <c r="I275" s="8"/>
      <c r="J275" s="8"/>
      <c r="K275" s="8"/>
      <c r="L275" s="8"/>
    </row>
    <row r="276" spans="6:12">
      <c r="F276" s="8"/>
      <c r="G276" s="8"/>
      <c r="H276" s="8"/>
      <c r="I276" s="8"/>
      <c r="J276" s="8"/>
      <c r="K276" s="8"/>
      <c r="L276" s="8"/>
    </row>
    <row r="277" spans="6:12">
      <c r="F277" s="8"/>
      <c r="G277" s="8"/>
      <c r="H277" s="8"/>
      <c r="I277" s="8"/>
      <c r="J277" s="8"/>
      <c r="K277" s="8"/>
      <c r="L277" s="8"/>
    </row>
    <row r="278" spans="6:12">
      <c r="F278" s="8"/>
      <c r="G278" s="8"/>
      <c r="H278" s="8"/>
      <c r="I278" s="8"/>
      <c r="J278" s="8"/>
      <c r="K278" s="8"/>
      <c r="L278" s="8"/>
    </row>
    <row r="279" spans="6:12">
      <c r="F279" s="8"/>
      <c r="G279" s="8"/>
      <c r="H279" s="8"/>
      <c r="I279" s="8"/>
      <c r="J279" s="8"/>
      <c r="K279" s="8"/>
      <c r="L279" s="8"/>
    </row>
    <row r="280" spans="6:12">
      <c r="F280" s="8"/>
      <c r="G280" s="8"/>
      <c r="H280" s="8"/>
      <c r="I280" s="8"/>
      <c r="J280" s="8"/>
      <c r="K280" s="8"/>
      <c r="L280" s="8"/>
    </row>
    <row r="281" spans="6:12">
      <c r="F281" s="8"/>
      <c r="G281" s="8"/>
      <c r="H281" s="8"/>
      <c r="I281" s="8"/>
      <c r="J281" s="8"/>
      <c r="K281" s="8"/>
      <c r="L281" s="8"/>
    </row>
    <row r="282" spans="6:12">
      <c r="F282" s="8"/>
      <c r="G282" s="8"/>
      <c r="H282" s="8"/>
      <c r="I282" s="8"/>
      <c r="J282" s="8"/>
      <c r="K282" s="8"/>
      <c r="L282" s="8"/>
    </row>
    <row r="283" spans="6:12">
      <c r="F283" s="8"/>
      <c r="G283" s="8"/>
      <c r="H283" s="8"/>
      <c r="I283" s="8"/>
      <c r="J283" s="8"/>
      <c r="K283" s="8"/>
      <c r="L283" s="8"/>
    </row>
    <row r="284" spans="6:12">
      <c r="F284" s="8"/>
      <c r="G284" s="8"/>
      <c r="H284" s="8"/>
      <c r="I284" s="8"/>
      <c r="J284" s="8"/>
      <c r="K284" s="8"/>
      <c r="L284" s="8"/>
    </row>
    <row r="285" spans="6:12">
      <c r="F285" s="8"/>
      <c r="G285" s="8"/>
      <c r="H285" s="8"/>
      <c r="I285" s="8"/>
      <c r="J285" s="8"/>
      <c r="K285" s="8"/>
      <c r="L285" s="8"/>
    </row>
    <row r="286" spans="6:12">
      <c r="F286" s="8"/>
      <c r="G286" s="8"/>
      <c r="H286" s="8"/>
      <c r="I286" s="8"/>
      <c r="J286" s="8"/>
      <c r="K286" s="8"/>
      <c r="L286" s="8"/>
    </row>
    <row r="287" spans="6:12">
      <c r="F287" s="8"/>
      <c r="G287" s="8"/>
      <c r="H287" s="8"/>
      <c r="I287" s="8"/>
      <c r="J287" s="8"/>
      <c r="K287" s="8"/>
      <c r="L287" s="8"/>
    </row>
    <row r="288" spans="6:12">
      <c r="F288" s="8"/>
      <c r="G288" s="8"/>
      <c r="H288" s="8"/>
      <c r="I288" s="8"/>
      <c r="J288" s="8"/>
      <c r="K288" s="8"/>
      <c r="L288" s="8"/>
    </row>
    <row r="289" spans="6:12">
      <c r="F289" s="8"/>
      <c r="G289" s="8"/>
      <c r="H289" s="8"/>
      <c r="I289" s="8"/>
      <c r="J289" s="8"/>
      <c r="K289" s="8"/>
      <c r="L289" s="8"/>
    </row>
    <row r="290" spans="6:12">
      <c r="F290" s="8"/>
      <c r="G290" s="8"/>
      <c r="H290" s="8"/>
      <c r="I290" s="8"/>
      <c r="J290" s="8"/>
      <c r="K290" s="8"/>
      <c r="L290" s="8"/>
    </row>
    <row r="291" spans="6:12">
      <c r="F291" s="8"/>
      <c r="G291" s="8"/>
      <c r="H291" s="8"/>
      <c r="I291" s="8"/>
      <c r="J291" s="8"/>
      <c r="K291" s="8"/>
      <c r="L291" s="8"/>
    </row>
    <row r="292" spans="6:12">
      <c r="F292" s="8"/>
      <c r="G292" s="8"/>
      <c r="H292" s="8"/>
      <c r="I292" s="8"/>
      <c r="J292" s="8"/>
      <c r="K292" s="8"/>
      <c r="L292" s="8"/>
    </row>
    <row r="293" spans="6:12">
      <c r="F293" s="8"/>
      <c r="G293" s="8"/>
      <c r="H293" s="8"/>
      <c r="I293" s="8"/>
      <c r="J293" s="8"/>
      <c r="K293" s="8"/>
      <c r="L293" s="8"/>
    </row>
    <row r="294" spans="6:12">
      <c r="F294" s="8"/>
      <c r="G294" s="8"/>
      <c r="H294" s="8"/>
      <c r="I294" s="8"/>
      <c r="J294" s="8"/>
      <c r="K294" s="8"/>
      <c r="L294" s="8"/>
    </row>
    <row r="295" spans="6:12">
      <c r="F295" s="8"/>
      <c r="G295" s="8"/>
      <c r="H295" s="8"/>
      <c r="I295" s="8"/>
      <c r="J295" s="8"/>
      <c r="K295" s="8"/>
      <c r="L295" s="8"/>
    </row>
    <row r="296" spans="6:12">
      <c r="F296" s="8"/>
      <c r="G296" s="8"/>
      <c r="H296" s="8"/>
      <c r="I296" s="8"/>
      <c r="J296" s="8"/>
      <c r="K296" s="8"/>
      <c r="L296" s="8"/>
    </row>
    <row r="297" spans="6:12">
      <c r="F297" s="8"/>
      <c r="G297" s="8"/>
      <c r="H297" s="8"/>
      <c r="I297" s="8"/>
      <c r="J297" s="8"/>
      <c r="K297" s="8"/>
      <c r="L297" s="8"/>
    </row>
    <row r="298" spans="6:12">
      <c r="F298" s="8"/>
      <c r="G298" s="8"/>
      <c r="H298" s="8"/>
      <c r="I298" s="8"/>
      <c r="J298" s="8"/>
      <c r="K298" s="8"/>
      <c r="L298" s="8"/>
    </row>
    <row r="299" spans="6:12">
      <c r="F299" s="8"/>
      <c r="G299" s="8"/>
      <c r="H299" s="8"/>
      <c r="I299" s="8"/>
      <c r="J299" s="8"/>
      <c r="K299" s="8"/>
      <c r="L299" s="8"/>
    </row>
    <row r="300" spans="6:12">
      <c r="F300" s="8"/>
      <c r="G300" s="8"/>
      <c r="H300" s="8"/>
      <c r="I300" s="8"/>
      <c r="J300" s="8"/>
      <c r="K300" s="8"/>
      <c r="L300" s="8"/>
    </row>
    <row r="301" spans="6:12">
      <c r="F301" s="8"/>
      <c r="G301" s="8"/>
      <c r="H301" s="8"/>
      <c r="I301" s="8"/>
      <c r="J301" s="8"/>
      <c r="K301" s="8"/>
      <c r="L301" s="8"/>
    </row>
    <row r="302" spans="6:12">
      <c r="F302" s="8"/>
      <c r="G302" s="8"/>
      <c r="H302" s="8"/>
      <c r="I302" s="8"/>
      <c r="J302" s="8"/>
      <c r="K302" s="8"/>
      <c r="L302" s="8"/>
    </row>
    <row r="303" spans="6:12">
      <c r="F303" s="8"/>
      <c r="G303" s="8"/>
      <c r="H303" s="8"/>
      <c r="I303" s="8"/>
      <c r="J303" s="8"/>
      <c r="K303" s="8"/>
      <c r="L303" s="8"/>
    </row>
    <row r="304" spans="6:12">
      <c r="F304" s="8"/>
      <c r="G304" s="8"/>
      <c r="H304" s="8"/>
      <c r="I304" s="8"/>
      <c r="J304" s="8"/>
      <c r="K304" s="8"/>
      <c r="L304" s="8"/>
    </row>
    <row r="305" spans="6:12">
      <c r="F305" s="8"/>
      <c r="G305" s="8"/>
      <c r="H305" s="8"/>
      <c r="I305" s="8"/>
      <c r="J305" s="8"/>
      <c r="K305" s="8"/>
      <c r="L305" s="8"/>
    </row>
    <row r="306" spans="6:12">
      <c r="F306" s="8"/>
      <c r="G306" s="8"/>
      <c r="H306" s="8"/>
      <c r="I306" s="8"/>
      <c r="J306" s="8"/>
      <c r="K306" s="8"/>
      <c r="L306" s="8"/>
    </row>
    <row r="307" spans="6:12">
      <c r="F307" s="8"/>
      <c r="G307" s="8"/>
      <c r="H307" s="8"/>
      <c r="I307" s="8"/>
      <c r="J307" s="8"/>
      <c r="K307" s="8"/>
      <c r="L307" s="8"/>
    </row>
    <row r="308" spans="6:12">
      <c r="F308" s="8"/>
      <c r="G308" s="8"/>
      <c r="H308" s="8"/>
      <c r="I308" s="8"/>
      <c r="J308" s="8"/>
      <c r="K308" s="8"/>
      <c r="L308" s="8"/>
    </row>
    <row r="309" spans="6:12">
      <c r="F309" s="8"/>
      <c r="G309" s="8"/>
      <c r="H309" s="8"/>
      <c r="I309" s="8"/>
      <c r="J309" s="8"/>
      <c r="K309" s="8"/>
      <c r="L309" s="8"/>
    </row>
    <row r="310" spans="6:12">
      <c r="F310" s="8"/>
      <c r="G310" s="8"/>
      <c r="H310" s="8"/>
      <c r="I310" s="8"/>
      <c r="J310" s="8"/>
      <c r="K310" s="8"/>
      <c r="L310" s="8"/>
    </row>
    <row r="311" spans="6:12">
      <c r="F311" s="8"/>
      <c r="G311" s="8"/>
      <c r="H311" s="8"/>
      <c r="I311" s="8"/>
      <c r="J311" s="8"/>
      <c r="K311" s="8"/>
      <c r="L311" s="8"/>
    </row>
    <row r="312" spans="6:12">
      <c r="F312" s="8"/>
      <c r="G312" s="8"/>
      <c r="H312" s="8"/>
      <c r="I312" s="8"/>
      <c r="J312" s="8"/>
      <c r="K312" s="8"/>
      <c r="L312" s="8"/>
    </row>
    <row r="313" spans="6:12">
      <c r="F313" s="8"/>
      <c r="G313" s="8"/>
      <c r="H313" s="8"/>
      <c r="I313" s="8"/>
      <c r="J313" s="8"/>
      <c r="K313" s="8"/>
      <c r="L313" s="8"/>
    </row>
    <row r="314" spans="6:12">
      <c r="F314" s="8"/>
      <c r="G314" s="8"/>
      <c r="H314" s="8"/>
      <c r="I314" s="8"/>
      <c r="J314" s="8"/>
      <c r="K314" s="8"/>
      <c r="L314" s="8"/>
    </row>
    <row r="315" spans="6:12">
      <c r="F315" s="8"/>
      <c r="G315" s="8"/>
      <c r="H315" s="8"/>
      <c r="I315" s="8"/>
      <c r="J315" s="8"/>
      <c r="K315" s="8"/>
      <c r="L315" s="8"/>
    </row>
    <row r="316" spans="6:12">
      <c r="F316" s="8"/>
      <c r="G316" s="8"/>
      <c r="H316" s="8"/>
      <c r="I316" s="8"/>
      <c r="J316" s="8"/>
      <c r="K316" s="8"/>
      <c r="L316" s="8"/>
    </row>
    <row r="317" spans="6:12">
      <c r="F317" s="8"/>
      <c r="G317" s="8"/>
      <c r="H317" s="8"/>
      <c r="I317" s="8"/>
      <c r="J317" s="8"/>
      <c r="K317" s="8"/>
      <c r="L317" s="8"/>
    </row>
    <row r="318" spans="6:12">
      <c r="F318" s="8"/>
      <c r="G318" s="8"/>
      <c r="H318" s="8"/>
      <c r="I318" s="8"/>
      <c r="J318" s="8"/>
      <c r="K318" s="8"/>
      <c r="L318" s="8"/>
    </row>
    <row r="319" spans="6:12">
      <c r="F319" s="8"/>
      <c r="G319" s="8"/>
      <c r="H319" s="8"/>
      <c r="I319" s="8"/>
      <c r="J319" s="8"/>
      <c r="K319" s="8"/>
      <c r="L31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carboncycle</vt:lpstr>
      <vt:lpstr>climate</vt:lpstr>
      <vt:lpstr>economy</vt:lpstr>
      <vt:lpstr>exercises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Tol</dc:creator>
  <cp:lastModifiedBy>Richard Tol</cp:lastModifiedBy>
  <dcterms:created xsi:type="dcterms:W3CDTF">2012-08-21T07:25:12Z</dcterms:created>
  <dcterms:modified xsi:type="dcterms:W3CDTF">2022-12-14T16:16:38Z</dcterms:modified>
</cp:coreProperties>
</file>