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applis\repogit\webwing\xwing\data\"/>
    </mc:Choice>
  </mc:AlternateContent>
  <bookViews>
    <workbookView xWindow="120" yWindow="30" windowWidth="28515" windowHeight="12840" firstSheet="6" activeTab="11"/>
  </bookViews>
  <sheets>
    <sheet name="Boîtes" sheetId="1" r:id="rId1"/>
    <sheet name="Vaisseaux" sheetId="2" r:id="rId2"/>
    <sheet name="Manoeuvres" sheetId="5" r:id="rId3"/>
    <sheet name="Feuil3" sheetId="3" r:id="rId4"/>
    <sheet name="Combats" sheetId="6" r:id="rId5"/>
    <sheet name="Vaisseaux Types" sheetId="10" r:id="rId6"/>
    <sheet name="Pilotes" sheetId="16" r:id="rId7"/>
    <sheet name="Action" sheetId="7" r:id="rId8"/>
    <sheet name="Amélioration type" sheetId="9" r:id="rId9"/>
    <sheet name="Restrictions" sheetId="12" r:id="rId10"/>
    <sheet name="Extensions" sheetId="11" r:id="rId11"/>
    <sheet name="Améliorations" sheetId="13" r:id="rId12"/>
    <sheet name="Manoeuvres (2)" sheetId="14" r:id="rId13"/>
    <sheet name="Manoeuvres types" sheetId="15" r:id="rId14"/>
    <sheet name="Textes" sheetId="17" r:id="rId15"/>
  </sheets>
  <definedNames>
    <definedName name="_xlnm._FilterDatabase" localSheetId="11" hidden="1">Améliorations!$A$1:$AG$1</definedName>
    <definedName name="_xlnm._FilterDatabase" localSheetId="6" hidden="1">Pilotes!$A$1:$Z$1</definedName>
  </definedNames>
  <calcPr calcId="152511"/>
</workbook>
</file>

<file path=xl/calcChain.xml><?xml version="1.0" encoding="utf-8"?>
<calcChain xmlns="http://schemas.openxmlformats.org/spreadsheetml/2006/main">
  <c r="F3" i="13" l="1"/>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 i="13"/>
  <c r="W244" i="13"/>
  <c r="X244" i="13" s="1"/>
  <c r="AA244" i="13"/>
  <c r="AB15" i="13"/>
  <c r="AB41" i="13"/>
  <c r="AB43" i="13"/>
  <c r="AB56" i="13"/>
  <c r="AB82" i="13"/>
  <c r="AB105" i="13"/>
  <c r="AB107" i="13"/>
  <c r="AB109" i="13"/>
  <c r="AB111" i="13"/>
  <c r="AB113" i="13"/>
  <c r="AB115" i="13"/>
  <c r="AB119" i="13"/>
  <c r="AB120" i="13"/>
  <c r="AB122" i="13"/>
  <c r="AB124" i="13"/>
  <c r="AB126" i="13"/>
  <c r="AB128" i="13"/>
  <c r="AB138" i="13"/>
  <c r="AB139" i="13"/>
  <c r="AB160" i="13"/>
  <c r="AB161" i="13"/>
  <c r="AB163" i="13"/>
  <c r="AB164" i="13"/>
  <c r="AB186" i="13"/>
  <c r="AB190" i="13"/>
  <c r="AB193" i="13"/>
  <c r="AB200" i="13"/>
  <c r="AB207" i="13"/>
  <c r="AB209" i="13"/>
  <c r="AB211" i="13"/>
  <c r="AB214" i="13"/>
  <c r="AB216" i="13"/>
  <c r="AB220" i="13"/>
  <c r="AB228" i="13"/>
  <c r="T3" i="16"/>
  <c r="T4" i="16"/>
  <c r="T5" i="16"/>
  <c r="T6" i="16"/>
  <c r="T7" i="16"/>
  <c r="T8" i="16"/>
  <c r="T9" i="16"/>
  <c r="T10" i="16"/>
  <c r="T11" i="16"/>
  <c r="T12" i="16"/>
  <c r="T13" i="16"/>
  <c r="T14" i="16"/>
  <c r="T15" i="16"/>
  <c r="T16" i="16"/>
  <c r="T17" i="16"/>
  <c r="T18" i="16"/>
  <c r="T19" i="16"/>
  <c r="T20" i="16"/>
  <c r="T21" i="16"/>
  <c r="T22" i="16"/>
  <c r="T23" i="16"/>
  <c r="T24" i="16"/>
  <c r="T25" i="16"/>
  <c r="T26" i="16"/>
  <c r="T27" i="16"/>
  <c r="T28" i="16"/>
  <c r="T29" i="16"/>
  <c r="T30" i="16"/>
  <c r="T31" i="16"/>
  <c r="T32" i="16"/>
  <c r="T33" i="16"/>
  <c r="T34" i="16"/>
  <c r="T35" i="16"/>
  <c r="T36" i="16"/>
  <c r="T37" i="16"/>
  <c r="T38" i="16"/>
  <c r="T39" i="16"/>
  <c r="T40" i="16"/>
  <c r="T41" i="16"/>
  <c r="T42" i="16"/>
  <c r="T43" i="16"/>
  <c r="T44" i="16"/>
  <c r="T45" i="16"/>
  <c r="T46" i="16"/>
  <c r="T47" i="16"/>
  <c r="T48" i="16"/>
  <c r="T49" i="16"/>
  <c r="T50" i="16"/>
  <c r="T51" i="16"/>
  <c r="T52" i="16"/>
  <c r="T53" i="16"/>
  <c r="T54" i="16"/>
  <c r="T55" i="16"/>
  <c r="T56" i="16"/>
  <c r="T57" i="16"/>
  <c r="T58" i="16"/>
  <c r="T59" i="16"/>
  <c r="T60" i="16"/>
  <c r="T61" i="16"/>
  <c r="T62" i="16"/>
  <c r="T63" i="16"/>
  <c r="T64" i="16"/>
  <c r="T65" i="16"/>
  <c r="T66" i="16"/>
  <c r="T67" i="16"/>
  <c r="T68" i="16"/>
  <c r="T69" i="16"/>
  <c r="T70" i="16"/>
  <c r="T71" i="16"/>
  <c r="T72" i="16"/>
  <c r="T73" i="16"/>
  <c r="T74" i="16"/>
  <c r="T75" i="16"/>
  <c r="T76" i="16"/>
  <c r="T77" i="16"/>
  <c r="T78" i="16"/>
  <c r="T79" i="16"/>
  <c r="T80" i="16"/>
  <c r="T81" i="16"/>
  <c r="T82" i="16"/>
  <c r="T83" i="16"/>
  <c r="T84" i="16"/>
  <c r="T85" i="16"/>
  <c r="T86" i="16"/>
  <c r="T87" i="16"/>
  <c r="T88" i="16"/>
  <c r="T89" i="16"/>
  <c r="T90" i="16"/>
  <c r="T91" i="16"/>
  <c r="T92" i="16"/>
  <c r="T93" i="16"/>
  <c r="T94" i="16"/>
  <c r="T95" i="16"/>
  <c r="T96" i="16"/>
  <c r="T97" i="16"/>
  <c r="T98" i="16"/>
  <c r="T99" i="16"/>
  <c r="T100" i="16"/>
  <c r="T101" i="16"/>
  <c r="T102" i="16"/>
  <c r="T103" i="16"/>
  <c r="T104" i="16"/>
  <c r="T105" i="16"/>
  <c r="T106" i="16"/>
  <c r="T107" i="16"/>
  <c r="T108" i="16"/>
  <c r="T109" i="16"/>
  <c r="T110" i="16"/>
  <c r="T111" i="16"/>
  <c r="T112" i="16"/>
  <c r="T113" i="16"/>
  <c r="T114" i="16"/>
  <c r="T115" i="16"/>
  <c r="T116" i="16"/>
  <c r="T117" i="16"/>
  <c r="T118" i="16"/>
  <c r="T119" i="16"/>
  <c r="T120" i="16"/>
  <c r="T121" i="16"/>
  <c r="T122" i="16"/>
  <c r="T123" i="16"/>
  <c r="T124" i="16"/>
  <c r="T125" i="16"/>
  <c r="T126" i="16"/>
  <c r="T127" i="16"/>
  <c r="T128" i="16"/>
  <c r="T129" i="16"/>
  <c r="T130" i="16"/>
  <c r="T131" i="16"/>
  <c r="T132" i="16"/>
  <c r="T133" i="16"/>
  <c r="T134" i="16"/>
  <c r="T135" i="16"/>
  <c r="T136" i="16"/>
  <c r="T137" i="16"/>
  <c r="T138" i="16"/>
  <c r="T139" i="16"/>
  <c r="T140" i="16"/>
  <c r="T141" i="16"/>
  <c r="T142" i="16"/>
  <c r="T143" i="16"/>
  <c r="T144" i="16"/>
  <c r="T145" i="16"/>
  <c r="T146" i="16"/>
  <c r="T147" i="16"/>
  <c r="T2" i="16"/>
  <c r="W3" i="13"/>
  <c r="W4" i="13"/>
  <c r="W5" i="13"/>
  <c r="W6" i="13"/>
  <c r="W7" i="13"/>
  <c r="W8" i="13"/>
  <c r="W9" i="13"/>
  <c r="W10" i="13"/>
  <c r="W11" i="13"/>
  <c r="W12" i="13"/>
  <c r="W13" i="13"/>
  <c r="W15" i="13"/>
  <c r="W16" i="13"/>
  <c r="W17" i="13"/>
  <c r="W18" i="13"/>
  <c r="W19" i="13"/>
  <c r="W20" i="13"/>
  <c r="W21" i="13"/>
  <c r="W22" i="13"/>
  <c r="W23" i="13"/>
  <c r="W24" i="13"/>
  <c r="W25" i="13"/>
  <c r="W26" i="13"/>
  <c r="W27" i="13"/>
  <c r="W28" i="13"/>
  <c r="W29" i="13"/>
  <c r="W30" i="13"/>
  <c r="W31" i="13"/>
  <c r="W32" i="13"/>
  <c r="W33" i="13"/>
  <c r="W34" i="13"/>
  <c r="W35" i="13"/>
  <c r="W36" i="13"/>
  <c r="W37" i="13"/>
  <c r="W38" i="13"/>
  <c r="W39" i="13"/>
  <c r="W41" i="13"/>
  <c r="W43" i="13"/>
  <c r="W44" i="13"/>
  <c r="W45" i="13"/>
  <c r="W46" i="13"/>
  <c r="W47" i="13"/>
  <c r="W48" i="13"/>
  <c r="W49" i="13"/>
  <c r="W50" i="13"/>
  <c r="W51" i="13"/>
  <c r="W52" i="13"/>
  <c r="W53" i="13"/>
  <c r="W54" i="13"/>
  <c r="W56" i="13"/>
  <c r="W57" i="13"/>
  <c r="W58" i="13"/>
  <c r="W59" i="13"/>
  <c r="W60" i="13"/>
  <c r="W61" i="13"/>
  <c r="W62" i="13"/>
  <c r="W63" i="13"/>
  <c r="W64" i="13"/>
  <c r="W65" i="13"/>
  <c r="W66" i="13"/>
  <c r="W67" i="13"/>
  <c r="W68" i="13"/>
  <c r="W69" i="13"/>
  <c r="W70" i="13"/>
  <c r="W71" i="13"/>
  <c r="W72" i="13"/>
  <c r="W73" i="13"/>
  <c r="W74" i="13"/>
  <c r="W75" i="13"/>
  <c r="W76" i="13"/>
  <c r="W77" i="13"/>
  <c r="W78" i="13"/>
  <c r="W79" i="13"/>
  <c r="W80" i="13"/>
  <c r="W82" i="13"/>
  <c r="W83" i="13"/>
  <c r="W84" i="13"/>
  <c r="W85" i="13"/>
  <c r="W86" i="13"/>
  <c r="W87" i="13"/>
  <c r="W88" i="13"/>
  <c r="W89" i="13"/>
  <c r="W90" i="13"/>
  <c r="W91" i="13"/>
  <c r="W92" i="13"/>
  <c r="W93" i="13"/>
  <c r="W94" i="13"/>
  <c r="W95" i="13"/>
  <c r="W96" i="13"/>
  <c r="W97" i="13"/>
  <c r="W98" i="13"/>
  <c r="W99" i="13"/>
  <c r="W100" i="13"/>
  <c r="W101" i="13"/>
  <c r="W102" i="13"/>
  <c r="W103" i="13"/>
  <c r="W105" i="13"/>
  <c r="W107" i="13"/>
  <c r="W109" i="13"/>
  <c r="W111" i="13"/>
  <c r="W113" i="13"/>
  <c r="W115" i="13"/>
  <c r="W116" i="13"/>
  <c r="W117" i="13"/>
  <c r="W120" i="13"/>
  <c r="W122" i="13"/>
  <c r="W124" i="13"/>
  <c r="W126" i="13"/>
  <c r="W128" i="13"/>
  <c r="W129" i="13"/>
  <c r="W130" i="13"/>
  <c r="W131" i="13"/>
  <c r="W132" i="13"/>
  <c r="W133" i="13"/>
  <c r="W134" i="13"/>
  <c r="W135" i="13"/>
  <c r="W136" i="13"/>
  <c r="W139" i="13"/>
  <c r="W140" i="13"/>
  <c r="W141" i="13"/>
  <c r="W142" i="13"/>
  <c r="W143" i="13"/>
  <c r="W144" i="13"/>
  <c r="W145" i="13"/>
  <c r="W146" i="13"/>
  <c r="W147" i="13"/>
  <c r="W148" i="13"/>
  <c r="W149" i="13"/>
  <c r="W150" i="13"/>
  <c r="W151" i="13"/>
  <c r="W152" i="13"/>
  <c r="W153" i="13"/>
  <c r="W154" i="13"/>
  <c r="W155" i="13"/>
  <c r="W156" i="13"/>
  <c r="W157" i="13"/>
  <c r="W158" i="13"/>
  <c r="W161" i="13"/>
  <c r="W164" i="13"/>
  <c r="W165" i="13"/>
  <c r="W166" i="13"/>
  <c r="W167" i="13"/>
  <c r="W168" i="13"/>
  <c r="W169" i="13"/>
  <c r="W170" i="13"/>
  <c r="W171" i="13"/>
  <c r="W172" i="13"/>
  <c r="W173" i="13"/>
  <c r="W174" i="13"/>
  <c r="W175" i="13"/>
  <c r="W176" i="13"/>
  <c r="W177" i="13"/>
  <c r="W178" i="13"/>
  <c r="W179" i="13"/>
  <c r="W180" i="13"/>
  <c r="W181" i="13"/>
  <c r="W182" i="13"/>
  <c r="W183" i="13"/>
  <c r="W184" i="13"/>
  <c r="W186" i="13"/>
  <c r="W187" i="13"/>
  <c r="W188" i="13"/>
  <c r="W190" i="13"/>
  <c r="W191" i="13"/>
  <c r="W193" i="13"/>
  <c r="W194" i="13"/>
  <c r="W195" i="13"/>
  <c r="W196" i="13"/>
  <c r="W197" i="13"/>
  <c r="W198" i="13"/>
  <c r="W200" i="13"/>
  <c r="W201" i="13"/>
  <c r="W202" i="13"/>
  <c r="W203" i="13"/>
  <c r="W204" i="13"/>
  <c r="W205" i="13"/>
  <c r="W207" i="13"/>
  <c r="W209" i="13"/>
  <c r="W211" i="13"/>
  <c r="W212" i="13"/>
  <c r="W214" i="13"/>
  <c r="W216" i="13"/>
  <c r="W217" i="13"/>
  <c r="W218" i="13"/>
  <c r="W220" i="13"/>
  <c r="W221" i="13"/>
  <c r="W222" i="13"/>
  <c r="W223" i="13"/>
  <c r="W224" i="13"/>
  <c r="W225" i="13"/>
  <c r="W226" i="13"/>
  <c r="W228" i="13"/>
  <c r="W229" i="13"/>
  <c r="W230" i="13"/>
  <c r="W231" i="13"/>
  <c r="W232" i="13"/>
  <c r="W233" i="13"/>
  <c r="W234" i="13"/>
  <c r="W235" i="13"/>
  <c r="W236" i="13"/>
  <c r="W237" i="13"/>
  <c r="W238" i="13"/>
  <c r="W239" i="13"/>
  <c r="W240" i="13"/>
  <c r="W241" i="13"/>
  <c r="W242" i="13"/>
  <c r="W243" i="13"/>
  <c r="W2" i="13"/>
  <c r="Y15" i="13"/>
  <c r="Y41" i="13"/>
  <c r="Y43" i="13"/>
  <c r="Y56" i="13"/>
  <c r="Y82" i="13"/>
  <c r="Y105" i="13"/>
  <c r="Y107" i="13"/>
  <c r="Y109" i="13"/>
  <c r="Y111" i="13"/>
  <c r="Y113" i="13"/>
  <c r="Y115" i="13"/>
  <c r="Y119" i="13"/>
  <c r="Y120" i="13"/>
  <c r="Y122" i="13"/>
  <c r="Y124" i="13"/>
  <c r="Y126" i="13"/>
  <c r="Y128" i="13"/>
  <c r="Y138" i="13"/>
  <c r="Y139" i="13"/>
  <c r="Y160" i="13"/>
  <c r="Y161" i="13"/>
  <c r="Y163" i="13"/>
  <c r="Y164" i="13"/>
  <c r="Y186" i="13"/>
  <c r="Y190" i="13"/>
  <c r="Y193" i="13"/>
  <c r="Y200" i="13"/>
  <c r="Y207" i="13"/>
  <c r="Y209" i="13"/>
  <c r="Y211" i="13"/>
  <c r="Y214" i="13"/>
  <c r="Y216" i="13"/>
  <c r="Y220" i="13"/>
  <c r="Y228" i="13"/>
  <c r="D2" i="13"/>
  <c r="D3" i="13" s="1"/>
  <c r="D4" i="13" s="1"/>
  <c r="D5" i="13" s="1"/>
  <c r="D6" i="13" s="1"/>
  <c r="D7" i="13" s="1"/>
  <c r="D8" i="13" s="1"/>
  <c r="D9" i="13" s="1"/>
  <c r="C26" i="13"/>
  <c r="C28" i="13"/>
  <c r="C31" i="13"/>
  <c r="W3" i="16"/>
  <c r="W4" i="16"/>
  <c r="W5" i="16"/>
  <c r="W6" i="16"/>
  <c r="W7" i="16"/>
  <c r="W8" i="16"/>
  <c r="W9" i="16"/>
  <c r="W10" i="16"/>
  <c r="W11" i="16"/>
  <c r="W12" i="16"/>
  <c r="W13" i="16"/>
  <c r="W14" i="16"/>
  <c r="W15" i="16"/>
  <c r="W16" i="16"/>
  <c r="W17" i="16"/>
  <c r="W18" i="16"/>
  <c r="W19" i="16"/>
  <c r="W20" i="16"/>
  <c r="W21" i="16"/>
  <c r="W22" i="16"/>
  <c r="W23" i="16"/>
  <c r="W24" i="16"/>
  <c r="W25" i="16"/>
  <c r="W26" i="16"/>
  <c r="W27" i="16"/>
  <c r="W28" i="16"/>
  <c r="W29" i="16"/>
  <c r="W30" i="16"/>
  <c r="W31" i="16"/>
  <c r="W32" i="16"/>
  <c r="W33" i="16"/>
  <c r="W34" i="16"/>
  <c r="W35" i="16"/>
  <c r="W36" i="16"/>
  <c r="W37" i="16"/>
  <c r="W38" i="16"/>
  <c r="W39" i="16"/>
  <c r="W40" i="16"/>
  <c r="W41" i="16"/>
  <c r="W42" i="16"/>
  <c r="W43" i="16"/>
  <c r="W44" i="16"/>
  <c r="W45" i="16"/>
  <c r="W46" i="16"/>
  <c r="W47" i="16"/>
  <c r="W48" i="16"/>
  <c r="W49" i="16"/>
  <c r="W50" i="16"/>
  <c r="W51" i="16"/>
  <c r="W52" i="16"/>
  <c r="W53" i="16"/>
  <c r="W54" i="16"/>
  <c r="W55" i="16"/>
  <c r="W56" i="16"/>
  <c r="W57" i="16"/>
  <c r="W58" i="16"/>
  <c r="W59" i="16"/>
  <c r="W60" i="16"/>
  <c r="W61" i="16"/>
  <c r="W62" i="16"/>
  <c r="W63" i="16"/>
  <c r="W64" i="16"/>
  <c r="W65" i="16"/>
  <c r="W66" i="16"/>
  <c r="W67" i="16"/>
  <c r="W68" i="16"/>
  <c r="W69" i="16"/>
  <c r="W70" i="16"/>
  <c r="W71" i="16"/>
  <c r="W72" i="16"/>
  <c r="W73" i="16"/>
  <c r="W74" i="16"/>
  <c r="W75" i="16"/>
  <c r="W76" i="16"/>
  <c r="W77" i="16"/>
  <c r="W78" i="16"/>
  <c r="W79" i="16"/>
  <c r="W80" i="16"/>
  <c r="W81" i="16"/>
  <c r="W82" i="16"/>
  <c r="W83" i="16"/>
  <c r="W84" i="16"/>
  <c r="W85" i="16"/>
  <c r="W86" i="16"/>
  <c r="W87" i="16"/>
  <c r="W88" i="16"/>
  <c r="W89" i="16"/>
  <c r="W90" i="16"/>
  <c r="W91" i="16"/>
  <c r="W92" i="16"/>
  <c r="W93" i="16"/>
  <c r="W94" i="16"/>
  <c r="W95" i="16"/>
  <c r="W96" i="16"/>
  <c r="W97" i="16"/>
  <c r="W98" i="16"/>
  <c r="W99" i="16"/>
  <c r="W100" i="16"/>
  <c r="W101" i="16"/>
  <c r="W102" i="16"/>
  <c r="W103" i="16"/>
  <c r="W104" i="16"/>
  <c r="W105" i="16"/>
  <c r="W106" i="16"/>
  <c r="W107" i="16"/>
  <c r="W108" i="16"/>
  <c r="W109" i="16"/>
  <c r="W110" i="16"/>
  <c r="W111" i="16"/>
  <c r="W112" i="16"/>
  <c r="W113" i="16"/>
  <c r="W114" i="16"/>
  <c r="W115" i="16"/>
  <c r="W116" i="16"/>
  <c r="W117" i="16"/>
  <c r="W118" i="16"/>
  <c r="W119" i="16"/>
  <c r="W120" i="16"/>
  <c r="W121" i="16"/>
  <c r="W122" i="16"/>
  <c r="W123" i="16"/>
  <c r="W124" i="16"/>
  <c r="W125" i="16"/>
  <c r="W126" i="16"/>
  <c r="W127" i="16"/>
  <c r="W128" i="16"/>
  <c r="W129" i="16"/>
  <c r="W130" i="16"/>
  <c r="W131" i="16"/>
  <c r="W132" i="16"/>
  <c r="W133" i="16"/>
  <c r="W134" i="16"/>
  <c r="W135" i="16"/>
  <c r="W136" i="16"/>
  <c r="W137" i="16"/>
  <c r="W138" i="16"/>
  <c r="W139" i="16"/>
  <c r="W140" i="16"/>
  <c r="W141" i="16"/>
  <c r="W142" i="16"/>
  <c r="W143" i="16"/>
  <c r="W144" i="16"/>
  <c r="W145" i="16"/>
  <c r="W146" i="16"/>
  <c r="W147" i="16"/>
  <c r="W2" i="16"/>
  <c r="D3" i="16"/>
  <c r="D4" i="16" s="1"/>
  <c r="D5" i="16" s="1"/>
  <c r="D6" i="16" s="1"/>
  <c r="D7" i="16" s="1"/>
  <c r="D8" i="16" s="1"/>
  <c r="D9" i="16" s="1"/>
  <c r="D10" i="16" s="1"/>
  <c r="D11" i="16" s="1"/>
  <c r="D12" i="16" s="1"/>
  <c r="D13" i="16" s="1"/>
  <c r="D14" i="16" s="1"/>
  <c r="D15" i="16" s="1"/>
  <c r="D16" i="16" s="1"/>
  <c r="D17" i="16" s="1"/>
  <c r="D18" i="16" s="1"/>
  <c r="D19" i="16" s="1"/>
  <c r="D20" i="16" s="1"/>
  <c r="D21" i="16" s="1"/>
  <c r="D22" i="16" s="1"/>
  <c r="D23" i="16" s="1"/>
  <c r="D24" i="16" s="1"/>
  <c r="D25" i="16" s="1"/>
  <c r="D26" i="16" s="1"/>
  <c r="D27" i="16" s="1"/>
  <c r="D28" i="16" s="1"/>
  <c r="D29" i="16" s="1"/>
  <c r="D30" i="16" s="1"/>
  <c r="D31" i="16" s="1"/>
  <c r="D32" i="16" s="1"/>
  <c r="D33" i="16" s="1"/>
  <c r="D34" i="16" s="1"/>
  <c r="D35" i="16" s="1"/>
  <c r="D36" i="16" s="1"/>
  <c r="D37" i="16" s="1"/>
  <c r="D38" i="16" s="1"/>
  <c r="D39" i="16" s="1"/>
  <c r="D40" i="16" s="1"/>
  <c r="D41" i="16" s="1"/>
  <c r="D42" i="16" s="1"/>
  <c r="D43" i="16" s="1"/>
  <c r="D44" i="16" s="1"/>
  <c r="D45" i="16" s="1"/>
  <c r="D46" i="16" s="1"/>
  <c r="D47" i="16" s="1"/>
  <c r="D48" i="16" s="1"/>
  <c r="D49" i="16" s="1"/>
  <c r="D50" i="16" s="1"/>
  <c r="D51" i="16" s="1"/>
  <c r="D52" i="16" s="1"/>
  <c r="D53" i="16" s="1"/>
  <c r="D54" i="16" s="1"/>
  <c r="D55" i="16" s="1"/>
  <c r="D56" i="16" s="1"/>
  <c r="D57" i="16" s="1"/>
  <c r="D58" i="16" s="1"/>
  <c r="D59" i="16" s="1"/>
  <c r="D60" i="16" s="1"/>
  <c r="D61" i="16" s="1"/>
  <c r="D62" i="16" s="1"/>
  <c r="D63" i="16" s="1"/>
  <c r="D64" i="16" s="1"/>
  <c r="D65" i="16" s="1"/>
  <c r="D66" i="16" s="1"/>
  <c r="D67" i="16" s="1"/>
  <c r="D68" i="16" s="1"/>
  <c r="D69" i="16" s="1"/>
  <c r="D70" i="16" s="1"/>
  <c r="D71" i="16" s="1"/>
  <c r="D72" i="16" s="1"/>
  <c r="D73" i="16" s="1"/>
  <c r="D74" i="16" s="1"/>
  <c r="D75" i="16" s="1"/>
  <c r="D76" i="16" s="1"/>
  <c r="D77" i="16" s="1"/>
  <c r="D78" i="16" s="1"/>
  <c r="D79" i="16" s="1"/>
  <c r="D80" i="16" s="1"/>
  <c r="D81" i="16" s="1"/>
  <c r="D82" i="16" s="1"/>
  <c r="D83" i="16" s="1"/>
  <c r="D84" i="16" s="1"/>
  <c r="D85" i="16" s="1"/>
  <c r="D86" i="16" s="1"/>
  <c r="D87" i="16" s="1"/>
  <c r="D88" i="16" s="1"/>
  <c r="D89" i="16" s="1"/>
  <c r="D90" i="16" s="1"/>
  <c r="D91" i="16" s="1"/>
  <c r="D92" i="16" s="1"/>
  <c r="D93" i="16" s="1"/>
  <c r="D94" i="16" s="1"/>
  <c r="D95" i="16" s="1"/>
  <c r="D96" i="16" s="1"/>
  <c r="D97" i="16" s="1"/>
  <c r="D98" i="16" s="1"/>
  <c r="D99" i="16" s="1"/>
  <c r="D100" i="16" s="1"/>
  <c r="D101" i="16" s="1"/>
  <c r="D102" i="16" s="1"/>
  <c r="D103" i="16" s="1"/>
  <c r="D104" i="16" s="1"/>
  <c r="D105" i="16" s="1"/>
  <c r="D106" i="16" s="1"/>
  <c r="D107" i="16" s="1"/>
  <c r="D108" i="16" s="1"/>
  <c r="D109" i="16" s="1"/>
  <c r="D110" i="16" s="1"/>
  <c r="D111" i="16" s="1"/>
  <c r="D112" i="16" s="1"/>
  <c r="D113" i="16" s="1"/>
  <c r="D114" i="16" s="1"/>
  <c r="D115" i="16" s="1"/>
  <c r="D116" i="16" s="1"/>
  <c r="D117" i="16" s="1"/>
  <c r="D118" i="16" s="1"/>
  <c r="D119" i="16" s="1"/>
  <c r="D120" i="16" s="1"/>
  <c r="D121" i="16" s="1"/>
  <c r="D122" i="16" s="1"/>
  <c r="D123" i="16" s="1"/>
  <c r="D124" i="16" s="1"/>
  <c r="D125" i="16" s="1"/>
  <c r="D126" i="16" s="1"/>
  <c r="D127" i="16" s="1"/>
  <c r="D128" i="16" s="1"/>
  <c r="D129" i="16" s="1"/>
  <c r="D130" i="16" s="1"/>
  <c r="D131" i="16" s="1"/>
  <c r="D132" i="16" s="1"/>
  <c r="D133" i="16" s="1"/>
  <c r="D134" i="16" s="1"/>
  <c r="D135" i="16" s="1"/>
  <c r="D136" i="16" s="1"/>
  <c r="D137" i="16" s="1"/>
  <c r="D138" i="16" s="1"/>
  <c r="D139" i="16" s="1"/>
  <c r="D140" i="16" s="1"/>
  <c r="D141" i="16" s="1"/>
  <c r="D142" i="16" s="1"/>
  <c r="D143" i="16" s="1"/>
  <c r="D144" i="16" s="1"/>
  <c r="D145" i="16" s="1"/>
  <c r="D146" i="16" s="1"/>
  <c r="D147" i="16" s="1"/>
  <c r="D2" i="16"/>
  <c r="Y244" i="13" l="1"/>
  <c r="D10" i="13"/>
  <c r="AG3" i="13"/>
  <c r="AG4" i="13"/>
  <c r="AG5" i="13"/>
  <c r="AG6" i="13"/>
  <c r="AG7" i="13"/>
  <c r="AG8" i="13"/>
  <c r="AG9" i="13"/>
  <c r="AG10" i="13"/>
  <c r="AG11" i="13"/>
  <c r="AG12" i="13"/>
  <c r="AG13" i="13"/>
  <c r="AG14" i="13"/>
  <c r="AG15" i="13"/>
  <c r="AG16" i="13"/>
  <c r="AG17" i="13"/>
  <c r="AG18" i="13"/>
  <c r="AG19" i="13"/>
  <c r="AG20" i="13"/>
  <c r="AG21" i="13"/>
  <c r="AG22" i="13"/>
  <c r="AG23" i="13"/>
  <c r="AG24" i="13"/>
  <c r="AG25" i="13"/>
  <c r="AG26" i="13"/>
  <c r="AG27" i="13"/>
  <c r="AG28" i="13"/>
  <c r="AG29" i="13"/>
  <c r="AG30" i="13"/>
  <c r="AG31" i="13"/>
  <c r="AG32" i="13"/>
  <c r="AG33" i="13"/>
  <c r="AG34" i="13"/>
  <c r="AG35" i="13"/>
  <c r="AG36" i="13"/>
  <c r="AG37" i="13"/>
  <c r="AG38" i="13"/>
  <c r="AG39" i="13"/>
  <c r="AG40" i="13"/>
  <c r="AG41" i="13"/>
  <c r="AG42" i="13"/>
  <c r="AG43" i="13"/>
  <c r="AG44" i="13"/>
  <c r="AG45" i="13"/>
  <c r="AG46" i="13"/>
  <c r="AG47" i="13"/>
  <c r="AG48" i="13"/>
  <c r="AG49" i="13"/>
  <c r="AG50" i="13"/>
  <c r="AG51" i="13"/>
  <c r="AG52" i="13"/>
  <c r="AG53" i="13"/>
  <c r="AG54" i="13"/>
  <c r="AG55" i="13"/>
  <c r="AG56" i="13"/>
  <c r="AG57" i="13"/>
  <c r="AG58" i="13"/>
  <c r="AG59" i="13"/>
  <c r="AG60" i="13"/>
  <c r="AG61" i="13"/>
  <c r="AG62" i="13"/>
  <c r="AG63" i="13"/>
  <c r="AG64" i="13"/>
  <c r="AG65" i="13"/>
  <c r="AG66" i="13"/>
  <c r="AG67" i="13"/>
  <c r="AG68" i="13"/>
  <c r="AG69" i="13"/>
  <c r="AG70" i="13"/>
  <c r="AG71" i="13"/>
  <c r="AG72" i="13"/>
  <c r="AG73" i="13"/>
  <c r="AG74" i="13"/>
  <c r="AG75" i="13"/>
  <c r="AG76" i="13"/>
  <c r="AG77" i="13"/>
  <c r="AG78" i="13"/>
  <c r="AG79" i="13"/>
  <c r="AG80" i="13"/>
  <c r="AG81" i="13"/>
  <c r="AG82" i="13"/>
  <c r="AG83" i="13"/>
  <c r="AG84" i="13"/>
  <c r="AG85" i="13"/>
  <c r="AG86" i="13"/>
  <c r="AG87" i="13"/>
  <c r="AG88" i="13"/>
  <c r="AG89" i="13"/>
  <c r="AG90" i="13"/>
  <c r="AG91" i="13"/>
  <c r="AG92" i="13"/>
  <c r="AG93" i="13"/>
  <c r="AG94" i="13"/>
  <c r="AG95" i="13"/>
  <c r="AG96" i="13"/>
  <c r="AG97" i="13"/>
  <c r="AG98" i="13"/>
  <c r="AG99" i="13"/>
  <c r="AG100" i="13"/>
  <c r="AG101" i="13"/>
  <c r="AG102" i="13"/>
  <c r="AG103" i="13"/>
  <c r="AG104" i="13"/>
  <c r="AG105" i="13"/>
  <c r="AG106" i="13"/>
  <c r="AG107" i="13"/>
  <c r="AG108" i="13"/>
  <c r="AG109" i="13"/>
  <c r="AG110" i="13"/>
  <c r="AG111" i="13"/>
  <c r="AG112" i="13"/>
  <c r="AG113" i="13"/>
  <c r="AG114" i="13"/>
  <c r="AG115" i="13"/>
  <c r="AG116" i="13"/>
  <c r="AG117" i="13"/>
  <c r="AG118" i="13"/>
  <c r="AG119" i="13"/>
  <c r="AG120" i="13"/>
  <c r="AG121" i="13"/>
  <c r="AG122" i="13"/>
  <c r="AG123" i="13"/>
  <c r="AG124" i="13"/>
  <c r="AG125" i="13"/>
  <c r="AG126" i="13"/>
  <c r="AG127" i="13"/>
  <c r="AG128" i="13"/>
  <c r="AG129" i="13"/>
  <c r="AG130" i="13"/>
  <c r="AG131" i="13"/>
  <c r="AG132" i="13"/>
  <c r="AG133" i="13"/>
  <c r="AG134" i="13"/>
  <c r="AG135" i="13"/>
  <c r="AG136" i="13"/>
  <c r="AG137" i="13"/>
  <c r="AG138" i="13"/>
  <c r="AG139" i="13"/>
  <c r="AG140" i="13"/>
  <c r="AG141" i="13"/>
  <c r="AG142" i="13"/>
  <c r="AG143" i="13"/>
  <c r="AG144" i="13"/>
  <c r="AG145" i="13"/>
  <c r="AG146" i="13"/>
  <c r="AG147" i="13"/>
  <c r="AG148" i="13"/>
  <c r="AG149" i="13"/>
  <c r="AG150" i="13"/>
  <c r="AG151" i="13"/>
  <c r="AG152" i="13"/>
  <c r="AG153" i="13"/>
  <c r="AG154" i="13"/>
  <c r="AG155" i="13"/>
  <c r="AG156" i="13"/>
  <c r="AG157" i="13"/>
  <c r="AG158" i="13"/>
  <c r="AG159" i="13"/>
  <c r="AG160" i="13"/>
  <c r="AG161" i="13"/>
  <c r="AG162" i="13"/>
  <c r="AG163" i="13"/>
  <c r="AG164" i="13"/>
  <c r="AG165" i="13"/>
  <c r="AG166" i="13"/>
  <c r="AG167" i="13"/>
  <c r="AG168" i="13"/>
  <c r="AG169" i="13"/>
  <c r="AG170" i="13"/>
  <c r="AG171" i="13"/>
  <c r="AG172" i="13"/>
  <c r="AG173" i="13"/>
  <c r="AG174" i="13"/>
  <c r="AG175" i="13"/>
  <c r="AG176" i="13"/>
  <c r="AG177" i="13"/>
  <c r="AG178" i="13"/>
  <c r="AG179" i="13"/>
  <c r="AG180" i="13"/>
  <c r="AG181" i="13"/>
  <c r="AG182" i="13"/>
  <c r="AG183" i="13"/>
  <c r="AG184" i="13"/>
  <c r="AG185" i="13"/>
  <c r="AG186" i="13"/>
  <c r="AG187" i="13"/>
  <c r="AG188" i="13"/>
  <c r="AG189" i="13"/>
  <c r="AG190" i="13"/>
  <c r="AG191" i="13"/>
  <c r="AG192" i="13"/>
  <c r="AG193" i="13"/>
  <c r="AG194" i="13"/>
  <c r="AG195" i="13"/>
  <c r="AG196" i="13"/>
  <c r="AG197" i="13"/>
  <c r="AG198" i="13"/>
  <c r="AG199" i="13"/>
  <c r="AG200" i="13"/>
  <c r="AG201" i="13"/>
  <c r="AG202" i="13"/>
  <c r="AG203" i="13"/>
  <c r="AG204" i="13"/>
  <c r="AG205" i="13"/>
  <c r="AG206" i="13"/>
  <c r="AG207" i="13"/>
  <c r="AG208" i="13"/>
  <c r="AG209" i="13"/>
  <c r="AG210" i="13"/>
  <c r="AG211" i="13"/>
  <c r="AG212" i="13"/>
  <c r="AG213" i="13"/>
  <c r="AG214" i="13"/>
  <c r="AG215" i="13"/>
  <c r="AG216" i="13"/>
  <c r="AG217" i="13"/>
  <c r="AG218" i="13"/>
  <c r="AG219" i="13"/>
  <c r="AG220" i="13"/>
  <c r="AG221" i="13"/>
  <c r="AG222" i="13"/>
  <c r="AG223" i="13"/>
  <c r="AG224" i="13"/>
  <c r="AG225" i="13"/>
  <c r="AG226" i="13"/>
  <c r="AG227" i="13"/>
  <c r="AG228" i="13"/>
  <c r="AG229" i="13"/>
  <c r="AG230" i="13"/>
  <c r="AG231" i="13"/>
  <c r="AG232" i="13"/>
  <c r="AG233" i="13"/>
  <c r="AG234" i="13"/>
  <c r="AG235" i="13"/>
  <c r="AG236" i="13"/>
  <c r="AG237" i="13"/>
  <c r="AG238" i="13"/>
  <c r="AG239" i="13"/>
  <c r="AG240" i="13"/>
  <c r="AG241" i="13"/>
  <c r="AG242" i="13"/>
  <c r="AG243" i="13"/>
  <c r="AG244" i="13"/>
  <c r="AG2" i="13"/>
  <c r="Z3" i="16"/>
  <c r="Z4" i="16"/>
  <c r="Z5" i="16"/>
  <c r="Z6" i="16"/>
  <c r="Z7" i="16"/>
  <c r="Z8" i="16"/>
  <c r="Z9" i="16"/>
  <c r="Z10" i="16"/>
  <c r="Z11" i="16"/>
  <c r="Z12" i="16"/>
  <c r="Z13" i="16"/>
  <c r="Z14" i="16"/>
  <c r="Z15" i="16"/>
  <c r="Z16" i="16"/>
  <c r="Z17" i="16"/>
  <c r="Z18" i="16"/>
  <c r="Z19" i="16"/>
  <c r="Z20" i="16"/>
  <c r="Z21" i="16"/>
  <c r="Z22" i="16"/>
  <c r="Z23" i="16"/>
  <c r="Z24" i="16"/>
  <c r="Z25" i="16"/>
  <c r="Z26" i="16"/>
  <c r="Z27" i="16"/>
  <c r="Z28" i="16"/>
  <c r="Z29" i="16"/>
  <c r="Z30" i="16"/>
  <c r="Z31" i="16"/>
  <c r="Z32" i="16"/>
  <c r="Z33" i="16"/>
  <c r="Z34" i="16"/>
  <c r="Z35" i="16"/>
  <c r="Z36" i="16"/>
  <c r="Z37" i="16"/>
  <c r="Z38" i="16"/>
  <c r="Z39" i="16"/>
  <c r="Z40" i="16"/>
  <c r="Z41" i="16"/>
  <c r="Z42" i="16"/>
  <c r="Z43" i="16"/>
  <c r="Z44" i="16"/>
  <c r="Z45" i="16"/>
  <c r="Z46" i="16"/>
  <c r="Z47" i="16"/>
  <c r="Z48" i="16"/>
  <c r="Z49" i="16"/>
  <c r="Z50" i="16"/>
  <c r="Z51" i="16"/>
  <c r="Z52" i="16"/>
  <c r="Z53" i="16"/>
  <c r="Z54" i="16"/>
  <c r="Z55" i="16"/>
  <c r="Z56" i="16"/>
  <c r="Z57" i="16"/>
  <c r="Z58" i="16"/>
  <c r="Z59" i="16"/>
  <c r="Z60" i="16"/>
  <c r="Z61" i="16"/>
  <c r="Z62" i="16"/>
  <c r="Z63" i="16"/>
  <c r="Z64" i="16"/>
  <c r="Z65" i="16"/>
  <c r="Z66" i="16"/>
  <c r="Z67" i="16"/>
  <c r="Z68" i="16"/>
  <c r="Z69" i="16"/>
  <c r="Z70" i="16"/>
  <c r="Z71" i="16"/>
  <c r="Z72" i="16"/>
  <c r="Z73" i="16"/>
  <c r="Z74" i="16"/>
  <c r="Z75" i="16"/>
  <c r="Z76" i="16"/>
  <c r="Z77" i="16"/>
  <c r="Z78" i="16"/>
  <c r="Z79" i="16"/>
  <c r="Z80" i="16"/>
  <c r="Z81" i="16"/>
  <c r="Z82" i="16"/>
  <c r="Z83" i="16"/>
  <c r="Z84" i="16"/>
  <c r="Z85" i="16"/>
  <c r="Z86" i="16"/>
  <c r="Z87" i="16"/>
  <c r="Z88" i="16"/>
  <c r="Z89" i="16"/>
  <c r="Z90" i="16"/>
  <c r="Z91" i="16"/>
  <c r="Z92" i="16"/>
  <c r="Z93" i="16"/>
  <c r="Z94" i="16"/>
  <c r="Z95" i="16"/>
  <c r="Z96" i="16"/>
  <c r="Z97" i="16"/>
  <c r="Z98" i="16"/>
  <c r="Z99" i="16"/>
  <c r="Z100" i="16"/>
  <c r="Z101" i="16"/>
  <c r="Z102" i="16"/>
  <c r="Z103" i="16"/>
  <c r="Z104" i="16"/>
  <c r="Z105" i="16"/>
  <c r="Z106" i="16"/>
  <c r="Z107" i="16"/>
  <c r="Z108" i="16"/>
  <c r="Z109" i="16"/>
  <c r="Z110" i="16"/>
  <c r="Z111" i="16"/>
  <c r="Z112" i="16"/>
  <c r="Z113" i="16"/>
  <c r="Z114" i="16"/>
  <c r="Z115" i="16"/>
  <c r="Z116" i="16"/>
  <c r="Z117" i="16"/>
  <c r="Z118" i="16"/>
  <c r="Z119" i="16"/>
  <c r="Z120" i="16"/>
  <c r="Z121" i="16"/>
  <c r="Z122" i="16"/>
  <c r="Z123" i="16"/>
  <c r="Z124" i="16"/>
  <c r="Z125" i="16"/>
  <c r="Z126" i="16"/>
  <c r="Z127" i="16"/>
  <c r="Z128" i="16"/>
  <c r="Z129" i="16"/>
  <c r="Z130" i="16"/>
  <c r="Z131" i="16"/>
  <c r="Z132" i="16"/>
  <c r="Z133" i="16"/>
  <c r="Z134" i="16"/>
  <c r="Z135" i="16"/>
  <c r="Z136" i="16"/>
  <c r="Z137" i="16"/>
  <c r="Z138" i="16"/>
  <c r="Z139" i="16"/>
  <c r="Z140" i="16"/>
  <c r="Z141" i="16"/>
  <c r="Z142" i="16"/>
  <c r="Z143" i="16"/>
  <c r="Z144" i="16"/>
  <c r="Z145" i="16"/>
  <c r="Z146" i="16"/>
  <c r="Z147" i="16"/>
  <c r="Z2" i="16"/>
  <c r="B92" i="16"/>
  <c r="B93" i="16" s="1"/>
  <c r="B94" i="16" s="1"/>
  <c r="B95" i="16" s="1"/>
  <c r="C95" i="16" s="1"/>
  <c r="C92" i="16"/>
  <c r="C93" i="16"/>
  <c r="C94" i="16"/>
  <c r="G147" i="16"/>
  <c r="G146" i="16"/>
  <c r="G145" i="16"/>
  <c r="G144" i="16"/>
  <c r="D11" i="13" l="1"/>
  <c r="AG1" i="13"/>
  <c r="Z1" i="16"/>
  <c r="B96" i="16"/>
  <c r="C96" i="16" s="1"/>
  <c r="G143" i="16"/>
  <c r="D12" i="13" l="1"/>
  <c r="AE76" i="13"/>
  <c r="AE75" i="13"/>
  <c r="AE73" i="13"/>
  <c r="AE72" i="13"/>
  <c r="AE70" i="13"/>
  <c r="AE69" i="13"/>
  <c r="AE68" i="13"/>
  <c r="D13" i="13" l="1"/>
  <c r="W131" i="14"/>
  <c r="N131" i="14"/>
  <c r="Z131" i="14" s="1"/>
  <c r="AF131" i="14" s="1"/>
  <c r="M131" i="14"/>
  <c r="Y131" i="14" s="1"/>
  <c r="AE131" i="14" s="1"/>
  <c r="L131" i="14"/>
  <c r="X131" i="14" s="1"/>
  <c r="K131" i="14"/>
  <c r="J131" i="14"/>
  <c r="V131" i="14" s="1"/>
  <c r="I131" i="14"/>
  <c r="U131" i="14" s="1"/>
  <c r="AA131" i="14" s="1"/>
  <c r="Z130" i="14"/>
  <c r="AF130" i="14" s="1"/>
  <c r="V130" i="14"/>
  <c r="N130" i="14"/>
  <c r="M130" i="14"/>
  <c r="Y130" i="14" s="1"/>
  <c r="L130" i="14"/>
  <c r="X130" i="14" s="1"/>
  <c r="K130" i="14"/>
  <c r="W130" i="14" s="1"/>
  <c r="J130" i="14"/>
  <c r="I130" i="14"/>
  <c r="U130" i="14" s="1"/>
  <c r="Z129" i="14"/>
  <c r="AF129" i="14" s="1"/>
  <c r="Y129" i="14"/>
  <c r="AE129" i="14" s="1"/>
  <c r="V129" i="14"/>
  <c r="U129" i="14"/>
  <c r="AA129" i="14" s="1"/>
  <c r="N129" i="14"/>
  <c r="M129" i="14"/>
  <c r="L129" i="14"/>
  <c r="X129" i="14" s="1"/>
  <c r="K129" i="14"/>
  <c r="W129" i="14" s="1"/>
  <c r="J129" i="14"/>
  <c r="I129" i="14"/>
  <c r="Y128" i="14"/>
  <c r="AE128" i="14" s="1"/>
  <c r="X128" i="14"/>
  <c r="AD128" i="14" s="1"/>
  <c r="U128" i="14"/>
  <c r="AA128" i="14" s="1"/>
  <c r="N128" i="14"/>
  <c r="Z128" i="14" s="1"/>
  <c r="AF128" i="14" s="1"/>
  <c r="M128" i="14"/>
  <c r="L128" i="14"/>
  <c r="K128" i="14"/>
  <c r="W128" i="14" s="1"/>
  <c r="J128" i="14"/>
  <c r="V128" i="14" s="1"/>
  <c r="AB128" i="14" s="1"/>
  <c r="I128" i="14"/>
  <c r="X127" i="14"/>
  <c r="AD127" i="14" s="1"/>
  <c r="W127" i="14"/>
  <c r="AC127" i="14" s="1"/>
  <c r="N127" i="14"/>
  <c r="Z127" i="14" s="1"/>
  <c r="AF127" i="14" s="1"/>
  <c r="M127" i="14"/>
  <c r="Y127" i="14" s="1"/>
  <c r="AE127" i="14" s="1"/>
  <c r="L127" i="14"/>
  <c r="K127" i="14"/>
  <c r="J127" i="14"/>
  <c r="V127" i="14" s="1"/>
  <c r="AB127" i="14" s="1"/>
  <c r="I127" i="14"/>
  <c r="U127" i="14" s="1"/>
  <c r="AA127" i="14" s="1"/>
  <c r="Z126" i="14"/>
  <c r="AF126" i="14" s="1"/>
  <c r="V126" i="14"/>
  <c r="N126" i="14"/>
  <c r="M126" i="14"/>
  <c r="Y126" i="14" s="1"/>
  <c r="AE126" i="14" s="1"/>
  <c r="L126" i="14"/>
  <c r="X126" i="14" s="1"/>
  <c r="K126" i="14"/>
  <c r="W126" i="14" s="1"/>
  <c r="J126" i="14"/>
  <c r="I126" i="14"/>
  <c r="U126" i="14" s="1"/>
  <c r="AA126" i="14" s="1"/>
  <c r="Y125" i="14"/>
  <c r="U125" i="14"/>
  <c r="N125" i="14"/>
  <c r="Z125" i="14" s="1"/>
  <c r="AF125" i="14" s="1"/>
  <c r="M125" i="14"/>
  <c r="L125" i="14"/>
  <c r="X125" i="14" s="1"/>
  <c r="K125" i="14"/>
  <c r="W125" i="14" s="1"/>
  <c r="J125" i="14"/>
  <c r="V125" i="14" s="1"/>
  <c r="I125" i="14"/>
  <c r="X124" i="14"/>
  <c r="N124" i="14"/>
  <c r="Z124" i="14" s="1"/>
  <c r="M124" i="14"/>
  <c r="Y124" i="14" s="1"/>
  <c r="L124" i="14"/>
  <c r="K124" i="14"/>
  <c r="W124" i="14" s="1"/>
  <c r="J124" i="14"/>
  <c r="V124" i="14" s="1"/>
  <c r="I124" i="14"/>
  <c r="U124" i="14" s="1"/>
  <c r="W123" i="14"/>
  <c r="N123" i="14"/>
  <c r="Z123" i="14" s="1"/>
  <c r="M123" i="14"/>
  <c r="Y123" i="14" s="1"/>
  <c r="AE123" i="14" s="1"/>
  <c r="L123" i="14"/>
  <c r="X123" i="14" s="1"/>
  <c r="AD123" i="14" s="1"/>
  <c r="K123" i="14"/>
  <c r="J123" i="14"/>
  <c r="V123" i="14" s="1"/>
  <c r="AB123" i="14" s="1"/>
  <c r="I123" i="14"/>
  <c r="U123" i="14" s="1"/>
  <c r="AA123" i="14" s="1"/>
  <c r="Z122" i="14"/>
  <c r="AF122" i="14" s="1"/>
  <c r="V122" i="14"/>
  <c r="AB122" i="14" s="1"/>
  <c r="N122" i="14"/>
  <c r="M122" i="14"/>
  <c r="Y122" i="14" s="1"/>
  <c r="AE122" i="14" s="1"/>
  <c r="L122" i="14"/>
  <c r="X122" i="14" s="1"/>
  <c r="AD122" i="14" s="1"/>
  <c r="K122" i="14"/>
  <c r="W122" i="14" s="1"/>
  <c r="AC122" i="14" s="1"/>
  <c r="J122" i="14"/>
  <c r="I122" i="14"/>
  <c r="U122" i="14" s="1"/>
  <c r="AA122" i="14" s="1"/>
  <c r="H123" i="14"/>
  <c r="H124" i="14" s="1"/>
  <c r="H125" i="14" s="1"/>
  <c r="H126" i="14" s="1"/>
  <c r="H127" i="14" s="1"/>
  <c r="H128" i="14" s="1"/>
  <c r="H129" i="14" s="1"/>
  <c r="H130" i="14" s="1"/>
  <c r="H131" i="14" s="1"/>
  <c r="H244" i="13"/>
  <c r="H242" i="13"/>
  <c r="H241" i="13"/>
  <c r="H234" i="13"/>
  <c r="H232" i="13"/>
  <c r="H230" i="13"/>
  <c r="H229" i="13"/>
  <c r="H227" i="13"/>
  <c r="H225" i="13"/>
  <c r="H224" i="13"/>
  <c r="H223" i="13"/>
  <c r="H222" i="13"/>
  <c r="H219" i="13"/>
  <c r="H218" i="13"/>
  <c r="H217" i="13"/>
  <c r="H215" i="13"/>
  <c r="H213" i="13"/>
  <c r="H212" i="13"/>
  <c r="H210" i="13"/>
  <c r="H208" i="13"/>
  <c r="H206" i="13"/>
  <c r="H205" i="13"/>
  <c r="H204" i="13"/>
  <c r="H203" i="13"/>
  <c r="H202" i="13"/>
  <c r="H75" i="13"/>
  <c r="H70" i="13"/>
  <c r="N23" i="12"/>
  <c r="N22" i="12"/>
  <c r="N21" i="12"/>
  <c r="N20" i="12"/>
  <c r="N19" i="12"/>
  <c r="N18" i="12"/>
  <c r="N17" i="12"/>
  <c r="N16" i="12"/>
  <c r="N15" i="12"/>
  <c r="N14" i="12"/>
  <c r="N13" i="12"/>
  <c r="N12" i="12"/>
  <c r="N11" i="12"/>
  <c r="N10" i="12"/>
  <c r="N9" i="12"/>
  <c r="N8" i="12"/>
  <c r="N6" i="12"/>
  <c r="N5" i="12"/>
  <c r="N4" i="12"/>
  <c r="N3" i="12"/>
  <c r="N2" i="12"/>
  <c r="N7" i="12"/>
  <c r="L3" i="12"/>
  <c r="M3" i="12"/>
  <c r="L4" i="12"/>
  <c r="M4" i="12"/>
  <c r="L5" i="12"/>
  <c r="M5" i="12"/>
  <c r="L6" i="12"/>
  <c r="M6" i="12"/>
  <c r="L7" i="12"/>
  <c r="M7" i="12"/>
  <c r="L8" i="12"/>
  <c r="M8" i="12"/>
  <c r="L9" i="12"/>
  <c r="M9" i="12"/>
  <c r="L10" i="12"/>
  <c r="M10" i="12"/>
  <c r="L11" i="12"/>
  <c r="M11" i="12"/>
  <c r="L12" i="12"/>
  <c r="M12" i="12"/>
  <c r="L13" i="12"/>
  <c r="M13" i="12"/>
  <c r="L14" i="12"/>
  <c r="M14" i="12"/>
  <c r="L15" i="12"/>
  <c r="M15" i="12"/>
  <c r="L16" i="12"/>
  <c r="M16" i="12"/>
  <c r="L17" i="12"/>
  <c r="M17" i="12"/>
  <c r="L18" i="12"/>
  <c r="M18" i="12"/>
  <c r="L19" i="12"/>
  <c r="M19" i="12"/>
  <c r="L20" i="12"/>
  <c r="M20" i="12"/>
  <c r="L21" i="12"/>
  <c r="M21" i="12"/>
  <c r="L22" i="12"/>
  <c r="M22" i="12"/>
  <c r="L23" i="12"/>
  <c r="M23" i="12"/>
  <c r="M2" i="12"/>
  <c r="L2" i="12"/>
  <c r="D14" i="13" l="1"/>
  <c r="AB124" i="14"/>
  <c r="AF124" i="14"/>
  <c r="AC125" i="14"/>
  <c r="AA125" i="14"/>
  <c r="AC126" i="14"/>
  <c r="AB126" i="14"/>
  <c r="AC128" i="14"/>
  <c r="AD130" i="14"/>
  <c r="AF123" i="14"/>
  <c r="AC124" i="14"/>
  <c r="AD124" i="14"/>
  <c r="AD125" i="14"/>
  <c r="AE125" i="14"/>
  <c r="AD126" i="14"/>
  <c r="AC129" i="14"/>
  <c r="AA130" i="14"/>
  <c r="AE130" i="14"/>
  <c r="AD131" i="14"/>
  <c r="AC123" i="14"/>
  <c r="AD129" i="14"/>
  <c r="AB129" i="14"/>
  <c r="AB131" i="14"/>
  <c r="AA124" i="14"/>
  <c r="AE124" i="14"/>
  <c r="AB125" i="14"/>
  <c r="AC130" i="14"/>
  <c r="AB130" i="14"/>
  <c r="AC131" i="14"/>
  <c r="AE221" i="13"/>
  <c r="AF221" i="13"/>
  <c r="AE222" i="13"/>
  <c r="AF222" i="13"/>
  <c r="AE223" i="13"/>
  <c r="AF223" i="13"/>
  <c r="AE224" i="13"/>
  <c r="AF224" i="13"/>
  <c r="AE225" i="13"/>
  <c r="AF225" i="13"/>
  <c r="AE226" i="13"/>
  <c r="AF226" i="13"/>
  <c r="AE227" i="13"/>
  <c r="AF227" i="13"/>
  <c r="AE228" i="13"/>
  <c r="AF228" i="13"/>
  <c r="AE229" i="13"/>
  <c r="AF229" i="13"/>
  <c r="AE230" i="13"/>
  <c r="AF230" i="13"/>
  <c r="AE231" i="13"/>
  <c r="AF231" i="13"/>
  <c r="AE232" i="13"/>
  <c r="AF232" i="13"/>
  <c r="AE233" i="13"/>
  <c r="AF233" i="13"/>
  <c r="AE234" i="13"/>
  <c r="AF234" i="13"/>
  <c r="AE235" i="13"/>
  <c r="AF235" i="13"/>
  <c r="AE236" i="13"/>
  <c r="AF236" i="13"/>
  <c r="AE237" i="13"/>
  <c r="AF237" i="13"/>
  <c r="AE238" i="13"/>
  <c r="AF238" i="13"/>
  <c r="AE239" i="13"/>
  <c r="AF239" i="13"/>
  <c r="AE240" i="13"/>
  <c r="AF240" i="13"/>
  <c r="AE241" i="13"/>
  <c r="AF241" i="13"/>
  <c r="AE242" i="13"/>
  <c r="AF242" i="13"/>
  <c r="AE243" i="13"/>
  <c r="AF243" i="13"/>
  <c r="AE244" i="13"/>
  <c r="AF244" i="13"/>
  <c r="AC205" i="13"/>
  <c r="AC206" i="13"/>
  <c r="AA207" i="13"/>
  <c r="AC207" i="13"/>
  <c r="AC208" i="13"/>
  <c r="AA209" i="13"/>
  <c r="AC209" i="13"/>
  <c r="AC210" i="13"/>
  <c r="AA211" i="13"/>
  <c r="AC211" i="13"/>
  <c r="AC212" i="13"/>
  <c r="AC213" i="13"/>
  <c r="AA214" i="13"/>
  <c r="AC214" i="13"/>
  <c r="AC215" i="13"/>
  <c r="AA216" i="13"/>
  <c r="AC216" i="13"/>
  <c r="AC217" i="13"/>
  <c r="AC219" i="13"/>
  <c r="AA220" i="13"/>
  <c r="AC220" i="13"/>
  <c r="AA221" i="13"/>
  <c r="AC221" i="13"/>
  <c r="AC222" i="13"/>
  <c r="AC223" i="13"/>
  <c r="AC224" i="13"/>
  <c r="R206" i="13"/>
  <c r="T206" i="13"/>
  <c r="R207" i="13"/>
  <c r="T207" i="13"/>
  <c r="X207" i="13"/>
  <c r="R208" i="13"/>
  <c r="T208" i="13"/>
  <c r="R209" i="13"/>
  <c r="T209" i="13"/>
  <c r="X209" i="13"/>
  <c r="R210" i="13"/>
  <c r="T210" i="13"/>
  <c r="R211" i="13"/>
  <c r="T211" i="13"/>
  <c r="X211" i="13"/>
  <c r="W210" i="13" s="1"/>
  <c r="R212" i="13"/>
  <c r="T212" i="13"/>
  <c r="X212" i="13"/>
  <c r="Y212" i="13" s="1"/>
  <c r="R213" i="13"/>
  <c r="T213" i="13"/>
  <c r="R214" i="13"/>
  <c r="T214" i="13"/>
  <c r="X214" i="13"/>
  <c r="R215" i="13"/>
  <c r="T215" i="13"/>
  <c r="R216" i="13"/>
  <c r="T216" i="13"/>
  <c r="X216" i="13"/>
  <c r="W215" i="13" s="1"/>
  <c r="R217" i="13"/>
  <c r="T217" i="13"/>
  <c r="X217" i="13"/>
  <c r="Y217" i="13" s="1"/>
  <c r="R218" i="13"/>
  <c r="T218" i="13"/>
  <c r="X218" i="13"/>
  <c r="Y218" i="13" s="1"/>
  <c r="C207" i="13"/>
  <c r="C209" i="13"/>
  <c r="C211" i="13"/>
  <c r="C214" i="13"/>
  <c r="C216" i="13"/>
  <c r="C220" i="13"/>
  <c r="C221" i="13"/>
  <c r="AF207" i="13"/>
  <c r="AE207" i="13"/>
  <c r="AD207" i="13"/>
  <c r="AF211" i="13"/>
  <c r="AE211" i="13"/>
  <c r="AF209" i="13"/>
  <c r="AE209" i="13"/>
  <c r="AD209" i="13"/>
  <c r="R230" i="13"/>
  <c r="T230" i="13"/>
  <c r="X230" i="13"/>
  <c r="Y230" i="13" s="1"/>
  <c r="R231" i="13"/>
  <c r="T231" i="13"/>
  <c r="X231" i="13"/>
  <c r="Y231" i="13" s="1"/>
  <c r="R232" i="13"/>
  <c r="T232" i="13"/>
  <c r="X232" i="13"/>
  <c r="Y232" i="13" s="1"/>
  <c r="R233" i="13"/>
  <c r="T233" i="13"/>
  <c r="X233" i="13"/>
  <c r="Y233" i="13" s="1"/>
  <c r="R234" i="13"/>
  <c r="T234" i="13"/>
  <c r="X234" i="13"/>
  <c r="Y234" i="13" s="1"/>
  <c r="R235" i="13"/>
  <c r="T235" i="13"/>
  <c r="X235" i="13"/>
  <c r="Y235" i="13" s="1"/>
  <c r="R236" i="13"/>
  <c r="T236" i="13"/>
  <c r="X236" i="13"/>
  <c r="Y236" i="13" s="1"/>
  <c r="R237" i="13"/>
  <c r="T237" i="13"/>
  <c r="X237" i="13"/>
  <c r="Y237" i="13" s="1"/>
  <c r="R238" i="13"/>
  <c r="T238" i="13"/>
  <c r="X238" i="13"/>
  <c r="Y238" i="13" s="1"/>
  <c r="R239" i="13"/>
  <c r="T239" i="13"/>
  <c r="X239" i="13"/>
  <c r="Y239" i="13" s="1"/>
  <c r="R240" i="13"/>
  <c r="T240" i="13"/>
  <c r="X240" i="13"/>
  <c r="Y240" i="13" s="1"/>
  <c r="R241" i="13"/>
  <c r="T241" i="13"/>
  <c r="X241" i="13"/>
  <c r="Y241" i="13" s="1"/>
  <c r="R242" i="13"/>
  <c r="T242" i="13"/>
  <c r="X242" i="13"/>
  <c r="Y242" i="13" s="1"/>
  <c r="R243" i="13"/>
  <c r="T243" i="13"/>
  <c r="X243" i="13"/>
  <c r="Y243" i="13" s="1"/>
  <c r="R244" i="13"/>
  <c r="T244" i="13"/>
  <c r="C235" i="13"/>
  <c r="C236" i="13"/>
  <c r="C237" i="13"/>
  <c r="C238" i="13"/>
  <c r="C239" i="13"/>
  <c r="C240" i="13"/>
  <c r="C243" i="13"/>
  <c r="C231" i="13"/>
  <c r="C233" i="13"/>
  <c r="R221" i="13"/>
  <c r="T221" i="13"/>
  <c r="X221" i="13"/>
  <c r="Y221" i="13" s="1"/>
  <c r="R222" i="13"/>
  <c r="T222" i="13"/>
  <c r="X222" i="13"/>
  <c r="Y222" i="13" s="1"/>
  <c r="R223" i="13"/>
  <c r="T223" i="13"/>
  <c r="X223" i="13"/>
  <c r="Y223" i="13" s="1"/>
  <c r="R224" i="13"/>
  <c r="T224" i="13"/>
  <c r="X224" i="13"/>
  <c r="Y224" i="13" s="1"/>
  <c r="R225" i="13"/>
  <c r="T225" i="13"/>
  <c r="X225" i="13"/>
  <c r="Y225" i="13" s="1"/>
  <c r="R226" i="13"/>
  <c r="T226" i="13"/>
  <c r="X226" i="13"/>
  <c r="Y226" i="13" s="1"/>
  <c r="R227" i="13"/>
  <c r="T227" i="13"/>
  <c r="R228" i="13"/>
  <c r="T228" i="13"/>
  <c r="X228" i="13"/>
  <c r="R229" i="13"/>
  <c r="T229" i="13"/>
  <c r="X229" i="13"/>
  <c r="Y229" i="13" s="1"/>
  <c r="C226" i="13"/>
  <c r="C228" i="13"/>
  <c r="X203" i="13"/>
  <c r="Y203" i="13" s="1"/>
  <c r="X204" i="13"/>
  <c r="Y204" i="13" s="1"/>
  <c r="X205" i="13"/>
  <c r="Y205" i="13" s="1"/>
  <c r="X220" i="13"/>
  <c r="T202" i="13"/>
  <c r="T203" i="13"/>
  <c r="T204" i="13"/>
  <c r="T205" i="13"/>
  <c r="T219" i="13"/>
  <c r="T220" i="13"/>
  <c r="R202" i="13"/>
  <c r="R203" i="13"/>
  <c r="R204" i="13"/>
  <c r="R205" i="13"/>
  <c r="R219" i="13"/>
  <c r="R220" i="13"/>
  <c r="O147" i="16"/>
  <c r="O146" i="16"/>
  <c r="O14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X3" i="16"/>
  <c r="Y3" i="16"/>
  <c r="X4" i="16"/>
  <c r="Y4" i="16"/>
  <c r="X5" i="16"/>
  <c r="Y5" i="16"/>
  <c r="X6" i="16"/>
  <c r="Y6" i="16"/>
  <c r="X7" i="16"/>
  <c r="Y7" i="16"/>
  <c r="X8" i="16"/>
  <c r="Y8" i="16"/>
  <c r="X9" i="16"/>
  <c r="Y9" i="16"/>
  <c r="X10" i="16"/>
  <c r="Y10" i="16"/>
  <c r="X11" i="16"/>
  <c r="Y11" i="16"/>
  <c r="X12" i="16"/>
  <c r="Y12" i="16"/>
  <c r="X13" i="16"/>
  <c r="Y13" i="16"/>
  <c r="X14" i="16"/>
  <c r="Y14" i="16"/>
  <c r="X15" i="16"/>
  <c r="Y15" i="16"/>
  <c r="X16" i="16"/>
  <c r="Y16" i="16"/>
  <c r="X17" i="16"/>
  <c r="Y17" i="16"/>
  <c r="X18" i="16"/>
  <c r="Y18" i="16"/>
  <c r="X19" i="16"/>
  <c r="Y19" i="16"/>
  <c r="X20" i="16"/>
  <c r="Y20" i="16"/>
  <c r="X21" i="16"/>
  <c r="Y21" i="16"/>
  <c r="X22" i="16"/>
  <c r="Y22" i="16"/>
  <c r="X23" i="16"/>
  <c r="Y23" i="16"/>
  <c r="X24" i="16"/>
  <c r="Y24" i="16"/>
  <c r="X25" i="16"/>
  <c r="Y25" i="16"/>
  <c r="X26" i="16"/>
  <c r="Y26" i="16"/>
  <c r="X27" i="16"/>
  <c r="Y27" i="16"/>
  <c r="X28" i="16"/>
  <c r="Y28" i="16"/>
  <c r="X29" i="16"/>
  <c r="Y29" i="16"/>
  <c r="X30" i="16"/>
  <c r="Y30" i="16"/>
  <c r="X31" i="16"/>
  <c r="Y31" i="16"/>
  <c r="X32" i="16"/>
  <c r="Y32" i="16"/>
  <c r="X33" i="16"/>
  <c r="Y33" i="16"/>
  <c r="X34" i="16"/>
  <c r="Y34" i="16"/>
  <c r="X35" i="16"/>
  <c r="Y35" i="16"/>
  <c r="X36" i="16"/>
  <c r="Y36" i="16"/>
  <c r="X37" i="16"/>
  <c r="Y37" i="16"/>
  <c r="X38" i="16"/>
  <c r="Y38" i="16"/>
  <c r="X39" i="16"/>
  <c r="Y39" i="16"/>
  <c r="X40" i="16"/>
  <c r="Y40" i="16"/>
  <c r="X41" i="16"/>
  <c r="Y41" i="16"/>
  <c r="X42" i="16"/>
  <c r="Y42" i="16"/>
  <c r="X43" i="16"/>
  <c r="Y43" i="16"/>
  <c r="X44" i="16"/>
  <c r="Y44" i="16"/>
  <c r="X45" i="16"/>
  <c r="Y45" i="16"/>
  <c r="X46" i="16"/>
  <c r="Y46" i="16"/>
  <c r="X47" i="16"/>
  <c r="Y47" i="16"/>
  <c r="X48" i="16"/>
  <c r="Y48" i="16"/>
  <c r="X49" i="16"/>
  <c r="Y49" i="16"/>
  <c r="X50" i="16"/>
  <c r="Y50" i="16"/>
  <c r="X51" i="16"/>
  <c r="Y51" i="16"/>
  <c r="X52" i="16"/>
  <c r="Y52" i="16"/>
  <c r="X53" i="16"/>
  <c r="Y53" i="16"/>
  <c r="X54" i="16"/>
  <c r="Y54" i="16"/>
  <c r="X55" i="16"/>
  <c r="Y55" i="16"/>
  <c r="X56" i="16"/>
  <c r="Y56" i="16"/>
  <c r="X57" i="16"/>
  <c r="Y57" i="16"/>
  <c r="X58" i="16"/>
  <c r="Y58" i="16"/>
  <c r="X59" i="16"/>
  <c r="Y59" i="16"/>
  <c r="X60" i="16"/>
  <c r="Y60" i="16"/>
  <c r="X61" i="16"/>
  <c r="Y61" i="16"/>
  <c r="X62" i="16"/>
  <c r="Y62" i="16"/>
  <c r="X63" i="16"/>
  <c r="Y63" i="16"/>
  <c r="X64" i="16"/>
  <c r="Y64" i="16"/>
  <c r="X65" i="16"/>
  <c r="Y65" i="16"/>
  <c r="X66" i="16"/>
  <c r="Y66" i="16"/>
  <c r="X67" i="16"/>
  <c r="Y67" i="16"/>
  <c r="X68" i="16"/>
  <c r="Y68" i="16"/>
  <c r="X69" i="16"/>
  <c r="Y69" i="16"/>
  <c r="X70" i="16"/>
  <c r="Y70" i="16"/>
  <c r="X71" i="16"/>
  <c r="Y71" i="16"/>
  <c r="X72" i="16"/>
  <c r="Y72" i="16"/>
  <c r="X73" i="16"/>
  <c r="Y73" i="16"/>
  <c r="X74" i="16"/>
  <c r="Y74" i="16"/>
  <c r="X75" i="16"/>
  <c r="Y75" i="16"/>
  <c r="X76" i="16"/>
  <c r="Y76" i="16"/>
  <c r="X77" i="16"/>
  <c r="Y77" i="16"/>
  <c r="X78" i="16"/>
  <c r="Y78" i="16"/>
  <c r="X79" i="16"/>
  <c r="Y79" i="16"/>
  <c r="X80" i="16"/>
  <c r="Y80" i="16"/>
  <c r="X81" i="16"/>
  <c r="Y81" i="16"/>
  <c r="X82" i="16"/>
  <c r="Y82" i="16"/>
  <c r="X83" i="16"/>
  <c r="Y83" i="16"/>
  <c r="X84" i="16"/>
  <c r="Y84" i="16"/>
  <c r="X85" i="16"/>
  <c r="Y85" i="16"/>
  <c r="X86" i="16"/>
  <c r="Y86" i="16"/>
  <c r="X87" i="16"/>
  <c r="Y87" i="16"/>
  <c r="X88" i="16"/>
  <c r="Y88" i="16"/>
  <c r="X89" i="16"/>
  <c r="Y89" i="16"/>
  <c r="X90" i="16"/>
  <c r="Y90" i="16"/>
  <c r="X91" i="16"/>
  <c r="Y91" i="16"/>
  <c r="X92" i="16"/>
  <c r="Y92" i="16"/>
  <c r="X93" i="16"/>
  <c r="Y93" i="16"/>
  <c r="X94" i="16"/>
  <c r="Y94" i="16"/>
  <c r="X95" i="16"/>
  <c r="Y95" i="16"/>
  <c r="X96" i="16"/>
  <c r="Y96" i="16"/>
  <c r="X97" i="16"/>
  <c r="Y97" i="16"/>
  <c r="X98" i="16"/>
  <c r="Y98" i="16"/>
  <c r="X99" i="16"/>
  <c r="Y99" i="16"/>
  <c r="X100" i="16"/>
  <c r="Y100" i="16"/>
  <c r="X101" i="16"/>
  <c r="Y101" i="16"/>
  <c r="X102" i="16"/>
  <c r="Y102" i="16"/>
  <c r="X103" i="16"/>
  <c r="Y103" i="16"/>
  <c r="X104" i="16"/>
  <c r="Y104" i="16"/>
  <c r="X105" i="16"/>
  <c r="Y105" i="16"/>
  <c r="X106" i="16"/>
  <c r="Y106" i="16"/>
  <c r="X107" i="16"/>
  <c r="Y107" i="16"/>
  <c r="X108" i="16"/>
  <c r="Y108" i="16"/>
  <c r="X109" i="16"/>
  <c r="Y109" i="16"/>
  <c r="X110" i="16"/>
  <c r="Y110" i="16"/>
  <c r="X111" i="16"/>
  <c r="Y111" i="16"/>
  <c r="X112" i="16"/>
  <c r="Y112" i="16"/>
  <c r="X113" i="16"/>
  <c r="Y113" i="16"/>
  <c r="X114" i="16"/>
  <c r="Y114" i="16"/>
  <c r="X115" i="16"/>
  <c r="Y115" i="16"/>
  <c r="X116" i="16"/>
  <c r="Y116" i="16"/>
  <c r="X117" i="16"/>
  <c r="Y117" i="16"/>
  <c r="X118" i="16"/>
  <c r="Y118" i="16"/>
  <c r="X119" i="16"/>
  <c r="Y119" i="16"/>
  <c r="X120" i="16"/>
  <c r="Y120" i="16"/>
  <c r="X121" i="16"/>
  <c r="Y121" i="16"/>
  <c r="X122" i="16"/>
  <c r="Y122" i="16"/>
  <c r="X123" i="16"/>
  <c r="Y123" i="16"/>
  <c r="X124" i="16"/>
  <c r="Y124" i="16"/>
  <c r="X125" i="16"/>
  <c r="Y125" i="16"/>
  <c r="X126" i="16"/>
  <c r="Y126" i="16"/>
  <c r="X127" i="16"/>
  <c r="Y127" i="16"/>
  <c r="X128" i="16"/>
  <c r="Y128" i="16"/>
  <c r="X129" i="16"/>
  <c r="Y129" i="16"/>
  <c r="X130" i="16"/>
  <c r="Y130" i="16"/>
  <c r="X131" i="16"/>
  <c r="Y131" i="16"/>
  <c r="X132" i="16"/>
  <c r="Y132" i="16"/>
  <c r="X133" i="16"/>
  <c r="Y133" i="16"/>
  <c r="X134" i="16"/>
  <c r="Y134" i="16"/>
  <c r="X135" i="16"/>
  <c r="Y135" i="16"/>
  <c r="X136" i="16"/>
  <c r="Y136" i="16"/>
  <c r="X137" i="16"/>
  <c r="Y137" i="16"/>
  <c r="X138" i="16"/>
  <c r="Y138" i="16"/>
  <c r="X139" i="16"/>
  <c r="Y139" i="16"/>
  <c r="X140" i="16"/>
  <c r="Y140" i="16"/>
  <c r="X141" i="16"/>
  <c r="Y141" i="16"/>
  <c r="X142" i="16"/>
  <c r="Y142" i="16"/>
  <c r="X143" i="16"/>
  <c r="Y143" i="16"/>
  <c r="X144" i="16"/>
  <c r="Y144" i="16"/>
  <c r="X145" i="16"/>
  <c r="Y145" i="16"/>
  <c r="X146" i="16"/>
  <c r="Y146" i="16"/>
  <c r="X147" i="16"/>
  <c r="Y147" i="16"/>
  <c r="X148" i="16"/>
  <c r="Y148" i="16"/>
  <c r="X149" i="16"/>
  <c r="Y149" i="16"/>
  <c r="X150" i="16"/>
  <c r="Y150" i="16"/>
  <c r="X151" i="16"/>
  <c r="Y151" i="16"/>
  <c r="X152" i="16"/>
  <c r="Y152" i="16"/>
  <c r="X153" i="16"/>
  <c r="Y153" i="16"/>
  <c r="X154" i="16"/>
  <c r="Y154" i="16"/>
  <c r="X155" i="16"/>
  <c r="Y155" i="16"/>
  <c r="X156" i="16"/>
  <c r="Y156" i="16"/>
  <c r="X157" i="16"/>
  <c r="Y157" i="16"/>
  <c r="X158" i="16"/>
  <c r="Y158" i="16"/>
  <c r="X159" i="16"/>
  <c r="Y159" i="16"/>
  <c r="X160" i="16"/>
  <c r="Y160" i="16"/>
  <c r="X161" i="16"/>
  <c r="Y161" i="16"/>
  <c r="X162" i="16"/>
  <c r="Y162" i="16"/>
  <c r="X163" i="16"/>
  <c r="Y163" i="16"/>
  <c r="X164" i="16"/>
  <c r="Y164" i="16"/>
  <c r="X165" i="16"/>
  <c r="Y165" i="16"/>
  <c r="X166" i="16"/>
  <c r="Y166" i="16"/>
  <c r="X167" i="16"/>
  <c r="Y167" i="16"/>
  <c r="X168" i="16"/>
  <c r="Y168" i="16"/>
  <c r="X169" i="16"/>
  <c r="Y169" i="16"/>
  <c r="X170" i="16"/>
  <c r="Y170" i="16"/>
  <c r="X171" i="16"/>
  <c r="Y171" i="16"/>
  <c r="Y2" i="16"/>
  <c r="X2" i="16"/>
  <c r="G106" i="16"/>
  <c r="G107" i="16"/>
  <c r="G108" i="16"/>
  <c r="G109" i="16"/>
  <c r="G110" i="16"/>
  <c r="G111" i="16"/>
  <c r="G112" i="16"/>
  <c r="G113" i="16"/>
  <c r="G114" i="16"/>
  <c r="G115" i="16"/>
  <c r="R105" i="16"/>
  <c r="S105" i="16" s="1"/>
  <c r="V105" i="16"/>
  <c r="R106" i="16"/>
  <c r="S106" i="16" s="1"/>
  <c r="R107" i="16"/>
  <c r="S107" i="16" s="1"/>
  <c r="R108" i="16"/>
  <c r="S108" i="16" s="1"/>
  <c r="R109" i="16"/>
  <c r="S109" i="16" s="1"/>
  <c r="R110" i="16"/>
  <c r="S110" i="16" s="1"/>
  <c r="R111" i="16"/>
  <c r="S111" i="16" s="1"/>
  <c r="R112" i="16"/>
  <c r="S112" i="16" s="1"/>
  <c r="O105" i="16"/>
  <c r="O104" i="16"/>
  <c r="R104" i="16"/>
  <c r="G105" i="16"/>
  <c r="G104" i="16"/>
  <c r="G103" i="16"/>
  <c r="G102" i="16"/>
  <c r="G101" i="16"/>
  <c r="G100" i="16"/>
  <c r="G99" i="16"/>
  <c r="O90" i="16"/>
  <c r="O89" i="16"/>
  <c r="O88" i="16"/>
  <c r="O98" i="16"/>
  <c r="G98" i="16"/>
  <c r="O97" i="16"/>
  <c r="G97" i="16"/>
  <c r="O94" i="16"/>
  <c r="G94" i="16"/>
  <c r="O93" i="16"/>
  <c r="G93" i="16"/>
  <c r="AE3" i="13"/>
  <c r="AF3" i="13"/>
  <c r="AE4" i="13"/>
  <c r="AF4" i="13"/>
  <c r="AE5" i="13"/>
  <c r="AF5" i="13"/>
  <c r="AE6" i="13"/>
  <c r="AF6" i="13"/>
  <c r="AE7" i="13"/>
  <c r="AF7" i="13"/>
  <c r="AE8" i="13"/>
  <c r="AF8" i="13"/>
  <c r="AE9" i="13"/>
  <c r="AF9" i="13"/>
  <c r="AE10" i="13"/>
  <c r="AF10" i="13"/>
  <c r="AE11" i="13"/>
  <c r="AF11" i="13"/>
  <c r="AE12" i="13"/>
  <c r="AF12" i="13"/>
  <c r="AE13" i="13"/>
  <c r="AF13" i="13"/>
  <c r="AE14" i="13"/>
  <c r="AF14" i="13"/>
  <c r="AE15" i="13"/>
  <c r="AF15" i="13"/>
  <c r="AE16" i="13"/>
  <c r="AF16" i="13"/>
  <c r="AE17" i="13"/>
  <c r="AF17" i="13"/>
  <c r="AE18" i="13"/>
  <c r="AF18" i="13"/>
  <c r="AE19" i="13"/>
  <c r="AF19" i="13"/>
  <c r="AE20" i="13"/>
  <c r="AF20" i="13"/>
  <c r="AE21" i="13"/>
  <c r="AF21" i="13"/>
  <c r="AE22" i="13"/>
  <c r="AF22" i="13"/>
  <c r="AE23" i="13"/>
  <c r="AF23" i="13"/>
  <c r="AE24" i="13"/>
  <c r="AF24" i="13"/>
  <c r="AE25" i="13"/>
  <c r="AF25" i="13"/>
  <c r="AE26" i="13"/>
  <c r="AF26" i="13"/>
  <c r="AE27" i="13"/>
  <c r="AF27" i="13"/>
  <c r="AE28" i="13"/>
  <c r="AF28" i="13"/>
  <c r="AE29" i="13"/>
  <c r="AF29" i="13"/>
  <c r="AE30" i="13"/>
  <c r="AF30" i="13"/>
  <c r="AE31" i="13"/>
  <c r="AF31" i="13"/>
  <c r="AE32" i="13"/>
  <c r="AF32" i="13"/>
  <c r="AE33" i="13"/>
  <c r="AF33" i="13"/>
  <c r="AE34" i="13"/>
  <c r="AF34" i="13"/>
  <c r="AE35" i="13"/>
  <c r="AF35" i="13"/>
  <c r="AE36" i="13"/>
  <c r="AF36" i="13"/>
  <c r="AE37" i="13"/>
  <c r="AF37" i="13"/>
  <c r="AE38" i="13"/>
  <c r="AF38" i="13"/>
  <c r="AE39" i="13"/>
  <c r="AF39" i="13"/>
  <c r="AE40" i="13"/>
  <c r="AF40" i="13"/>
  <c r="AE41" i="13"/>
  <c r="AF41" i="13"/>
  <c r="AE42" i="13"/>
  <c r="AF42" i="13"/>
  <c r="AE43" i="13"/>
  <c r="AF43" i="13"/>
  <c r="AE44" i="13"/>
  <c r="AF44" i="13"/>
  <c r="AE45" i="13"/>
  <c r="AF45" i="13"/>
  <c r="AE46" i="13"/>
  <c r="AF46" i="13"/>
  <c r="AE47" i="13"/>
  <c r="AF47" i="13"/>
  <c r="AE48" i="13"/>
  <c r="AF48" i="13"/>
  <c r="AE49" i="13"/>
  <c r="AF49" i="13"/>
  <c r="AE50" i="13"/>
  <c r="AF50" i="13"/>
  <c r="AE51" i="13"/>
  <c r="AF51" i="13"/>
  <c r="AE52" i="13"/>
  <c r="AF52" i="13"/>
  <c r="AE53" i="13"/>
  <c r="AF53" i="13"/>
  <c r="AE54" i="13"/>
  <c r="AF54" i="13"/>
  <c r="AE55" i="13"/>
  <c r="AF55" i="13"/>
  <c r="AE56" i="13"/>
  <c r="AF56" i="13"/>
  <c r="AE57" i="13"/>
  <c r="AF57" i="13"/>
  <c r="AE58" i="13"/>
  <c r="AF58" i="13"/>
  <c r="AE59" i="13"/>
  <c r="AF59" i="13"/>
  <c r="AE60" i="13"/>
  <c r="AF60" i="13"/>
  <c r="AE61" i="13"/>
  <c r="AF61" i="13"/>
  <c r="AE62" i="13"/>
  <c r="AF62" i="13"/>
  <c r="AE63" i="13"/>
  <c r="AF63" i="13"/>
  <c r="AE64" i="13"/>
  <c r="AF64" i="13"/>
  <c r="AE65" i="13"/>
  <c r="AF65" i="13"/>
  <c r="AE66" i="13"/>
  <c r="AF66" i="13"/>
  <c r="AE67" i="13"/>
  <c r="AF67" i="13"/>
  <c r="AF68" i="13"/>
  <c r="AF69" i="13"/>
  <c r="AF70" i="13"/>
  <c r="AE71" i="13"/>
  <c r="AF71" i="13"/>
  <c r="AF72" i="13"/>
  <c r="AF73" i="13"/>
  <c r="AE74" i="13"/>
  <c r="AF74" i="13"/>
  <c r="AF75" i="13"/>
  <c r="AF76" i="13"/>
  <c r="AE77" i="13"/>
  <c r="AF77" i="13"/>
  <c r="AE78" i="13"/>
  <c r="AF78" i="13"/>
  <c r="AE79" i="13"/>
  <c r="AF79" i="13"/>
  <c r="AE80" i="13"/>
  <c r="AF80" i="13"/>
  <c r="AE81" i="13"/>
  <c r="AF81" i="13"/>
  <c r="AE82" i="13"/>
  <c r="AF82" i="13"/>
  <c r="AE83" i="13"/>
  <c r="AF83" i="13"/>
  <c r="AE84" i="13"/>
  <c r="AF84" i="13"/>
  <c r="AE85" i="13"/>
  <c r="AF85" i="13"/>
  <c r="AE86" i="13"/>
  <c r="AF86" i="13"/>
  <c r="AE87" i="13"/>
  <c r="AF87" i="13"/>
  <c r="AE88" i="13"/>
  <c r="AF88" i="13"/>
  <c r="AE89" i="13"/>
  <c r="AF89" i="13"/>
  <c r="AE90" i="13"/>
  <c r="AF90" i="13"/>
  <c r="AE91" i="13"/>
  <c r="AF91" i="13"/>
  <c r="AE92" i="13"/>
  <c r="AF92" i="13"/>
  <c r="AE93" i="13"/>
  <c r="AF93" i="13"/>
  <c r="AE94" i="13"/>
  <c r="AF94" i="13"/>
  <c r="AE95" i="13"/>
  <c r="AF95" i="13"/>
  <c r="AE96" i="13"/>
  <c r="AF96" i="13"/>
  <c r="AE97" i="13"/>
  <c r="AF97" i="13"/>
  <c r="AE98" i="13"/>
  <c r="AF98" i="13"/>
  <c r="AE99" i="13"/>
  <c r="AF99" i="13"/>
  <c r="AE100" i="13"/>
  <c r="AF100" i="13"/>
  <c r="AE101" i="13"/>
  <c r="AF101" i="13"/>
  <c r="AE102" i="13"/>
  <c r="AF102" i="13"/>
  <c r="AE103" i="13"/>
  <c r="AF103" i="13"/>
  <c r="AE104" i="13"/>
  <c r="AF104" i="13"/>
  <c r="AE105" i="13"/>
  <c r="AF105" i="13"/>
  <c r="AE106" i="13"/>
  <c r="AF106" i="13"/>
  <c r="AE107" i="13"/>
  <c r="AF107" i="13"/>
  <c r="AE108" i="13"/>
  <c r="AF108" i="13"/>
  <c r="AE109" i="13"/>
  <c r="AF109" i="13"/>
  <c r="AE110" i="13"/>
  <c r="AF110" i="13"/>
  <c r="AE111" i="13"/>
  <c r="AF111" i="13"/>
  <c r="AE112" i="13"/>
  <c r="AF112" i="13"/>
  <c r="AE113" i="13"/>
  <c r="AF113" i="13"/>
  <c r="AE114" i="13"/>
  <c r="AF114" i="13"/>
  <c r="AE115" i="13"/>
  <c r="AF115" i="13"/>
  <c r="AE116" i="13"/>
  <c r="AF116" i="13"/>
  <c r="AE117" i="13"/>
  <c r="AF117" i="13"/>
  <c r="AE118" i="13"/>
  <c r="AF118" i="13"/>
  <c r="AE119" i="13"/>
  <c r="AF119" i="13"/>
  <c r="AE120" i="13"/>
  <c r="AF120" i="13"/>
  <c r="AE121" i="13"/>
  <c r="AF121" i="13"/>
  <c r="AE122" i="13"/>
  <c r="AF122" i="13"/>
  <c r="AE123" i="13"/>
  <c r="AF123" i="13"/>
  <c r="AE124" i="13"/>
  <c r="AF124" i="13"/>
  <c r="AE125" i="13"/>
  <c r="AF125" i="13"/>
  <c r="AE126" i="13"/>
  <c r="AF126" i="13"/>
  <c r="AE127" i="13"/>
  <c r="AF127" i="13"/>
  <c r="AE128" i="13"/>
  <c r="AF128" i="13"/>
  <c r="AE129" i="13"/>
  <c r="AF129" i="13"/>
  <c r="AE130" i="13"/>
  <c r="AF130" i="13"/>
  <c r="AE131" i="13"/>
  <c r="AF131" i="13"/>
  <c r="AE132" i="13"/>
  <c r="AF132" i="13"/>
  <c r="AE133" i="13"/>
  <c r="AF133" i="13"/>
  <c r="AE134" i="13"/>
  <c r="AF134" i="13"/>
  <c r="AE135" i="13"/>
  <c r="AF135" i="13"/>
  <c r="AE136" i="13"/>
  <c r="AF136" i="13"/>
  <c r="AE137" i="13"/>
  <c r="AF137" i="13"/>
  <c r="AE138" i="13"/>
  <c r="AF138" i="13"/>
  <c r="AE139" i="13"/>
  <c r="AF139" i="13"/>
  <c r="AE140" i="13"/>
  <c r="AF140" i="13"/>
  <c r="AE141" i="13"/>
  <c r="AF141" i="13"/>
  <c r="AE142" i="13"/>
  <c r="AF142" i="13"/>
  <c r="AE143" i="13"/>
  <c r="AF143" i="13"/>
  <c r="AE144" i="13"/>
  <c r="AF144" i="13"/>
  <c r="AE145" i="13"/>
  <c r="AF145" i="13"/>
  <c r="AE146" i="13"/>
  <c r="AF146" i="13"/>
  <c r="AE147" i="13"/>
  <c r="AF147" i="13"/>
  <c r="AE148" i="13"/>
  <c r="AF148" i="13"/>
  <c r="AE149" i="13"/>
  <c r="AF149" i="13"/>
  <c r="AE150" i="13"/>
  <c r="AF150" i="13"/>
  <c r="AE151" i="13"/>
  <c r="AF151" i="13"/>
  <c r="AE152" i="13"/>
  <c r="AF152" i="13"/>
  <c r="AE153" i="13"/>
  <c r="AF153" i="13"/>
  <c r="AE154" i="13"/>
  <c r="AF154" i="13"/>
  <c r="AE155" i="13"/>
  <c r="AF155" i="13"/>
  <c r="AE156" i="13"/>
  <c r="AF156" i="13"/>
  <c r="AE157" i="13"/>
  <c r="AF157" i="13"/>
  <c r="AE158" i="13"/>
  <c r="AF158" i="13"/>
  <c r="AE159" i="13"/>
  <c r="AF159" i="13"/>
  <c r="AE160" i="13"/>
  <c r="AF160" i="13"/>
  <c r="AE161" i="13"/>
  <c r="AF161" i="13"/>
  <c r="AE162" i="13"/>
  <c r="AF162" i="13"/>
  <c r="AE163" i="13"/>
  <c r="AF163" i="13"/>
  <c r="AE164" i="13"/>
  <c r="AF164" i="13"/>
  <c r="AE165" i="13"/>
  <c r="AF165" i="13"/>
  <c r="AE166" i="13"/>
  <c r="AF166" i="13"/>
  <c r="AE167" i="13"/>
  <c r="AF167" i="13"/>
  <c r="AE168" i="13"/>
  <c r="AF168" i="13"/>
  <c r="AE169" i="13"/>
  <c r="AF169" i="13"/>
  <c r="AE170" i="13"/>
  <c r="AF170" i="13"/>
  <c r="AE171" i="13"/>
  <c r="AF171" i="13"/>
  <c r="AE172" i="13"/>
  <c r="AF172" i="13"/>
  <c r="AE173" i="13"/>
  <c r="AF173" i="13"/>
  <c r="AE174" i="13"/>
  <c r="AF174" i="13"/>
  <c r="AE175" i="13"/>
  <c r="AF175" i="13"/>
  <c r="AE176" i="13"/>
  <c r="AF176" i="13"/>
  <c r="AE177" i="13"/>
  <c r="AF177" i="13"/>
  <c r="AE178" i="13"/>
  <c r="AF178" i="13"/>
  <c r="AE179" i="13"/>
  <c r="AF179" i="13"/>
  <c r="AE180" i="13"/>
  <c r="AF180" i="13"/>
  <c r="AE181" i="13"/>
  <c r="AF181" i="13"/>
  <c r="AE182" i="13"/>
  <c r="AF182" i="13"/>
  <c r="AE183" i="13"/>
  <c r="AF183" i="13"/>
  <c r="AE184" i="13"/>
  <c r="AF184" i="13"/>
  <c r="AE185" i="13"/>
  <c r="AF185" i="13"/>
  <c r="AE186" i="13"/>
  <c r="AF186" i="13"/>
  <c r="AE187" i="13"/>
  <c r="AF187" i="13"/>
  <c r="AE188" i="13"/>
  <c r="AF188" i="13"/>
  <c r="AE189" i="13"/>
  <c r="AF189" i="13"/>
  <c r="AE190" i="13"/>
  <c r="AF190" i="13"/>
  <c r="AE191" i="13"/>
  <c r="AF191" i="13"/>
  <c r="AE192" i="13"/>
  <c r="AF192" i="13"/>
  <c r="AE193" i="13"/>
  <c r="AF193" i="13"/>
  <c r="AE194" i="13"/>
  <c r="AF194" i="13"/>
  <c r="AE195" i="13"/>
  <c r="AF195" i="13"/>
  <c r="AE196" i="13"/>
  <c r="AF196" i="13"/>
  <c r="AE197" i="13"/>
  <c r="AF197" i="13"/>
  <c r="AE198" i="13"/>
  <c r="AF198" i="13"/>
  <c r="AE199" i="13"/>
  <c r="AF199" i="13"/>
  <c r="AE200" i="13"/>
  <c r="AF200" i="13"/>
  <c r="AE201" i="13"/>
  <c r="AF201" i="13"/>
  <c r="AE202" i="13"/>
  <c r="AF202" i="13"/>
  <c r="AE203" i="13"/>
  <c r="AF203" i="13"/>
  <c r="AE204" i="13"/>
  <c r="AF204" i="13"/>
  <c r="AE205" i="13"/>
  <c r="AF205" i="13"/>
  <c r="AE206" i="13"/>
  <c r="AF206" i="13"/>
  <c r="AE208" i="13"/>
  <c r="AF208" i="13"/>
  <c r="AE210" i="13"/>
  <c r="AF210" i="13"/>
  <c r="AE212" i="13"/>
  <c r="AF212" i="13"/>
  <c r="AE213" i="13"/>
  <c r="AF213" i="13"/>
  <c r="AE214" i="13"/>
  <c r="AF214" i="13"/>
  <c r="AE215" i="13"/>
  <c r="AF215" i="13"/>
  <c r="AE216" i="13"/>
  <c r="AF216" i="13"/>
  <c r="AE217" i="13"/>
  <c r="AF217" i="13"/>
  <c r="AE218" i="13"/>
  <c r="AF218" i="13"/>
  <c r="AE219" i="13"/>
  <c r="AF219" i="13"/>
  <c r="AE220" i="13"/>
  <c r="AF220" i="13"/>
  <c r="AF2" i="13"/>
  <c r="AE2" i="13"/>
  <c r="H201" i="13"/>
  <c r="H199" i="13"/>
  <c r="H198" i="13"/>
  <c r="H197" i="13"/>
  <c r="H196" i="13"/>
  <c r="H195" i="13"/>
  <c r="H192" i="13"/>
  <c r="H191" i="13"/>
  <c r="H189" i="13"/>
  <c r="H188" i="13"/>
  <c r="H187" i="13"/>
  <c r="H185" i="13"/>
  <c r="H182" i="13"/>
  <c r="H181" i="13"/>
  <c r="H180" i="13"/>
  <c r="H177" i="13"/>
  <c r="H176" i="13"/>
  <c r="H175" i="13"/>
  <c r="H174" i="13"/>
  <c r="H173" i="13"/>
  <c r="H169" i="13"/>
  <c r="H167" i="13"/>
  <c r="H166" i="13"/>
  <c r="H165" i="13"/>
  <c r="H162" i="13"/>
  <c r="H159" i="13"/>
  <c r="H158" i="13"/>
  <c r="H157" i="13"/>
  <c r="H156" i="13"/>
  <c r="H155" i="13"/>
  <c r="H154" i="13"/>
  <c r="H153" i="13"/>
  <c r="H152" i="13"/>
  <c r="H151" i="13"/>
  <c r="H150" i="13"/>
  <c r="H149" i="13"/>
  <c r="H148" i="13"/>
  <c r="H147" i="13"/>
  <c r="H146" i="13"/>
  <c r="H145" i="13"/>
  <c r="H144" i="13"/>
  <c r="H143" i="13"/>
  <c r="H142" i="13"/>
  <c r="H141" i="13"/>
  <c r="H140" i="13"/>
  <c r="H136" i="13"/>
  <c r="H135" i="13"/>
  <c r="H134" i="13"/>
  <c r="H133" i="13"/>
  <c r="H127" i="13"/>
  <c r="H125" i="13"/>
  <c r="H123" i="13"/>
  <c r="H117" i="13"/>
  <c r="H116" i="13"/>
  <c r="H114" i="13"/>
  <c r="H112" i="13"/>
  <c r="H110" i="13"/>
  <c r="H104" i="13"/>
  <c r="H103" i="13"/>
  <c r="H102" i="13"/>
  <c r="H101" i="13"/>
  <c r="H100" i="13"/>
  <c r="H95" i="13"/>
  <c r="H93" i="13"/>
  <c r="H83" i="13"/>
  <c r="H81" i="13"/>
  <c r="H80" i="13"/>
  <c r="H79" i="13"/>
  <c r="H78" i="13"/>
  <c r="H77" i="13"/>
  <c r="H76" i="13"/>
  <c r="H73" i="13"/>
  <c r="H72" i="13"/>
  <c r="H69" i="13"/>
  <c r="H68" i="13"/>
  <c r="H64" i="13"/>
  <c r="H63" i="13"/>
  <c r="H62" i="13"/>
  <c r="H60" i="13"/>
  <c r="H58" i="13"/>
  <c r="H57" i="13"/>
  <c r="H55" i="13"/>
  <c r="H54" i="13"/>
  <c r="H53" i="13"/>
  <c r="H44" i="13"/>
  <c r="H42" i="13"/>
  <c r="H40" i="13"/>
  <c r="H50" i="13"/>
  <c r="H49" i="13"/>
  <c r="H37" i="13"/>
  <c r="H36" i="13"/>
  <c r="H35" i="13"/>
  <c r="H34" i="13"/>
  <c r="H178" i="13"/>
  <c r="H96" i="13"/>
  <c r="H74" i="13"/>
  <c r="H59" i="13"/>
  <c r="H48" i="13"/>
  <c r="H47" i="13"/>
  <c r="D15" i="13" l="1"/>
  <c r="D16" i="13" s="1"/>
  <c r="W227" i="13"/>
  <c r="X227" i="13" s="1"/>
  <c r="Y227" i="13" s="1"/>
  <c r="W208" i="13"/>
  <c r="X208" i="13" s="1"/>
  <c r="Y208" i="13" s="1"/>
  <c r="W219" i="13"/>
  <c r="X219" i="13" s="1"/>
  <c r="Y219" i="13" s="1"/>
  <c r="W213" i="13"/>
  <c r="X213" i="13" s="1"/>
  <c r="Y213" i="13" s="1"/>
  <c r="W206" i="13"/>
  <c r="X206" i="13" s="1"/>
  <c r="Y206" i="13" s="1"/>
  <c r="X215" i="13"/>
  <c r="Y215" i="13" s="1"/>
  <c r="X210" i="13"/>
  <c r="Y210" i="13" s="1"/>
  <c r="X1" i="16"/>
  <c r="Y1" i="16"/>
  <c r="AF1" i="13"/>
  <c r="AE1" i="13"/>
  <c r="H184" i="13"/>
  <c r="H122" i="13"/>
  <c r="H121" i="13"/>
  <c r="H120" i="13"/>
  <c r="H119" i="13"/>
  <c r="H118" i="13"/>
  <c r="H97" i="13"/>
  <c r="H92" i="13"/>
  <c r="H91" i="13"/>
  <c r="H66" i="13"/>
  <c r="H52" i="13"/>
  <c r="H51" i="13"/>
  <c r="H39" i="13"/>
  <c r="H38" i="13"/>
  <c r="H28" i="13"/>
  <c r="H27" i="13"/>
  <c r="H26" i="13"/>
  <c r="H23" i="13"/>
  <c r="H22" i="13"/>
  <c r="H71" i="13"/>
  <c r="H16" i="13"/>
  <c r="AC3" i="13"/>
  <c r="AC4" i="13"/>
  <c r="AC5" i="13"/>
  <c r="AC6" i="13"/>
  <c r="AA7" i="13"/>
  <c r="AC7" i="13"/>
  <c r="AC8" i="13"/>
  <c r="AC9" i="13"/>
  <c r="AC10" i="13"/>
  <c r="AA11" i="13"/>
  <c r="AC11" i="13"/>
  <c r="AC12" i="13"/>
  <c r="AC13" i="13"/>
  <c r="AA14" i="13"/>
  <c r="AC14" i="13"/>
  <c r="AA15" i="13"/>
  <c r="AC15" i="13"/>
  <c r="AC16" i="13"/>
  <c r="AC17" i="13"/>
  <c r="AA18" i="13"/>
  <c r="AC18" i="13"/>
  <c r="AA19" i="13"/>
  <c r="AC19" i="13"/>
  <c r="AC20" i="13"/>
  <c r="AA21" i="13"/>
  <c r="AC21" i="13"/>
  <c r="AC22" i="13"/>
  <c r="AC23" i="13"/>
  <c r="AC24" i="13"/>
  <c r="AC25" i="13"/>
  <c r="AA26" i="13"/>
  <c r="AC26" i="13"/>
  <c r="AC27" i="13"/>
  <c r="AA28" i="13"/>
  <c r="AC28" i="13"/>
  <c r="AC29" i="13"/>
  <c r="AC30" i="13"/>
  <c r="AA31" i="13"/>
  <c r="AC31" i="13"/>
  <c r="AC32" i="13"/>
  <c r="AC33" i="13"/>
  <c r="AC36" i="13"/>
  <c r="AA38" i="13"/>
  <c r="AC38" i="13"/>
  <c r="AC39" i="13"/>
  <c r="AC40" i="13"/>
  <c r="AA41" i="13"/>
  <c r="AC41" i="13"/>
  <c r="AC42" i="13"/>
  <c r="AA43" i="13"/>
  <c r="AC43" i="13"/>
  <c r="AA45" i="13"/>
  <c r="AC45" i="13"/>
  <c r="AC46" i="13"/>
  <c r="AC47" i="13"/>
  <c r="AC48" i="13"/>
  <c r="AC49" i="13"/>
  <c r="AC50" i="13"/>
  <c r="AA51" i="13"/>
  <c r="AC51" i="13"/>
  <c r="AA52" i="13"/>
  <c r="AC52" i="13"/>
  <c r="AC53" i="13"/>
  <c r="AC54" i="13"/>
  <c r="AC55" i="13"/>
  <c r="AA56" i="13"/>
  <c r="AC56" i="13"/>
  <c r="AC58" i="13"/>
  <c r="AA59" i="13"/>
  <c r="AC59" i="13"/>
  <c r="AC60" i="13"/>
  <c r="AA61" i="13"/>
  <c r="AC61" i="13"/>
  <c r="AC62" i="13"/>
  <c r="AC63" i="13"/>
  <c r="AC64" i="13"/>
  <c r="AA65" i="13"/>
  <c r="AC65" i="13"/>
  <c r="AA66" i="13"/>
  <c r="AC66" i="13"/>
  <c r="AA67" i="13"/>
  <c r="AC67" i="13"/>
  <c r="AC68" i="13"/>
  <c r="AC69" i="13"/>
  <c r="AC70" i="13"/>
  <c r="AA71" i="13"/>
  <c r="AC71" i="13"/>
  <c r="AC72" i="13"/>
  <c r="AA74" i="13"/>
  <c r="AC74" i="13"/>
  <c r="AC76" i="13"/>
  <c r="AC77" i="13"/>
  <c r="AC79" i="13"/>
  <c r="AC80" i="13"/>
  <c r="AA82" i="13"/>
  <c r="AC82" i="13"/>
  <c r="AC84" i="13"/>
  <c r="AC85" i="13"/>
  <c r="AC86" i="13"/>
  <c r="AA87" i="13"/>
  <c r="AC87" i="13"/>
  <c r="AC88" i="13"/>
  <c r="AC89" i="13"/>
  <c r="AC90" i="13"/>
  <c r="AA91" i="13"/>
  <c r="AC91" i="13"/>
  <c r="AC92" i="13"/>
  <c r="AC93" i="13"/>
  <c r="AA94" i="13"/>
  <c r="AC94" i="13"/>
  <c r="AC95" i="13"/>
  <c r="AA96" i="13"/>
  <c r="AC96" i="13"/>
  <c r="AA97" i="13"/>
  <c r="AC97" i="13"/>
  <c r="AA98" i="13"/>
  <c r="AC98" i="13"/>
  <c r="AA99" i="13"/>
  <c r="AC99" i="13"/>
  <c r="AC100" i="13"/>
  <c r="AC101" i="13"/>
  <c r="AC103" i="13"/>
  <c r="AC104" i="13"/>
  <c r="AA105" i="13"/>
  <c r="AC105" i="13"/>
  <c r="AA106" i="13"/>
  <c r="AC106" i="13"/>
  <c r="AA107" i="13"/>
  <c r="AC107" i="13"/>
  <c r="AA108" i="13"/>
  <c r="AC108" i="13"/>
  <c r="AA109" i="13"/>
  <c r="AC109" i="13"/>
  <c r="AC110" i="13"/>
  <c r="AA111" i="13"/>
  <c r="AC111" i="13"/>
  <c r="AC112" i="13"/>
  <c r="AA113" i="13"/>
  <c r="AC113" i="13"/>
  <c r="AA115" i="13"/>
  <c r="AC115" i="13"/>
  <c r="AA119" i="13"/>
  <c r="AC119" i="13"/>
  <c r="AA120" i="13"/>
  <c r="AC120" i="13"/>
  <c r="AC121" i="13"/>
  <c r="AA122" i="13"/>
  <c r="AC122" i="13"/>
  <c r="AA124" i="13"/>
  <c r="AC124" i="13"/>
  <c r="AC125" i="13"/>
  <c r="AA126" i="13"/>
  <c r="AC126" i="13"/>
  <c r="AA128" i="13"/>
  <c r="AC128" i="13"/>
  <c r="AC129" i="13"/>
  <c r="AC130" i="13"/>
  <c r="AC131" i="13"/>
  <c r="AC132" i="13"/>
  <c r="AA137" i="13"/>
  <c r="AC137" i="13"/>
  <c r="AA138" i="13"/>
  <c r="AC138" i="13"/>
  <c r="AA139" i="13"/>
  <c r="AC139" i="13"/>
  <c r="AC140" i="13"/>
  <c r="AC141" i="13"/>
  <c r="AC142" i="13"/>
  <c r="AC143" i="13"/>
  <c r="AC144" i="13"/>
  <c r="AC145" i="13"/>
  <c r="AC146" i="13"/>
  <c r="AC147" i="13"/>
  <c r="AC159" i="13"/>
  <c r="AA160" i="13"/>
  <c r="AC160" i="13"/>
  <c r="AA161" i="13"/>
  <c r="AC161" i="13"/>
  <c r="AC162" i="13"/>
  <c r="AA163" i="13"/>
  <c r="AC163" i="13"/>
  <c r="AA164" i="13"/>
  <c r="AC164" i="13"/>
  <c r="AC165" i="13"/>
  <c r="AC166" i="13"/>
  <c r="AC167" i="13"/>
  <c r="AA168" i="13"/>
  <c r="AC168" i="13"/>
  <c r="AC169" i="13"/>
  <c r="AA170" i="13"/>
  <c r="AC170" i="13"/>
  <c r="AA171" i="13"/>
  <c r="AC171" i="13"/>
  <c r="AA172" i="13"/>
  <c r="AC172" i="13"/>
  <c r="AC176" i="13"/>
  <c r="AC177" i="13"/>
  <c r="AA178" i="13"/>
  <c r="AC178" i="13"/>
  <c r="AA179" i="13"/>
  <c r="AC179" i="13"/>
  <c r="AA183" i="13"/>
  <c r="AC183" i="13"/>
  <c r="AA184" i="13"/>
  <c r="AC184" i="13"/>
  <c r="AA186" i="13"/>
  <c r="AC186" i="13"/>
  <c r="AC187" i="13"/>
  <c r="AA190" i="13"/>
  <c r="AC190" i="13"/>
  <c r="AC191" i="13"/>
  <c r="AC192" i="13"/>
  <c r="AA193" i="13"/>
  <c r="AC193" i="13"/>
  <c r="AA194" i="13"/>
  <c r="AC194" i="13"/>
  <c r="AA200" i="13"/>
  <c r="AC200" i="13"/>
  <c r="AC225" i="13"/>
  <c r="AA226" i="13"/>
  <c r="AC226" i="13"/>
  <c r="AC227" i="13"/>
  <c r="AA228" i="13"/>
  <c r="AC228" i="13"/>
  <c r="AC229" i="13"/>
  <c r="AC230" i="13"/>
  <c r="AA231" i="13"/>
  <c r="AC231" i="13"/>
  <c r="AC232" i="13"/>
  <c r="AA233" i="13"/>
  <c r="AC233" i="13"/>
  <c r="AC234" i="13"/>
  <c r="AA235" i="13"/>
  <c r="AC235" i="13"/>
  <c r="AA236" i="13"/>
  <c r="AC236" i="13"/>
  <c r="AA237" i="13"/>
  <c r="AC237" i="13"/>
  <c r="AA238" i="13"/>
  <c r="AC238" i="13"/>
  <c r="AA239" i="13"/>
  <c r="AC239" i="13"/>
  <c r="AA240" i="13"/>
  <c r="AC240" i="13"/>
  <c r="AC241" i="13"/>
  <c r="AC242" i="13"/>
  <c r="AA243" i="13"/>
  <c r="AC243" i="13"/>
  <c r="AC244" i="13"/>
  <c r="H193" i="13"/>
  <c r="H139" i="13"/>
  <c r="H138" i="13"/>
  <c r="H137" i="13"/>
  <c r="H88" i="13"/>
  <c r="H67" i="13"/>
  <c r="H61" i="13"/>
  <c r="H15" i="13"/>
  <c r="H14" i="13"/>
  <c r="H11" i="13"/>
  <c r="H6" i="13"/>
  <c r="H190" i="13"/>
  <c r="H107" i="13"/>
  <c r="H106" i="13"/>
  <c r="H105" i="13"/>
  <c r="H94" i="13"/>
  <c r="H90" i="13"/>
  <c r="H89" i="13"/>
  <c r="H84" i="13"/>
  <c r="H46" i="13"/>
  <c r="H45" i="13"/>
  <c r="H33" i="13"/>
  <c r="H32" i="13"/>
  <c r="H31" i="13"/>
  <c r="H30" i="13"/>
  <c r="H29" i="13"/>
  <c r="H25" i="13"/>
  <c r="H24" i="13"/>
  <c r="H21" i="13"/>
  <c r="H20" i="13"/>
  <c r="H19" i="13"/>
  <c r="H18" i="13"/>
  <c r="H17" i="13"/>
  <c r="H8" i="13"/>
  <c r="H7" i="13"/>
  <c r="H3" i="13"/>
  <c r="H2" i="13"/>
  <c r="V10" i="16"/>
  <c r="V12" i="16"/>
  <c r="V14" i="16"/>
  <c r="V17" i="16"/>
  <c r="V18" i="16"/>
  <c r="V26" i="16"/>
  <c r="V27" i="16"/>
  <c r="V28" i="16"/>
  <c r="V88" i="16"/>
  <c r="V93" i="16"/>
  <c r="V97" i="16"/>
  <c r="V119" i="16"/>
  <c r="V121" i="16"/>
  <c r="V125" i="16"/>
  <c r="V148" i="16"/>
  <c r="V149" i="16"/>
  <c r="V170" i="16"/>
  <c r="V171" i="16"/>
  <c r="D17" i="13" l="1"/>
  <c r="W149" i="16"/>
  <c r="W150" i="16"/>
  <c r="W151" i="16"/>
  <c r="W152" i="16"/>
  <c r="W153" i="16"/>
  <c r="W154" i="16"/>
  <c r="W155" i="16"/>
  <c r="W156" i="16"/>
  <c r="W157" i="16"/>
  <c r="W158" i="16"/>
  <c r="W159" i="16"/>
  <c r="W160" i="16"/>
  <c r="W161" i="16"/>
  <c r="W162" i="16"/>
  <c r="W163" i="16"/>
  <c r="W164" i="16"/>
  <c r="W165" i="16"/>
  <c r="W166" i="16"/>
  <c r="W167" i="16"/>
  <c r="W168" i="16"/>
  <c r="W169" i="16"/>
  <c r="W170" i="16"/>
  <c r="W171"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5" i="16"/>
  <c r="O28" i="16"/>
  <c r="G28" i="16"/>
  <c r="R22" i="16"/>
  <c r="S22" i="16" s="1"/>
  <c r="R21" i="16" s="1"/>
  <c r="S21" i="16" s="1"/>
  <c r="R20" i="16" s="1"/>
  <c r="S20" i="16" s="1"/>
  <c r="R19" i="16" s="1"/>
  <c r="S19" i="16" s="1"/>
  <c r="R23" i="16"/>
  <c r="S23" i="16" s="1"/>
  <c r="R24" i="16"/>
  <c r="S24" i="16" s="1"/>
  <c r="R25" i="16"/>
  <c r="S25" i="16" s="1"/>
  <c r="R26" i="16"/>
  <c r="S26" i="16" s="1"/>
  <c r="R27" i="16"/>
  <c r="S27" i="16" s="1"/>
  <c r="R28" i="16"/>
  <c r="S28" i="16" s="1"/>
  <c r="R29" i="16"/>
  <c r="S29" i="16" s="1"/>
  <c r="R30" i="16"/>
  <c r="S30" i="16" s="1"/>
  <c r="R31" i="16"/>
  <c r="S31" i="16" s="1"/>
  <c r="R32" i="16"/>
  <c r="S32" i="16" s="1"/>
  <c r="R33" i="16"/>
  <c r="S33" i="16" s="1"/>
  <c r="R34" i="16"/>
  <c r="S34" i="16" s="1"/>
  <c r="R35" i="16"/>
  <c r="S35" i="16" s="1"/>
  <c r="R36" i="16"/>
  <c r="S36" i="16" s="1"/>
  <c r="R37" i="16"/>
  <c r="S37" i="16" s="1"/>
  <c r="R38" i="16"/>
  <c r="S38" i="16" s="1"/>
  <c r="R39" i="16"/>
  <c r="S39" i="16" s="1"/>
  <c r="O27" i="16"/>
  <c r="G27" i="16"/>
  <c r="O26" i="16"/>
  <c r="G26" i="16"/>
  <c r="O25" i="16"/>
  <c r="G25" i="16"/>
  <c r="R18" i="16"/>
  <c r="S18" i="16" s="1"/>
  <c r="O18" i="16"/>
  <c r="R17" i="16"/>
  <c r="S17" i="16" s="1"/>
  <c r="O17" i="16"/>
  <c r="C17" i="16"/>
  <c r="C18" i="16"/>
  <c r="O22" i="16"/>
  <c r="G22" i="16"/>
  <c r="O21" i="16"/>
  <c r="G21" i="16"/>
  <c r="O20" i="16"/>
  <c r="G20" i="16"/>
  <c r="G18" i="16"/>
  <c r="G17" i="16"/>
  <c r="R3" i="16"/>
  <c r="S3" i="16" s="1"/>
  <c r="R4" i="16"/>
  <c r="S4" i="16" s="1"/>
  <c r="R5" i="16"/>
  <c r="S5" i="16" s="1"/>
  <c r="R6" i="16"/>
  <c r="S6" i="16" s="1"/>
  <c r="R7" i="16"/>
  <c r="R8" i="16"/>
  <c r="S8" i="16" s="1"/>
  <c r="R9" i="16"/>
  <c r="R10" i="16"/>
  <c r="R11" i="16"/>
  <c r="R12" i="16"/>
  <c r="R13" i="16"/>
  <c r="R14" i="16"/>
  <c r="R15" i="16"/>
  <c r="S15" i="16" s="1"/>
  <c r="R16" i="16"/>
  <c r="S16" i="16" s="1"/>
  <c r="C10" i="16"/>
  <c r="C12" i="16"/>
  <c r="C14" i="16"/>
  <c r="O14" i="16"/>
  <c r="G14" i="16"/>
  <c r="O12" i="16"/>
  <c r="G12" i="16"/>
  <c r="O10" i="16"/>
  <c r="G10" i="16"/>
  <c r="G6" i="16"/>
  <c r="G7" i="16"/>
  <c r="G8" i="16"/>
  <c r="G9" i="16"/>
  <c r="G11" i="16"/>
  <c r="G13" i="16"/>
  <c r="G15" i="16"/>
  <c r="G16" i="16"/>
  <c r="G19" i="16"/>
  <c r="G23" i="16"/>
  <c r="G24" i="16"/>
  <c r="G29" i="16"/>
  <c r="G30" i="16"/>
  <c r="G31" i="16"/>
  <c r="G32" i="16"/>
  <c r="G33" i="16"/>
  <c r="G34" i="16"/>
  <c r="G35" i="16"/>
  <c r="G36" i="16"/>
  <c r="G37" i="16"/>
  <c r="G38" i="16"/>
  <c r="G39" i="16"/>
  <c r="G40" i="16"/>
  <c r="G3" i="16"/>
  <c r="V258" i="16"/>
  <c r="V259" i="16"/>
  <c r="V260" i="16"/>
  <c r="V261" i="16"/>
  <c r="G2" i="16"/>
  <c r="G263" i="16"/>
  <c r="G262" i="16"/>
  <c r="W261" i="16"/>
  <c r="W260" i="16"/>
  <c r="W259" i="16"/>
  <c r="W258" i="16"/>
  <c r="R171" i="16"/>
  <c r="S171" i="16" s="1"/>
  <c r="R170" i="16" s="1"/>
  <c r="S170" i="16" s="1"/>
  <c r="R169" i="16" s="1"/>
  <c r="S169" i="16" s="1"/>
  <c r="R168" i="16" s="1"/>
  <c r="S168" i="16" s="1"/>
  <c r="R167" i="16" s="1"/>
  <c r="S167" i="16" s="1"/>
  <c r="R166" i="16" s="1"/>
  <c r="S166" i="16" s="1"/>
  <c r="R165" i="16" s="1"/>
  <c r="S165" i="16" s="1"/>
  <c r="R164" i="16" s="1"/>
  <c r="S164" i="16" s="1"/>
  <c r="R163" i="16" s="1"/>
  <c r="S163" i="16" s="1"/>
  <c r="R162" i="16" s="1"/>
  <c r="S162" i="16" s="1"/>
  <c r="R161" i="16" s="1"/>
  <c r="S161" i="16" s="1"/>
  <c r="R160" i="16" s="1"/>
  <c r="S160" i="16" s="1"/>
  <c r="R159" i="16" s="1"/>
  <c r="S159" i="16" s="1"/>
  <c r="R158" i="16" s="1"/>
  <c r="S158" i="16" s="1"/>
  <c r="R157" i="16" s="1"/>
  <c r="S157" i="16" s="1"/>
  <c r="R156" i="16" s="1"/>
  <c r="S156" i="16" s="1"/>
  <c r="R155" i="16" s="1"/>
  <c r="S155" i="16" s="1"/>
  <c r="R154" i="16" s="1"/>
  <c r="S154" i="16" s="1"/>
  <c r="R153" i="16" s="1"/>
  <c r="S153" i="16" s="1"/>
  <c r="R152" i="16" s="1"/>
  <c r="S152" i="16" s="1"/>
  <c r="R151" i="16" s="1"/>
  <c r="S151" i="16" s="1"/>
  <c r="R150" i="16" s="1"/>
  <c r="S150" i="16" s="1"/>
  <c r="R149" i="16" s="1"/>
  <c r="S149" i="16" s="1"/>
  <c r="R148" i="16" s="1"/>
  <c r="S148" i="16" s="1"/>
  <c r="O171" i="16"/>
  <c r="C171" i="16"/>
  <c r="O170" i="16"/>
  <c r="C170" i="16"/>
  <c r="O169" i="16"/>
  <c r="O168" i="16"/>
  <c r="O167" i="16"/>
  <c r="O166" i="16"/>
  <c r="O165" i="16"/>
  <c r="O164" i="16"/>
  <c r="O163" i="16"/>
  <c r="O162" i="16"/>
  <c r="O161" i="16"/>
  <c r="O160" i="16"/>
  <c r="O159" i="16"/>
  <c r="O158" i="16"/>
  <c r="O157" i="16"/>
  <c r="O156" i="16"/>
  <c r="O155" i="16"/>
  <c r="O154" i="16"/>
  <c r="O153" i="16"/>
  <c r="O152" i="16"/>
  <c r="O151" i="16"/>
  <c r="O150" i="16"/>
  <c r="O149" i="16"/>
  <c r="C149" i="16"/>
  <c r="O148" i="16"/>
  <c r="C148" i="16"/>
  <c r="R146" i="16"/>
  <c r="S146" i="16" s="1"/>
  <c r="R145" i="16"/>
  <c r="S145" i="16" s="1"/>
  <c r="R144" i="16"/>
  <c r="S144" i="16" s="1"/>
  <c r="O144" i="16"/>
  <c r="R143" i="16"/>
  <c r="S143" i="16" s="1"/>
  <c r="O143" i="16"/>
  <c r="R142" i="16"/>
  <c r="S142" i="16" s="1"/>
  <c r="O142" i="16"/>
  <c r="G142" i="16"/>
  <c r="R141" i="16"/>
  <c r="S141" i="16" s="1"/>
  <c r="O141" i="16"/>
  <c r="G141" i="16"/>
  <c r="R140" i="16"/>
  <c r="S140" i="16" s="1"/>
  <c r="O140" i="16"/>
  <c r="R139" i="16"/>
  <c r="S139" i="16" s="1"/>
  <c r="O139" i="16"/>
  <c r="R138" i="16"/>
  <c r="S138" i="16" s="1"/>
  <c r="R137" i="16" s="1"/>
  <c r="S137" i="16" s="1"/>
  <c r="O138" i="16"/>
  <c r="O137" i="16"/>
  <c r="R136" i="16"/>
  <c r="S136" i="16" s="1"/>
  <c r="R135" i="16" s="1"/>
  <c r="S135" i="16" s="1"/>
  <c r="O136" i="16"/>
  <c r="O135" i="16"/>
  <c r="R134" i="16"/>
  <c r="S134" i="16" s="1"/>
  <c r="R133" i="16" s="1"/>
  <c r="S133" i="16" s="1"/>
  <c r="O134" i="16"/>
  <c r="O133" i="16"/>
  <c r="R132" i="16"/>
  <c r="S132" i="16" s="1"/>
  <c r="R131" i="16" s="1"/>
  <c r="S131" i="16" s="1"/>
  <c r="O132" i="16"/>
  <c r="O131" i="16"/>
  <c r="R130" i="16"/>
  <c r="S130" i="16" s="1"/>
  <c r="R129" i="16" s="1"/>
  <c r="S129" i="16" s="1"/>
  <c r="R128" i="16" s="1"/>
  <c r="S128" i="16" s="1"/>
  <c r="O130" i="16"/>
  <c r="O129" i="16"/>
  <c r="O128" i="16"/>
  <c r="R127" i="16"/>
  <c r="S127" i="16" s="1"/>
  <c r="O127" i="16"/>
  <c r="O126" i="16"/>
  <c r="R125" i="16"/>
  <c r="S125" i="16" s="1"/>
  <c r="R124" i="16" s="1"/>
  <c r="S124" i="16" s="1"/>
  <c r="O125" i="16"/>
  <c r="C125" i="16"/>
  <c r="O124" i="16"/>
  <c r="R123" i="16"/>
  <c r="S123" i="16" s="1"/>
  <c r="R122" i="16" s="1"/>
  <c r="S122" i="16" s="1"/>
  <c r="O123" i="16"/>
  <c r="O122" i="16"/>
  <c r="R121" i="16"/>
  <c r="S121" i="16" s="1"/>
  <c r="R120" i="16" s="1"/>
  <c r="S120" i="16" s="1"/>
  <c r="O121" i="16"/>
  <c r="C121" i="16"/>
  <c r="O120" i="16"/>
  <c r="R119" i="16"/>
  <c r="S119" i="16" s="1"/>
  <c r="R118" i="16" s="1"/>
  <c r="S118" i="16" s="1"/>
  <c r="O119" i="16"/>
  <c r="C119" i="16"/>
  <c r="O118" i="16"/>
  <c r="R117" i="16"/>
  <c r="S117" i="16" s="1"/>
  <c r="R116" i="16" s="1"/>
  <c r="S116" i="16" s="1"/>
  <c r="O117" i="16"/>
  <c r="O116" i="16"/>
  <c r="R115" i="16"/>
  <c r="S115" i="16" s="1"/>
  <c r="R114" i="16" s="1"/>
  <c r="S114" i="16" s="1"/>
  <c r="O115" i="16"/>
  <c r="O114" i="16"/>
  <c r="R113" i="16"/>
  <c r="S113" i="16" s="1"/>
  <c r="O113" i="16"/>
  <c r="O112" i="16"/>
  <c r="O111" i="16"/>
  <c r="O110" i="16"/>
  <c r="O109" i="16"/>
  <c r="O108" i="16"/>
  <c r="O107" i="16"/>
  <c r="O106" i="16"/>
  <c r="S104" i="16"/>
  <c r="R103" i="16" s="1"/>
  <c r="S103" i="16" s="1"/>
  <c r="R102" i="16" s="1"/>
  <c r="S102" i="16" s="1"/>
  <c r="R101" i="16" s="1"/>
  <c r="S101" i="16" s="1"/>
  <c r="R100" i="16" s="1"/>
  <c r="S100" i="16" s="1"/>
  <c r="R99" i="16" s="1"/>
  <c r="S99" i="16" s="1"/>
  <c r="R98" i="16" s="1"/>
  <c r="S98" i="16" s="1"/>
  <c r="R97" i="16" s="1"/>
  <c r="S97" i="16" s="1"/>
  <c r="R96" i="16" s="1"/>
  <c r="S96" i="16" s="1"/>
  <c r="R95" i="16" s="1"/>
  <c r="S95" i="16" s="1"/>
  <c r="R94" i="16" s="1"/>
  <c r="S94" i="16" s="1"/>
  <c r="R93" i="16" s="1"/>
  <c r="S93" i="16" s="1"/>
  <c r="R92" i="16" s="1"/>
  <c r="S92" i="16" s="1"/>
  <c r="R91" i="16" s="1"/>
  <c r="S91" i="16" s="1"/>
  <c r="R90" i="16" s="1"/>
  <c r="S90" i="16" s="1"/>
  <c r="R89" i="16" s="1"/>
  <c r="S89" i="16" s="1"/>
  <c r="R88" i="16" s="1"/>
  <c r="S88" i="16" s="1"/>
  <c r="R87" i="16" s="1"/>
  <c r="S87" i="16" s="1"/>
  <c r="R86" i="16" s="1"/>
  <c r="S86" i="16" s="1"/>
  <c r="R85" i="16" s="1"/>
  <c r="S85" i="16" s="1"/>
  <c r="R84" i="16" s="1"/>
  <c r="S84" i="16" s="1"/>
  <c r="O103" i="16"/>
  <c r="O102" i="16"/>
  <c r="O101" i="16"/>
  <c r="O100" i="16"/>
  <c r="O99" i="16"/>
  <c r="C97" i="16"/>
  <c r="O96" i="16"/>
  <c r="G96" i="16"/>
  <c r="O95" i="16"/>
  <c r="O92" i="16"/>
  <c r="O91" i="16"/>
  <c r="O87" i="16"/>
  <c r="O86" i="16"/>
  <c r="O85" i="16"/>
  <c r="O84" i="16"/>
  <c r="R83" i="16"/>
  <c r="S83" i="16" s="1"/>
  <c r="O83" i="16"/>
  <c r="R82" i="16"/>
  <c r="S82" i="16" s="1"/>
  <c r="O82" i="16"/>
  <c r="R81" i="16"/>
  <c r="S81" i="16" s="1"/>
  <c r="O81" i="16"/>
  <c r="R80" i="16"/>
  <c r="S80" i="16" s="1"/>
  <c r="O80" i="16"/>
  <c r="R79" i="16"/>
  <c r="S79" i="16" s="1"/>
  <c r="O79" i="16"/>
  <c r="R78" i="16"/>
  <c r="S78" i="16" s="1"/>
  <c r="O78" i="16"/>
  <c r="R77" i="16"/>
  <c r="S77" i="16" s="1"/>
  <c r="O77" i="16"/>
  <c r="R76" i="16"/>
  <c r="S76" i="16" s="1"/>
  <c r="O76" i="16"/>
  <c r="R75" i="16"/>
  <c r="S75" i="16" s="1"/>
  <c r="O75" i="16"/>
  <c r="R74" i="16"/>
  <c r="S74" i="16" s="1"/>
  <c r="O74" i="16"/>
  <c r="R73" i="16"/>
  <c r="S73" i="16" s="1"/>
  <c r="O73" i="16"/>
  <c r="R72" i="16"/>
  <c r="S72" i="16" s="1"/>
  <c r="O72" i="16"/>
  <c r="R71" i="16"/>
  <c r="S71" i="16" s="1"/>
  <c r="O71" i="16"/>
  <c r="R70" i="16"/>
  <c r="S70" i="16" s="1"/>
  <c r="O70" i="16"/>
  <c r="R69" i="16"/>
  <c r="S69" i="16" s="1"/>
  <c r="O69" i="16"/>
  <c r="R68" i="16"/>
  <c r="S68" i="16" s="1"/>
  <c r="O68" i="16"/>
  <c r="R67" i="16"/>
  <c r="S67" i="16" s="1"/>
  <c r="O67" i="16"/>
  <c r="R66" i="16"/>
  <c r="S66" i="16" s="1"/>
  <c r="R65" i="16" s="1"/>
  <c r="S65" i="16" s="1"/>
  <c r="O66" i="16"/>
  <c r="O65" i="16"/>
  <c r="R64" i="16"/>
  <c r="S64" i="16" s="1"/>
  <c r="O64" i="16"/>
  <c r="R63" i="16"/>
  <c r="S63" i="16" s="1"/>
  <c r="O63" i="16"/>
  <c r="R62" i="16"/>
  <c r="S62" i="16" s="1"/>
  <c r="O62" i="16"/>
  <c r="R61" i="16"/>
  <c r="S61" i="16" s="1"/>
  <c r="O61" i="16"/>
  <c r="R60" i="16"/>
  <c r="S60" i="16" s="1"/>
  <c r="O60" i="16"/>
  <c r="R59" i="16"/>
  <c r="S59" i="16" s="1"/>
  <c r="O59" i="16"/>
  <c r="R58" i="16"/>
  <c r="S58" i="16" s="1"/>
  <c r="O58" i="16"/>
  <c r="R57" i="16"/>
  <c r="S57" i="16" s="1"/>
  <c r="O57" i="16"/>
  <c r="R56" i="16"/>
  <c r="S56" i="16" s="1"/>
  <c r="O56" i="16"/>
  <c r="R55" i="16"/>
  <c r="S55" i="16" s="1"/>
  <c r="O55" i="16"/>
  <c r="R54" i="16"/>
  <c r="S54" i="16" s="1"/>
  <c r="O54" i="16"/>
  <c r="R53" i="16"/>
  <c r="S53" i="16" s="1"/>
  <c r="R52" i="16" s="1"/>
  <c r="S52" i="16" s="1"/>
  <c r="O53" i="16"/>
  <c r="O52" i="16"/>
  <c r="R51" i="16"/>
  <c r="S51" i="16" s="1"/>
  <c r="R50" i="16" s="1"/>
  <c r="S50" i="16" s="1"/>
  <c r="O51" i="16"/>
  <c r="O50" i="16"/>
  <c r="R49" i="16"/>
  <c r="S49" i="16" s="1"/>
  <c r="O49" i="16"/>
  <c r="R48" i="16"/>
  <c r="S48" i="16" s="1"/>
  <c r="O48" i="16"/>
  <c r="R47" i="16"/>
  <c r="S47" i="16" s="1"/>
  <c r="O47" i="16"/>
  <c r="R46" i="16"/>
  <c r="S46" i="16" s="1"/>
  <c r="O46" i="16"/>
  <c r="R45" i="16"/>
  <c r="S45" i="16" s="1"/>
  <c r="O45" i="16"/>
  <c r="R44" i="16"/>
  <c r="S44" i="16" s="1"/>
  <c r="O44" i="16"/>
  <c r="R43" i="16"/>
  <c r="S43" i="16" s="1"/>
  <c r="O43" i="16"/>
  <c r="R42" i="16"/>
  <c r="S42" i="16" s="1"/>
  <c r="O42" i="16"/>
  <c r="R41" i="16"/>
  <c r="S41" i="16" s="1"/>
  <c r="R40" i="16" s="1"/>
  <c r="S40" i="16" s="1"/>
  <c r="O41" i="16"/>
  <c r="O40" i="16"/>
  <c r="O39" i="16"/>
  <c r="O38" i="16"/>
  <c r="O37" i="16"/>
  <c r="O36" i="16"/>
  <c r="O35" i="16"/>
  <c r="O34" i="16"/>
  <c r="O33" i="16"/>
  <c r="O32" i="16"/>
  <c r="O31" i="16"/>
  <c r="O30" i="16"/>
  <c r="O29" i="16"/>
  <c r="O24" i="16"/>
  <c r="O23" i="16"/>
  <c r="O19" i="16"/>
  <c r="O16" i="16"/>
  <c r="O15" i="16"/>
  <c r="O13" i="16"/>
  <c r="O11" i="16"/>
  <c r="O9" i="16"/>
  <c r="O8" i="16"/>
  <c r="S7" i="16"/>
  <c r="O7" i="16"/>
  <c r="O6" i="16"/>
  <c r="O5" i="16"/>
  <c r="G5" i="16"/>
  <c r="O4" i="16"/>
  <c r="G4" i="16"/>
  <c r="O3" i="16"/>
  <c r="R2" i="16"/>
  <c r="S2" i="16" s="1"/>
  <c r="O2" i="16"/>
  <c r="B2" i="16"/>
  <c r="C2" i="16" s="1"/>
  <c r="D18" i="13" l="1"/>
  <c r="V2" i="16"/>
  <c r="B3" i="16"/>
  <c r="B4" i="16" s="1"/>
  <c r="B5" i="16" s="1"/>
  <c r="B6" i="16" s="1"/>
  <c r="B7" i="16" s="1"/>
  <c r="B8" i="16" s="1"/>
  <c r="B9" i="16" s="1"/>
  <c r="B10" i="16" s="1"/>
  <c r="B11" i="16" s="1"/>
  <c r="B12" i="16" s="1"/>
  <c r="B13" i="16" s="1"/>
  <c r="B14" i="16" s="1"/>
  <c r="B15" i="16" s="1"/>
  <c r="B16" i="16" s="1"/>
  <c r="B17" i="16" s="1"/>
  <c r="B18" i="16" s="1"/>
  <c r="B19" i="16" s="1"/>
  <c r="B20" i="16" s="1"/>
  <c r="R147" i="16"/>
  <c r="S147" i="16" s="1"/>
  <c r="W148" i="16"/>
  <c r="R126" i="16"/>
  <c r="S126" i="16" s="1"/>
  <c r="AG62" i="10"/>
  <c r="AF62" i="10"/>
  <c r="AG61" i="10"/>
  <c r="AF61" i="10"/>
  <c r="AG60" i="10"/>
  <c r="AF60" i="10"/>
  <c r="AG59" i="10"/>
  <c r="AF59" i="10"/>
  <c r="AG58" i="10"/>
  <c r="AF58" i="10"/>
  <c r="AG57" i="10"/>
  <c r="AF57" i="10"/>
  <c r="AG56" i="10"/>
  <c r="AF56" i="10"/>
  <c r="AG55" i="10"/>
  <c r="AF55" i="10"/>
  <c r="AG54" i="10"/>
  <c r="AF54" i="10"/>
  <c r="AG53" i="10"/>
  <c r="AF53" i="10"/>
  <c r="AG52" i="10"/>
  <c r="AF52" i="10"/>
  <c r="AG51" i="10"/>
  <c r="AF51" i="10"/>
  <c r="AG50" i="10"/>
  <c r="AF50" i="10"/>
  <c r="AG49" i="10"/>
  <c r="AF49" i="10"/>
  <c r="AG48" i="10"/>
  <c r="AF48" i="10"/>
  <c r="AG47" i="10"/>
  <c r="AF47" i="10"/>
  <c r="AG46" i="10"/>
  <c r="AF46" i="10"/>
  <c r="AG45" i="10"/>
  <c r="AF45" i="10"/>
  <c r="AG44" i="10"/>
  <c r="AF44" i="10"/>
  <c r="AG43" i="10"/>
  <c r="AF43" i="10"/>
  <c r="AG42" i="10"/>
  <c r="AF42" i="10"/>
  <c r="AG41" i="10"/>
  <c r="AF41" i="10"/>
  <c r="AG40" i="10"/>
  <c r="AF40" i="10"/>
  <c r="AG39" i="10"/>
  <c r="AF39" i="10"/>
  <c r="AG12" i="10"/>
  <c r="AF12" i="10"/>
  <c r="AG6" i="10"/>
  <c r="AF6" i="10"/>
  <c r="D19" i="13" l="1"/>
  <c r="C4" i="16"/>
  <c r="V4" i="16" s="1"/>
  <c r="C5" i="16"/>
  <c r="V5" i="16" s="1"/>
  <c r="C8" i="16"/>
  <c r="V8" i="16" s="1"/>
  <c r="C6" i="16"/>
  <c r="V6" i="16" s="1"/>
  <c r="C3" i="16"/>
  <c r="V3" i="16" s="1"/>
  <c r="C16" i="16"/>
  <c r="V16" i="16" s="1"/>
  <c r="C11" i="16"/>
  <c r="V11" i="16" s="1"/>
  <c r="C13" i="16"/>
  <c r="V13" i="16" s="1"/>
  <c r="C15" i="16"/>
  <c r="V15" i="16" s="1"/>
  <c r="C19" i="16"/>
  <c r="V19" i="16" s="1"/>
  <c r="C9" i="16"/>
  <c r="V9" i="16" s="1"/>
  <c r="C7" i="16"/>
  <c r="V7" i="16" s="1"/>
  <c r="C26" i="16"/>
  <c r="B21" i="16"/>
  <c r="C20" i="16"/>
  <c r="V20" i="16" s="1"/>
  <c r="W3" i="14"/>
  <c r="AC3" i="14" s="1"/>
  <c r="X3" i="14"/>
  <c r="Y3" i="14"/>
  <c r="W4" i="14"/>
  <c r="X4" i="14"/>
  <c r="AD4" i="14" s="1"/>
  <c r="Y4" i="14"/>
  <c r="W5" i="14"/>
  <c r="X5" i="14"/>
  <c r="Y5" i="14"/>
  <c r="AE5" i="14" s="1"/>
  <c r="W6" i="14"/>
  <c r="X6" i="14"/>
  <c r="Y6" i="14"/>
  <c r="W7" i="14"/>
  <c r="AC7" i="14" s="1"/>
  <c r="X7" i="14"/>
  <c r="Y7" i="14"/>
  <c r="W8" i="14"/>
  <c r="X8" i="14"/>
  <c r="AD8" i="14" s="1"/>
  <c r="Y8" i="14"/>
  <c r="W9" i="14"/>
  <c r="X9" i="14"/>
  <c r="Y9" i="14"/>
  <c r="W10" i="14"/>
  <c r="X10" i="14"/>
  <c r="Y10" i="14"/>
  <c r="W11" i="14"/>
  <c r="AC11" i="14" s="1"/>
  <c r="X11" i="14"/>
  <c r="Y11" i="14"/>
  <c r="W12" i="14"/>
  <c r="X12" i="14"/>
  <c r="AD12" i="14" s="1"/>
  <c r="Y12" i="14"/>
  <c r="W13" i="14"/>
  <c r="X13" i="14"/>
  <c r="Y13" i="14"/>
  <c r="AE13" i="14" s="1"/>
  <c r="W14" i="14"/>
  <c r="X14" i="14"/>
  <c r="Y14" i="14"/>
  <c r="W15" i="14"/>
  <c r="X15" i="14"/>
  <c r="Y15" i="14"/>
  <c r="W16" i="14"/>
  <c r="X16" i="14"/>
  <c r="AD16" i="14" s="1"/>
  <c r="Y16" i="14"/>
  <c r="W17" i="14"/>
  <c r="X17" i="14"/>
  <c r="Y17" i="14"/>
  <c r="AE17" i="14" s="1"/>
  <c r="W18" i="14"/>
  <c r="X18" i="14"/>
  <c r="Y18" i="14"/>
  <c r="W19" i="14"/>
  <c r="AC19" i="14" s="1"/>
  <c r="X19" i="14"/>
  <c r="Y19" i="14"/>
  <c r="W20" i="14"/>
  <c r="X20" i="14"/>
  <c r="AD20" i="14" s="1"/>
  <c r="Y20" i="14"/>
  <c r="W21" i="14"/>
  <c r="X21" i="14"/>
  <c r="Y21" i="14"/>
  <c r="W22" i="14"/>
  <c r="X22" i="14"/>
  <c r="Y22" i="14"/>
  <c r="W23" i="14"/>
  <c r="X23" i="14"/>
  <c r="Y23" i="14"/>
  <c r="W24" i="14"/>
  <c r="X24" i="14"/>
  <c r="Y24" i="14"/>
  <c r="W25" i="14"/>
  <c r="X25" i="14"/>
  <c r="Y25" i="14"/>
  <c r="W26" i="14"/>
  <c r="X26" i="14"/>
  <c r="Y26" i="14"/>
  <c r="W27" i="14"/>
  <c r="X27" i="14"/>
  <c r="Y27" i="14"/>
  <c r="W28" i="14"/>
  <c r="X28" i="14"/>
  <c r="AD28" i="14" s="1"/>
  <c r="Y28" i="14"/>
  <c r="W29" i="14"/>
  <c r="X29" i="14"/>
  <c r="Y29" i="14"/>
  <c r="W30" i="14"/>
  <c r="X30" i="14"/>
  <c r="Y30" i="14"/>
  <c r="W31" i="14"/>
  <c r="X31" i="14"/>
  <c r="Y31" i="14"/>
  <c r="W32" i="14"/>
  <c r="X32" i="14"/>
  <c r="AD32" i="14" s="1"/>
  <c r="Y32" i="14"/>
  <c r="W33" i="14"/>
  <c r="X33" i="14"/>
  <c r="Y33" i="14"/>
  <c r="W34" i="14"/>
  <c r="X34" i="14"/>
  <c r="Y34" i="14"/>
  <c r="W35" i="14"/>
  <c r="X35" i="14"/>
  <c r="Y35" i="14"/>
  <c r="W36" i="14"/>
  <c r="X36" i="14"/>
  <c r="Y36" i="14"/>
  <c r="W37" i="14"/>
  <c r="X37" i="14"/>
  <c r="Y37" i="14"/>
  <c r="W38" i="14"/>
  <c r="X38" i="14"/>
  <c r="Y38" i="14"/>
  <c r="W39" i="14"/>
  <c r="AC39" i="14" s="1"/>
  <c r="X39" i="14"/>
  <c r="Y39" i="14"/>
  <c r="W40" i="14"/>
  <c r="X40" i="14"/>
  <c r="Y40" i="14"/>
  <c r="W41" i="14"/>
  <c r="X41" i="14"/>
  <c r="Y41" i="14"/>
  <c r="AE41" i="14" s="1"/>
  <c r="W42" i="14"/>
  <c r="X42" i="14"/>
  <c r="Y42" i="14"/>
  <c r="W43" i="14"/>
  <c r="X43" i="14"/>
  <c r="Y43" i="14"/>
  <c r="W44" i="14"/>
  <c r="X44" i="14"/>
  <c r="Y44" i="14"/>
  <c r="W45" i="14"/>
  <c r="X45" i="14"/>
  <c r="Y45" i="14"/>
  <c r="W46" i="14"/>
  <c r="X46" i="14"/>
  <c r="Y46" i="14"/>
  <c r="W47" i="14"/>
  <c r="X47" i="14"/>
  <c r="Y47" i="14"/>
  <c r="W48" i="14"/>
  <c r="X48" i="14"/>
  <c r="AD48" i="14" s="1"/>
  <c r="Y48" i="14"/>
  <c r="W49" i="14"/>
  <c r="X49" i="14"/>
  <c r="Y49" i="14"/>
  <c r="W50" i="14"/>
  <c r="X50" i="14"/>
  <c r="Y50" i="14"/>
  <c r="W51" i="14"/>
  <c r="X51" i="14"/>
  <c r="Y51" i="14"/>
  <c r="W52" i="14"/>
  <c r="X52" i="14"/>
  <c r="AD52" i="14" s="1"/>
  <c r="Y52" i="14"/>
  <c r="W53" i="14"/>
  <c r="X53" i="14"/>
  <c r="Y53" i="14"/>
  <c r="AE53" i="14" s="1"/>
  <c r="W54" i="14"/>
  <c r="X54" i="14"/>
  <c r="Y54" i="14"/>
  <c r="W55" i="14"/>
  <c r="X55" i="14"/>
  <c r="Y55" i="14"/>
  <c r="W56" i="14"/>
  <c r="X56" i="14"/>
  <c r="Y56" i="14"/>
  <c r="W57" i="14"/>
  <c r="X57" i="14"/>
  <c r="Y57" i="14"/>
  <c r="AE57" i="14" s="1"/>
  <c r="W58" i="14"/>
  <c r="X58" i="14"/>
  <c r="Y58" i="14"/>
  <c r="W59" i="14"/>
  <c r="X59" i="14"/>
  <c r="Y59" i="14"/>
  <c r="W60" i="14"/>
  <c r="X60" i="14"/>
  <c r="Y60" i="14"/>
  <c r="W61" i="14"/>
  <c r="X61" i="14"/>
  <c r="Y61" i="14"/>
  <c r="W62" i="14"/>
  <c r="X62" i="14"/>
  <c r="Y62" i="14"/>
  <c r="W63" i="14"/>
  <c r="X63" i="14"/>
  <c r="Y63" i="14"/>
  <c r="W64" i="14"/>
  <c r="X64" i="14"/>
  <c r="Y64" i="14"/>
  <c r="W65" i="14"/>
  <c r="X65" i="14"/>
  <c r="Y65" i="14"/>
  <c r="W66" i="14"/>
  <c r="X66" i="14"/>
  <c r="Y66" i="14"/>
  <c r="W67" i="14"/>
  <c r="AC67" i="14" s="1"/>
  <c r="X67" i="14"/>
  <c r="Y67" i="14"/>
  <c r="W68" i="14"/>
  <c r="X68" i="14"/>
  <c r="Y68" i="14"/>
  <c r="W69" i="14"/>
  <c r="X69" i="14"/>
  <c r="Y69" i="14"/>
  <c r="W70" i="14"/>
  <c r="X70" i="14"/>
  <c r="Y70" i="14"/>
  <c r="W71" i="14"/>
  <c r="X71" i="14"/>
  <c r="Y71" i="14"/>
  <c r="W72" i="14"/>
  <c r="X72" i="14"/>
  <c r="AD72" i="14" s="1"/>
  <c r="Y72" i="14"/>
  <c r="W73" i="14"/>
  <c r="X73" i="14"/>
  <c r="Y73" i="14"/>
  <c r="W74" i="14"/>
  <c r="X74" i="14"/>
  <c r="Y74" i="14"/>
  <c r="W75" i="14"/>
  <c r="X75" i="14"/>
  <c r="Y75" i="14"/>
  <c r="W76" i="14"/>
  <c r="X76" i="14"/>
  <c r="Y76" i="14"/>
  <c r="W77" i="14"/>
  <c r="X77" i="14"/>
  <c r="Y77" i="14"/>
  <c r="AE77" i="14" s="1"/>
  <c r="W78" i="14"/>
  <c r="X78" i="14"/>
  <c r="Y78" i="14"/>
  <c r="W79" i="14"/>
  <c r="X79" i="14"/>
  <c r="Y79" i="14"/>
  <c r="W80" i="14"/>
  <c r="X80" i="14"/>
  <c r="Y80" i="14"/>
  <c r="W81" i="14"/>
  <c r="X81" i="14"/>
  <c r="Y81" i="14"/>
  <c r="W82" i="14"/>
  <c r="X82" i="14"/>
  <c r="Y82" i="14"/>
  <c r="W83" i="14"/>
  <c r="X83" i="14"/>
  <c r="Y83" i="14"/>
  <c r="W84" i="14"/>
  <c r="X84" i="14"/>
  <c r="Y84" i="14"/>
  <c r="W85" i="14"/>
  <c r="X85" i="14"/>
  <c r="Y85" i="14"/>
  <c r="W86" i="14"/>
  <c r="X86" i="14"/>
  <c r="Y86" i="14"/>
  <c r="W87" i="14"/>
  <c r="AC87" i="14" s="1"/>
  <c r="X87" i="14"/>
  <c r="Y87" i="14"/>
  <c r="W88" i="14"/>
  <c r="X88" i="14"/>
  <c r="Y88" i="14"/>
  <c r="W89" i="14"/>
  <c r="X89" i="14"/>
  <c r="Y89" i="14"/>
  <c r="W90" i="14"/>
  <c r="X90" i="14"/>
  <c r="Y90" i="14"/>
  <c r="W91" i="14"/>
  <c r="X91" i="14"/>
  <c r="Y91" i="14"/>
  <c r="W92" i="14"/>
  <c r="X92" i="14"/>
  <c r="AD92" i="14" s="1"/>
  <c r="Y92" i="14"/>
  <c r="W93" i="14"/>
  <c r="X93" i="14"/>
  <c r="Y93" i="14"/>
  <c r="W94" i="14"/>
  <c r="X94" i="14"/>
  <c r="Y94" i="14"/>
  <c r="W95" i="14"/>
  <c r="X95" i="14"/>
  <c r="Y95" i="14"/>
  <c r="W96" i="14"/>
  <c r="X96" i="14"/>
  <c r="Y96" i="14"/>
  <c r="W97" i="14"/>
  <c r="X97" i="14"/>
  <c r="Y97" i="14"/>
  <c r="AE97" i="14" s="1"/>
  <c r="W98" i="14"/>
  <c r="X98" i="14"/>
  <c r="Y98" i="14"/>
  <c r="W99" i="14"/>
  <c r="X99" i="14"/>
  <c r="Y99" i="14"/>
  <c r="W100" i="14"/>
  <c r="X100" i="14"/>
  <c r="Y100" i="14"/>
  <c r="W101" i="14"/>
  <c r="X101" i="14"/>
  <c r="Y101" i="14"/>
  <c r="AE101" i="14" s="1"/>
  <c r="W102" i="14"/>
  <c r="X102" i="14"/>
  <c r="Y102" i="14"/>
  <c r="W103" i="14"/>
  <c r="AC103" i="14" s="1"/>
  <c r="X103" i="14"/>
  <c r="Y103" i="14"/>
  <c r="W104" i="14"/>
  <c r="X104" i="14"/>
  <c r="Y104" i="14"/>
  <c r="W105" i="14"/>
  <c r="X105" i="14"/>
  <c r="Y105" i="14"/>
  <c r="W106" i="14"/>
  <c r="X106" i="14"/>
  <c r="Y106" i="14"/>
  <c r="W107" i="14"/>
  <c r="AC107" i="14" s="1"/>
  <c r="X107" i="14"/>
  <c r="Y107" i="14"/>
  <c r="W108" i="14"/>
  <c r="X108" i="14"/>
  <c r="Y108" i="14"/>
  <c r="W109" i="14"/>
  <c r="X109" i="14"/>
  <c r="Y109" i="14"/>
  <c r="AE109" i="14" s="1"/>
  <c r="W110" i="14"/>
  <c r="X110" i="14"/>
  <c r="Y110" i="14"/>
  <c r="W111" i="14"/>
  <c r="X111" i="14"/>
  <c r="Y111" i="14"/>
  <c r="W112" i="14"/>
  <c r="X112" i="14"/>
  <c r="AD112" i="14" s="1"/>
  <c r="Y112" i="14"/>
  <c r="W113" i="14"/>
  <c r="X113" i="14"/>
  <c r="Y113" i="14"/>
  <c r="AE113" i="14" s="1"/>
  <c r="W114" i="14"/>
  <c r="X114" i="14"/>
  <c r="Y114" i="14"/>
  <c r="AE114" i="14" s="1"/>
  <c r="W115" i="14"/>
  <c r="AC115" i="14" s="1"/>
  <c r="X115" i="14"/>
  <c r="Y115" i="14"/>
  <c r="W116" i="14"/>
  <c r="X116" i="14"/>
  <c r="Y116" i="14"/>
  <c r="W117" i="14"/>
  <c r="X117" i="14"/>
  <c r="Y117" i="14"/>
  <c r="AE117" i="14" s="1"/>
  <c r="W118" i="14"/>
  <c r="X118" i="14"/>
  <c r="Y118" i="14"/>
  <c r="W119" i="14"/>
  <c r="X119" i="14"/>
  <c r="Y119" i="14"/>
  <c r="W120" i="14"/>
  <c r="X120" i="14"/>
  <c r="Y120" i="14"/>
  <c r="W121" i="14"/>
  <c r="X121" i="14"/>
  <c r="Y121" i="14"/>
  <c r="Y2" i="14"/>
  <c r="X2" i="14"/>
  <c r="W2" i="14"/>
  <c r="V3" i="14"/>
  <c r="V4" i="14"/>
  <c r="V5" i="14"/>
  <c r="AB5" i="14" s="1"/>
  <c r="V6" i="14"/>
  <c r="V7" i="14"/>
  <c r="V8" i="14"/>
  <c r="V9" i="14"/>
  <c r="V10" i="14"/>
  <c r="V11" i="14"/>
  <c r="V12" i="14"/>
  <c r="V13" i="14"/>
  <c r="AB13" i="14" s="1"/>
  <c r="V14" i="14"/>
  <c r="V15" i="14"/>
  <c r="V16" i="14"/>
  <c r="V17" i="14"/>
  <c r="AB17" i="14" s="1"/>
  <c r="V18" i="14"/>
  <c r="V19" i="14"/>
  <c r="V20" i="14"/>
  <c r="V21" i="14"/>
  <c r="V22" i="14"/>
  <c r="V23" i="14"/>
  <c r="V24" i="14"/>
  <c r="V25" i="14"/>
  <c r="V26" i="14"/>
  <c r="V27" i="14"/>
  <c r="V28" i="14"/>
  <c r="V29" i="14"/>
  <c r="V30" i="14"/>
  <c r="V31" i="14"/>
  <c r="V32" i="14"/>
  <c r="V33" i="14"/>
  <c r="V34" i="14"/>
  <c r="V35" i="14"/>
  <c r="V36" i="14"/>
  <c r="V37" i="14"/>
  <c r="AB37" i="14" s="1"/>
  <c r="V38" i="14"/>
  <c r="V39" i="14"/>
  <c r="V40" i="14"/>
  <c r="V41" i="14"/>
  <c r="V42" i="14"/>
  <c r="V43" i="14"/>
  <c r="V44" i="14"/>
  <c r="V45" i="14"/>
  <c r="V46" i="14"/>
  <c r="V47" i="14"/>
  <c r="V48" i="14"/>
  <c r="V49" i="14"/>
  <c r="V50" i="14"/>
  <c r="V51" i="14"/>
  <c r="V52" i="14"/>
  <c r="V53" i="14"/>
  <c r="AB53" i="14" s="1"/>
  <c r="V54" i="14"/>
  <c r="V55" i="14"/>
  <c r="V56" i="14"/>
  <c r="V57" i="14"/>
  <c r="V58" i="14"/>
  <c r="V59" i="14"/>
  <c r="V60" i="14"/>
  <c r="V61" i="14"/>
  <c r="AB61" i="14" s="1"/>
  <c r="V62" i="14"/>
  <c r="V63" i="14"/>
  <c r="V64" i="14"/>
  <c r="V65" i="14"/>
  <c r="V66" i="14"/>
  <c r="V67" i="14"/>
  <c r="V68" i="14"/>
  <c r="V69" i="14"/>
  <c r="V70" i="14"/>
  <c r="V71" i="14"/>
  <c r="V72" i="14"/>
  <c r="V73" i="14"/>
  <c r="V74" i="14"/>
  <c r="V75" i="14"/>
  <c r="V76" i="14"/>
  <c r="V77" i="14"/>
  <c r="AB77" i="14" s="1"/>
  <c r="V78" i="14"/>
  <c r="V79" i="14"/>
  <c r="V80" i="14"/>
  <c r="V81" i="14"/>
  <c r="V82" i="14"/>
  <c r="V83" i="14"/>
  <c r="V84" i="14"/>
  <c r="V85" i="14"/>
  <c r="V86" i="14"/>
  <c r="V87" i="14"/>
  <c r="V88" i="14"/>
  <c r="V89" i="14"/>
  <c r="V90" i="14"/>
  <c r="V91" i="14"/>
  <c r="V92" i="14"/>
  <c r="V93" i="14"/>
  <c r="AB93" i="14" s="1"/>
  <c r="V94" i="14"/>
  <c r="V95" i="14"/>
  <c r="V96" i="14"/>
  <c r="V97" i="14"/>
  <c r="AB97" i="14" s="1"/>
  <c r="V98" i="14"/>
  <c r="V99" i="14"/>
  <c r="V100" i="14"/>
  <c r="V101" i="14"/>
  <c r="V102" i="14"/>
  <c r="V103" i="14"/>
  <c r="V104" i="14"/>
  <c r="V105" i="14"/>
  <c r="V106" i="14"/>
  <c r="V107" i="14"/>
  <c r="V108" i="14"/>
  <c r="V109" i="14"/>
  <c r="V110" i="14"/>
  <c r="V111" i="14"/>
  <c r="V112" i="14"/>
  <c r="V113" i="14"/>
  <c r="AB113" i="14" s="1"/>
  <c r="V114" i="14"/>
  <c r="V115" i="14"/>
  <c r="V116" i="14"/>
  <c r="V117" i="14"/>
  <c r="AB117" i="14" s="1"/>
  <c r="V118" i="14"/>
  <c r="V119" i="14"/>
  <c r="V120" i="14"/>
  <c r="V121" i="14"/>
  <c r="V2" i="14"/>
  <c r="U3" i="14"/>
  <c r="U4" i="14"/>
  <c r="AA4" i="14" s="1"/>
  <c r="U5" i="14"/>
  <c r="U6" i="14"/>
  <c r="AA6" i="14" s="1"/>
  <c r="U7" i="14"/>
  <c r="U8" i="14"/>
  <c r="AA8" i="14" s="1"/>
  <c r="U9" i="14"/>
  <c r="U10" i="14"/>
  <c r="U11" i="14"/>
  <c r="U12" i="14"/>
  <c r="AA12" i="14" s="1"/>
  <c r="U13" i="14"/>
  <c r="U14" i="14"/>
  <c r="U15" i="14"/>
  <c r="U16" i="14"/>
  <c r="U17" i="14"/>
  <c r="U18" i="14"/>
  <c r="U19" i="14"/>
  <c r="U20" i="14"/>
  <c r="U21" i="14"/>
  <c r="U22" i="14"/>
  <c r="U23" i="14"/>
  <c r="U24" i="14"/>
  <c r="U25" i="14"/>
  <c r="U26" i="14"/>
  <c r="AA26" i="14" s="1"/>
  <c r="U27" i="14"/>
  <c r="U28" i="14"/>
  <c r="U29" i="14"/>
  <c r="U30" i="14"/>
  <c r="U31" i="14"/>
  <c r="U32" i="14"/>
  <c r="U33" i="14"/>
  <c r="U34" i="14"/>
  <c r="U35" i="14"/>
  <c r="U36" i="14"/>
  <c r="U37" i="14"/>
  <c r="U38" i="14"/>
  <c r="AA38" i="14" s="1"/>
  <c r="U39" i="14"/>
  <c r="U40" i="14"/>
  <c r="U41" i="14"/>
  <c r="U42" i="14"/>
  <c r="AA42" i="14" s="1"/>
  <c r="U43" i="14"/>
  <c r="U44" i="14"/>
  <c r="U45" i="14"/>
  <c r="U46" i="14"/>
  <c r="U47" i="14"/>
  <c r="U48" i="14"/>
  <c r="AA48" i="14" s="1"/>
  <c r="U49" i="14"/>
  <c r="U50" i="14"/>
  <c r="U51" i="14"/>
  <c r="U52" i="14"/>
  <c r="AA52" i="14" s="1"/>
  <c r="U53" i="14"/>
  <c r="U54" i="14"/>
  <c r="U55" i="14"/>
  <c r="U56" i="14"/>
  <c r="U57" i="14"/>
  <c r="U58" i="14"/>
  <c r="AA58" i="14" s="1"/>
  <c r="U59" i="14"/>
  <c r="U60" i="14"/>
  <c r="U61" i="14"/>
  <c r="U62" i="14"/>
  <c r="U63" i="14"/>
  <c r="U64" i="14"/>
  <c r="AA64" i="14" s="1"/>
  <c r="U65" i="14"/>
  <c r="U66" i="14"/>
  <c r="U67" i="14"/>
  <c r="U68" i="14"/>
  <c r="U69" i="14"/>
  <c r="U70" i="14"/>
  <c r="U71" i="14"/>
  <c r="U72" i="14"/>
  <c r="U73" i="14"/>
  <c r="U74" i="14"/>
  <c r="U75" i="14"/>
  <c r="U76" i="14"/>
  <c r="U77" i="14"/>
  <c r="U78" i="14"/>
  <c r="U79" i="14"/>
  <c r="U80" i="14"/>
  <c r="U81" i="14"/>
  <c r="U82" i="14"/>
  <c r="U83" i="14"/>
  <c r="U84" i="14"/>
  <c r="U85" i="14"/>
  <c r="U86" i="14"/>
  <c r="U87" i="14"/>
  <c r="U88" i="14"/>
  <c r="U89" i="14"/>
  <c r="U90" i="14"/>
  <c r="U91" i="14"/>
  <c r="U92" i="14"/>
  <c r="AA92" i="14" s="1"/>
  <c r="U93" i="14"/>
  <c r="U94" i="14"/>
  <c r="U95" i="14"/>
  <c r="U96" i="14"/>
  <c r="U97" i="14"/>
  <c r="U98" i="14"/>
  <c r="U99" i="14"/>
  <c r="U100" i="14"/>
  <c r="U101" i="14"/>
  <c r="U102" i="14"/>
  <c r="U103" i="14"/>
  <c r="U104" i="14"/>
  <c r="U105" i="14"/>
  <c r="U106" i="14"/>
  <c r="AA106" i="14" s="1"/>
  <c r="U107" i="14"/>
  <c r="U108" i="14"/>
  <c r="U109" i="14"/>
  <c r="U110" i="14"/>
  <c r="U111" i="14"/>
  <c r="U112" i="14"/>
  <c r="U113" i="14"/>
  <c r="U114" i="14"/>
  <c r="U115" i="14"/>
  <c r="U116" i="14"/>
  <c r="U117" i="14"/>
  <c r="U118" i="14"/>
  <c r="AA118" i="14" s="1"/>
  <c r="U119" i="14"/>
  <c r="U120" i="14"/>
  <c r="U121" i="14"/>
  <c r="U2" i="14"/>
  <c r="AA2" i="14" s="1"/>
  <c r="AF121" i="14"/>
  <c r="AF120" i="14"/>
  <c r="AE120" i="14"/>
  <c r="AF119" i="14"/>
  <c r="AD119" i="14"/>
  <c r="AF118" i="14"/>
  <c r="AE118" i="14"/>
  <c r="AD118" i="14"/>
  <c r="AB118" i="14"/>
  <c r="AF117" i="14"/>
  <c r="AD117" i="14"/>
  <c r="AC117" i="14"/>
  <c r="AA117" i="14"/>
  <c r="AF116" i="14"/>
  <c r="AE116" i="14"/>
  <c r="AC116" i="14"/>
  <c r="AF115" i="14"/>
  <c r="AD115" i="14"/>
  <c r="AF114" i="14"/>
  <c r="AB114" i="14"/>
  <c r="AA114" i="14"/>
  <c r="AF113" i="14"/>
  <c r="AD113" i="14"/>
  <c r="AC113" i="14"/>
  <c r="AA113" i="14"/>
  <c r="AF112" i="14"/>
  <c r="AE112" i="14"/>
  <c r="AC112" i="14"/>
  <c r="AB112" i="14"/>
  <c r="AA112" i="14"/>
  <c r="AF111" i="14"/>
  <c r="AF110" i="14"/>
  <c r="AF109" i="14"/>
  <c r="AF108" i="14"/>
  <c r="AE108" i="14"/>
  <c r="AD108" i="14"/>
  <c r="AB108" i="14"/>
  <c r="AA108" i="14"/>
  <c r="AF107" i="14"/>
  <c r="AE107" i="14"/>
  <c r="AD107" i="14"/>
  <c r="AB107" i="14"/>
  <c r="AA107" i="14"/>
  <c r="AF106" i="14"/>
  <c r="AE106" i="14"/>
  <c r="AF105" i="14"/>
  <c r="AC105" i="14"/>
  <c r="AF104" i="14"/>
  <c r="AE104" i="14"/>
  <c r="AA104" i="14"/>
  <c r="AF103" i="14"/>
  <c r="AF102" i="14"/>
  <c r="AE102" i="14"/>
  <c r="AD102" i="14"/>
  <c r="AC102" i="14"/>
  <c r="AB102" i="14"/>
  <c r="AA102" i="14"/>
  <c r="AF101" i="14"/>
  <c r="AD101" i="14"/>
  <c r="AA101" i="14"/>
  <c r="AF100" i="14"/>
  <c r="AC100" i="14"/>
  <c r="AB100" i="14"/>
  <c r="AA100" i="14"/>
  <c r="AF99" i="14"/>
  <c r="AF98" i="14"/>
  <c r="AE98" i="14"/>
  <c r="AD98" i="14"/>
  <c r="AB98" i="14"/>
  <c r="AA98" i="14"/>
  <c r="AF97" i="14"/>
  <c r="AD97" i="14"/>
  <c r="AC97" i="14"/>
  <c r="AA97" i="14"/>
  <c r="AF96" i="14"/>
  <c r="AE96" i="14"/>
  <c r="AC96" i="14"/>
  <c r="AA96" i="14"/>
  <c r="AF95" i="14"/>
  <c r="AD95" i="14"/>
  <c r="AF94" i="14"/>
  <c r="AE94" i="14"/>
  <c r="AF93" i="14"/>
  <c r="AE93" i="14"/>
  <c r="AD93" i="14"/>
  <c r="AA93" i="14"/>
  <c r="AF92" i="14"/>
  <c r="AE92" i="14"/>
  <c r="AC92" i="14"/>
  <c r="AB92" i="14"/>
  <c r="AF91" i="14"/>
  <c r="AD91" i="14"/>
  <c r="AF90" i="14"/>
  <c r="AB90" i="14"/>
  <c r="AF89" i="14"/>
  <c r="AD89" i="14"/>
  <c r="AF88" i="14"/>
  <c r="AE88" i="14"/>
  <c r="AD88" i="14"/>
  <c r="AB88" i="14"/>
  <c r="AA88" i="14"/>
  <c r="AF87" i="14"/>
  <c r="AE87" i="14"/>
  <c r="AD87" i="14"/>
  <c r="AB87" i="14"/>
  <c r="AA87" i="14"/>
  <c r="AF86" i="14"/>
  <c r="AE86" i="14"/>
  <c r="AD86" i="14"/>
  <c r="AC86" i="14"/>
  <c r="AB86" i="14"/>
  <c r="AA86" i="14"/>
  <c r="AF85" i="14"/>
  <c r="AE85" i="14"/>
  <c r="AD85" i="14"/>
  <c r="AA85" i="14"/>
  <c r="AF84" i="14"/>
  <c r="AB84" i="14"/>
  <c r="AF83" i="14"/>
  <c r="AE83" i="14"/>
  <c r="AD83" i="14"/>
  <c r="AA83" i="14"/>
  <c r="AF82" i="14"/>
  <c r="AE82" i="14"/>
  <c r="AD82" i="14"/>
  <c r="AC82" i="14"/>
  <c r="AB82" i="14"/>
  <c r="AA82" i="14"/>
  <c r="AF81" i="14"/>
  <c r="AE81" i="14"/>
  <c r="AD81" i="14"/>
  <c r="AA81" i="14"/>
  <c r="AF80" i="14"/>
  <c r="AF79" i="14"/>
  <c r="AE79" i="14"/>
  <c r="AD79" i="14"/>
  <c r="AA79" i="14"/>
  <c r="AF78" i="14"/>
  <c r="AE78" i="14"/>
  <c r="AD78" i="14"/>
  <c r="AB78" i="14"/>
  <c r="AA78" i="14"/>
  <c r="AF77" i="14"/>
  <c r="AD77" i="14"/>
  <c r="AC77" i="14"/>
  <c r="AA77" i="14"/>
  <c r="AF76" i="14"/>
  <c r="AF75" i="14"/>
  <c r="AC75" i="14"/>
  <c r="AF74" i="14"/>
  <c r="AF73" i="14"/>
  <c r="AC73" i="14"/>
  <c r="AF72" i="14"/>
  <c r="AE72" i="14"/>
  <c r="AC72" i="14"/>
  <c r="AB72" i="14"/>
  <c r="AA72" i="14"/>
  <c r="AF71" i="14"/>
  <c r="AF70" i="14"/>
  <c r="AF69" i="14"/>
  <c r="AF68" i="14"/>
  <c r="AF67" i="14"/>
  <c r="AE67" i="14"/>
  <c r="AD67" i="14"/>
  <c r="AB67" i="14"/>
  <c r="AA67" i="14"/>
  <c r="AF66" i="14"/>
  <c r="AF65" i="14"/>
  <c r="AF64" i="14"/>
  <c r="AE64" i="14"/>
  <c r="AF63" i="14"/>
  <c r="AE63" i="14"/>
  <c r="AD63" i="14"/>
  <c r="AB63" i="14"/>
  <c r="AA63" i="14"/>
  <c r="AF62" i="14"/>
  <c r="AE62" i="14"/>
  <c r="AD62" i="14"/>
  <c r="AC62" i="14"/>
  <c r="AB62" i="14"/>
  <c r="AA62" i="14"/>
  <c r="AF61" i="14"/>
  <c r="AD61" i="14"/>
  <c r="AC61" i="14"/>
  <c r="AF60" i="14"/>
  <c r="AF59" i="14"/>
  <c r="AF58" i="14"/>
  <c r="AE58" i="14"/>
  <c r="AD58" i="14"/>
  <c r="AB58" i="14"/>
  <c r="AF57" i="14"/>
  <c r="AD57" i="14"/>
  <c r="AC57" i="14"/>
  <c r="AB57" i="14"/>
  <c r="AA57" i="14"/>
  <c r="AF56" i="14"/>
  <c r="AC56" i="14"/>
  <c r="AB56" i="14"/>
  <c r="AF55" i="14"/>
  <c r="AF54" i="14"/>
  <c r="AE54" i="14"/>
  <c r="AF53" i="14"/>
  <c r="AD53" i="14"/>
  <c r="AA53" i="14"/>
  <c r="AF52" i="14"/>
  <c r="AE52" i="14"/>
  <c r="AB52" i="14"/>
  <c r="AF51" i="14"/>
  <c r="AE51" i="14"/>
  <c r="AA51" i="14"/>
  <c r="AF50" i="14"/>
  <c r="AB50" i="14"/>
  <c r="AF49" i="14"/>
  <c r="AC49" i="14"/>
  <c r="AA49" i="14"/>
  <c r="AF48" i="14"/>
  <c r="AE48" i="14"/>
  <c r="AC48" i="14"/>
  <c r="AB48" i="14"/>
  <c r="AF47" i="14"/>
  <c r="AE47" i="14"/>
  <c r="AD47" i="14"/>
  <c r="AC47" i="14"/>
  <c r="AB47" i="14"/>
  <c r="AA47" i="14"/>
  <c r="AF46" i="14"/>
  <c r="AD46" i="14"/>
  <c r="AC46" i="14"/>
  <c r="AB46" i="14"/>
  <c r="AF45" i="14"/>
  <c r="AF44" i="14"/>
  <c r="AF43" i="14"/>
  <c r="AE43" i="14"/>
  <c r="AD43" i="14"/>
  <c r="AB43" i="14"/>
  <c r="AA43" i="14"/>
  <c r="AF42" i="14"/>
  <c r="AE42" i="14"/>
  <c r="AD42" i="14"/>
  <c r="AB42" i="14"/>
  <c r="AF41" i="14"/>
  <c r="AD41" i="14"/>
  <c r="AC41" i="14"/>
  <c r="AA41" i="14"/>
  <c r="AF40" i="14"/>
  <c r="AF39" i="14"/>
  <c r="AF38" i="14"/>
  <c r="AE38" i="14"/>
  <c r="AD38" i="14"/>
  <c r="AC38" i="14"/>
  <c r="AB38" i="14"/>
  <c r="AF37" i="14"/>
  <c r="AE37" i="14"/>
  <c r="AD37" i="14"/>
  <c r="AA37" i="14"/>
  <c r="AF36" i="14"/>
  <c r="AD36" i="14"/>
  <c r="AC36" i="14"/>
  <c r="AB36" i="14"/>
  <c r="AF35" i="14"/>
  <c r="AD35" i="14"/>
  <c r="AF34" i="14"/>
  <c r="AB34" i="14"/>
  <c r="AF33" i="14"/>
  <c r="AE33" i="14"/>
  <c r="AD33" i="14"/>
  <c r="AB33" i="14"/>
  <c r="AA33" i="14"/>
  <c r="AF32" i="14"/>
  <c r="AE32" i="14"/>
  <c r="AB32" i="14"/>
  <c r="AA32" i="14"/>
  <c r="AF31" i="14"/>
  <c r="AE31" i="14"/>
  <c r="AA31" i="14"/>
  <c r="AF30" i="14"/>
  <c r="AF29" i="14"/>
  <c r="AD29" i="14"/>
  <c r="AC29" i="14"/>
  <c r="AF28" i="14"/>
  <c r="AE28" i="14"/>
  <c r="AB28" i="14"/>
  <c r="AA28" i="14"/>
  <c r="AF27" i="14"/>
  <c r="AE27" i="14"/>
  <c r="AD27" i="14"/>
  <c r="AB27" i="14"/>
  <c r="AA27" i="14"/>
  <c r="AF26" i="14"/>
  <c r="AE26" i="14"/>
  <c r="AB26" i="14"/>
  <c r="AF25" i="14"/>
  <c r="AD25" i="14"/>
  <c r="AA25" i="14"/>
  <c r="AF24" i="14"/>
  <c r="AF23" i="14"/>
  <c r="AE23" i="14"/>
  <c r="AD23" i="14"/>
  <c r="AB23" i="14"/>
  <c r="AA23" i="14"/>
  <c r="AF22" i="14"/>
  <c r="AE22" i="14"/>
  <c r="AD22" i="14"/>
  <c r="AC22" i="14"/>
  <c r="AB22" i="14"/>
  <c r="AA22" i="14"/>
  <c r="AF21" i="14"/>
  <c r="AF20" i="14"/>
  <c r="AF19" i="14"/>
  <c r="AE19" i="14"/>
  <c r="AA19" i="14"/>
  <c r="AF18" i="14"/>
  <c r="AE18" i="14"/>
  <c r="AD18" i="14"/>
  <c r="AB18" i="14"/>
  <c r="AA18" i="14"/>
  <c r="AF17" i="14"/>
  <c r="AD17" i="14"/>
  <c r="AC17" i="14"/>
  <c r="AA17" i="14"/>
  <c r="AF16" i="14"/>
  <c r="AC16" i="14"/>
  <c r="AB16" i="14"/>
  <c r="AF15" i="14"/>
  <c r="AD15" i="14"/>
  <c r="AF14" i="14"/>
  <c r="AF13" i="14"/>
  <c r="AD13" i="14"/>
  <c r="AA13" i="14"/>
  <c r="AF12" i="14"/>
  <c r="AE12" i="14"/>
  <c r="AB12" i="14"/>
  <c r="AF11" i="14"/>
  <c r="AE11" i="14"/>
  <c r="AA11" i="14"/>
  <c r="AF10" i="14"/>
  <c r="AF9" i="14"/>
  <c r="AD9" i="14"/>
  <c r="AF8" i="14"/>
  <c r="AE8" i="14"/>
  <c r="AB8" i="14"/>
  <c r="AF7" i="14"/>
  <c r="AE7" i="14"/>
  <c r="AD7" i="14"/>
  <c r="AB7" i="14"/>
  <c r="AA7" i="14"/>
  <c r="AF6" i="14"/>
  <c r="AE6" i="14"/>
  <c r="AD6" i="14"/>
  <c r="AC6" i="14"/>
  <c r="AB6" i="14"/>
  <c r="AF5" i="14"/>
  <c r="AD5" i="14"/>
  <c r="AC5" i="14"/>
  <c r="AA5" i="14"/>
  <c r="AF4" i="14"/>
  <c r="AE4" i="14"/>
  <c r="AC4" i="14"/>
  <c r="AB4" i="14"/>
  <c r="AF3" i="14"/>
  <c r="AE3" i="14"/>
  <c r="AD3" i="14"/>
  <c r="AB3" i="14"/>
  <c r="AA3" i="14"/>
  <c r="AF2" i="14"/>
  <c r="AE2" i="14"/>
  <c r="AD2" i="14"/>
  <c r="AC2" i="14"/>
  <c r="AB2" i="14"/>
  <c r="H117" i="14"/>
  <c r="H118" i="14" s="1"/>
  <c r="H119" i="14" s="1"/>
  <c r="H120" i="14" s="1"/>
  <c r="H121" i="14" s="1"/>
  <c r="H112" i="14"/>
  <c r="H113" i="14" s="1"/>
  <c r="H114" i="14" s="1"/>
  <c r="H115" i="14" s="1"/>
  <c r="H116" i="14" s="1"/>
  <c r="H108" i="14"/>
  <c r="H109" i="14" s="1"/>
  <c r="H110" i="14" s="1"/>
  <c r="H111" i="14" s="1"/>
  <c r="H107" i="14"/>
  <c r="N106" i="14"/>
  <c r="Z106" i="14" s="1"/>
  <c r="M106" i="14"/>
  <c r="L106" i="14"/>
  <c r="AD106" i="14" s="1"/>
  <c r="K106" i="14"/>
  <c r="AC106" i="14" s="1"/>
  <c r="J106" i="14"/>
  <c r="AB106" i="14" s="1"/>
  <c r="I106" i="14"/>
  <c r="N105" i="14"/>
  <c r="Z105" i="14" s="1"/>
  <c r="M105" i="14"/>
  <c r="L105" i="14"/>
  <c r="AD105" i="14" s="1"/>
  <c r="K105" i="14"/>
  <c r="J105" i="14"/>
  <c r="AB105" i="14" s="1"/>
  <c r="I105" i="14"/>
  <c r="AA105" i="14" s="1"/>
  <c r="N104" i="14"/>
  <c r="Z104" i="14" s="1"/>
  <c r="M104" i="14"/>
  <c r="L104" i="14"/>
  <c r="K104" i="14"/>
  <c r="AC104" i="14" s="1"/>
  <c r="J104" i="14"/>
  <c r="AB104" i="14" s="1"/>
  <c r="I104" i="14"/>
  <c r="N103" i="14"/>
  <c r="Z103" i="14" s="1"/>
  <c r="M103" i="14"/>
  <c r="AE103" i="14" s="1"/>
  <c r="L103" i="14"/>
  <c r="AD103" i="14" s="1"/>
  <c r="K103" i="14"/>
  <c r="J103" i="14"/>
  <c r="AB103" i="14" s="1"/>
  <c r="I103" i="14"/>
  <c r="AA103" i="14" s="1"/>
  <c r="N102" i="14"/>
  <c r="Z102" i="14" s="1"/>
  <c r="M102" i="14"/>
  <c r="L102" i="14"/>
  <c r="K102" i="14"/>
  <c r="J102" i="14"/>
  <c r="I102" i="14"/>
  <c r="N101" i="14"/>
  <c r="Z101" i="14" s="1"/>
  <c r="M101" i="14"/>
  <c r="L101" i="14"/>
  <c r="K101" i="14"/>
  <c r="AC101" i="14" s="1"/>
  <c r="J101" i="14"/>
  <c r="AB101" i="14" s="1"/>
  <c r="I101" i="14"/>
  <c r="N100" i="14"/>
  <c r="Z100" i="14" s="1"/>
  <c r="M100" i="14"/>
  <c r="AE100" i="14" s="1"/>
  <c r="L100" i="14"/>
  <c r="K100" i="14"/>
  <c r="J100" i="14"/>
  <c r="I100" i="14"/>
  <c r="N99" i="14"/>
  <c r="Z99" i="14" s="1"/>
  <c r="M99" i="14"/>
  <c r="AE99" i="14" s="1"/>
  <c r="L99" i="14"/>
  <c r="AD99" i="14" s="1"/>
  <c r="K99" i="14"/>
  <c r="J99" i="14"/>
  <c r="AB99" i="14" s="1"/>
  <c r="I99" i="14"/>
  <c r="AA99" i="14" s="1"/>
  <c r="N98" i="14"/>
  <c r="Z98" i="14" s="1"/>
  <c r="M98" i="14"/>
  <c r="L98" i="14"/>
  <c r="K98" i="14"/>
  <c r="AC98" i="14" s="1"/>
  <c r="J98" i="14"/>
  <c r="I98" i="14"/>
  <c r="N97" i="14"/>
  <c r="Z97" i="14" s="1"/>
  <c r="M97" i="14"/>
  <c r="L97" i="14"/>
  <c r="K97" i="14"/>
  <c r="J97" i="14"/>
  <c r="I97" i="14"/>
  <c r="N71" i="14"/>
  <c r="Z71" i="14" s="1"/>
  <c r="M71" i="14"/>
  <c r="AE71" i="14" s="1"/>
  <c r="L71" i="14"/>
  <c r="AD71" i="14" s="1"/>
  <c r="K71" i="14"/>
  <c r="J71" i="14"/>
  <c r="AB71" i="14" s="1"/>
  <c r="I71" i="14"/>
  <c r="AA71" i="14" s="1"/>
  <c r="N70" i="14"/>
  <c r="Z70" i="14" s="1"/>
  <c r="M70" i="14"/>
  <c r="AE70" i="14" s="1"/>
  <c r="L70" i="14"/>
  <c r="AD70" i="14" s="1"/>
  <c r="K70" i="14"/>
  <c r="AC70" i="14" s="1"/>
  <c r="J70" i="14"/>
  <c r="AB70" i="14" s="1"/>
  <c r="I70" i="14"/>
  <c r="AA70" i="14" s="1"/>
  <c r="N69" i="14"/>
  <c r="Z69" i="14" s="1"/>
  <c r="M69" i="14"/>
  <c r="L69" i="14"/>
  <c r="AD69" i="14" s="1"/>
  <c r="K69" i="14"/>
  <c r="AC69" i="14" s="1"/>
  <c r="J69" i="14"/>
  <c r="I69" i="14"/>
  <c r="AA69" i="14" s="1"/>
  <c r="N68" i="14"/>
  <c r="Z68" i="14" s="1"/>
  <c r="M68" i="14"/>
  <c r="AE68" i="14" s="1"/>
  <c r="L68" i="14"/>
  <c r="AD68" i="14" s="1"/>
  <c r="K68" i="14"/>
  <c r="AC68" i="14" s="1"/>
  <c r="J68" i="14"/>
  <c r="AB68" i="14" s="1"/>
  <c r="I68" i="14"/>
  <c r="AA68" i="14" s="1"/>
  <c r="N67" i="14"/>
  <c r="Z67" i="14" s="1"/>
  <c r="M67" i="14"/>
  <c r="L67" i="14"/>
  <c r="K67" i="14"/>
  <c r="J67" i="14"/>
  <c r="I67" i="14"/>
  <c r="H2" i="14"/>
  <c r="H3" i="14" s="1"/>
  <c r="H4" i="14" s="1"/>
  <c r="H5" i="14" s="1"/>
  <c r="H6" i="14" s="1"/>
  <c r="H7" i="14" s="1"/>
  <c r="H8" i="14" s="1"/>
  <c r="H9" i="14" s="1"/>
  <c r="H10" i="14" s="1"/>
  <c r="H11" i="14" s="1"/>
  <c r="H12" i="14" s="1"/>
  <c r="H13" i="14" s="1"/>
  <c r="H14" i="14" s="1"/>
  <c r="H15" i="14" s="1"/>
  <c r="H16" i="14" s="1"/>
  <c r="H17" i="14" s="1"/>
  <c r="H18" i="14" s="1"/>
  <c r="H19" i="14" s="1"/>
  <c r="H20" i="14" s="1"/>
  <c r="H21" i="14" s="1"/>
  <c r="H22" i="14" s="1"/>
  <c r="H23" i="14" s="1"/>
  <c r="H24" i="14" s="1"/>
  <c r="H25" i="14" s="1"/>
  <c r="H26" i="14" s="1"/>
  <c r="H27" i="14" s="1"/>
  <c r="H28" i="14" s="1"/>
  <c r="H29" i="14" s="1"/>
  <c r="H30" i="14" s="1"/>
  <c r="H31" i="14" s="1"/>
  <c r="H32" i="14" s="1"/>
  <c r="H33" i="14" s="1"/>
  <c r="H34" i="14" s="1"/>
  <c r="H35" i="14" s="1"/>
  <c r="H36" i="14" s="1"/>
  <c r="H37" i="14" s="1"/>
  <c r="H38" i="14" s="1"/>
  <c r="H39" i="14" s="1"/>
  <c r="H40" i="14" s="1"/>
  <c r="H41" i="14" s="1"/>
  <c r="H42" i="14" s="1"/>
  <c r="H43" i="14" s="1"/>
  <c r="H44" i="14" s="1"/>
  <c r="H45" i="14" s="1"/>
  <c r="H46" i="14" s="1"/>
  <c r="H47" i="14" s="1"/>
  <c r="H48" i="14" s="1"/>
  <c r="H49" i="14" s="1"/>
  <c r="H50" i="14" s="1"/>
  <c r="H51" i="14" s="1"/>
  <c r="H52" i="14" s="1"/>
  <c r="H53" i="14" s="1"/>
  <c r="H54" i="14" s="1"/>
  <c r="H55" i="14" s="1"/>
  <c r="H56" i="14" s="1"/>
  <c r="H57" i="14" s="1"/>
  <c r="H58" i="14" s="1"/>
  <c r="H59" i="14" s="1"/>
  <c r="H60" i="14" s="1"/>
  <c r="H61" i="14" s="1"/>
  <c r="H62" i="14" s="1"/>
  <c r="H63" i="14" s="1"/>
  <c r="H64" i="14" s="1"/>
  <c r="H65" i="14" s="1"/>
  <c r="H66" i="14" s="1"/>
  <c r="H67" i="14" s="1"/>
  <c r="H68" i="14" s="1"/>
  <c r="H69" i="14" s="1"/>
  <c r="H70" i="14" s="1"/>
  <c r="H71" i="14" s="1"/>
  <c r="H72" i="14" s="1"/>
  <c r="H73" i="14" s="1"/>
  <c r="H74" i="14" s="1"/>
  <c r="H75" i="14" s="1"/>
  <c r="H76" i="14" s="1"/>
  <c r="H77" i="14" s="1"/>
  <c r="H78" i="14" s="1"/>
  <c r="H79" i="14" s="1"/>
  <c r="H80" i="14" s="1"/>
  <c r="H81" i="14" s="1"/>
  <c r="H82" i="14" s="1"/>
  <c r="H83" i="14" s="1"/>
  <c r="H84" i="14" s="1"/>
  <c r="H85" i="14" s="1"/>
  <c r="H86" i="14" s="1"/>
  <c r="H87" i="14" s="1"/>
  <c r="H88" i="14" s="1"/>
  <c r="H89" i="14" s="1"/>
  <c r="H90" i="14" s="1"/>
  <c r="H91" i="14" s="1"/>
  <c r="H92" i="14" s="1"/>
  <c r="H93" i="14" s="1"/>
  <c r="H94" i="14" s="1"/>
  <c r="H95" i="14" s="1"/>
  <c r="H96" i="14" s="1"/>
  <c r="H97" i="14" s="1"/>
  <c r="H98" i="14" s="1"/>
  <c r="H99" i="14" s="1"/>
  <c r="H100" i="14" s="1"/>
  <c r="H101" i="14" s="1"/>
  <c r="H102" i="14" s="1"/>
  <c r="H103" i="14" s="1"/>
  <c r="H104" i="14" s="1"/>
  <c r="H105" i="14" s="1"/>
  <c r="H106" i="14" s="1"/>
  <c r="AA119" i="14"/>
  <c r="I7" i="14"/>
  <c r="J7" i="14"/>
  <c r="K7" i="14"/>
  <c r="L7" i="14"/>
  <c r="M7" i="14"/>
  <c r="N7" i="14"/>
  <c r="Z7" i="14" s="1"/>
  <c r="I8" i="14"/>
  <c r="J8" i="14"/>
  <c r="K8" i="14"/>
  <c r="AC8" i="14" s="1"/>
  <c r="L8" i="14"/>
  <c r="M8" i="14"/>
  <c r="N8" i="14"/>
  <c r="Z8" i="14" s="1"/>
  <c r="I9" i="14"/>
  <c r="AA9" i="14" s="1"/>
  <c r="J9" i="14"/>
  <c r="K9" i="14"/>
  <c r="AC9" i="14" s="1"/>
  <c r="L9" i="14"/>
  <c r="M9" i="14"/>
  <c r="AE9" i="14" s="1"/>
  <c r="N9" i="14"/>
  <c r="Z9" i="14" s="1"/>
  <c r="I10" i="14"/>
  <c r="J10" i="14"/>
  <c r="AB10" i="14" s="1"/>
  <c r="K10" i="14"/>
  <c r="AC10" i="14" s="1"/>
  <c r="L10" i="14"/>
  <c r="AD10" i="14" s="1"/>
  <c r="M10" i="14"/>
  <c r="AE10" i="14" s="1"/>
  <c r="N10" i="14"/>
  <c r="Z10" i="14" s="1"/>
  <c r="I11" i="14"/>
  <c r="J11" i="14"/>
  <c r="AB11" i="14" s="1"/>
  <c r="K11" i="14"/>
  <c r="L11" i="14"/>
  <c r="AD11" i="14" s="1"/>
  <c r="M11" i="14"/>
  <c r="N11" i="14"/>
  <c r="Z11" i="14" s="1"/>
  <c r="I12" i="14"/>
  <c r="J12" i="14"/>
  <c r="K12" i="14"/>
  <c r="AC12" i="14" s="1"/>
  <c r="L12" i="14"/>
  <c r="M12" i="14"/>
  <c r="N12" i="14"/>
  <c r="Z12" i="14" s="1"/>
  <c r="I13" i="14"/>
  <c r="J13" i="14"/>
  <c r="K13" i="14"/>
  <c r="AC13" i="14" s="1"/>
  <c r="L13" i="14"/>
  <c r="M13" i="14"/>
  <c r="N13" i="14"/>
  <c r="Z13" i="14" s="1"/>
  <c r="I14" i="14"/>
  <c r="J14" i="14"/>
  <c r="AB14" i="14" s="1"/>
  <c r="K14" i="14"/>
  <c r="AC14" i="14" s="1"/>
  <c r="L14" i="14"/>
  <c r="AD14" i="14" s="1"/>
  <c r="M14" i="14"/>
  <c r="AE14" i="14" s="1"/>
  <c r="N14" i="14"/>
  <c r="Z14" i="14" s="1"/>
  <c r="I15" i="14"/>
  <c r="AA15" i="14" s="1"/>
  <c r="J15" i="14"/>
  <c r="AB15" i="14" s="1"/>
  <c r="K15" i="14"/>
  <c r="L15" i="14"/>
  <c r="M15" i="14"/>
  <c r="AE15" i="14" s="1"/>
  <c r="N15" i="14"/>
  <c r="Z15" i="14" s="1"/>
  <c r="I16" i="14"/>
  <c r="J16" i="14"/>
  <c r="K16" i="14"/>
  <c r="L16" i="14"/>
  <c r="M16" i="14"/>
  <c r="AE16" i="14" s="1"/>
  <c r="N16" i="14"/>
  <c r="Z16" i="14" s="1"/>
  <c r="I17" i="14"/>
  <c r="J17" i="14"/>
  <c r="K17" i="14"/>
  <c r="L17" i="14"/>
  <c r="M17" i="14"/>
  <c r="N17" i="14"/>
  <c r="Z17" i="14" s="1"/>
  <c r="I18" i="14"/>
  <c r="J18" i="14"/>
  <c r="K18" i="14"/>
  <c r="AC18" i="14" s="1"/>
  <c r="L18" i="14"/>
  <c r="M18" i="14"/>
  <c r="N18" i="14"/>
  <c r="Z18" i="14" s="1"/>
  <c r="I19" i="14"/>
  <c r="J19" i="14"/>
  <c r="AB19" i="14" s="1"/>
  <c r="K19" i="14"/>
  <c r="L19" i="14"/>
  <c r="AD19" i="14" s="1"/>
  <c r="M19" i="14"/>
  <c r="N19" i="14"/>
  <c r="Z19" i="14" s="1"/>
  <c r="I20" i="14"/>
  <c r="J20" i="14"/>
  <c r="AB20" i="14" s="1"/>
  <c r="K20" i="14"/>
  <c r="AC20" i="14" s="1"/>
  <c r="L20" i="14"/>
  <c r="M20" i="14"/>
  <c r="AE20" i="14" s="1"/>
  <c r="N20" i="14"/>
  <c r="Z20" i="14" s="1"/>
  <c r="I21" i="14"/>
  <c r="AA21" i="14" s="1"/>
  <c r="J21" i="14"/>
  <c r="K21" i="14"/>
  <c r="AC21" i="14" s="1"/>
  <c r="L21" i="14"/>
  <c r="AD21" i="14" s="1"/>
  <c r="M21" i="14"/>
  <c r="AE21" i="14" s="1"/>
  <c r="N21" i="14"/>
  <c r="Z21" i="14" s="1"/>
  <c r="I22" i="14"/>
  <c r="J22" i="14"/>
  <c r="K22" i="14"/>
  <c r="L22" i="14"/>
  <c r="M22" i="14"/>
  <c r="N22" i="14"/>
  <c r="Z22" i="14" s="1"/>
  <c r="I23" i="14"/>
  <c r="J23" i="14"/>
  <c r="K23" i="14"/>
  <c r="L23" i="14"/>
  <c r="M23" i="14"/>
  <c r="N23" i="14"/>
  <c r="Z23" i="14" s="1"/>
  <c r="I24" i="14"/>
  <c r="J24" i="14"/>
  <c r="AB24" i="14" s="1"/>
  <c r="K24" i="14"/>
  <c r="AC24" i="14" s="1"/>
  <c r="L24" i="14"/>
  <c r="M24" i="14"/>
  <c r="AE24" i="14" s="1"/>
  <c r="N24" i="14"/>
  <c r="Z24" i="14" s="1"/>
  <c r="I25" i="14"/>
  <c r="J25" i="14"/>
  <c r="K25" i="14"/>
  <c r="AC25" i="14" s="1"/>
  <c r="L25" i="14"/>
  <c r="M25" i="14"/>
  <c r="AE25" i="14" s="1"/>
  <c r="N25" i="14"/>
  <c r="Z25" i="14" s="1"/>
  <c r="I26" i="14"/>
  <c r="J26" i="14"/>
  <c r="K26" i="14"/>
  <c r="AC26" i="14" s="1"/>
  <c r="L26" i="14"/>
  <c r="AD26" i="14" s="1"/>
  <c r="M26" i="14"/>
  <c r="N26" i="14"/>
  <c r="Z26" i="14" s="1"/>
  <c r="I27" i="14"/>
  <c r="J27" i="14"/>
  <c r="K27" i="14"/>
  <c r="L27" i="14"/>
  <c r="M27" i="14"/>
  <c r="N27" i="14"/>
  <c r="Z27" i="14" s="1"/>
  <c r="I28" i="14"/>
  <c r="J28" i="14"/>
  <c r="K28" i="14"/>
  <c r="AC28" i="14" s="1"/>
  <c r="L28" i="14"/>
  <c r="M28" i="14"/>
  <c r="N28" i="14"/>
  <c r="Z28" i="14" s="1"/>
  <c r="I29" i="14"/>
  <c r="AA29" i="14" s="1"/>
  <c r="J29" i="14"/>
  <c r="K29" i="14"/>
  <c r="L29" i="14"/>
  <c r="M29" i="14"/>
  <c r="AE29" i="14" s="1"/>
  <c r="N29" i="14"/>
  <c r="Z29" i="14" s="1"/>
  <c r="I30" i="14"/>
  <c r="J30" i="14"/>
  <c r="AB30" i="14" s="1"/>
  <c r="K30" i="14"/>
  <c r="AC30" i="14" s="1"/>
  <c r="L30" i="14"/>
  <c r="AD30" i="14" s="1"/>
  <c r="M30" i="14"/>
  <c r="AE30" i="14" s="1"/>
  <c r="N30" i="14"/>
  <c r="Z30" i="14" s="1"/>
  <c r="I31" i="14"/>
  <c r="J31" i="14"/>
  <c r="AB31" i="14" s="1"/>
  <c r="K31" i="14"/>
  <c r="L31" i="14"/>
  <c r="AD31" i="14" s="1"/>
  <c r="M31" i="14"/>
  <c r="N31" i="14"/>
  <c r="Z31" i="14" s="1"/>
  <c r="I32" i="14"/>
  <c r="J32" i="14"/>
  <c r="K32" i="14"/>
  <c r="AC32" i="14" s="1"/>
  <c r="L32" i="14"/>
  <c r="M32" i="14"/>
  <c r="N32" i="14"/>
  <c r="Z32" i="14" s="1"/>
  <c r="I33" i="14"/>
  <c r="J33" i="14"/>
  <c r="K33" i="14"/>
  <c r="AC33" i="14" s="1"/>
  <c r="L33" i="14"/>
  <c r="M33" i="14"/>
  <c r="N33" i="14"/>
  <c r="Z33" i="14" s="1"/>
  <c r="I34" i="14"/>
  <c r="J34" i="14"/>
  <c r="K34" i="14"/>
  <c r="AC34" i="14" s="1"/>
  <c r="L34" i="14"/>
  <c r="AD34" i="14" s="1"/>
  <c r="M34" i="14"/>
  <c r="AE34" i="14" s="1"/>
  <c r="N34" i="14"/>
  <c r="Z34" i="14" s="1"/>
  <c r="I35" i="14"/>
  <c r="AA35" i="14" s="1"/>
  <c r="J35" i="14"/>
  <c r="AB35" i="14" s="1"/>
  <c r="K35" i="14"/>
  <c r="L35" i="14"/>
  <c r="M35" i="14"/>
  <c r="AE35" i="14" s="1"/>
  <c r="N35" i="14"/>
  <c r="Z35" i="14" s="1"/>
  <c r="I36" i="14"/>
  <c r="J36" i="14"/>
  <c r="K36" i="14"/>
  <c r="L36" i="14"/>
  <c r="M36" i="14"/>
  <c r="AE36" i="14" s="1"/>
  <c r="N36" i="14"/>
  <c r="Z36" i="14" s="1"/>
  <c r="I37" i="14"/>
  <c r="J37" i="14"/>
  <c r="K37" i="14"/>
  <c r="AC37" i="14" s="1"/>
  <c r="L37" i="14"/>
  <c r="M37" i="14"/>
  <c r="N37" i="14"/>
  <c r="Z37" i="14" s="1"/>
  <c r="I38" i="14"/>
  <c r="J38" i="14"/>
  <c r="K38" i="14"/>
  <c r="L38" i="14"/>
  <c r="M38" i="14"/>
  <c r="N38" i="14"/>
  <c r="Z38" i="14" s="1"/>
  <c r="I39" i="14"/>
  <c r="AA39" i="14" s="1"/>
  <c r="J39" i="14"/>
  <c r="AB39" i="14" s="1"/>
  <c r="K39" i="14"/>
  <c r="L39" i="14"/>
  <c r="AD39" i="14" s="1"/>
  <c r="M39" i="14"/>
  <c r="AE39" i="14" s="1"/>
  <c r="N39" i="14"/>
  <c r="Z39" i="14" s="1"/>
  <c r="I40" i="14"/>
  <c r="J40" i="14"/>
  <c r="AB40" i="14" s="1"/>
  <c r="K40" i="14"/>
  <c r="AC40" i="14" s="1"/>
  <c r="L40" i="14"/>
  <c r="M40" i="14"/>
  <c r="AE40" i="14" s="1"/>
  <c r="N40" i="14"/>
  <c r="Z40" i="14" s="1"/>
  <c r="I41" i="14"/>
  <c r="J41" i="14"/>
  <c r="K41" i="14"/>
  <c r="L41" i="14"/>
  <c r="M41" i="14"/>
  <c r="N41" i="14"/>
  <c r="Z41" i="14" s="1"/>
  <c r="I42" i="14"/>
  <c r="J42" i="14"/>
  <c r="K42" i="14"/>
  <c r="AC42" i="14" s="1"/>
  <c r="L42" i="14"/>
  <c r="M42" i="14"/>
  <c r="N42" i="14"/>
  <c r="Z42" i="14" s="1"/>
  <c r="I43" i="14"/>
  <c r="J43" i="14"/>
  <c r="K43" i="14"/>
  <c r="L43" i="14"/>
  <c r="M43" i="14"/>
  <c r="N43" i="14"/>
  <c r="Z43" i="14" s="1"/>
  <c r="I44" i="14"/>
  <c r="J44" i="14"/>
  <c r="AB44" i="14" s="1"/>
  <c r="K44" i="14"/>
  <c r="AC44" i="14" s="1"/>
  <c r="L44" i="14"/>
  <c r="M44" i="14"/>
  <c r="AE44" i="14" s="1"/>
  <c r="N44" i="14"/>
  <c r="Z44" i="14" s="1"/>
  <c r="I45" i="14"/>
  <c r="AA45" i="14" s="1"/>
  <c r="J45" i="14"/>
  <c r="K45" i="14"/>
  <c r="AC45" i="14" s="1"/>
  <c r="L45" i="14"/>
  <c r="AD45" i="14" s="1"/>
  <c r="M45" i="14"/>
  <c r="AE45" i="14" s="1"/>
  <c r="N45" i="14"/>
  <c r="Z45" i="14" s="1"/>
  <c r="I46" i="14"/>
  <c r="J46" i="14"/>
  <c r="K46" i="14"/>
  <c r="L46" i="14"/>
  <c r="M46" i="14"/>
  <c r="AE46" i="14" s="1"/>
  <c r="N46" i="14"/>
  <c r="Z46" i="14" s="1"/>
  <c r="I47" i="14"/>
  <c r="J47" i="14"/>
  <c r="K47" i="14"/>
  <c r="L47" i="14"/>
  <c r="M47" i="14"/>
  <c r="N47" i="14"/>
  <c r="Z47" i="14" s="1"/>
  <c r="I48" i="14"/>
  <c r="J48" i="14"/>
  <c r="K48" i="14"/>
  <c r="L48" i="14"/>
  <c r="M48" i="14"/>
  <c r="N48" i="14"/>
  <c r="Z48" i="14" s="1"/>
  <c r="I49" i="14"/>
  <c r="J49" i="14"/>
  <c r="K49" i="14"/>
  <c r="L49" i="14"/>
  <c r="AD49" i="14" s="1"/>
  <c r="M49" i="14"/>
  <c r="AE49" i="14" s="1"/>
  <c r="N49" i="14"/>
  <c r="Z49" i="14" s="1"/>
  <c r="I50" i="14"/>
  <c r="J50" i="14"/>
  <c r="K50" i="14"/>
  <c r="AC50" i="14" s="1"/>
  <c r="L50" i="14"/>
  <c r="AD50" i="14" s="1"/>
  <c r="M50" i="14"/>
  <c r="AE50" i="14" s="1"/>
  <c r="N50" i="14"/>
  <c r="Z50" i="14" s="1"/>
  <c r="I51" i="14"/>
  <c r="J51" i="14"/>
  <c r="AB51" i="14" s="1"/>
  <c r="K51" i="14"/>
  <c r="L51" i="14"/>
  <c r="AD51" i="14" s="1"/>
  <c r="M51" i="14"/>
  <c r="N51" i="14"/>
  <c r="Z51" i="14" s="1"/>
  <c r="I57" i="14"/>
  <c r="J57" i="14"/>
  <c r="K57" i="14"/>
  <c r="L57" i="14"/>
  <c r="M57" i="14"/>
  <c r="N57" i="14"/>
  <c r="Z57" i="14" s="1"/>
  <c r="I58" i="14"/>
  <c r="J58" i="14"/>
  <c r="K58" i="14"/>
  <c r="AC58" i="14" s="1"/>
  <c r="L58" i="14"/>
  <c r="M58" i="14"/>
  <c r="N58" i="14"/>
  <c r="Z58" i="14" s="1"/>
  <c r="I59" i="14"/>
  <c r="AA59" i="14" s="1"/>
  <c r="J59" i="14"/>
  <c r="AB59" i="14" s="1"/>
  <c r="K59" i="14"/>
  <c r="AC59" i="14" s="1"/>
  <c r="L59" i="14"/>
  <c r="AD59" i="14" s="1"/>
  <c r="M59" i="14"/>
  <c r="AE59" i="14" s="1"/>
  <c r="N59" i="14"/>
  <c r="Z59" i="14" s="1"/>
  <c r="I60" i="14"/>
  <c r="J60" i="14"/>
  <c r="AB60" i="14" s="1"/>
  <c r="K60" i="14"/>
  <c r="AC60" i="14" s="1"/>
  <c r="L60" i="14"/>
  <c r="M60" i="14"/>
  <c r="AE60" i="14" s="1"/>
  <c r="N60" i="14"/>
  <c r="Z60" i="14" s="1"/>
  <c r="I61" i="14"/>
  <c r="AA61" i="14" s="1"/>
  <c r="J61" i="14"/>
  <c r="K61" i="14"/>
  <c r="L61" i="14"/>
  <c r="M61" i="14"/>
  <c r="N61" i="14"/>
  <c r="Z61" i="14" s="1"/>
  <c r="I52" i="14"/>
  <c r="J52" i="14"/>
  <c r="K52" i="14"/>
  <c r="AC52" i="14" s="1"/>
  <c r="L52" i="14"/>
  <c r="M52" i="14"/>
  <c r="N52" i="14"/>
  <c r="Z52" i="14" s="1"/>
  <c r="I53" i="14"/>
  <c r="J53" i="14"/>
  <c r="K53" i="14"/>
  <c r="AC53" i="14" s="1"/>
  <c r="L53" i="14"/>
  <c r="M53" i="14"/>
  <c r="N53" i="14"/>
  <c r="Z53" i="14" s="1"/>
  <c r="I54" i="14"/>
  <c r="J54" i="14"/>
  <c r="AB54" i="14" s="1"/>
  <c r="K54" i="14"/>
  <c r="AC54" i="14" s="1"/>
  <c r="L54" i="14"/>
  <c r="AD54" i="14" s="1"/>
  <c r="M54" i="14"/>
  <c r="N54" i="14"/>
  <c r="Z54" i="14" s="1"/>
  <c r="I55" i="14"/>
  <c r="AA55" i="14" s="1"/>
  <c r="J55" i="14"/>
  <c r="AB55" i="14" s="1"/>
  <c r="K55" i="14"/>
  <c r="AC55" i="14" s="1"/>
  <c r="L55" i="14"/>
  <c r="AD55" i="14" s="1"/>
  <c r="M55" i="14"/>
  <c r="AE55" i="14" s="1"/>
  <c r="N55" i="14"/>
  <c r="Z55" i="14" s="1"/>
  <c r="I56" i="14"/>
  <c r="J56" i="14"/>
  <c r="K56" i="14"/>
  <c r="L56" i="14"/>
  <c r="M56" i="14"/>
  <c r="AE56" i="14" s="1"/>
  <c r="N56" i="14"/>
  <c r="Z56" i="14" s="1"/>
  <c r="I107" i="14"/>
  <c r="J107" i="14"/>
  <c r="K107" i="14"/>
  <c r="L107" i="14"/>
  <c r="M107" i="14"/>
  <c r="N107" i="14"/>
  <c r="Z107" i="14" s="1"/>
  <c r="I108" i="14"/>
  <c r="J108" i="14"/>
  <c r="K108" i="14"/>
  <c r="AC108" i="14" s="1"/>
  <c r="L108" i="14"/>
  <c r="M108" i="14"/>
  <c r="N108" i="14"/>
  <c r="Z108" i="14" s="1"/>
  <c r="AA109" i="14"/>
  <c r="J109" i="14"/>
  <c r="K109" i="14"/>
  <c r="AC109" i="14" s="1"/>
  <c r="L109" i="14"/>
  <c r="AD109" i="14" s="1"/>
  <c r="N109" i="14"/>
  <c r="Z109" i="14" s="1"/>
  <c r="I110" i="14"/>
  <c r="AA110" i="14" s="1"/>
  <c r="J110" i="14"/>
  <c r="AB110" i="14" s="1"/>
  <c r="K110" i="14"/>
  <c r="AC110" i="14" s="1"/>
  <c r="L110" i="14"/>
  <c r="AD110" i="14" s="1"/>
  <c r="M110" i="14"/>
  <c r="AE110" i="14" s="1"/>
  <c r="N110" i="14"/>
  <c r="Z110" i="14" s="1"/>
  <c r="I111" i="14"/>
  <c r="AA111" i="14" s="1"/>
  <c r="J111" i="14"/>
  <c r="AB111" i="14" s="1"/>
  <c r="K111" i="14"/>
  <c r="L111" i="14"/>
  <c r="AD111" i="14" s="1"/>
  <c r="M111" i="14"/>
  <c r="AE111" i="14" s="1"/>
  <c r="N111" i="14"/>
  <c r="Z111" i="14" s="1"/>
  <c r="I112" i="14"/>
  <c r="J112" i="14"/>
  <c r="K112" i="14"/>
  <c r="L112" i="14"/>
  <c r="M112" i="14"/>
  <c r="N112" i="14"/>
  <c r="Z112" i="14" s="1"/>
  <c r="I113" i="14"/>
  <c r="J113" i="14"/>
  <c r="K113" i="14"/>
  <c r="L113" i="14"/>
  <c r="M113" i="14"/>
  <c r="N113" i="14"/>
  <c r="Z113" i="14" s="1"/>
  <c r="I114" i="14"/>
  <c r="J114" i="14"/>
  <c r="K114" i="14"/>
  <c r="AC114" i="14" s="1"/>
  <c r="L114" i="14"/>
  <c r="AD114" i="14" s="1"/>
  <c r="M114" i="14"/>
  <c r="N114" i="14"/>
  <c r="Z114" i="14" s="1"/>
  <c r="I115" i="14"/>
  <c r="AA115" i="14" s="1"/>
  <c r="J115" i="14"/>
  <c r="AB115" i="14" s="1"/>
  <c r="K115" i="14"/>
  <c r="L115" i="14"/>
  <c r="M115" i="14"/>
  <c r="AE115" i="14" s="1"/>
  <c r="N115" i="14"/>
  <c r="Z115" i="14" s="1"/>
  <c r="I116" i="14"/>
  <c r="AA116" i="14" s="1"/>
  <c r="J116" i="14"/>
  <c r="AB116" i="14" s="1"/>
  <c r="K116" i="14"/>
  <c r="L116" i="14"/>
  <c r="M116" i="14"/>
  <c r="N116" i="14"/>
  <c r="Z116" i="14" s="1"/>
  <c r="I62" i="14"/>
  <c r="J62" i="14"/>
  <c r="K62" i="14"/>
  <c r="L62" i="14"/>
  <c r="M62" i="14"/>
  <c r="N62" i="14"/>
  <c r="Z62" i="14" s="1"/>
  <c r="I63" i="14"/>
  <c r="J63" i="14"/>
  <c r="K63" i="14"/>
  <c r="L63" i="14"/>
  <c r="M63" i="14"/>
  <c r="N63" i="14"/>
  <c r="Z63" i="14" s="1"/>
  <c r="I64" i="14"/>
  <c r="J64" i="14"/>
  <c r="AB64" i="14" s="1"/>
  <c r="K64" i="14"/>
  <c r="AC64" i="14" s="1"/>
  <c r="L64" i="14"/>
  <c r="AD64" i="14" s="1"/>
  <c r="M64" i="14"/>
  <c r="N64" i="14"/>
  <c r="Z64" i="14" s="1"/>
  <c r="I65" i="14"/>
  <c r="AA65" i="14" s="1"/>
  <c r="J65" i="14"/>
  <c r="K65" i="14"/>
  <c r="AC65" i="14" s="1"/>
  <c r="L65" i="14"/>
  <c r="AD65" i="14" s="1"/>
  <c r="M65" i="14"/>
  <c r="N65" i="14"/>
  <c r="Z65" i="14" s="1"/>
  <c r="I66" i="14"/>
  <c r="AA66" i="14" s="1"/>
  <c r="J66" i="14"/>
  <c r="AB66" i="14" s="1"/>
  <c r="K66" i="14"/>
  <c r="AC66" i="14" s="1"/>
  <c r="L66" i="14"/>
  <c r="AD66" i="14" s="1"/>
  <c r="M66" i="14"/>
  <c r="AE66" i="14" s="1"/>
  <c r="N66" i="14"/>
  <c r="Z66" i="14" s="1"/>
  <c r="I77" i="14"/>
  <c r="J77" i="14"/>
  <c r="K77" i="14"/>
  <c r="L77" i="14"/>
  <c r="M77" i="14"/>
  <c r="N77" i="14"/>
  <c r="Z77" i="14" s="1"/>
  <c r="I78" i="14"/>
  <c r="J78" i="14"/>
  <c r="K78" i="14"/>
  <c r="AC78" i="14" s="1"/>
  <c r="L78" i="14"/>
  <c r="M78" i="14"/>
  <c r="N78" i="14"/>
  <c r="Z78" i="14" s="1"/>
  <c r="I79" i="14"/>
  <c r="J79" i="14"/>
  <c r="AB79" i="14" s="1"/>
  <c r="K79" i="14"/>
  <c r="L79" i="14"/>
  <c r="M79" i="14"/>
  <c r="N79" i="14"/>
  <c r="Z79" i="14" s="1"/>
  <c r="I80" i="14"/>
  <c r="AA80" i="14" s="1"/>
  <c r="J80" i="14"/>
  <c r="AB80" i="14" s="1"/>
  <c r="K80" i="14"/>
  <c r="AC80" i="14" s="1"/>
  <c r="L80" i="14"/>
  <c r="AD80" i="14" s="1"/>
  <c r="M80" i="14"/>
  <c r="AE80" i="14" s="1"/>
  <c r="N80" i="14"/>
  <c r="Z80" i="14" s="1"/>
  <c r="I81" i="14"/>
  <c r="J81" i="14"/>
  <c r="K81" i="14"/>
  <c r="AC81" i="14" s="1"/>
  <c r="L81" i="14"/>
  <c r="M81" i="14"/>
  <c r="N81" i="14"/>
  <c r="Z81" i="14" s="1"/>
  <c r="I87" i="14"/>
  <c r="J87" i="14"/>
  <c r="K87" i="14"/>
  <c r="L87" i="14"/>
  <c r="M87" i="14"/>
  <c r="N87" i="14"/>
  <c r="Z87" i="14" s="1"/>
  <c r="I88" i="14"/>
  <c r="J88" i="14"/>
  <c r="K88" i="14"/>
  <c r="AC88" i="14" s="1"/>
  <c r="L88" i="14"/>
  <c r="M88" i="14"/>
  <c r="N88" i="14"/>
  <c r="Z88" i="14" s="1"/>
  <c r="I89" i="14"/>
  <c r="AA89" i="14" s="1"/>
  <c r="J89" i="14"/>
  <c r="AB89" i="14" s="1"/>
  <c r="K89" i="14"/>
  <c r="AC89" i="14" s="1"/>
  <c r="L89" i="14"/>
  <c r="M89" i="14"/>
  <c r="N89" i="14"/>
  <c r="Z89" i="14" s="1"/>
  <c r="I90" i="14"/>
  <c r="AA90" i="14" s="1"/>
  <c r="J90" i="14"/>
  <c r="K90" i="14"/>
  <c r="AC90" i="14" s="1"/>
  <c r="L90" i="14"/>
  <c r="AD90" i="14" s="1"/>
  <c r="M90" i="14"/>
  <c r="AE90" i="14" s="1"/>
  <c r="N90" i="14"/>
  <c r="Z90" i="14" s="1"/>
  <c r="I91" i="14"/>
  <c r="AA91" i="14" s="1"/>
  <c r="J91" i="14"/>
  <c r="AB91" i="14" s="1"/>
  <c r="K91" i="14"/>
  <c r="L91" i="14"/>
  <c r="M91" i="14"/>
  <c r="AE91" i="14" s="1"/>
  <c r="N91" i="14"/>
  <c r="Z91" i="14" s="1"/>
  <c r="I72" i="14"/>
  <c r="J72" i="14"/>
  <c r="K72" i="14"/>
  <c r="L72" i="14"/>
  <c r="M72" i="14"/>
  <c r="N72" i="14"/>
  <c r="Z72" i="14" s="1"/>
  <c r="I73" i="14"/>
  <c r="AA73" i="14" s="1"/>
  <c r="J73" i="14"/>
  <c r="AB73" i="14" s="1"/>
  <c r="K73" i="14"/>
  <c r="L73" i="14"/>
  <c r="AD73" i="14" s="1"/>
  <c r="M73" i="14"/>
  <c r="N73" i="14"/>
  <c r="Z73" i="14" s="1"/>
  <c r="I74" i="14"/>
  <c r="AA74" i="14" s="1"/>
  <c r="J74" i="14"/>
  <c r="AB74" i="14" s="1"/>
  <c r="K74" i="14"/>
  <c r="AC74" i="14" s="1"/>
  <c r="L74" i="14"/>
  <c r="AD74" i="14" s="1"/>
  <c r="M74" i="14"/>
  <c r="AE74" i="14" s="1"/>
  <c r="N74" i="14"/>
  <c r="Z74" i="14" s="1"/>
  <c r="I75" i="14"/>
  <c r="AA75" i="14" s="1"/>
  <c r="J75" i="14"/>
  <c r="AB75" i="14" s="1"/>
  <c r="K75" i="14"/>
  <c r="L75" i="14"/>
  <c r="AD75" i="14" s="1"/>
  <c r="M75" i="14"/>
  <c r="AE75" i="14" s="1"/>
  <c r="N75" i="14"/>
  <c r="Z75" i="14" s="1"/>
  <c r="I76" i="14"/>
  <c r="AA76" i="14" s="1"/>
  <c r="J76" i="14"/>
  <c r="AB76" i="14" s="1"/>
  <c r="K76" i="14"/>
  <c r="AC76" i="14" s="1"/>
  <c r="L76" i="14"/>
  <c r="M76" i="14"/>
  <c r="AE76" i="14" s="1"/>
  <c r="N76" i="14"/>
  <c r="Z76" i="14" s="1"/>
  <c r="I82" i="14"/>
  <c r="J82" i="14"/>
  <c r="K82" i="14"/>
  <c r="L82" i="14"/>
  <c r="M82" i="14"/>
  <c r="N82" i="14"/>
  <c r="Z82" i="14" s="1"/>
  <c r="I83" i="14"/>
  <c r="J83" i="14"/>
  <c r="AB83" i="14" s="1"/>
  <c r="K83" i="14"/>
  <c r="L83" i="14"/>
  <c r="M83" i="14"/>
  <c r="N83" i="14"/>
  <c r="Z83" i="14" s="1"/>
  <c r="I84" i="14"/>
  <c r="AA84" i="14" s="1"/>
  <c r="J84" i="14"/>
  <c r="K84" i="14"/>
  <c r="AC84" i="14" s="1"/>
  <c r="L84" i="14"/>
  <c r="AD84" i="14" s="1"/>
  <c r="M84" i="14"/>
  <c r="AE84" i="14" s="1"/>
  <c r="N84" i="14"/>
  <c r="Z84" i="14" s="1"/>
  <c r="I85" i="14"/>
  <c r="J85" i="14"/>
  <c r="K85" i="14"/>
  <c r="AC85" i="14" s="1"/>
  <c r="L85" i="14"/>
  <c r="M85" i="14"/>
  <c r="N85" i="14"/>
  <c r="Z85" i="14" s="1"/>
  <c r="I86" i="14"/>
  <c r="J86" i="14"/>
  <c r="L86" i="14"/>
  <c r="M86" i="14"/>
  <c r="N86" i="14"/>
  <c r="Z86" i="14" s="1"/>
  <c r="I92" i="14"/>
  <c r="J92" i="14"/>
  <c r="K92" i="14"/>
  <c r="L92" i="14"/>
  <c r="M92" i="14"/>
  <c r="N92" i="14"/>
  <c r="Z92" i="14" s="1"/>
  <c r="I93" i="14"/>
  <c r="J93" i="14"/>
  <c r="K93" i="14"/>
  <c r="AC93" i="14" s="1"/>
  <c r="L93" i="14"/>
  <c r="M93" i="14"/>
  <c r="N93" i="14"/>
  <c r="Z93" i="14" s="1"/>
  <c r="I94" i="14"/>
  <c r="AA94" i="14" s="1"/>
  <c r="J94" i="14"/>
  <c r="AB94" i="14" s="1"/>
  <c r="K94" i="14"/>
  <c r="AC94" i="14" s="1"/>
  <c r="L94" i="14"/>
  <c r="AD94" i="14" s="1"/>
  <c r="M94" i="14"/>
  <c r="N94" i="14"/>
  <c r="Z94" i="14" s="1"/>
  <c r="I95" i="14"/>
  <c r="AA95" i="14" s="1"/>
  <c r="J95" i="14"/>
  <c r="AB95" i="14" s="1"/>
  <c r="K95" i="14"/>
  <c r="L95" i="14"/>
  <c r="M95" i="14"/>
  <c r="AE95" i="14" s="1"/>
  <c r="N95" i="14"/>
  <c r="Z95" i="14" s="1"/>
  <c r="I96" i="14"/>
  <c r="J96" i="14"/>
  <c r="AB96" i="14" s="1"/>
  <c r="K96" i="14"/>
  <c r="L96" i="14"/>
  <c r="M96" i="14"/>
  <c r="N96" i="14"/>
  <c r="Z96" i="14" s="1"/>
  <c r="I117" i="14"/>
  <c r="J117" i="14"/>
  <c r="K117" i="14"/>
  <c r="L117" i="14"/>
  <c r="M117" i="14"/>
  <c r="N117" i="14"/>
  <c r="Z117" i="14" s="1"/>
  <c r="I118" i="14"/>
  <c r="J118" i="14"/>
  <c r="K118" i="14"/>
  <c r="AC118" i="14" s="1"/>
  <c r="L118" i="14"/>
  <c r="M118" i="14"/>
  <c r="N118" i="14"/>
  <c r="Z118" i="14" s="1"/>
  <c r="J119" i="14"/>
  <c r="AB119" i="14" s="1"/>
  <c r="K119" i="14"/>
  <c r="L119" i="14"/>
  <c r="AE119" i="14"/>
  <c r="N119" i="14"/>
  <c r="Z119" i="14" s="1"/>
  <c r="I120" i="14"/>
  <c r="J120" i="14"/>
  <c r="AB120" i="14" s="1"/>
  <c r="K120" i="14"/>
  <c r="AC120" i="14" s="1"/>
  <c r="L120" i="14"/>
  <c r="AD120" i="14" s="1"/>
  <c r="M120" i="14"/>
  <c r="N120" i="14"/>
  <c r="Z120" i="14" s="1"/>
  <c r="I121" i="14"/>
  <c r="AA121" i="14" s="1"/>
  <c r="J121" i="14"/>
  <c r="K121" i="14"/>
  <c r="AC121" i="14" s="1"/>
  <c r="L121" i="14"/>
  <c r="AD121" i="14" s="1"/>
  <c r="M121" i="14"/>
  <c r="N121" i="14"/>
  <c r="Z121" i="14" s="1"/>
  <c r="J2" i="14"/>
  <c r="K2" i="14"/>
  <c r="L2" i="14"/>
  <c r="M2" i="14"/>
  <c r="N2" i="14"/>
  <c r="Z2" i="14" s="1"/>
  <c r="J3" i="14"/>
  <c r="K3" i="14"/>
  <c r="L3" i="14"/>
  <c r="M3" i="14"/>
  <c r="N3" i="14"/>
  <c r="Z3" i="14" s="1"/>
  <c r="J4" i="14"/>
  <c r="K4" i="14"/>
  <c r="L4" i="14"/>
  <c r="M4" i="14"/>
  <c r="N4" i="14"/>
  <c r="Z4" i="14" s="1"/>
  <c r="J5" i="14"/>
  <c r="K5" i="14"/>
  <c r="L5" i="14"/>
  <c r="M5" i="14"/>
  <c r="N5" i="14"/>
  <c r="Z5" i="14" s="1"/>
  <c r="J6" i="14"/>
  <c r="K6" i="14"/>
  <c r="L6" i="14"/>
  <c r="M6" i="14"/>
  <c r="N6" i="14"/>
  <c r="Z6" i="14" s="1"/>
  <c r="I3" i="14"/>
  <c r="I4" i="14"/>
  <c r="I5" i="14"/>
  <c r="I6" i="14"/>
  <c r="I2" i="14"/>
  <c r="F20" i="15"/>
  <c r="F18" i="15"/>
  <c r="F17" i="15"/>
  <c r="F16" i="15"/>
  <c r="F15" i="15"/>
  <c r="F14" i="15"/>
  <c r="F13" i="15"/>
  <c r="F12" i="15"/>
  <c r="F10" i="15"/>
  <c r="F9" i="15"/>
  <c r="F8" i="15"/>
  <c r="F7" i="15"/>
  <c r="F6" i="15"/>
  <c r="F5" i="15"/>
  <c r="F4" i="15"/>
  <c r="F3" i="15"/>
  <c r="F2" i="15"/>
  <c r="D2" i="15"/>
  <c r="D3" i="15"/>
  <c r="D4" i="15"/>
  <c r="D5" i="15"/>
  <c r="D6" i="15"/>
  <c r="D7" i="15"/>
  <c r="D8" i="15"/>
  <c r="D9" i="15"/>
  <c r="D10" i="15"/>
  <c r="D11" i="15"/>
  <c r="F11" i="15" s="1"/>
  <c r="D12" i="15"/>
  <c r="D13" i="15"/>
  <c r="D14" i="15"/>
  <c r="D15" i="15"/>
  <c r="D16" i="15"/>
  <c r="D17" i="15"/>
  <c r="D18" i="15"/>
  <c r="D19" i="15"/>
  <c r="F19" i="15" s="1"/>
  <c r="D20" i="15"/>
  <c r="D20" i="13" l="1"/>
  <c r="C27" i="16"/>
  <c r="C21" i="16"/>
  <c r="V21" i="16" s="1"/>
  <c r="B22" i="16"/>
  <c r="B23" i="16" s="1"/>
  <c r="AE65" i="14"/>
  <c r="AC111" i="14"/>
  <c r="AD56" i="14"/>
  <c r="AD60" i="14"/>
  <c r="AC71" i="14"/>
  <c r="AE105" i="14"/>
  <c r="AC91" i="14"/>
  <c r="AC95" i="14"/>
  <c r="AD76" i="14"/>
  <c r="AD116" i="14"/>
  <c r="AE61" i="14"/>
  <c r="AC51" i="14"/>
  <c r="AC43" i="14"/>
  <c r="AC35" i="14"/>
  <c r="AC31" i="14"/>
  <c r="AC27" i="14"/>
  <c r="AC23" i="14"/>
  <c r="AC15" i="14"/>
  <c r="AD100" i="14"/>
  <c r="AD104" i="14"/>
  <c r="AE121" i="14"/>
  <c r="AC119" i="14"/>
  <c r="AD96" i="14"/>
  <c r="AC83" i="14"/>
  <c r="AE73" i="14"/>
  <c r="AE89" i="14"/>
  <c r="AC79" i="14"/>
  <c r="AC63" i="14"/>
  <c r="AD44" i="14"/>
  <c r="AD40" i="14"/>
  <c r="AD24" i="14"/>
  <c r="AE69" i="14"/>
  <c r="AC99" i="14"/>
  <c r="AB109" i="14"/>
  <c r="AB121" i="14"/>
  <c r="AB49" i="14"/>
  <c r="AB45" i="14"/>
  <c r="AB41" i="14"/>
  <c r="AB29" i="14"/>
  <c r="AB25" i="14"/>
  <c r="AB21" i="14"/>
  <c r="AB9" i="14"/>
  <c r="AB85" i="14"/>
  <c r="AB81" i="14"/>
  <c r="AB65" i="14"/>
  <c r="AB69" i="14"/>
  <c r="AA56" i="14"/>
  <c r="AA54" i="14"/>
  <c r="AA60" i="14"/>
  <c r="AA120" i="14"/>
  <c r="AA50" i="14"/>
  <c r="AA46" i="14"/>
  <c r="AA44" i="14"/>
  <c r="AA40" i="14"/>
  <c r="AA36" i="14"/>
  <c r="AA34" i="14"/>
  <c r="AA30" i="14"/>
  <c r="AA24" i="14"/>
  <c r="AA20" i="14"/>
  <c r="AA16" i="14"/>
  <c r="AA14" i="14"/>
  <c r="AA10" i="14"/>
  <c r="H132" i="13"/>
  <c r="H131" i="13"/>
  <c r="H130" i="13"/>
  <c r="H129" i="13"/>
  <c r="H86" i="13"/>
  <c r="H85" i="13"/>
  <c r="H13" i="13"/>
  <c r="H12" i="13"/>
  <c r="H10" i="13"/>
  <c r="H9" i="13"/>
  <c r="H5" i="13"/>
  <c r="H4" i="13"/>
  <c r="D21" i="13" l="1"/>
  <c r="B24" i="16"/>
  <c r="C23" i="16"/>
  <c r="V23" i="16" s="1"/>
  <c r="C28" i="16"/>
  <c r="C22" i="16"/>
  <c r="V22" i="16" s="1"/>
  <c r="F3" i="9"/>
  <c r="F4" i="9"/>
  <c r="F5" i="9"/>
  <c r="F6" i="9"/>
  <c r="F7" i="9"/>
  <c r="F8" i="9"/>
  <c r="F9" i="9"/>
  <c r="F10" i="9"/>
  <c r="F11" i="9"/>
  <c r="F12" i="9"/>
  <c r="F13" i="9"/>
  <c r="F14" i="9"/>
  <c r="F15" i="9"/>
  <c r="F16" i="9"/>
  <c r="F17" i="9"/>
  <c r="F2" i="9"/>
  <c r="AE39" i="10"/>
  <c r="AD39" i="10"/>
  <c r="AC39" i="10"/>
  <c r="AB39" i="10"/>
  <c r="AA39" i="10"/>
  <c r="Z39" i="10"/>
  <c r="Y39" i="10"/>
  <c r="X39" i="10"/>
  <c r="W39" i="10"/>
  <c r="V39" i="10"/>
  <c r="U39" i="10"/>
  <c r="T39" i="10"/>
  <c r="S39" i="10"/>
  <c r="R39" i="10"/>
  <c r="Q39" i="10"/>
  <c r="P39" i="10"/>
  <c r="O39" i="10"/>
  <c r="N39" i="10"/>
  <c r="M39" i="10"/>
  <c r="L39" i="10"/>
  <c r="K39" i="10"/>
  <c r="J39" i="10"/>
  <c r="I39" i="10"/>
  <c r="H39" i="10"/>
  <c r="G39" i="10"/>
  <c r="F39" i="10"/>
  <c r="E39" i="10"/>
  <c r="D39" i="10"/>
  <c r="C39" i="10"/>
  <c r="F2" i="7"/>
  <c r="AU27" i="5"/>
  <c r="AU26" i="5"/>
  <c r="AS26" i="5"/>
  <c r="AU17" i="5"/>
  <c r="AS17" i="5"/>
  <c r="AU18" i="5" s="1"/>
  <c r="AU8" i="5"/>
  <c r="AS8" i="5"/>
  <c r="AU9" i="5" s="1"/>
  <c r="W53" i="5"/>
  <c r="U53" i="5"/>
  <c r="W54" i="5" s="1"/>
  <c r="W44" i="5"/>
  <c r="U44" i="5"/>
  <c r="W45" i="5" s="1"/>
  <c r="W36" i="5"/>
  <c r="W35" i="5"/>
  <c r="U35" i="5"/>
  <c r="W27" i="5"/>
  <c r="W26" i="5"/>
  <c r="U26" i="5"/>
  <c r="W17" i="5"/>
  <c r="U17" i="5"/>
  <c r="W18" i="5" s="1"/>
  <c r="W8" i="5"/>
  <c r="U8" i="5"/>
  <c r="W9" i="5" s="1"/>
  <c r="D22" i="13" l="1"/>
  <c r="B25" i="16"/>
  <c r="C24" i="16"/>
  <c r="V24" i="16" s="1"/>
  <c r="D26" i="1"/>
  <c r="AD208" i="13"/>
  <c r="AD206" i="13"/>
  <c r="AD205" i="13"/>
  <c r="AD204" i="13"/>
  <c r="AD203" i="13"/>
  <c r="AD202" i="13"/>
  <c r="AD201" i="13"/>
  <c r="AD200" i="13"/>
  <c r="AD199" i="13"/>
  <c r="AD198" i="13"/>
  <c r="AD197" i="13"/>
  <c r="AD196" i="13"/>
  <c r="AD195" i="13"/>
  <c r="AD194" i="13"/>
  <c r="AD193" i="13"/>
  <c r="AD192" i="13"/>
  <c r="AD191" i="13"/>
  <c r="AD190" i="13"/>
  <c r="AD189" i="13"/>
  <c r="AD188" i="13"/>
  <c r="AD187" i="13"/>
  <c r="AD186" i="13"/>
  <c r="AD185" i="13"/>
  <c r="AD184" i="13"/>
  <c r="AD183" i="13"/>
  <c r="AD182" i="13"/>
  <c r="AD181" i="13"/>
  <c r="AD180" i="13"/>
  <c r="AD179" i="13"/>
  <c r="AD178" i="13"/>
  <c r="AD177" i="13"/>
  <c r="AD176" i="13"/>
  <c r="AD175" i="13"/>
  <c r="AD174" i="13"/>
  <c r="AD173" i="13"/>
  <c r="AD172" i="13"/>
  <c r="AD171" i="13"/>
  <c r="AD170" i="13"/>
  <c r="AD169" i="13"/>
  <c r="AD168" i="13"/>
  <c r="AD167" i="13"/>
  <c r="AD166" i="13"/>
  <c r="AD165" i="13"/>
  <c r="AD164" i="13"/>
  <c r="AD163" i="13"/>
  <c r="AD162" i="13"/>
  <c r="AD161" i="13"/>
  <c r="AD160" i="13"/>
  <c r="AD159" i="13"/>
  <c r="AD158" i="13"/>
  <c r="AD157" i="13"/>
  <c r="AD156" i="13"/>
  <c r="AD155" i="13"/>
  <c r="AD154" i="13"/>
  <c r="AD152" i="13"/>
  <c r="AD151" i="13"/>
  <c r="AD150" i="13"/>
  <c r="AD149" i="13"/>
  <c r="AD148" i="13"/>
  <c r="AD147" i="13"/>
  <c r="AD146" i="13"/>
  <c r="AD145" i="13"/>
  <c r="AD144" i="13"/>
  <c r="AD143" i="13"/>
  <c r="AD142" i="13"/>
  <c r="AD141" i="13"/>
  <c r="AD140" i="13"/>
  <c r="AD139" i="13"/>
  <c r="AD138" i="13"/>
  <c r="AD137" i="13"/>
  <c r="AD136" i="13"/>
  <c r="AD132" i="13"/>
  <c r="AD131" i="13"/>
  <c r="AD130" i="13"/>
  <c r="AD129" i="13"/>
  <c r="AD128" i="13"/>
  <c r="AD127" i="13"/>
  <c r="AD126" i="13"/>
  <c r="AD125" i="13"/>
  <c r="AD124" i="13"/>
  <c r="AD123" i="13"/>
  <c r="AD122" i="13"/>
  <c r="AD121" i="13"/>
  <c r="AD120" i="13"/>
  <c r="AD119" i="13"/>
  <c r="AD118" i="13"/>
  <c r="AD117" i="13"/>
  <c r="AD116" i="13"/>
  <c r="AD115" i="13"/>
  <c r="AD114" i="13"/>
  <c r="AD113" i="13"/>
  <c r="AD112" i="13"/>
  <c r="AD111" i="13"/>
  <c r="AD110" i="13"/>
  <c r="AD109" i="13"/>
  <c r="AD108" i="13"/>
  <c r="AD107" i="13"/>
  <c r="AD106" i="13"/>
  <c r="AD105" i="13"/>
  <c r="AD104" i="13"/>
  <c r="AD103" i="13"/>
  <c r="AD102" i="13"/>
  <c r="AD101" i="13"/>
  <c r="AD100" i="13"/>
  <c r="AD99" i="13"/>
  <c r="AD98" i="13"/>
  <c r="AD97" i="13"/>
  <c r="AD96" i="13"/>
  <c r="AD95" i="13"/>
  <c r="AD94" i="13"/>
  <c r="AD93" i="13"/>
  <c r="AD92" i="13"/>
  <c r="AD91" i="13"/>
  <c r="AD90" i="13"/>
  <c r="AD89" i="13"/>
  <c r="AD88" i="13"/>
  <c r="AD87" i="13"/>
  <c r="AD86" i="13"/>
  <c r="AD85" i="13"/>
  <c r="AD84" i="13"/>
  <c r="AD83" i="13"/>
  <c r="AD82" i="13"/>
  <c r="AD81" i="13"/>
  <c r="AD80" i="13"/>
  <c r="AD79" i="13"/>
  <c r="AD78" i="13"/>
  <c r="AD77" i="13"/>
  <c r="AD76" i="13"/>
  <c r="AD75" i="13"/>
  <c r="AD74" i="13"/>
  <c r="AD73" i="13"/>
  <c r="AD72" i="13"/>
  <c r="AD71" i="13"/>
  <c r="AD70" i="13"/>
  <c r="AD69" i="13"/>
  <c r="AD68" i="13"/>
  <c r="AD67" i="13"/>
  <c r="AD66" i="13"/>
  <c r="AD65" i="13"/>
  <c r="AD64" i="13"/>
  <c r="AD63" i="13"/>
  <c r="AD62" i="13"/>
  <c r="AD61" i="13"/>
  <c r="AD60" i="13"/>
  <c r="AD59" i="13"/>
  <c r="AD58" i="13"/>
  <c r="AD56" i="13"/>
  <c r="AD55" i="13"/>
  <c r="AD54" i="13"/>
  <c r="AD53" i="13"/>
  <c r="AD52" i="13"/>
  <c r="AD51" i="13"/>
  <c r="AD50" i="13"/>
  <c r="AD49" i="13"/>
  <c r="AD48" i="13"/>
  <c r="AD47" i="13"/>
  <c r="AD46" i="13"/>
  <c r="AD45" i="13"/>
  <c r="AD44" i="13"/>
  <c r="AD43" i="13"/>
  <c r="AD42" i="13"/>
  <c r="AD41" i="13"/>
  <c r="AD40" i="13"/>
  <c r="AD39" i="13"/>
  <c r="AD38" i="13"/>
  <c r="AD37" i="13"/>
  <c r="AD36" i="13"/>
  <c r="AD35" i="13"/>
  <c r="AD34" i="13"/>
  <c r="AD33" i="13"/>
  <c r="AD32" i="13"/>
  <c r="AD31" i="13"/>
  <c r="AD30" i="13"/>
  <c r="AD29" i="13"/>
  <c r="AD28" i="13"/>
  <c r="AD27" i="13"/>
  <c r="AD26" i="13"/>
  <c r="AD25" i="13"/>
  <c r="AD24" i="13"/>
  <c r="AD23" i="13"/>
  <c r="AD22" i="13"/>
  <c r="AD21" i="13"/>
  <c r="AD20" i="13"/>
  <c r="AD19" i="13"/>
  <c r="AD18" i="13"/>
  <c r="AD17" i="13"/>
  <c r="AD16" i="13"/>
  <c r="AD15" i="13"/>
  <c r="AD14" i="13"/>
  <c r="AD13" i="13"/>
  <c r="AD12" i="13"/>
  <c r="AD11" i="13"/>
  <c r="AD10" i="13"/>
  <c r="AD9" i="13"/>
  <c r="AD8" i="13"/>
  <c r="AD7" i="13"/>
  <c r="AD6" i="13"/>
  <c r="AD5" i="13"/>
  <c r="AD4" i="13"/>
  <c r="AD3" i="13"/>
  <c r="AD2" i="13"/>
  <c r="AC2" i="13"/>
  <c r="X3" i="13"/>
  <c r="AB3" i="13" s="1"/>
  <c r="X4" i="13"/>
  <c r="AB4" i="13" s="1"/>
  <c r="X5" i="13"/>
  <c r="AB5" i="13" s="1"/>
  <c r="X6" i="13"/>
  <c r="AB6" i="13" s="1"/>
  <c r="X7" i="13"/>
  <c r="AB7" i="13" s="1"/>
  <c r="X8" i="13"/>
  <c r="AB8" i="13" s="1"/>
  <c r="X9" i="13"/>
  <c r="AB9" i="13" s="1"/>
  <c r="X10" i="13"/>
  <c r="AB10" i="13" s="1"/>
  <c r="X11" i="13"/>
  <c r="AB11" i="13" s="1"/>
  <c r="X12" i="13"/>
  <c r="AB12" i="13" s="1"/>
  <c r="X13" i="13"/>
  <c r="AB13" i="13" s="1"/>
  <c r="X15" i="13"/>
  <c r="X16" i="13"/>
  <c r="AB16" i="13" s="1"/>
  <c r="X17" i="13"/>
  <c r="AB17" i="13" s="1"/>
  <c r="X18" i="13"/>
  <c r="AB18" i="13" s="1"/>
  <c r="X19" i="13"/>
  <c r="AB19" i="13" s="1"/>
  <c r="X20" i="13"/>
  <c r="AB20" i="13" s="1"/>
  <c r="X21" i="13"/>
  <c r="AB21" i="13" s="1"/>
  <c r="X22" i="13"/>
  <c r="X23" i="13"/>
  <c r="X24" i="13"/>
  <c r="Y24" i="13" s="1"/>
  <c r="X25" i="13"/>
  <c r="Y25" i="13" s="1"/>
  <c r="X26" i="13"/>
  <c r="Y26" i="13" s="1"/>
  <c r="X27" i="13"/>
  <c r="Y27" i="13" s="1"/>
  <c r="X28" i="13"/>
  <c r="Y28" i="13" s="1"/>
  <c r="X29" i="13"/>
  <c r="Y29" i="13" s="1"/>
  <c r="X31" i="13"/>
  <c r="X32" i="13"/>
  <c r="Y32" i="13" s="1"/>
  <c r="X33" i="13"/>
  <c r="Y33" i="13" s="1"/>
  <c r="X34" i="13"/>
  <c r="Y34" i="13" s="1"/>
  <c r="X35" i="13"/>
  <c r="Y35" i="13" s="1"/>
  <c r="X36" i="13"/>
  <c r="Y36" i="13" s="1"/>
  <c r="X37" i="13"/>
  <c r="Y37" i="13" s="1"/>
  <c r="X38" i="13"/>
  <c r="Y38" i="13" s="1"/>
  <c r="X39" i="13"/>
  <c r="Y39" i="13" s="1"/>
  <c r="X41" i="13"/>
  <c r="X43" i="13"/>
  <c r="X44" i="13"/>
  <c r="Y44" i="13" s="1"/>
  <c r="X45" i="13"/>
  <c r="Y45" i="13" s="1"/>
  <c r="X46" i="13"/>
  <c r="Y46" i="13" s="1"/>
  <c r="X47" i="13"/>
  <c r="Y47" i="13" s="1"/>
  <c r="X48" i="13"/>
  <c r="Y48" i="13" s="1"/>
  <c r="X49" i="13"/>
  <c r="Y49" i="13" s="1"/>
  <c r="X50" i="13"/>
  <c r="Y50" i="13" s="1"/>
  <c r="X51" i="13"/>
  <c r="Y51" i="13" s="1"/>
  <c r="X52" i="13"/>
  <c r="Y52" i="13" s="1"/>
  <c r="X53" i="13"/>
  <c r="Y53" i="13" s="1"/>
  <c r="X54" i="13"/>
  <c r="Y54" i="13" s="1"/>
  <c r="X56" i="13"/>
  <c r="X57" i="13"/>
  <c r="Y57" i="13" s="1"/>
  <c r="X58" i="13"/>
  <c r="Y58" i="13" s="1"/>
  <c r="X59" i="13"/>
  <c r="Y59" i="13" s="1"/>
  <c r="X60" i="13"/>
  <c r="Y60" i="13" s="1"/>
  <c r="X61" i="13"/>
  <c r="Y61" i="13" s="1"/>
  <c r="X62" i="13"/>
  <c r="Y62" i="13" s="1"/>
  <c r="X63" i="13"/>
  <c r="Y63" i="13" s="1"/>
  <c r="X64" i="13"/>
  <c r="Y64" i="13" s="1"/>
  <c r="X65" i="13"/>
  <c r="Y65" i="13" s="1"/>
  <c r="X66" i="13"/>
  <c r="Y66" i="13" s="1"/>
  <c r="X67" i="13"/>
  <c r="Y67" i="13" s="1"/>
  <c r="X68" i="13"/>
  <c r="Y68" i="13" s="1"/>
  <c r="X69" i="13"/>
  <c r="Y69" i="13" s="1"/>
  <c r="X70" i="13"/>
  <c r="Y70" i="13" s="1"/>
  <c r="X71" i="13"/>
  <c r="Y71" i="13" s="1"/>
  <c r="X72" i="13"/>
  <c r="Y72" i="13" s="1"/>
  <c r="X73" i="13"/>
  <c r="Y73" i="13" s="1"/>
  <c r="X74" i="13"/>
  <c r="Y74" i="13" s="1"/>
  <c r="X75" i="13"/>
  <c r="Y75" i="13" s="1"/>
  <c r="X76" i="13"/>
  <c r="Y76" i="13" s="1"/>
  <c r="X77" i="13"/>
  <c r="Y77" i="13" s="1"/>
  <c r="X78" i="13"/>
  <c r="Y78" i="13" s="1"/>
  <c r="X79" i="13"/>
  <c r="Y79" i="13" s="1"/>
  <c r="X80" i="13"/>
  <c r="Y80" i="13" s="1"/>
  <c r="X82" i="13"/>
  <c r="X83" i="13"/>
  <c r="Y83" i="13" s="1"/>
  <c r="X84" i="13"/>
  <c r="Y84" i="13" s="1"/>
  <c r="X85" i="13"/>
  <c r="Y85" i="13" s="1"/>
  <c r="X86" i="13"/>
  <c r="Y86" i="13" s="1"/>
  <c r="X87" i="13"/>
  <c r="Y87" i="13" s="1"/>
  <c r="X88" i="13"/>
  <c r="Y88" i="13" s="1"/>
  <c r="X89" i="13"/>
  <c r="Y89" i="13" s="1"/>
  <c r="X90" i="13"/>
  <c r="Y90" i="13" s="1"/>
  <c r="X91" i="13"/>
  <c r="Y91" i="13" s="1"/>
  <c r="X92" i="13"/>
  <c r="Y92" i="13" s="1"/>
  <c r="X93" i="13"/>
  <c r="Y93" i="13" s="1"/>
  <c r="X94" i="13"/>
  <c r="Y94" i="13" s="1"/>
  <c r="X95" i="13"/>
  <c r="Y95" i="13" s="1"/>
  <c r="X96" i="13"/>
  <c r="Y96" i="13" s="1"/>
  <c r="X97" i="13"/>
  <c r="Y97" i="13" s="1"/>
  <c r="X98" i="13"/>
  <c r="Y98" i="13" s="1"/>
  <c r="X99" i="13"/>
  <c r="Y99" i="13" s="1"/>
  <c r="X100" i="13"/>
  <c r="Y100" i="13" s="1"/>
  <c r="X101" i="13"/>
  <c r="Y101" i="13" s="1"/>
  <c r="X102" i="13"/>
  <c r="Y102" i="13" s="1"/>
  <c r="X103" i="13"/>
  <c r="Y103" i="13" s="1"/>
  <c r="X105" i="13"/>
  <c r="X107" i="13"/>
  <c r="X109" i="13"/>
  <c r="X111" i="13"/>
  <c r="X113" i="13"/>
  <c r="X115" i="13"/>
  <c r="X116" i="13"/>
  <c r="Y116" i="13" s="1"/>
  <c r="X117" i="13"/>
  <c r="Y117" i="13" s="1"/>
  <c r="X120" i="13"/>
  <c r="X122" i="13"/>
  <c r="X124" i="13"/>
  <c r="X126" i="13"/>
  <c r="X128" i="13"/>
  <c r="X129" i="13"/>
  <c r="Y129" i="13" s="1"/>
  <c r="X130" i="13"/>
  <c r="Y130" i="13" s="1"/>
  <c r="X131" i="13"/>
  <c r="Y131" i="13" s="1"/>
  <c r="X132" i="13"/>
  <c r="Y132" i="13" s="1"/>
  <c r="X133" i="13"/>
  <c r="Y133" i="13" s="1"/>
  <c r="X134" i="13"/>
  <c r="Y134" i="13" s="1"/>
  <c r="X135" i="13"/>
  <c r="Y135" i="13" s="1"/>
  <c r="X136" i="13"/>
  <c r="Y136" i="13" s="1"/>
  <c r="X139" i="13"/>
  <c r="X140" i="13"/>
  <c r="Y140" i="13" s="1"/>
  <c r="X141" i="13"/>
  <c r="Y141" i="13" s="1"/>
  <c r="X142" i="13"/>
  <c r="Y142" i="13" s="1"/>
  <c r="X143" i="13"/>
  <c r="Y143" i="13" s="1"/>
  <c r="X144" i="13"/>
  <c r="Y144" i="13" s="1"/>
  <c r="X145" i="13"/>
  <c r="Y145" i="13" s="1"/>
  <c r="X146" i="13"/>
  <c r="Y146" i="13" s="1"/>
  <c r="X147" i="13"/>
  <c r="Y147" i="13" s="1"/>
  <c r="X148" i="13"/>
  <c r="Y148" i="13" s="1"/>
  <c r="X149" i="13"/>
  <c r="Y149" i="13" s="1"/>
  <c r="X150" i="13"/>
  <c r="Y150" i="13" s="1"/>
  <c r="X151" i="13"/>
  <c r="Y151" i="13" s="1"/>
  <c r="X152" i="13"/>
  <c r="Y152" i="13" s="1"/>
  <c r="X153" i="13"/>
  <c r="Y153" i="13" s="1"/>
  <c r="X154" i="13"/>
  <c r="Y154" i="13" s="1"/>
  <c r="X155" i="13"/>
  <c r="Y155" i="13" s="1"/>
  <c r="X156" i="13"/>
  <c r="Y156" i="13" s="1"/>
  <c r="X157" i="13"/>
  <c r="Y157" i="13" s="1"/>
  <c r="X158" i="13"/>
  <c r="Y158" i="13" s="1"/>
  <c r="X161" i="13"/>
  <c r="X164" i="13"/>
  <c r="X165" i="13"/>
  <c r="Y165" i="13" s="1"/>
  <c r="X166" i="13"/>
  <c r="Y166" i="13" s="1"/>
  <c r="X167" i="13"/>
  <c r="Y167" i="13" s="1"/>
  <c r="X168" i="13"/>
  <c r="Y168" i="13" s="1"/>
  <c r="X169" i="13"/>
  <c r="Y169" i="13" s="1"/>
  <c r="X170" i="13"/>
  <c r="Y170" i="13" s="1"/>
  <c r="X171" i="13"/>
  <c r="Y171" i="13" s="1"/>
  <c r="X172" i="13"/>
  <c r="Y172" i="13" s="1"/>
  <c r="X173" i="13"/>
  <c r="Y173" i="13" s="1"/>
  <c r="X174" i="13"/>
  <c r="Y174" i="13" s="1"/>
  <c r="X175" i="13"/>
  <c r="Y175" i="13" s="1"/>
  <c r="X176" i="13"/>
  <c r="Y176" i="13" s="1"/>
  <c r="X177" i="13"/>
  <c r="Y177" i="13" s="1"/>
  <c r="X178" i="13"/>
  <c r="Y178" i="13" s="1"/>
  <c r="X179" i="13"/>
  <c r="Y179" i="13" s="1"/>
  <c r="X180" i="13"/>
  <c r="Y180" i="13" s="1"/>
  <c r="X181" i="13"/>
  <c r="Y181" i="13" s="1"/>
  <c r="X182" i="13"/>
  <c r="Y182" i="13" s="1"/>
  <c r="X183" i="13"/>
  <c r="Y183" i="13" s="1"/>
  <c r="X184" i="13"/>
  <c r="Y184" i="13" s="1"/>
  <c r="X186" i="13"/>
  <c r="X187" i="13"/>
  <c r="Y187" i="13" s="1"/>
  <c r="X188" i="13"/>
  <c r="Y188" i="13" s="1"/>
  <c r="X190" i="13"/>
  <c r="X191" i="13"/>
  <c r="Y191" i="13" s="1"/>
  <c r="X193" i="13"/>
  <c r="X194" i="13"/>
  <c r="Y194" i="13" s="1"/>
  <c r="X195" i="13"/>
  <c r="Y195" i="13" s="1"/>
  <c r="X196" i="13"/>
  <c r="Y196" i="13" s="1"/>
  <c r="X197" i="13"/>
  <c r="Y197" i="13" s="1"/>
  <c r="X198" i="13"/>
  <c r="Y198" i="13" s="1"/>
  <c r="X200" i="13"/>
  <c r="X201" i="13"/>
  <c r="Y201" i="13" s="1"/>
  <c r="X202" i="13"/>
  <c r="Y202" i="13" s="1"/>
  <c r="X2" i="13"/>
  <c r="AB2" i="13" s="1"/>
  <c r="T3" i="13"/>
  <c r="T4" i="13"/>
  <c r="T5" i="13"/>
  <c r="T6" i="13"/>
  <c r="T7" i="13"/>
  <c r="T8" i="13"/>
  <c r="T9" i="13"/>
  <c r="T10" i="13"/>
  <c r="T11" i="13"/>
  <c r="T12" i="13"/>
  <c r="T13" i="13"/>
  <c r="T14" i="13"/>
  <c r="T15" i="13"/>
  <c r="T16" i="13"/>
  <c r="T17" i="13"/>
  <c r="T18" i="13"/>
  <c r="T19" i="13"/>
  <c r="T20" i="13"/>
  <c r="T21" i="13"/>
  <c r="T22" i="13"/>
  <c r="T23" i="13"/>
  <c r="T24" i="13"/>
  <c r="T25" i="13"/>
  <c r="T26" i="13"/>
  <c r="T27" i="13"/>
  <c r="T28" i="13"/>
  <c r="T29" i="13"/>
  <c r="T30" i="13"/>
  <c r="T31" i="13"/>
  <c r="T32" i="13"/>
  <c r="T33" i="13"/>
  <c r="T34" i="13"/>
  <c r="T35" i="13"/>
  <c r="T36" i="13"/>
  <c r="T37" i="13"/>
  <c r="T38" i="13"/>
  <c r="T39" i="13"/>
  <c r="T40" i="13"/>
  <c r="T41" i="13"/>
  <c r="T42" i="13"/>
  <c r="T43" i="13"/>
  <c r="T44" i="13"/>
  <c r="T45" i="13"/>
  <c r="T46" i="13"/>
  <c r="T47" i="13"/>
  <c r="T48" i="13"/>
  <c r="T49" i="13"/>
  <c r="T50" i="13"/>
  <c r="T51" i="13"/>
  <c r="T52" i="13"/>
  <c r="T53" i="13"/>
  <c r="T54" i="13"/>
  <c r="T55" i="13"/>
  <c r="T56" i="13"/>
  <c r="T57" i="13"/>
  <c r="T58" i="13"/>
  <c r="T59" i="13"/>
  <c r="T60" i="13"/>
  <c r="T61" i="13"/>
  <c r="T62" i="13"/>
  <c r="T63" i="13"/>
  <c r="T64" i="13"/>
  <c r="T65" i="13"/>
  <c r="T66" i="13"/>
  <c r="T67" i="13"/>
  <c r="T68" i="13"/>
  <c r="T69" i="13"/>
  <c r="T70" i="13"/>
  <c r="T71" i="13"/>
  <c r="T72" i="13"/>
  <c r="T73" i="13"/>
  <c r="T74" i="13"/>
  <c r="T75" i="13"/>
  <c r="T76" i="13"/>
  <c r="T77" i="13"/>
  <c r="T78" i="13"/>
  <c r="T79" i="13"/>
  <c r="T80" i="13"/>
  <c r="T81" i="13"/>
  <c r="T82" i="13"/>
  <c r="T83" i="13"/>
  <c r="T84" i="13"/>
  <c r="T85" i="13"/>
  <c r="T86" i="13"/>
  <c r="T87" i="13"/>
  <c r="T88" i="13"/>
  <c r="T89" i="13"/>
  <c r="T90" i="13"/>
  <c r="T91" i="13"/>
  <c r="T92" i="13"/>
  <c r="T93" i="13"/>
  <c r="T94" i="13"/>
  <c r="T95" i="13"/>
  <c r="T96" i="13"/>
  <c r="T97" i="13"/>
  <c r="T98" i="13"/>
  <c r="T99" i="13"/>
  <c r="T100" i="13"/>
  <c r="T101" i="13"/>
  <c r="T102" i="13"/>
  <c r="T103" i="13"/>
  <c r="T104" i="13"/>
  <c r="T105" i="13"/>
  <c r="T106" i="13"/>
  <c r="T107" i="13"/>
  <c r="T108" i="13"/>
  <c r="T109" i="13"/>
  <c r="T110" i="13"/>
  <c r="T111" i="13"/>
  <c r="T112" i="13"/>
  <c r="T113" i="13"/>
  <c r="T114" i="13"/>
  <c r="T115" i="13"/>
  <c r="T116" i="13"/>
  <c r="T117" i="13"/>
  <c r="T118" i="13"/>
  <c r="T119" i="13"/>
  <c r="T120" i="13"/>
  <c r="T121" i="13"/>
  <c r="T122" i="13"/>
  <c r="T123" i="13"/>
  <c r="T124" i="13"/>
  <c r="T125" i="13"/>
  <c r="T126" i="13"/>
  <c r="T127" i="13"/>
  <c r="T128" i="13"/>
  <c r="T129" i="13"/>
  <c r="T130" i="13"/>
  <c r="T131" i="13"/>
  <c r="T132" i="13"/>
  <c r="T133" i="13"/>
  <c r="T134" i="13"/>
  <c r="T135" i="13"/>
  <c r="T136" i="13"/>
  <c r="T137" i="13"/>
  <c r="T138" i="13"/>
  <c r="T139" i="13"/>
  <c r="T140" i="13"/>
  <c r="T141" i="13"/>
  <c r="T142" i="13"/>
  <c r="T143" i="13"/>
  <c r="T144" i="13"/>
  <c r="T145" i="13"/>
  <c r="T146" i="13"/>
  <c r="T147" i="13"/>
  <c r="T148" i="13"/>
  <c r="T149" i="13"/>
  <c r="T150" i="13"/>
  <c r="T151" i="13"/>
  <c r="T152" i="13"/>
  <c r="T153" i="13"/>
  <c r="T154" i="13"/>
  <c r="T155" i="13"/>
  <c r="T156" i="13"/>
  <c r="T157" i="13"/>
  <c r="T158" i="13"/>
  <c r="T159" i="13"/>
  <c r="T160" i="13"/>
  <c r="T161" i="13"/>
  <c r="T162" i="13"/>
  <c r="T163" i="13"/>
  <c r="T164" i="13"/>
  <c r="T165" i="13"/>
  <c r="T166" i="13"/>
  <c r="T167" i="13"/>
  <c r="T168" i="13"/>
  <c r="T169" i="13"/>
  <c r="T170" i="13"/>
  <c r="T171" i="13"/>
  <c r="T172" i="13"/>
  <c r="T173" i="13"/>
  <c r="T174" i="13"/>
  <c r="T175" i="13"/>
  <c r="T176" i="13"/>
  <c r="T177" i="13"/>
  <c r="T178" i="13"/>
  <c r="T179" i="13"/>
  <c r="T180" i="13"/>
  <c r="T181" i="13"/>
  <c r="T182" i="13"/>
  <c r="T183" i="13"/>
  <c r="T184" i="13"/>
  <c r="T185" i="13"/>
  <c r="T186" i="13"/>
  <c r="T187" i="13"/>
  <c r="T188" i="13"/>
  <c r="T189" i="13"/>
  <c r="T190" i="13"/>
  <c r="T191" i="13"/>
  <c r="T192" i="13"/>
  <c r="T193" i="13"/>
  <c r="T194" i="13"/>
  <c r="T195" i="13"/>
  <c r="T196" i="13"/>
  <c r="T197" i="13"/>
  <c r="T198" i="13"/>
  <c r="T199" i="13"/>
  <c r="T200" i="13"/>
  <c r="T201" i="13"/>
  <c r="R3" i="13"/>
  <c r="R4" i="13"/>
  <c r="R5" i="13"/>
  <c r="R6" i="13"/>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38" i="13"/>
  <c r="R39" i="13"/>
  <c r="R40" i="13"/>
  <c r="R41" i="13"/>
  <c r="R42" i="13"/>
  <c r="R43" i="13"/>
  <c r="R44" i="13"/>
  <c r="R45" i="13"/>
  <c r="R46" i="13"/>
  <c r="R47" i="13"/>
  <c r="R48" i="13"/>
  <c r="R49" i="13"/>
  <c r="R50" i="13"/>
  <c r="R51" i="13"/>
  <c r="R52" i="13"/>
  <c r="R53" i="13"/>
  <c r="R54" i="13"/>
  <c r="R55" i="13"/>
  <c r="R56" i="13"/>
  <c r="R57" i="13"/>
  <c r="R58" i="13"/>
  <c r="R59" i="13"/>
  <c r="R60" i="13"/>
  <c r="R61" i="13"/>
  <c r="R62" i="13"/>
  <c r="R63" i="13"/>
  <c r="R64" i="13"/>
  <c r="R65" i="13"/>
  <c r="R66" i="13"/>
  <c r="R67" i="13"/>
  <c r="R68" i="13"/>
  <c r="R69" i="13"/>
  <c r="R70" i="13"/>
  <c r="R71" i="13"/>
  <c r="R72" i="13"/>
  <c r="R73" i="13"/>
  <c r="R74" i="13"/>
  <c r="R75" i="13"/>
  <c r="R76" i="13"/>
  <c r="R77" i="13"/>
  <c r="R78" i="13"/>
  <c r="R79" i="13"/>
  <c r="R80" i="13"/>
  <c r="R81" i="13"/>
  <c r="R82" i="13"/>
  <c r="R83" i="13"/>
  <c r="R84" i="13"/>
  <c r="R85" i="13"/>
  <c r="R86" i="13"/>
  <c r="R87" i="13"/>
  <c r="R88" i="13"/>
  <c r="R89" i="13"/>
  <c r="R90" i="13"/>
  <c r="R91" i="13"/>
  <c r="R92" i="13"/>
  <c r="R93" i="13"/>
  <c r="R94" i="13"/>
  <c r="R95" i="13"/>
  <c r="R96" i="13"/>
  <c r="R97" i="13"/>
  <c r="R98" i="13"/>
  <c r="R99" i="13"/>
  <c r="R100" i="13"/>
  <c r="R101" i="13"/>
  <c r="R102" i="13"/>
  <c r="R103" i="13"/>
  <c r="R104" i="13"/>
  <c r="R105" i="13"/>
  <c r="R106" i="13"/>
  <c r="R107" i="13"/>
  <c r="R108" i="13"/>
  <c r="R109" i="13"/>
  <c r="R110" i="13"/>
  <c r="R111" i="13"/>
  <c r="R112" i="13"/>
  <c r="R113" i="13"/>
  <c r="R114" i="13"/>
  <c r="R115" i="13"/>
  <c r="R116" i="13"/>
  <c r="R117" i="13"/>
  <c r="R118" i="13"/>
  <c r="R119" i="13"/>
  <c r="R120" i="13"/>
  <c r="R121" i="13"/>
  <c r="R122" i="13"/>
  <c r="R123" i="13"/>
  <c r="R124" i="13"/>
  <c r="R125" i="13"/>
  <c r="R126" i="13"/>
  <c r="R127" i="13"/>
  <c r="R128" i="13"/>
  <c r="R129" i="13"/>
  <c r="R130" i="13"/>
  <c r="R131" i="13"/>
  <c r="R132" i="13"/>
  <c r="R133" i="13"/>
  <c r="R134" i="13"/>
  <c r="R135" i="13"/>
  <c r="R136" i="13"/>
  <c r="R137" i="13"/>
  <c r="R138" i="13"/>
  <c r="R139" i="13"/>
  <c r="R140" i="13"/>
  <c r="R141" i="13"/>
  <c r="R142" i="13"/>
  <c r="R143" i="13"/>
  <c r="R144" i="13"/>
  <c r="R145" i="13"/>
  <c r="R146" i="13"/>
  <c r="R147" i="13"/>
  <c r="R148" i="13"/>
  <c r="R149" i="13"/>
  <c r="R150" i="13"/>
  <c r="R151" i="13"/>
  <c r="R152" i="13"/>
  <c r="R153" i="13"/>
  <c r="R154" i="13"/>
  <c r="R155" i="13"/>
  <c r="R156" i="13"/>
  <c r="R157" i="13"/>
  <c r="R158" i="13"/>
  <c r="R159" i="13"/>
  <c r="R160" i="13"/>
  <c r="R161" i="13"/>
  <c r="R162" i="13"/>
  <c r="R163" i="13"/>
  <c r="R164" i="13"/>
  <c r="R165" i="13"/>
  <c r="R166" i="13"/>
  <c r="R167" i="13"/>
  <c r="R168" i="13"/>
  <c r="R169" i="13"/>
  <c r="R170" i="13"/>
  <c r="R171" i="13"/>
  <c r="R172" i="13"/>
  <c r="R173" i="13"/>
  <c r="R174" i="13"/>
  <c r="R175" i="13"/>
  <c r="R176" i="13"/>
  <c r="R177" i="13"/>
  <c r="R178" i="13"/>
  <c r="R179" i="13"/>
  <c r="R180" i="13"/>
  <c r="R181" i="13"/>
  <c r="R182" i="13"/>
  <c r="R183" i="13"/>
  <c r="R184" i="13"/>
  <c r="R185" i="13"/>
  <c r="R186" i="13"/>
  <c r="R187" i="13"/>
  <c r="R188" i="13"/>
  <c r="R189" i="13"/>
  <c r="R190" i="13"/>
  <c r="R191" i="13"/>
  <c r="R192" i="13"/>
  <c r="R193" i="13"/>
  <c r="R194" i="13"/>
  <c r="R195" i="13"/>
  <c r="R196" i="13"/>
  <c r="R197" i="13"/>
  <c r="R198" i="13"/>
  <c r="R199" i="13"/>
  <c r="R200" i="13"/>
  <c r="R201" i="13"/>
  <c r="T2" i="13"/>
  <c r="R2" i="13"/>
  <c r="C194" i="13"/>
  <c r="C200" i="13"/>
  <c r="C128" i="13"/>
  <c r="C126" i="13"/>
  <c r="C124" i="13"/>
  <c r="C122" i="13"/>
  <c r="C120" i="13"/>
  <c r="C119" i="13"/>
  <c r="C115" i="13"/>
  <c r="C113" i="13"/>
  <c r="C111" i="13"/>
  <c r="C109" i="13"/>
  <c r="C108" i="13"/>
  <c r="C107" i="13"/>
  <c r="C106" i="13"/>
  <c r="C105" i="13"/>
  <c r="C99" i="13"/>
  <c r="C98" i="13"/>
  <c r="C97" i="13"/>
  <c r="C96" i="13"/>
  <c r="C94" i="13"/>
  <c r="C91" i="13"/>
  <c r="C87" i="13"/>
  <c r="C74" i="13"/>
  <c r="C71" i="13"/>
  <c r="C67" i="13"/>
  <c r="C66" i="13"/>
  <c r="C65" i="13"/>
  <c r="C61" i="13"/>
  <c r="C59" i="13"/>
  <c r="C56" i="13"/>
  <c r="C52" i="13"/>
  <c r="C51" i="13"/>
  <c r="C45" i="13"/>
  <c r="C43" i="13"/>
  <c r="C41" i="13"/>
  <c r="C38" i="13"/>
  <c r="C21" i="13"/>
  <c r="C19" i="13"/>
  <c r="C15" i="13"/>
  <c r="C14" i="13"/>
  <c r="C11" i="13"/>
  <c r="C7" i="13"/>
  <c r="B2" i="13"/>
  <c r="B3" i="13" s="1"/>
  <c r="AB22" i="13" l="1"/>
  <c r="D23" i="13"/>
  <c r="W199" i="13"/>
  <c r="X199" i="13" s="1"/>
  <c r="Y199" i="13" s="1"/>
  <c r="W189" i="13"/>
  <c r="X189" i="13" s="1"/>
  <c r="Y189" i="13" s="1"/>
  <c r="W163" i="13"/>
  <c r="X163" i="13" s="1"/>
  <c r="W123" i="13"/>
  <c r="X123" i="13" s="1"/>
  <c r="Y123" i="13" s="1"/>
  <c r="W108" i="13"/>
  <c r="X108" i="13" s="1"/>
  <c r="Y108" i="13" s="1"/>
  <c r="W81" i="13"/>
  <c r="X81" i="13" s="1"/>
  <c r="Y81" i="13" s="1"/>
  <c r="W160" i="13"/>
  <c r="X160" i="13" s="1"/>
  <c r="W114" i="13"/>
  <c r="X114" i="13" s="1"/>
  <c r="Y114" i="13" s="1"/>
  <c r="W106" i="13"/>
  <c r="X106" i="13" s="1"/>
  <c r="Y106" i="13" s="1"/>
  <c r="W42" i="13"/>
  <c r="X42" i="13" s="1"/>
  <c r="Y42" i="13" s="1"/>
  <c r="W192" i="13"/>
  <c r="X192" i="13" s="1"/>
  <c r="Y192" i="13" s="1"/>
  <c r="W127" i="13"/>
  <c r="X127" i="13" s="1"/>
  <c r="Y127" i="13" s="1"/>
  <c r="W119" i="13"/>
  <c r="X119" i="13" s="1"/>
  <c r="W112" i="13"/>
  <c r="X112" i="13" s="1"/>
  <c r="Y112" i="13" s="1"/>
  <c r="W104" i="13"/>
  <c r="X104" i="13" s="1"/>
  <c r="Y104" i="13" s="1"/>
  <c r="W40" i="13"/>
  <c r="X40" i="13" s="1"/>
  <c r="Y40" i="13" s="1"/>
  <c r="W14" i="13"/>
  <c r="X14" i="13" s="1"/>
  <c r="W138" i="13"/>
  <c r="X138" i="13" s="1"/>
  <c r="W121" i="13"/>
  <c r="X121" i="13" s="1"/>
  <c r="Y121" i="13" s="1"/>
  <c r="W55" i="13"/>
  <c r="X55" i="13" s="1"/>
  <c r="Y55" i="13" s="1"/>
  <c r="W185" i="13"/>
  <c r="X185" i="13" s="1"/>
  <c r="Y185" i="13" s="1"/>
  <c r="W125" i="13"/>
  <c r="X125" i="13" s="1"/>
  <c r="Y125" i="13" s="1"/>
  <c r="W110" i="13"/>
  <c r="X110" i="13" s="1"/>
  <c r="Y110" i="13" s="1"/>
  <c r="X30" i="13"/>
  <c r="Y30" i="13" s="1"/>
  <c r="Y31" i="13"/>
  <c r="Y7" i="13"/>
  <c r="Y23" i="13"/>
  <c r="Y19" i="13"/>
  <c r="Y10" i="13"/>
  <c r="Y6" i="13"/>
  <c r="Y2" i="13"/>
  <c r="Y20" i="13"/>
  <c r="Y16" i="13"/>
  <c r="Y11" i="13"/>
  <c r="Y3" i="13"/>
  <c r="Y22" i="13"/>
  <c r="Y18" i="13"/>
  <c r="Y13" i="13"/>
  <c r="Y9" i="13"/>
  <c r="Y5" i="13"/>
  <c r="Y21" i="13"/>
  <c r="Y17" i="13"/>
  <c r="Y12" i="13"/>
  <c r="Y8" i="13"/>
  <c r="Y4" i="13"/>
  <c r="C25" i="16"/>
  <c r="V25" i="16" s="1"/>
  <c r="B26" i="16"/>
  <c r="B27" i="16" s="1"/>
  <c r="B28" i="16" s="1"/>
  <c r="B29" i="16" s="1"/>
  <c r="C178" i="13"/>
  <c r="B4" i="13"/>
  <c r="C3" i="13"/>
  <c r="AA3" i="13" s="1"/>
  <c r="C2" i="13"/>
  <c r="AA2" i="13" s="1"/>
  <c r="D50" i="10"/>
  <c r="E50" i="10"/>
  <c r="F50" i="10"/>
  <c r="G50" i="10"/>
  <c r="H50" i="10"/>
  <c r="I50" i="10"/>
  <c r="J50" i="10"/>
  <c r="K50" i="10"/>
  <c r="L50" i="10"/>
  <c r="M50" i="10"/>
  <c r="N50" i="10"/>
  <c r="O50" i="10"/>
  <c r="P50" i="10"/>
  <c r="Q50" i="10"/>
  <c r="R50" i="10"/>
  <c r="S50" i="10"/>
  <c r="T50" i="10"/>
  <c r="U50" i="10"/>
  <c r="V50" i="10"/>
  <c r="W50" i="10"/>
  <c r="X50" i="10"/>
  <c r="Y50" i="10"/>
  <c r="Z50" i="10"/>
  <c r="AA50" i="10"/>
  <c r="AB50" i="10"/>
  <c r="AC50" i="10"/>
  <c r="AD50" i="10"/>
  <c r="AE50" i="10"/>
  <c r="D51" i="10"/>
  <c r="E51" i="10"/>
  <c r="F51" i="10"/>
  <c r="G51" i="10"/>
  <c r="H51" i="10"/>
  <c r="I51" i="10"/>
  <c r="J51" i="10"/>
  <c r="K51" i="10"/>
  <c r="L51" i="10"/>
  <c r="M51" i="10"/>
  <c r="N51" i="10"/>
  <c r="O51" i="10"/>
  <c r="P51" i="10"/>
  <c r="Q51" i="10"/>
  <c r="R51" i="10"/>
  <c r="S51" i="10"/>
  <c r="T51" i="10"/>
  <c r="U51" i="10"/>
  <c r="V51" i="10"/>
  <c r="W51" i="10"/>
  <c r="X51" i="10"/>
  <c r="Y51" i="10"/>
  <c r="Z51" i="10"/>
  <c r="AA51" i="10"/>
  <c r="AB51" i="10"/>
  <c r="AC51" i="10"/>
  <c r="AD51" i="10"/>
  <c r="AE51" i="10"/>
  <c r="D52" i="10"/>
  <c r="E52" i="10"/>
  <c r="F52" i="10"/>
  <c r="G52" i="10"/>
  <c r="H52" i="10"/>
  <c r="I52" i="10"/>
  <c r="J52" i="10"/>
  <c r="K52" i="10"/>
  <c r="L52" i="10"/>
  <c r="M52" i="10"/>
  <c r="N52" i="10"/>
  <c r="O52" i="10"/>
  <c r="P52" i="10"/>
  <c r="Q52" i="10"/>
  <c r="R52" i="10"/>
  <c r="S52" i="10"/>
  <c r="T52" i="10"/>
  <c r="U52" i="10"/>
  <c r="V52" i="10"/>
  <c r="W52" i="10"/>
  <c r="X52" i="10"/>
  <c r="Y52" i="10"/>
  <c r="Z52" i="10"/>
  <c r="AA52" i="10"/>
  <c r="AB52" i="10"/>
  <c r="AC52" i="10"/>
  <c r="AD52" i="10"/>
  <c r="AE52" i="10"/>
  <c r="D53" i="10"/>
  <c r="E53" i="10"/>
  <c r="F53" i="10"/>
  <c r="G53" i="10"/>
  <c r="H53" i="10"/>
  <c r="I53" i="10"/>
  <c r="J53" i="10"/>
  <c r="K53" i="10"/>
  <c r="L53" i="10"/>
  <c r="M53" i="10"/>
  <c r="N53" i="10"/>
  <c r="O53" i="10"/>
  <c r="P53" i="10"/>
  <c r="Q53" i="10"/>
  <c r="R53" i="10"/>
  <c r="S53" i="10"/>
  <c r="T53" i="10"/>
  <c r="U53" i="10"/>
  <c r="V53" i="10"/>
  <c r="W53" i="10"/>
  <c r="X53" i="10"/>
  <c r="Y53" i="10"/>
  <c r="Z53" i="10"/>
  <c r="AA53" i="10"/>
  <c r="AB53" i="10"/>
  <c r="AC53" i="10"/>
  <c r="AD53" i="10"/>
  <c r="AE53" i="10"/>
  <c r="D54" i="10"/>
  <c r="E54" i="10"/>
  <c r="F54" i="10"/>
  <c r="G54" i="10"/>
  <c r="H54" i="10"/>
  <c r="I54" i="10"/>
  <c r="J54" i="10"/>
  <c r="K54" i="10"/>
  <c r="L54" i="10"/>
  <c r="M54" i="10"/>
  <c r="N54" i="10"/>
  <c r="O54" i="10"/>
  <c r="P54" i="10"/>
  <c r="Q54" i="10"/>
  <c r="R54" i="10"/>
  <c r="S54" i="10"/>
  <c r="T54" i="10"/>
  <c r="U54" i="10"/>
  <c r="V54" i="10"/>
  <c r="W54" i="10"/>
  <c r="X54" i="10"/>
  <c r="Y54" i="10"/>
  <c r="Z54" i="10"/>
  <c r="AA54" i="10"/>
  <c r="AB54" i="10"/>
  <c r="AC54" i="10"/>
  <c r="AD54" i="10"/>
  <c r="AE54" i="10"/>
  <c r="D55" i="10"/>
  <c r="E55" i="10"/>
  <c r="F55" i="10"/>
  <c r="G55" i="10"/>
  <c r="H55" i="10"/>
  <c r="I55" i="10"/>
  <c r="J55" i="10"/>
  <c r="K55" i="10"/>
  <c r="L55" i="10"/>
  <c r="M55" i="10"/>
  <c r="N55" i="10"/>
  <c r="O55" i="10"/>
  <c r="P55" i="10"/>
  <c r="Q55" i="10"/>
  <c r="R55" i="10"/>
  <c r="S55" i="10"/>
  <c r="T55" i="10"/>
  <c r="U55" i="10"/>
  <c r="V55" i="10"/>
  <c r="W55" i="10"/>
  <c r="X55" i="10"/>
  <c r="Y55" i="10"/>
  <c r="Z55" i="10"/>
  <c r="AA55" i="10"/>
  <c r="AB55" i="10"/>
  <c r="AC55" i="10"/>
  <c r="AD55" i="10"/>
  <c r="AE55" i="10"/>
  <c r="D56" i="10"/>
  <c r="E56" i="10"/>
  <c r="F56" i="10"/>
  <c r="G56" i="10"/>
  <c r="H56" i="10"/>
  <c r="I56" i="10"/>
  <c r="J56" i="10"/>
  <c r="K56" i="10"/>
  <c r="L56" i="10"/>
  <c r="M56" i="10"/>
  <c r="N56" i="10"/>
  <c r="O56" i="10"/>
  <c r="P56" i="10"/>
  <c r="Q56" i="10"/>
  <c r="R56" i="10"/>
  <c r="S56" i="10"/>
  <c r="T56" i="10"/>
  <c r="U56" i="10"/>
  <c r="V56" i="10"/>
  <c r="W56" i="10"/>
  <c r="X56" i="10"/>
  <c r="Y56" i="10"/>
  <c r="Z56" i="10"/>
  <c r="AA56" i="10"/>
  <c r="AB56" i="10"/>
  <c r="AC56" i="10"/>
  <c r="AD56" i="10"/>
  <c r="AE56" i="10"/>
  <c r="D57" i="10"/>
  <c r="E57" i="10"/>
  <c r="F57" i="10"/>
  <c r="G57" i="10"/>
  <c r="H57" i="10"/>
  <c r="I57" i="10"/>
  <c r="J57" i="10"/>
  <c r="K57" i="10"/>
  <c r="L57" i="10"/>
  <c r="M57" i="10"/>
  <c r="N57" i="10"/>
  <c r="O57" i="10"/>
  <c r="P57" i="10"/>
  <c r="Q57" i="10"/>
  <c r="R57" i="10"/>
  <c r="S57" i="10"/>
  <c r="T57" i="10"/>
  <c r="U57" i="10"/>
  <c r="V57" i="10"/>
  <c r="W57" i="10"/>
  <c r="X57" i="10"/>
  <c r="Y57" i="10"/>
  <c r="Z57" i="10"/>
  <c r="AA57" i="10"/>
  <c r="AB57" i="10"/>
  <c r="AC57" i="10"/>
  <c r="AD57" i="10"/>
  <c r="AE57" i="10"/>
  <c r="D58" i="10"/>
  <c r="E58" i="10"/>
  <c r="F58" i="10"/>
  <c r="G58" i="10"/>
  <c r="H58" i="10"/>
  <c r="I58" i="10"/>
  <c r="J58" i="10"/>
  <c r="K58" i="10"/>
  <c r="L58" i="10"/>
  <c r="M58" i="10"/>
  <c r="N58" i="10"/>
  <c r="O58" i="10"/>
  <c r="P58" i="10"/>
  <c r="Q58" i="10"/>
  <c r="R58" i="10"/>
  <c r="S58" i="10"/>
  <c r="T58" i="10"/>
  <c r="U58" i="10"/>
  <c r="V58" i="10"/>
  <c r="W58" i="10"/>
  <c r="X58" i="10"/>
  <c r="Y58" i="10"/>
  <c r="Z58" i="10"/>
  <c r="AA58" i="10"/>
  <c r="AB58" i="10"/>
  <c r="AC58" i="10"/>
  <c r="AD58" i="10"/>
  <c r="AE58" i="10"/>
  <c r="D59" i="10"/>
  <c r="E59" i="10"/>
  <c r="F59" i="10"/>
  <c r="G59" i="10"/>
  <c r="H59" i="10"/>
  <c r="I59" i="10"/>
  <c r="J59" i="10"/>
  <c r="K59" i="10"/>
  <c r="L59" i="10"/>
  <c r="M59" i="10"/>
  <c r="N59" i="10"/>
  <c r="O59" i="10"/>
  <c r="P59" i="10"/>
  <c r="Q59" i="10"/>
  <c r="R59" i="10"/>
  <c r="S59" i="10"/>
  <c r="T59" i="10"/>
  <c r="U59" i="10"/>
  <c r="V59" i="10"/>
  <c r="W59" i="10"/>
  <c r="X59" i="10"/>
  <c r="Y59" i="10"/>
  <c r="Z59" i="10"/>
  <c r="AA59" i="10"/>
  <c r="AB59" i="10"/>
  <c r="AC59" i="10"/>
  <c r="AD59" i="10"/>
  <c r="AE59" i="10"/>
  <c r="D60" i="10"/>
  <c r="E60" i="10"/>
  <c r="F60" i="10"/>
  <c r="G60" i="10"/>
  <c r="H60" i="10"/>
  <c r="I60" i="10"/>
  <c r="J60" i="10"/>
  <c r="K60" i="10"/>
  <c r="L60" i="10"/>
  <c r="M60" i="10"/>
  <c r="N60" i="10"/>
  <c r="O60" i="10"/>
  <c r="P60" i="10"/>
  <c r="Q60" i="10"/>
  <c r="R60" i="10"/>
  <c r="S60" i="10"/>
  <c r="T60" i="10"/>
  <c r="U60" i="10"/>
  <c r="V60" i="10"/>
  <c r="W60" i="10"/>
  <c r="X60" i="10"/>
  <c r="Y60" i="10"/>
  <c r="Z60" i="10"/>
  <c r="AA60" i="10"/>
  <c r="AB60" i="10"/>
  <c r="AC60" i="10"/>
  <c r="AD60" i="10"/>
  <c r="AE60" i="10"/>
  <c r="D61" i="10"/>
  <c r="E61" i="10"/>
  <c r="F61" i="10"/>
  <c r="G61" i="10"/>
  <c r="H61" i="10"/>
  <c r="I61" i="10"/>
  <c r="J61" i="10"/>
  <c r="K61" i="10"/>
  <c r="L61" i="10"/>
  <c r="M61" i="10"/>
  <c r="N61" i="10"/>
  <c r="O61" i="10"/>
  <c r="P61" i="10"/>
  <c r="Q61" i="10"/>
  <c r="R61" i="10"/>
  <c r="S61" i="10"/>
  <c r="T61" i="10"/>
  <c r="U61" i="10"/>
  <c r="V61" i="10"/>
  <c r="W61" i="10"/>
  <c r="X61" i="10"/>
  <c r="Y61" i="10"/>
  <c r="Z61" i="10"/>
  <c r="AA61" i="10"/>
  <c r="AB61" i="10"/>
  <c r="AC61" i="10"/>
  <c r="AD61" i="10"/>
  <c r="AE61" i="10"/>
  <c r="D62" i="10"/>
  <c r="E62" i="10"/>
  <c r="F62" i="10"/>
  <c r="G62" i="10"/>
  <c r="H62" i="10"/>
  <c r="I62" i="10"/>
  <c r="J62" i="10"/>
  <c r="K62" i="10"/>
  <c r="L62" i="10"/>
  <c r="M62" i="10"/>
  <c r="N62" i="10"/>
  <c r="O62" i="10"/>
  <c r="P62" i="10"/>
  <c r="Q62" i="10"/>
  <c r="R62" i="10"/>
  <c r="S62" i="10"/>
  <c r="T62" i="10"/>
  <c r="U62" i="10"/>
  <c r="V62" i="10"/>
  <c r="W62" i="10"/>
  <c r="X62" i="10"/>
  <c r="Y62" i="10"/>
  <c r="Z62" i="10"/>
  <c r="AA62" i="10"/>
  <c r="AB62" i="10"/>
  <c r="AC62" i="10"/>
  <c r="AD62" i="10"/>
  <c r="AE62" i="10"/>
  <c r="C51" i="10"/>
  <c r="C52" i="10"/>
  <c r="C53" i="10"/>
  <c r="C54" i="10"/>
  <c r="C55" i="10"/>
  <c r="C56" i="10"/>
  <c r="C57" i="10"/>
  <c r="C58" i="10"/>
  <c r="C59" i="10"/>
  <c r="C60" i="10"/>
  <c r="C61" i="10"/>
  <c r="C62" i="10"/>
  <c r="D40" i="10"/>
  <c r="E40" i="10"/>
  <c r="F40" i="10"/>
  <c r="G40" i="10"/>
  <c r="H40" i="10"/>
  <c r="I40" i="10"/>
  <c r="J40" i="10"/>
  <c r="K40" i="10"/>
  <c r="L40" i="10"/>
  <c r="M40" i="10"/>
  <c r="N40" i="10"/>
  <c r="O40" i="10"/>
  <c r="P40" i="10"/>
  <c r="Q40" i="10"/>
  <c r="R40" i="10"/>
  <c r="S40" i="10"/>
  <c r="T40" i="10"/>
  <c r="U40" i="10"/>
  <c r="V40" i="10"/>
  <c r="W40" i="10"/>
  <c r="X40" i="10"/>
  <c r="Y40" i="10"/>
  <c r="Z40" i="10"/>
  <c r="AA40" i="10"/>
  <c r="AB40" i="10"/>
  <c r="AC40" i="10"/>
  <c r="AD40" i="10"/>
  <c r="AE40" i="10"/>
  <c r="D41" i="10"/>
  <c r="E41" i="10"/>
  <c r="F41" i="10"/>
  <c r="G41" i="10"/>
  <c r="H41" i="10"/>
  <c r="I41" i="10"/>
  <c r="J41" i="10"/>
  <c r="K41" i="10"/>
  <c r="L41" i="10"/>
  <c r="M41" i="10"/>
  <c r="N41" i="10"/>
  <c r="O41" i="10"/>
  <c r="P41" i="10"/>
  <c r="Q41" i="10"/>
  <c r="R41" i="10"/>
  <c r="S41" i="10"/>
  <c r="T41" i="10"/>
  <c r="U41" i="10"/>
  <c r="V41" i="10"/>
  <c r="W41" i="10"/>
  <c r="X41" i="10"/>
  <c r="Y41" i="10"/>
  <c r="Z41" i="10"/>
  <c r="AA41" i="10"/>
  <c r="AB41" i="10"/>
  <c r="AC41" i="10"/>
  <c r="AD41" i="10"/>
  <c r="AE41" i="10"/>
  <c r="D42" i="10"/>
  <c r="E42" i="10"/>
  <c r="F42" i="10"/>
  <c r="G42" i="10"/>
  <c r="H42" i="10"/>
  <c r="I42" i="10"/>
  <c r="J42" i="10"/>
  <c r="K42" i="10"/>
  <c r="L42" i="10"/>
  <c r="M42" i="10"/>
  <c r="N42" i="10"/>
  <c r="O42" i="10"/>
  <c r="P42" i="10"/>
  <c r="Q42" i="10"/>
  <c r="R42" i="10"/>
  <c r="S42" i="10"/>
  <c r="T42" i="10"/>
  <c r="U42" i="10"/>
  <c r="V42" i="10"/>
  <c r="W42" i="10"/>
  <c r="X42" i="10"/>
  <c r="Y42" i="10"/>
  <c r="Z42" i="10"/>
  <c r="AA42" i="10"/>
  <c r="AB42" i="10"/>
  <c r="AC42" i="10"/>
  <c r="AD42" i="10"/>
  <c r="AE42" i="10"/>
  <c r="D43" i="10"/>
  <c r="E43" i="10"/>
  <c r="F43" i="10"/>
  <c r="G43" i="10"/>
  <c r="H43" i="10"/>
  <c r="I43" i="10"/>
  <c r="J43" i="10"/>
  <c r="K43" i="10"/>
  <c r="L43" i="10"/>
  <c r="M43" i="10"/>
  <c r="N43" i="10"/>
  <c r="O43" i="10"/>
  <c r="P43" i="10"/>
  <c r="Q43" i="10"/>
  <c r="R43" i="10"/>
  <c r="S43" i="10"/>
  <c r="T43" i="10"/>
  <c r="U43" i="10"/>
  <c r="V43" i="10"/>
  <c r="W43" i="10"/>
  <c r="X43" i="10"/>
  <c r="Y43" i="10"/>
  <c r="Z43" i="10"/>
  <c r="AA43" i="10"/>
  <c r="AB43" i="10"/>
  <c r="AC43" i="10"/>
  <c r="AD43" i="10"/>
  <c r="AE43" i="10"/>
  <c r="D44" i="10"/>
  <c r="E44" i="10"/>
  <c r="F44" i="10"/>
  <c r="G44" i="10"/>
  <c r="H44" i="10"/>
  <c r="I44" i="10"/>
  <c r="J44" i="10"/>
  <c r="K44" i="10"/>
  <c r="L44" i="10"/>
  <c r="M44" i="10"/>
  <c r="N44" i="10"/>
  <c r="O44" i="10"/>
  <c r="P44" i="10"/>
  <c r="Q44" i="10"/>
  <c r="R44" i="10"/>
  <c r="S44" i="10"/>
  <c r="T44" i="10"/>
  <c r="U44" i="10"/>
  <c r="V44" i="10"/>
  <c r="W44" i="10"/>
  <c r="X44" i="10"/>
  <c r="Y44" i="10"/>
  <c r="Z44" i="10"/>
  <c r="AA44" i="10"/>
  <c r="AB44" i="10"/>
  <c r="AC44" i="10"/>
  <c r="AD44" i="10"/>
  <c r="AE44" i="10"/>
  <c r="D45" i="10"/>
  <c r="E45" i="10"/>
  <c r="F45" i="10"/>
  <c r="G45" i="10"/>
  <c r="H45" i="10"/>
  <c r="I45" i="10"/>
  <c r="J45" i="10"/>
  <c r="K45" i="10"/>
  <c r="L45" i="10"/>
  <c r="M45" i="10"/>
  <c r="N45" i="10"/>
  <c r="O45" i="10"/>
  <c r="P45" i="10"/>
  <c r="Q45" i="10"/>
  <c r="R45" i="10"/>
  <c r="S45" i="10"/>
  <c r="T45" i="10"/>
  <c r="U45" i="10"/>
  <c r="V45" i="10"/>
  <c r="W45" i="10"/>
  <c r="X45" i="10"/>
  <c r="Y45" i="10"/>
  <c r="Z45" i="10"/>
  <c r="AA45" i="10"/>
  <c r="AB45" i="10"/>
  <c r="AC45" i="10"/>
  <c r="AD45" i="10"/>
  <c r="AE45" i="10"/>
  <c r="D46" i="10"/>
  <c r="E46" i="10"/>
  <c r="F46" i="10"/>
  <c r="G46" i="10"/>
  <c r="H46" i="10"/>
  <c r="I46" i="10"/>
  <c r="J46" i="10"/>
  <c r="K46" i="10"/>
  <c r="L46" i="10"/>
  <c r="M46" i="10"/>
  <c r="N46" i="10"/>
  <c r="O46" i="10"/>
  <c r="P46" i="10"/>
  <c r="Q46" i="10"/>
  <c r="R46" i="10"/>
  <c r="S46" i="10"/>
  <c r="T46" i="10"/>
  <c r="U46" i="10"/>
  <c r="V46" i="10"/>
  <c r="W46" i="10"/>
  <c r="X46" i="10"/>
  <c r="Y46" i="10"/>
  <c r="Z46" i="10"/>
  <c r="AA46" i="10"/>
  <c r="AB46" i="10"/>
  <c r="AC46" i="10"/>
  <c r="AD46" i="10"/>
  <c r="AE46" i="10"/>
  <c r="D47" i="10"/>
  <c r="E47" i="10"/>
  <c r="F47" i="10"/>
  <c r="G47" i="10"/>
  <c r="H47" i="10"/>
  <c r="I47" i="10"/>
  <c r="J47" i="10"/>
  <c r="K47" i="10"/>
  <c r="L47" i="10"/>
  <c r="M47" i="10"/>
  <c r="N47" i="10"/>
  <c r="O47" i="10"/>
  <c r="P47" i="10"/>
  <c r="Q47" i="10"/>
  <c r="R47" i="10"/>
  <c r="S47" i="10"/>
  <c r="T47" i="10"/>
  <c r="U47" i="10"/>
  <c r="V47" i="10"/>
  <c r="W47" i="10"/>
  <c r="X47" i="10"/>
  <c r="Y47" i="10"/>
  <c r="Z47" i="10"/>
  <c r="AA47" i="10"/>
  <c r="AB47" i="10"/>
  <c r="AC47" i="10"/>
  <c r="AD47" i="10"/>
  <c r="AE47" i="10"/>
  <c r="D48" i="10"/>
  <c r="E48" i="10"/>
  <c r="F48" i="10"/>
  <c r="G48" i="10"/>
  <c r="H48" i="10"/>
  <c r="I48" i="10"/>
  <c r="J48" i="10"/>
  <c r="K48" i="10"/>
  <c r="L48" i="10"/>
  <c r="M48" i="10"/>
  <c r="N48" i="10"/>
  <c r="O48" i="10"/>
  <c r="P48" i="10"/>
  <c r="Q48" i="10"/>
  <c r="R48" i="10"/>
  <c r="S48" i="10"/>
  <c r="T48" i="10"/>
  <c r="U48" i="10"/>
  <c r="V48" i="10"/>
  <c r="W48" i="10"/>
  <c r="X48" i="10"/>
  <c r="Y48" i="10"/>
  <c r="Z48" i="10"/>
  <c r="AA48" i="10"/>
  <c r="AB48" i="10"/>
  <c r="AC48" i="10"/>
  <c r="AD48" i="10"/>
  <c r="AE48" i="10"/>
  <c r="D49" i="10"/>
  <c r="E49" i="10"/>
  <c r="F49" i="10"/>
  <c r="G49" i="10"/>
  <c r="H49" i="10"/>
  <c r="I49" i="10"/>
  <c r="J49" i="10"/>
  <c r="K49" i="10"/>
  <c r="L49" i="10"/>
  <c r="M49" i="10"/>
  <c r="N49" i="10"/>
  <c r="O49" i="10"/>
  <c r="P49" i="10"/>
  <c r="Q49" i="10"/>
  <c r="R49" i="10"/>
  <c r="S49" i="10"/>
  <c r="T49" i="10"/>
  <c r="U49" i="10"/>
  <c r="V49" i="10"/>
  <c r="W49" i="10"/>
  <c r="X49" i="10"/>
  <c r="Y49" i="10"/>
  <c r="Z49" i="10"/>
  <c r="AA49" i="10"/>
  <c r="AB49" i="10"/>
  <c r="AC49" i="10"/>
  <c r="AD49" i="10"/>
  <c r="AE49" i="10"/>
  <c r="C41" i="10"/>
  <c r="C42" i="10"/>
  <c r="C43" i="10"/>
  <c r="C44" i="10"/>
  <c r="C45" i="10"/>
  <c r="C46" i="10"/>
  <c r="C47" i="10"/>
  <c r="C48" i="10"/>
  <c r="C49" i="10"/>
  <c r="F11" i="7"/>
  <c r="F10" i="7"/>
  <c r="F9" i="7"/>
  <c r="F8" i="7"/>
  <c r="C8" i="7"/>
  <c r="C9" i="7"/>
  <c r="C10" i="7"/>
  <c r="C11" i="7"/>
  <c r="AE12" i="10"/>
  <c r="AD12" i="10"/>
  <c r="AC12" i="10"/>
  <c r="AB12" i="10"/>
  <c r="AA12" i="10"/>
  <c r="AE6" i="10"/>
  <c r="AD6" i="10"/>
  <c r="AC6" i="10"/>
  <c r="AB6" i="10"/>
  <c r="AA6" i="10"/>
  <c r="E12" i="2"/>
  <c r="F12" i="2"/>
  <c r="G12" i="2"/>
  <c r="H12" i="2"/>
  <c r="I12" i="2"/>
  <c r="J12" i="2"/>
  <c r="K12" i="2"/>
  <c r="L12" i="2"/>
  <c r="M12" i="2"/>
  <c r="N12" i="2"/>
  <c r="O12" i="2"/>
  <c r="P12" i="2"/>
  <c r="Q12" i="2"/>
  <c r="R12" i="2"/>
  <c r="S12" i="2"/>
  <c r="T12" i="2"/>
  <c r="U12" i="2"/>
  <c r="V12" i="2"/>
  <c r="W12" i="2"/>
  <c r="W16" i="2" s="1"/>
  <c r="X12" i="2"/>
  <c r="X16" i="2" s="1"/>
  <c r="Y12" i="2"/>
  <c r="Z12" i="2"/>
  <c r="AA12" i="2"/>
  <c r="AB12" i="2"/>
  <c r="AC12" i="2"/>
  <c r="AC16" i="2" s="1"/>
  <c r="D12" i="2"/>
  <c r="AB41" i="2"/>
  <c r="AC41" i="2"/>
  <c r="AB42" i="2"/>
  <c r="AC42" i="2"/>
  <c r="AB43" i="2"/>
  <c r="AC43" i="2"/>
  <c r="AB44" i="2"/>
  <c r="AC44" i="2"/>
  <c r="AB47" i="2"/>
  <c r="AC47" i="2"/>
  <c r="AB48" i="2"/>
  <c r="AC48" i="2"/>
  <c r="AB49" i="2"/>
  <c r="AC49" i="2"/>
  <c r="AB50" i="2"/>
  <c r="AC50" i="2"/>
  <c r="AB51" i="2"/>
  <c r="AC51" i="2"/>
  <c r="AB52" i="2"/>
  <c r="AC52" i="2"/>
  <c r="AA16" i="2"/>
  <c r="AA6" i="2"/>
  <c r="AB6" i="2"/>
  <c r="AC6" i="2"/>
  <c r="W12" i="10"/>
  <c r="W6" i="10"/>
  <c r="V12" i="10"/>
  <c r="V6" i="10"/>
  <c r="W52" i="2"/>
  <c r="W51" i="2"/>
  <c r="W50" i="2"/>
  <c r="W49" i="2"/>
  <c r="W48" i="2"/>
  <c r="W47" i="2"/>
  <c r="W44" i="2"/>
  <c r="W43" i="2"/>
  <c r="W42" i="2"/>
  <c r="W41" i="2"/>
  <c r="W6" i="2"/>
  <c r="V52" i="2"/>
  <c r="V51" i="2"/>
  <c r="V50" i="2"/>
  <c r="V49" i="2"/>
  <c r="V48" i="2"/>
  <c r="V47" i="2"/>
  <c r="V44" i="2"/>
  <c r="V43" i="2"/>
  <c r="V42" i="2"/>
  <c r="V41" i="2"/>
  <c r="V16" i="2"/>
  <c r="V6" i="2"/>
  <c r="Z12" i="10"/>
  <c r="Y12" i="10"/>
  <c r="Z6" i="10"/>
  <c r="Y6" i="10"/>
  <c r="Z16" i="2"/>
  <c r="Z6" i="2"/>
  <c r="Z15" i="2" s="1"/>
  <c r="Y6" i="2"/>
  <c r="Y16" i="2"/>
  <c r="X41" i="2"/>
  <c r="Y41" i="2"/>
  <c r="Z41" i="2"/>
  <c r="AA41" i="2"/>
  <c r="X42" i="2"/>
  <c r="Y42" i="2"/>
  <c r="Z42" i="2"/>
  <c r="AA42" i="2"/>
  <c r="X43" i="2"/>
  <c r="Y43" i="2"/>
  <c r="Z43" i="2"/>
  <c r="AA43" i="2"/>
  <c r="X44" i="2"/>
  <c r="Y44" i="2"/>
  <c r="Z44" i="2"/>
  <c r="AA44" i="2"/>
  <c r="X47" i="2"/>
  <c r="Y47" i="2"/>
  <c r="Z47" i="2"/>
  <c r="AA47" i="2"/>
  <c r="X48" i="2"/>
  <c r="Y48" i="2"/>
  <c r="Z48" i="2"/>
  <c r="AA48" i="2"/>
  <c r="X49" i="2"/>
  <c r="Y49" i="2"/>
  <c r="Z49" i="2"/>
  <c r="AA49" i="2"/>
  <c r="X50" i="2"/>
  <c r="Y50" i="2"/>
  <c r="Z50" i="2"/>
  <c r="AA50" i="2"/>
  <c r="X51" i="2"/>
  <c r="Y51" i="2"/>
  <c r="Z51" i="2"/>
  <c r="AA51" i="2"/>
  <c r="X52" i="2"/>
  <c r="X53" i="2" s="1"/>
  <c r="Y52" i="2"/>
  <c r="Z52" i="2"/>
  <c r="AA52" i="2"/>
  <c r="AA53" i="2" s="1"/>
  <c r="X6" i="2"/>
  <c r="X15" i="2" s="1"/>
  <c r="X6" i="10"/>
  <c r="X12" i="10"/>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2" i="11"/>
  <c r="C29" i="11"/>
  <c r="C30" i="11"/>
  <c r="C31" i="11"/>
  <c r="C32" i="11"/>
  <c r="C33" i="11"/>
  <c r="F29" i="11"/>
  <c r="F30" i="11"/>
  <c r="F31" i="11"/>
  <c r="F32" i="11"/>
  <c r="F33"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C28" i="11"/>
  <c r="C27" i="11"/>
  <c r="C26" i="11"/>
  <c r="C23" i="11"/>
  <c r="C24" i="11"/>
  <c r="C17" i="11"/>
  <c r="C18" i="11"/>
  <c r="C19" i="11"/>
  <c r="C20" i="11"/>
  <c r="C21" i="11"/>
  <c r="C22" i="11"/>
  <c r="C25" i="11"/>
  <c r="C4" i="11"/>
  <c r="C5" i="11"/>
  <c r="C6" i="11"/>
  <c r="C7" i="11"/>
  <c r="C8" i="11"/>
  <c r="C9" i="11"/>
  <c r="C10" i="11"/>
  <c r="C11" i="11"/>
  <c r="C12" i="11"/>
  <c r="C13" i="11"/>
  <c r="C14" i="11"/>
  <c r="C15" i="11"/>
  <c r="C16" i="11"/>
  <c r="C3" i="11"/>
  <c r="AB14" i="13" l="1"/>
  <c r="Y14" i="13"/>
  <c r="AB23" i="13"/>
  <c r="D24" i="13"/>
  <c r="W137" i="13"/>
  <c r="X137" i="13" s="1"/>
  <c r="Y137" i="13" s="1"/>
  <c r="W118" i="13"/>
  <c r="X118" i="13" s="1"/>
  <c r="Y118" i="13" s="1"/>
  <c r="W159" i="13"/>
  <c r="X159" i="13" s="1"/>
  <c r="Y159" i="13" s="1"/>
  <c r="W162" i="13"/>
  <c r="X162" i="13" s="1"/>
  <c r="Y162" i="13" s="1"/>
  <c r="C29" i="16"/>
  <c r="V29" i="16" s="1"/>
  <c r="B30" i="16"/>
  <c r="C179" i="13"/>
  <c r="B5" i="13"/>
  <c r="C4" i="13"/>
  <c r="AA4" i="13" s="1"/>
  <c r="Z13" i="2"/>
  <c r="X13" i="2"/>
  <c r="AB15" i="2"/>
  <c r="AB13" i="2"/>
  <c r="AC53" i="2"/>
  <c r="AC54" i="2" s="1"/>
  <c r="AC15" i="2"/>
  <c r="AC13" i="2"/>
  <c r="AB53" i="2"/>
  <c r="AB55" i="2" s="1"/>
  <c r="AB16" i="2"/>
  <c r="AA13" i="2"/>
  <c r="AA15" i="2"/>
  <c r="V53" i="2"/>
  <c r="V54" i="2" s="1"/>
  <c r="W53" i="2"/>
  <c r="W55" i="2" s="1"/>
  <c r="W56" i="2"/>
  <c r="W15" i="2"/>
  <c r="W13" i="2"/>
  <c r="V13" i="2"/>
  <c r="V15" i="2"/>
  <c r="Y53" i="2"/>
  <c r="Y55" i="2" s="1"/>
  <c r="Y15" i="2"/>
  <c r="Y13" i="2"/>
  <c r="Z53" i="2"/>
  <c r="Z55" i="2" s="1"/>
  <c r="X54" i="2"/>
  <c r="X55" i="2"/>
  <c r="AA55" i="2"/>
  <c r="AA54" i="2"/>
  <c r="AA56" i="2"/>
  <c r="X56" i="2"/>
  <c r="C50" i="10"/>
  <c r="C40" i="10"/>
  <c r="U12" i="10"/>
  <c r="T12" i="10"/>
  <c r="S12" i="10"/>
  <c r="R12" i="10"/>
  <c r="Q12" i="10"/>
  <c r="P12" i="10"/>
  <c r="O12" i="10"/>
  <c r="N12" i="10"/>
  <c r="M12" i="10"/>
  <c r="L12" i="10"/>
  <c r="K12" i="10"/>
  <c r="J12" i="10"/>
  <c r="I12" i="10"/>
  <c r="H12" i="10"/>
  <c r="G12" i="10"/>
  <c r="F12" i="10"/>
  <c r="E12" i="10"/>
  <c r="D12" i="10"/>
  <c r="C12" i="10"/>
  <c r="U6" i="10"/>
  <c r="T6" i="10"/>
  <c r="S6" i="10"/>
  <c r="R6" i="10"/>
  <c r="Q6" i="10"/>
  <c r="P6" i="10"/>
  <c r="O6" i="10"/>
  <c r="N6" i="10"/>
  <c r="M6" i="10"/>
  <c r="L6" i="10"/>
  <c r="K6" i="10"/>
  <c r="J6" i="10"/>
  <c r="I6" i="10"/>
  <c r="H6" i="10"/>
  <c r="G6" i="10"/>
  <c r="F6" i="10"/>
  <c r="E6" i="10"/>
  <c r="D6" i="10"/>
  <c r="C6" i="10"/>
  <c r="AB24" i="13" l="1"/>
  <c r="D25" i="13"/>
  <c r="B31" i="16"/>
  <c r="C30" i="16"/>
  <c r="V30" i="16" s="1"/>
  <c r="B6" i="13"/>
  <c r="C5" i="13"/>
  <c r="AA5" i="13" s="1"/>
  <c r="AC55" i="2"/>
  <c r="AC56" i="2"/>
  <c r="V56" i="2"/>
  <c r="AB54" i="2"/>
  <c r="AB56" i="2"/>
  <c r="V55" i="2"/>
  <c r="W54" i="2"/>
  <c r="Y56" i="2"/>
  <c r="Y54" i="2"/>
  <c r="Z54" i="2"/>
  <c r="Z56" i="2"/>
  <c r="F3" i="7"/>
  <c r="F4" i="7"/>
  <c r="F5" i="7"/>
  <c r="F6" i="7"/>
  <c r="F7" i="7"/>
  <c r="C14" i="9"/>
  <c r="C13" i="9"/>
  <c r="C12" i="9"/>
  <c r="C11" i="9"/>
  <c r="C10" i="9"/>
  <c r="C9" i="9"/>
  <c r="C8" i="9"/>
  <c r="C7" i="9"/>
  <c r="C6" i="9"/>
  <c r="C5" i="9"/>
  <c r="C4" i="9"/>
  <c r="C3" i="9"/>
  <c r="C2" i="9"/>
  <c r="C7" i="7"/>
  <c r="C3" i="7"/>
  <c r="C4" i="7"/>
  <c r="C5" i="7"/>
  <c r="C6" i="7"/>
  <c r="C2" i="7"/>
  <c r="AB25" i="13" l="1"/>
  <c r="D26" i="13"/>
  <c r="B32" i="16"/>
  <c r="C31" i="16"/>
  <c r="V31" i="16" s="1"/>
  <c r="C137" i="13"/>
  <c r="B7" i="13"/>
  <c r="B8" i="13" s="1"/>
  <c r="C6" i="13"/>
  <c r="AA6" i="13" s="1"/>
  <c r="D52" i="2"/>
  <c r="E52" i="2"/>
  <c r="F52" i="2"/>
  <c r="G52" i="2"/>
  <c r="H52" i="2"/>
  <c r="I52" i="2"/>
  <c r="J52" i="2"/>
  <c r="K52" i="2"/>
  <c r="L52" i="2"/>
  <c r="M52" i="2"/>
  <c r="N52" i="2"/>
  <c r="O52" i="2"/>
  <c r="P52" i="2"/>
  <c r="Q52" i="2"/>
  <c r="R52" i="2"/>
  <c r="S52" i="2"/>
  <c r="T52" i="2"/>
  <c r="U52" i="2"/>
  <c r="C52" i="2"/>
  <c r="D48" i="2"/>
  <c r="E48" i="2"/>
  <c r="F48" i="2"/>
  <c r="G48" i="2"/>
  <c r="H48" i="2"/>
  <c r="I48" i="2"/>
  <c r="J48" i="2"/>
  <c r="K48" i="2"/>
  <c r="L48" i="2"/>
  <c r="M48" i="2"/>
  <c r="N48" i="2"/>
  <c r="O48" i="2"/>
  <c r="P48" i="2"/>
  <c r="Q48" i="2"/>
  <c r="R48" i="2"/>
  <c r="S48" i="2"/>
  <c r="T48" i="2"/>
  <c r="U48" i="2"/>
  <c r="C48" i="2"/>
  <c r="D51" i="2"/>
  <c r="E51" i="2"/>
  <c r="F51" i="2"/>
  <c r="G51" i="2"/>
  <c r="H51" i="2"/>
  <c r="I51" i="2"/>
  <c r="J51" i="2"/>
  <c r="K51" i="2"/>
  <c r="L51" i="2"/>
  <c r="M51" i="2"/>
  <c r="N51" i="2"/>
  <c r="O51" i="2"/>
  <c r="P51" i="2"/>
  <c r="Q51" i="2"/>
  <c r="R51" i="2"/>
  <c r="S51" i="2"/>
  <c r="T51" i="2"/>
  <c r="U51" i="2"/>
  <c r="C51" i="2"/>
  <c r="D49" i="2"/>
  <c r="E49" i="2"/>
  <c r="F49" i="2"/>
  <c r="G49" i="2"/>
  <c r="H49" i="2"/>
  <c r="I49" i="2"/>
  <c r="J49" i="2"/>
  <c r="K49" i="2"/>
  <c r="L49" i="2"/>
  <c r="M49" i="2"/>
  <c r="N49" i="2"/>
  <c r="O49" i="2"/>
  <c r="P49" i="2"/>
  <c r="Q49" i="2"/>
  <c r="R49" i="2"/>
  <c r="S49" i="2"/>
  <c r="T49" i="2"/>
  <c r="U49" i="2"/>
  <c r="C49" i="2"/>
  <c r="D50" i="2"/>
  <c r="E50" i="2"/>
  <c r="F50" i="2"/>
  <c r="G50" i="2"/>
  <c r="H50" i="2"/>
  <c r="I50" i="2"/>
  <c r="J50" i="2"/>
  <c r="K50" i="2"/>
  <c r="L50" i="2"/>
  <c r="M50" i="2"/>
  <c r="N50" i="2"/>
  <c r="O50" i="2"/>
  <c r="P50" i="2"/>
  <c r="Q50" i="2"/>
  <c r="R50" i="2"/>
  <c r="S50" i="2"/>
  <c r="T50" i="2"/>
  <c r="U50" i="2"/>
  <c r="C50" i="2"/>
  <c r="AB26" i="13" l="1"/>
  <c r="D27" i="13"/>
  <c r="C32" i="16"/>
  <c r="V32" i="16" s="1"/>
  <c r="B33" i="16"/>
  <c r="C138" i="13"/>
  <c r="B9" i="13"/>
  <c r="C8" i="13"/>
  <c r="AA8" i="13" s="1"/>
  <c r="D41" i="2"/>
  <c r="E41" i="2"/>
  <c r="F41" i="2"/>
  <c r="G41" i="2"/>
  <c r="H41" i="2"/>
  <c r="I41" i="2"/>
  <c r="J41" i="2"/>
  <c r="K41" i="2"/>
  <c r="L41" i="2"/>
  <c r="M41" i="2"/>
  <c r="N41" i="2"/>
  <c r="O41" i="2"/>
  <c r="P41" i="2"/>
  <c r="Q41" i="2"/>
  <c r="R41" i="2"/>
  <c r="S41" i="2"/>
  <c r="T41" i="2"/>
  <c r="U41" i="2"/>
  <c r="D42" i="2"/>
  <c r="E42" i="2"/>
  <c r="F42" i="2"/>
  <c r="G42" i="2"/>
  <c r="H42" i="2"/>
  <c r="I42" i="2"/>
  <c r="J42" i="2"/>
  <c r="K42" i="2"/>
  <c r="L42" i="2"/>
  <c r="M42" i="2"/>
  <c r="N42" i="2"/>
  <c r="O42" i="2"/>
  <c r="P42" i="2"/>
  <c r="Q42" i="2"/>
  <c r="R42" i="2"/>
  <c r="S42" i="2"/>
  <c r="T42" i="2"/>
  <c r="U42" i="2"/>
  <c r="D43" i="2"/>
  <c r="E43" i="2"/>
  <c r="F43" i="2"/>
  <c r="G43" i="2"/>
  <c r="H43" i="2"/>
  <c r="I43" i="2"/>
  <c r="J43" i="2"/>
  <c r="K43" i="2"/>
  <c r="L43" i="2"/>
  <c r="M43" i="2"/>
  <c r="N43" i="2"/>
  <c r="O43" i="2"/>
  <c r="P43" i="2"/>
  <c r="Q43" i="2"/>
  <c r="R43" i="2"/>
  <c r="S43" i="2"/>
  <c r="T43" i="2"/>
  <c r="U43" i="2"/>
  <c r="D44" i="2"/>
  <c r="E44" i="2"/>
  <c r="F44" i="2"/>
  <c r="G44" i="2"/>
  <c r="H44" i="2"/>
  <c r="I44" i="2"/>
  <c r="J44" i="2"/>
  <c r="K44" i="2"/>
  <c r="L44" i="2"/>
  <c r="M44" i="2"/>
  <c r="N44" i="2"/>
  <c r="O44" i="2"/>
  <c r="P44" i="2"/>
  <c r="Q44" i="2"/>
  <c r="R44" i="2"/>
  <c r="S44" i="2"/>
  <c r="T44" i="2"/>
  <c r="U44" i="2"/>
  <c r="D47" i="2"/>
  <c r="E47" i="2"/>
  <c r="F47" i="2"/>
  <c r="G47" i="2"/>
  <c r="H47" i="2"/>
  <c r="I47" i="2"/>
  <c r="J47" i="2"/>
  <c r="K47" i="2"/>
  <c r="L47" i="2"/>
  <c r="M47" i="2"/>
  <c r="N47" i="2"/>
  <c r="O47" i="2"/>
  <c r="P47" i="2"/>
  <c r="Q47" i="2"/>
  <c r="R47" i="2"/>
  <c r="S47" i="2"/>
  <c r="T47" i="2"/>
  <c r="U47" i="2"/>
  <c r="F53" i="2"/>
  <c r="G53" i="2"/>
  <c r="J53" i="2"/>
  <c r="K53" i="2"/>
  <c r="N53" i="2"/>
  <c r="O53" i="2"/>
  <c r="R53" i="2"/>
  <c r="S53" i="2"/>
  <c r="C42" i="2"/>
  <c r="C41" i="2"/>
  <c r="C47" i="2"/>
  <c r="C44" i="2"/>
  <c r="C43" i="2"/>
  <c r="U16" i="2"/>
  <c r="T16" i="2"/>
  <c r="D65" i="1"/>
  <c r="AB83" i="1"/>
  <c r="AB82" i="1"/>
  <c r="AB86" i="1"/>
  <c r="AB38" i="1"/>
  <c r="AB36" i="1"/>
  <c r="AB8" i="1"/>
  <c r="D52" i="1"/>
  <c r="D53" i="1"/>
  <c r="D54" i="1"/>
  <c r="D55" i="1"/>
  <c r="D56" i="1"/>
  <c r="D57" i="1"/>
  <c r="D58" i="1"/>
  <c r="D59" i="1"/>
  <c r="D60" i="1"/>
  <c r="D61" i="1"/>
  <c r="D62" i="1"/>
  <c r="D63" i="1"/>
  <c r="D64" i="1"/>
  <c r="Z42" i="1"/>
  <c r="Y42" i="1"/>
  <c r="S42" i="1"/>
  <c r="D50" i="1"/>
  <c r="D51" i="1"/>
  <c r="D49" i="1"/>
  <c r="D46" i="1"/>
  <c r="D47" i="1"/>
  <c r="D48" i="1"/>
  <c r="AB27" i="13" l="1"/>
  <c r="D28" i="13"/>
  <c r="B34" i="16"/>
  <c r="C33" i="16"/>
  <c r="V33" i="16" s="1"/>
  <c r="C183" i="13"/>
  <c r="C139" i="13"/>
  <c r="B10" i="13"/>
  <c r="C9" i="13"/>
  <c r="AA9" i="13" s="1"/>
  <c r="C53" i="2"/>
  <c r="U53" i="2"/>
  <c r="Q53" i="2"/>
  <c r="M53" i="2"/>
  <c r="I53" i="2"/>
  <c r="E53" i="2"/>
  <c r="T53" i="2"/>
  <c r="T54" i="2" s="1"/>
  <c r="P53" i="2"/>
  <c r="L53" i="2"/>
  <c r="H53" i="2"/>
  <c r="D53" i="2"/>
  <c r="D54" i="2" s="1"/>
  <c r="P56" i="2"/>
  <c r="U55" i="2"/>
  <c r="P55" i="2"/>
  <c r="I55" i="2"/>
  <c r="L56" i="2"/>
  <c r="T55" i="2"/>
  <c r="N55" i="2"/>
  <c r="H55" i="2"/>
  <c r="H56" i="2"/>
  <c r="R55" i="2"/>
  <c r="M55" i="2"/>
  <c r="F55" i="2"/>
  <c r="T56" i="2"/>
  <c r="D56" i="2"/>
  <c r="Q55" i="2"/>
  <c r="L55" i="2"/>
  <c r="E55" i="2"/>
  <c r="C55" i="2"/>
  <c r="C56" i="2"/>
  <c r="J55" i="2"/>
  <c r="S56" i="2"/>
  <c r="K56" i="2"/>
  <c r="R56" i="2"/>
  <c r="N56" i="2"/>
  <c r="F56" i="2"/>
  <c r="U56" i="2"/>
  <c r="Q56" i="2"/>
  <c r="M56" i="2"/>
  <c r="I56" i="2"/>
  <c r="E56" i="2"/>
  <c r="S55" i="2"/>
  <c r="O55" i="2"/>
  <c r="K55" i="2"/>
  <c r="G55" i="2"/>
  <c r="O56" i="2"/>
  <c r="G56" i="2"/>
  <c r="J56" i="2"/>
  <c r="AA78" i="1"/>
  <c r="AA38" i="1"/>
  <c r="AA86" i="1"/>
  <c r="AA83" i="1"/>
  <c r="Z86" i="1"/>
  <c r="Z83" i="1"/>
  <c r="Z38" i="1"/>
  <c r="Z36" i="1" s="1"/>
  <c r="AA8" i="1"/>
  <c r="Z8" i="1"/>
  <c r="Y8" i="1"/>
  <c r="D23" i="1"/>
  <c r="D68" i="1"/>
  <c r="AM27" i="5"/>
  <c r="AM18" i="5"/>
  <c r="AM9" i="5"/>
  <c r="AE27" i="5"/>
  <c r="AE18" i="5"/>
  <c r="AE9" i="5"/>
  <c r="O54" i="5"/>
  <c r="O45" i="5"/>
  <c r="O36" i="5"/>
  <c r="O27" i="5"/>
  <c r="O18" i="5"/>
  <c r="O9" i="5"/>
  <c r="G54" i="5"/>
  <c r="G45" i="5"/>
  <c r="G36" i="5"/>
  <c r="G27" i="5"/>
  <c r="G18" i="5"/>
  <c r="G9" i="5"/>
  <c r="AM26" i="5"/>
  <c r="AM17" i="5"/>
  <c r="AM8" i="5"/>
  <c r="AE26" i="5"/>
  <c r="AE17" i="5"/>
  <c r="AE8" i="5"/>
  <c r="O53" i="5"/>
  <c r="G53" i="5"/>
  <c r="O44" i="5"/>
  <c r="G44" i="5"/>
  <c r="O35" i="5"/>
  <c r="G35" i="5"/>
  <c r="O26" i="5"/>
  <c r="G26" i="5"/>
  <c r="O17" i="5"/>
  <c r="G17" i="5"/>
  <c r="O8" i="5"/>
  <c r="G8" i="5"/>
  <c r="H53" i="5"/>
  <c r="H44" i="5"/>
  <c r="Y86" i="1"/>
  <c r="Y83" i="1"/>
  <c r="X38" i="1"/>
  <c r="Y38" i="1"/>
  <c r="Y36" i="1" s="1"/>
  <c r="D28" i="1"/>
  <c r="X86" i="1"/>
  <c r="W86" i="1"/>
  <c r="V86" i="1"/>
  <c r="U86" i="1"/>
  <c r="T86" i="1"/>
  <c r="S86" i="1"/>
  <c r="R86" i="1"/>
  <c r="Q86" i="1"/>
  <c r="P86" i="1"/>
  <c r="O86" i="1"/>
  <c r="N86" i="1"/>
  <c r="M86" i="1"/>
  <c r="L86" i="1"/>
  <c r="K86" i="1"/>
  <c r="J86" i="1"/>
  <c r="I86" i="1"/>
  <c r="H86" i="1"/>
  <c r="G86" i="1"/>
  <c r="F86" i="1"/>
  <c r="E86" i="1"/>
  <c r="D89" i="1"/>
  <c r="D88" i="1"/>
  <c r="D74" i="1"/>
  <c r="D75" i="1"/>
  <c r="S83" i="1"/>
  <c r="S38" i="1"/>
  <c r="S36" i="1" s="1"/>
  <c r="S8" i="1"/>
  <c r="R8" i="1"/>
  <c r="U38" i="1"/>
  <c r="U83" i="1"/>
  <c r="U42" i="1"/>
  <c r="U8" i="1"/>
  <c r="P83" i="1"/>
  <c r="P78" i="1"/>
  <c r="P42" i="1"/>
  <c r="P38" i="1"/>
  <c r="P8" i="1"/>
  <c r="K83" i="1"/>
  <c r="K78" i="1"/>
  <c r="K42" i="1"/>
  <c r="K38" i="1"/>
  <c r="K8" i="1"/>
  <c r="L83" i="1"/>
  <c r="L78" i="1"/>
  <c r="L42" i="1"/>
  <c r="L38" i="1"/>
  <c r="L8" i="1"/>
  <c r="W83" i="1"/>
  <c r="W42" i="1"/>
  <c r="D73" i="1"/>
  <c r="W38" i="1"/>
  <c r="D21" i="1"/>
  <c r="D20" i="1"/>
  <c r="W8" i="1"/>
  <c r="F42" i="1"/>
  <c r="H42" i="1"/>
  <c r="G42" i="1"/>
  <c r="I42" i="1"/>
  <c r="J42" i="1"/>
  <c r="M42" i="1"/>
  <c r="N42" i="1"/>
  <c r="O42" i="1"/>
  <c r="Q42" i="1"/>
  <c r="T42" i="1"/>
  <c r="V42" i="1"/>
  <c r="X42" i="1"/>
  <c r="X36" i="1" s="1"/>
  <c r="R42" i="1"/>
  <c r="E42" i="1"/>
  <c r="D66" i="1"/>
  <c r="R83" i="1"/>
  <c r="R78" i="1"/>
  <c r="R38" i="1"/>
  <c r="C11" i="3"/>
  <c r="C1" i="3"/>
  <c r="F83" i="1"/>
  <c r="H83" i="1"/>
  <c r="G83" i="1"/>
  <c r="I83" i="1"/>
  <c r="J83" i="1"/>
  <c r="M83" i="1"/>
  <c r="N83" i="1"/>
  <c r="O83" i="1"/>
  <c r="Q83" i="1"/>
  <c r="T83" i="1"/>
  <c r="V83" i="1"/>
  <c r="X83" i="1"/>
  <c r="E83" i="1"/>
  <c r="V78" i="1"/>
  <c r="V38" i="1"/>
  <c r="D14" i="1"/>
  <c r="D13" i="1"/>
  <c r="V8" i="1"/>
  <c r="T78" i="1"/>
  <c r="T38" i="1"/>
  <c r="T8" i="1"/>
  <c r="D94" i="1"/>
  <c r="D93" i="1"/>
  <c r="D92" i="1"/>
  <c r="D91" i="1"/>
  <c r="D85" i="1"/>
  <c r="D90" i="1"/>
  <c r="D87" i="1"/>
  <c r="D84" i="1"/>
  <c r="D81" i="1"/>
  <c r="D80" i="1"/>
  <c r="D79" i="1"/>
  <c r="D77" i="1"/>
  <c r="D76" i="1"/>
  <c r="D72" i="1"/>
  <c r="D71" i="1"/>
  <c r="D70" i="1"/>
  <c r="D69" i="1"/>
  <c r="D67" i="1"/>
  <c r="D45" i="1"/>
  <c r="D44" i="1"/>
  <c r="D43" i="1"/>
  <c r="D41" i="1"/>
  <c r="D40" i="1"/>
  <c r="D39" i="1"/>
  <c r="D37" i="1"/>
  <c r="D35" i="1"/>
  <c r="D34" i="1"/>
  <c r="D33" i="1"/>
  <c r="D32" i="1"/>
  <c r="D30" i="1"/>
  <c r="D29" i="1"/>
  <c r="D19" i="1"/>
  <c r="D25" i="1"/>
  <c r="D12" i="1"/>
  <c r="D15" i="1"/>
  <c r="D24" i="1"/>
  <c r="D18" i="1"/>
  <c r="D17" i="1"/>
  <c r="D16" i="1"/>
  <c r="D27" i="1"/>
  <c r="D22" i="1"/>
  <c r="D11" i="1"/>
  <c r="D10" i="1"/>
  <c r="D9" i="1"/>
  <c r="F8" i="1"/>
  <c r="H8" i="1"/>
  <c r="G8" i="1"/>
  <c r="I8" i="1"/>
  <c r="J8" i="1"/>
  <c r="M8" i="1"/>
  <c r="N8" i="1"/>
  <c r="O8" i="1"/>
  <c r="Q8" i="1"/>
  <c r="X8" i="1"/>
  <c r="E8" i="1"/>
  <c r="AK8" i="5"/>
  <c r="AK17" i="5"/>
  <c r="AK26" i="5"/>
  <c r="AC26" i="5"/>
  <c r="AC17" i="5"/>
  <c r="AC8" i="5"/>
  <c r="M8" i="5"/>
  <c r="M17" i="5"/>
  <c r="M26" i="5"/>
  <c r="M35" i="5"/>
  <c r="M44" i="5"/>
  <c r="M53" i="5"/>
  <c r="E53" i="5"/>
  <c r="E44" i="5"/>
  <c r="E35" i="5"/>
  <c r="E26" i="5"/>
  <c r="E17" i="5"/>
  <c r="E8" i="5"/>
  <c r="U6" i="2"/>
  <c r="U54" i="2" s="1"/>
  <c r="T6" i="2"/>
  <c r="S6" i="2"/>
  <c r="S54" i="2" s="1"/>
  <c r="R6" i="2"/>
  <c r="R54" i="2" s="1"/>
  <c r="M6" i="2"/>
  <c r="M54" i="2" s="1"/>
  <c r="N6" i="2"/>
  <c r="N54" i="2" s="1"/>
  <c r="H6" i="2"/>
  <c r="H54" i="2" s="1"/>
  <c r="G6" i="2"/>
  <c r="G54" i="2" s="1"/>
  <c r="L6" i="2"/>
  <c r="L54" i="2" s="1"/>
  <c r="F6" i="2"/>
  <c r="F54" i="2" s="1"/>
  <c r="E16" i="2"/>
  <c r="K16" i="2"/>
  <c r="O16" i="2"/>
  <c r="P16" i="2"/>
  <c r="F16" i="2"/>
  <c r="L16" i="2"/>
  <c r="R16" i="2"/>
  <c r="H16" i="2"/>
  <c r="M13" i="2"/>
  <c r="N13" i="2"/>
  <c r="U15" i="2"/>
  <c r="C12" i="2"/>
  <c r="C16" i="2" s="1"/>
  <c r="I6" i="2"/>
  <c r="I54" i="2" s="1"/>
  <c r="D6" i="2"/>
  <c r="J6" i="2"/>
  <c r="J54" i="2" s="1"/>
  <c r="E6" i="2"/>
  <c r="E13" i="2" s="1"/>
  <c r="K6" i="2"/>
  <c r="K54" i="2" s="1"/>
  <c r="O6" i="2"/>
  <c r="O54" i="2" s="1"/>
  <c r="P6" i="2"/>
  <c r="P54" i="2" s="1"/>
  <c r="Q6" i="2"/>
  <c r="Q54" i="2" s="1"/>
  <c r="C6" i="2"/>
  <c r="C54" i="2" s="1"/>
  <c r="E78" i="1"/>
  <c r="F78" i="1"/>
  <c r="H78" i="1"/>
  <c r="G78" i="1"/>
  <c r="I78" i="1"/>
  <c r="J78" i="1"/>
  <c r="M78" i="1"/>
  <c r="N78" i="1"/>
  <c r="O78" i="1"/>
  <c r="Q78" i="1"/>
  <c r="Q38" i="1"/>
  <c r="O38" i="1"/>
  <c r="N38" i="1"/>
  <c r="M38" i="1"/>
  <c r="J38" i="1"/>
  <c r="I38" i="1"/>
  <c r="G38" i="1"/>
  <c r="H38" i="1"/>
  <c r="F38" i="1"/>
  <c r="E38" i="1"/>
  <c r="E31" i="1"/>
  <c r="D31" i="1" s="1"/>
  <c r="H1" i="3"/>
  <c r="AB28" i="13" l="1"/>
  <c r="D29" i="13"/>
  <c r="C34" i="16"/>
  <c r="V34" i="16" s="1"/>
  <c r="B35" i="16"/>
  <c r="C35" i="16" s="1"/>
  <c r="V35" i="16" s="1"/>
  <c r="C184" i="13"/>
  <c r="B11" i="13"/>
  <c r="B12" i="13" s="1"/>
  <c r="C10" i="13"/>
  <c r="AA10" i="13" s="1"/>
  <c r="D55" i="2"/>
  <c r="E54" i="2"/>
  <c r="AA36" i="1"/>
  <c r="AA82" i="1"/>
  <c r="D13" i="2"/>
  <c r="Z82" i="1"/>
  <c r="Y82" i="1"/>
  <c r="K82" i="1"/>
  <c r="U36" i="1"/>
  <c r="S82" i="1"/>
  <c r="U82" i="1"/>
  <c r="P82" i="1"/>
  <c r="K36" i="1"/>
  <c r="P36" i="1"/>
  <c r="L82" i="1"/>
  <c r="L36" i="1"/>
  <c r="W82" i="1"/>
  <c r="W36" i="1"/>
  <c r="R82" i="1"/>
  <c r="E82" i="1"/>
  <c r="X82" i="1"/>
  <c r="M82" i="1"/>
  <c r="V82" i="1"/>
  <c r="H36" i="1"/>
  <c r="G15" i="2"/>
  <c r="C15" i="2"/>
  <c r="N16" i="2"/>
  <c r="S15" i="2"/>
  <c r="T15" i="2"/>
  <c r="S16" i="2"/>
  <c r="O15" i="2"/>
  <c r="K15" i="2"/>
  <c r="I13" i="2"/>
  <c r="H15" i="2"/>
  <c r="D16" i="2"/>
  <c r="G16" i="2"/>
  <c r="Q13" i="2"/>
  <c r="C13" i="2"/>
  <c r="I16" i="2"/>
  <c r="R13" i="2"/>
  <c r="P13" i="2"/>
  <c r="J15" i="2"/>
  <c r="L13" i="2"/>
  <c r="S13" i="2"/>
  <c r="D15" i="2"/>
  <c r="J16" i="2"/>
  <c r="Q16" i="2"/>
  <c r="M16" i="2"/>
  <c r="D83" i="1"/>
  <c r="J82" i="1"/>
  <c r="G36" i="1"/>
  <c r="N82" i="1"/>
  <c r="D86" i="1"/>
  <c r="F36" i="1"/>
  <c r="O36" i="1"/>
  <c r="R36" i="1"/>
  <c r="F82" i="1"/>
  <c r="O82" i="1"/>
  <c r="H82" i="1"/>
  <c r="Q82" i="1"/>
  <c r="G82" i="1"/>
  <c r="I82" i="1"/>
  <c r="T82" i="1"/>
  <c r="N36" i="1"/>
  <c r="J36" i="1"/>
  <c r="V36" i="1"/>
  <c r="D78" i="1"/>
  <c r="T36" i="1"/>
  <c r="D42" i="1"/>
  <c r="D8" i="1"/>
  <c r="E36" i="1"/>
  <c r="M36" i="1"/>
  <c r="D38" i="1"/>
  <c r="Q36" i="1"/>
  <c r="I36" i="1"/>
  <c r="L15" i="2"/>
  <c r="M15" i="2"/>
  <c r="E15" i="2"/>
  <c r="F13" i="2"/>
  <c r="N15" i="2"/>
  <c r="F15" i="2"/>
  <c r="U13" i="2"/>
  <c r="T13" i="2"/>
  <c r="P15" i="2"/>
  <c r="Q15" i="2"/>
  <c r="I15" i="2"/>
  <c r="K13" i="2"/>
  <c r="R15" i="2"/>
  <c r="J13" i="2"/>
  <c r="H13" i="2"/>
  <c r="O13" i="2"/>
  <c r="G13" i="2"/>
  <c r="AB29" i="13" l="1"/>
  <c r="D30" i="13"/>
  <c r="B13" i="13"/>
  <c r="C12" i="13"/>
  <c r="AA12" i="13" s="1"/>
  <c r="D82" i="1"/>
  <c r="D36" i="1"/>
  <c r="AB30" i="13" l="1"/>
  <c r="D31" i="13"/>
  <c r="C186" i="13"/>
  <c r="B14" i="13"/>
  <c r="B15" i="13" s="1"/>
  <c r="B16" i="13" s="1"/>
  <c r="C13" i="13"/>
  <c r="AA13" i="13" s="1"/>
  <c r="AB31" i="13" l="1"/>
  <c r="D32" i="13"/>
  <c r="B17" i="13"/>
  <c r="C16" i="13"/>
  <c r="AA16" i="13" s="1"/>
  <c r="AB32" i="13" l="1"/>
  <c r="D33" i="13"/>
  <c r="B18" i="13"/>
  <c r="C17" i="13"/>
  <c r="AA17" i="13" s="1"/>
  <c r="AB33" i="13" l="1"/>
  <c r="D34" i="13"/>
  <c r="B19" i="13"/>
  <c r="B20" i="13" s="1"/>
  <c r="C18" i="13"/>
  <c r="AB34" i="13" l="1"/>
  <c r="D35" i="13"/>
  <c r="B36" i="16"/>
  <c r="C190" i="13"/>
  <c r="B21" i="13"/>
  <c r="B22" i="13" s="1"/>
  <c r="C20" i="13"/>
  <c r="AA20" i="13" s="1"/>
  <c r="D36" i="13" l="1"/>
  <c r="AB35" i="13"/>
  <c r="B37" i="16"/>
  <c r="B38" i="16" s="1"/>
  <c r="C36" i="16"/>
  <c r="V36" i="16" s="1"/>
  <c r="B23" i="13"/>
  <c r="C22" i="13"/>
  <c r="AA22" i="13" s="1"/>
  <c r="D37" i="13" l="1"/>
  <c r="AB36" i="13"/>
  <c r="C37" i="16"/>
  <c r="V37" i="16" s="1"/>
  <c r="B39" i="16"/>
  <c r="C39" i="16" s="1"/>
  <c r="V39" i="16" s="1"/>
  <c r="C38" i="16"/>
  <c r="V38" i="16" s="1"/>
  <c r="B24" i="13"/>
  <c r="C23" i="13"/>
  <c r="AA23" i="13" s="1"/>
  <c r="D38" i="13" l="1"/>
  <c r="AB37" i="13"/>
  <c r="B40" i="16"/>
  <c r="B41" i="16" s="1"/>
  <c r="B25" i="13"/>
  <c r="C24" i="13"/>
  <c r="AA24" i="13" s="1"/>
  <c r="D39" i="13" l="1"/>
  <c r="AB38" i="13"/>
  <c r="B42" i="16"/>
  <c r="B43" i="16" s="1"/>
  <c r="C41" i="16"/>
  <c r="V41" i="16" s="1"/>
  <c r="C40" i="16"/>
  <c r="V40" i="16" s="1"/>
  <c r="B26" i="13"/>
  <c r="B27" i="13" s="1"/>
  <c r="C25" i="13"/>
  <c r="AA25" i="13" s="1"/>
  <c r="D40" i="13" l="1"/>
  <c r="AB39" i="13"/>
  <c r="B28" i="13"/>
  <c r="B29" i="13" s="1"/>
  <c r="C27" i="13"/>
  <c r="AA27" i="13" s="1"/>
  <c r="C42" i="16"/>
  <c r="V42" i="16" s="1"/>
  <c r="C43" i="16"/>
  <c r="V43" i="16" s="1"/>
  <c r="B44" i="16"/>
  <c r="D41" i="13" l="1"/>
  <c r="D42" i="13" s="1"/>
  <c r="AB40" i="13"/>
  <c r="C29" i="13"/>
  <c r="B30" i="13"/>
  <c r="B45" i="16"/>
  <c r="C44" i="16"/>
  <c r="V44" i="16" s="1"/>
  <c r="AA29" i="13"/>
  <c r="D43" i="13" l="1"/>
  <c r="D44" i="13" s="1"/>
  <c r="AB42" i="13"/>
  <c r="C30" i="13"/>
  <c r="AA30" i="13" s="1"/>
  <c r="B31" i="13"/>
  <c r="B32" i="13" s="1"/>
  <c r="C45" i="16"/>
  <c r="V45" i="16" s="1"/>
  <c r="B46" i="16"/>
  <c r="D45" i="13" l="1"/>
  <c r="AB44" i="13"/>
  <c r="C32" i="13"/>
  <c r="B33" i="13"/>
  <c r="B47" i="16"/>
  <c r="C46" i="16"/>
  <c r="V46" i="16" s="1"/>
  <c r="AA32" i="13"/>
  <c r="D46" i="13" l="1"/>
  <c r="AB45" i="13"/>
  <c r="C33" i="13"/>
  <c r="B34" i="13"/>
  <c r="C47" i="16"/>
  <c r="V47" i="16" s="1"/>
  <c r="B48" i="16"/>
  <c r="AA33" i="13"/>
  <c r="D47" i="13" l="1"/>
  <c r="AB46" i="13"/>
  <c r="B35" i="13"/>
  <c r="C35" i="13" s="1"/>
  <c r="C34" i="13"/>
  <c r="B49" i="16"/>
  <c r="B50" i="16" s="1"/>
  <c r="C48" i="16"/>
  <c r="V48" i="16" s="1"/>
  <c r="D48" i="13" l="1"/>
  <c r="AB47" i="13"/>
  <c r="C49" i="16"/>
  <c r="V49" i="16" s="1"/>
  <c r="AA34" i="13"/>
  <c r="AC34" i="13"/>
  <c r="B51" i="16"/>
  <c r="C50" i="16"/>
  <c r="V50" i="16" s="1"/>
  <c r="B36" i="13"/>
  <c r="C36" i="13" s="1"/>
  <c r="D49" i="13" l="1"/>
  <c r="AB48" i="13"/>
  <c r="AA35" i="13"/>
  <c r="AC35" i="13"/>
  <c r="B52" i="16"/>
  <c r="C52" i="16" s="1"/>
  <c r="V52" i="16" s="1"/>
  <c r="C51" i="16"/>
  <c r="V51" i="16" s="1"/>
  <c r="B37" i="13"/>
  <c r="C37" i="13" s="1"/>
  <c r="AA36" i="13"/>
  <c r="D50" i="13" l="1"/>
  <c r="AB49" i="13"/>
  <c r="B53" i="16"/>
  <c r="B54" i="16" s="1"/>
  <c r="C54" i="16" s="1"/>
  <c r="V54" i="16" s="1"/>
  <c r="B38" i="13"/>
  <c r="B39" i="13" s="1"/>
  <c r="D51" i="13" l="1"/>
  <c r="AB50" i="13"/>
  <c r="C53" i="16"/>
  <c r="V53" i="16" s="1"/>
  <c r="B55" i="16"/>
  <c r="B56" i="16" s="1"/>
  <c r="AC37" i="13"/>
  <c r="AA37" i="13"/>
  <c r="C160" i="13"/>
  <c r="B40" i="13"/>
  <c r="C39" i="13"/>
  <c r="AA39" i="13" s="1"/>
  <c r="D52" i="13" l="1"/>
  <c r="AB51" i="13"/>
  <c r="C55" i="16"/>
  <c r="V55" i="16" s="1"/>
  <c r="C56" i="16"/>
  <c r="V56" i="16" s="1"/>
  <c r="B57" i="16"/>
  <c r="B58" i="16" s="1"/>
  <c r="C161" i="13"/>
  <c r="B41" i="13"/>
  <c r="B42" i="13" s="1"/>
  <c r="C40" i="13"/>
  <c r="AA40" i="13" s="1"/>
  <c r="D53" i="13" l="1"/>
  <c r="AB52" i="13"/>
  <c r="C57" i="16"/>
  <c r="V57" i="16" s="1"/>
  <c r="B59" i="16"/>
  <c r="C58" i="16"/>
  <c r="V58" i="16" s="1"/>
  <c r="B43" i="13"/>
  <c r="B44" i="13" s="1"/>
  <c r="C42" i="13"/>
  <c r="AA42" i="13" s="1"/>
  <c r="D54" i="13" l="1"/>
  <c r="AB53" i="13"/>
  <c r="C59" i="16"/>
  <c r="V59" i="16" s="1"/>
  <c r="B60" i="16"/>
  <c r="C163" i="13"/>
  <c r="B45" i="13"/>
  <c r="B46" i="13" s="1"/>
  <c r="C44" i="13"/>
  <c r="D55" i="13" l="1"/>
  <c r="AB54" i="13"/>
  <c r="AC44" i="13"/>
  <c r="AA44" i="13"/>
  <c r="B61" i="16"/>
  <c r="C60" i="16"/>
  <c r="V60" i="16" s="1"/>
  <c r="C164" i="13"/>
  <c r="B47" i="13"/>
  <c r="C46" i="13"/>
  <c r="AA46" i="13" s="1"/>
  <c r="D56" i="13" l="1"/>
  <c r="D57" i="13" s="1"/>
  <c r="AB55" i="13"/>
  <c r="B62" i="16"/>
  <c r="C61" i="16"/>
  <c r="V61" i="16" s="1"/>
  <c r="B48" i="13"/>
  <c r="C47" i="13"/>
  <c r="AA47" i="13" s="1"/>
  <c r="D58" i="13" l="1"/>
  <c r="AB57" i="13"/>
  <c r="B63" i="16"/>
  <c r="C62" i="16"/>
  <c r="V62" i="16" s="1"/>
  <c r="B49" i="13"/>
  <c r="C48" i="13"/>
  <c r="AA48" i="13" s="1"/>
  <c r="D59" i="13" l="1"/>
  <c r="AB58" i="13"/>
  <c r="C63" i="16"/>
  <c r="V63" i="16" s="1"/>
  <c r="B64" i="16"/>
  <c r="B50" i="13"/>
  <c r="C49" i="13"/>
  <c r="AA49" i="13" s="1"/>
  <c r="D60" i="13" l="1"/>
  <c r="AB59" i="13"/>
  <c r="B65" i="16"/>
  <c r="C64" i="16"/>
  <c r="V64" i="16" s="1"/>
  <c r="C168" i="13"/>
  <c r="B51" i="13"/>
  <c r="B52" i="13" s="1"/>
  <c r="B53" i="13" s="1"/>
  <c r="C50" i="13"/>
  <c r="AA50" i="13" s="1"/>
  <c r="D61" i="13" l="1"/>
  <c r="AB60" i="13"/>
  <c r="C65" i="16"/>
  <c r="V65" i="16" s="1"/>
  <c r="B66" i="16"/>
  <c r="B54" i="13"/>
  <c r="C53" i="13"/>
  <c r="AA53" i="13" s="1"/>
  <c r="D62" i="13" l="1"/>
  <c r="AB61" i="13"/>
  <c r="B67" i="16"/>
  <c r="B68" i="16" s="1"/>
  <c r="C66" i="16"/>
  <c r="V66" i="16" s="1"/>
  <c r="C170" i="13"/>
  <c r="B55" i="13"/>
  <c r="C54" i="13"/>
  <c r="AA54" i="13" s="1"/>
  <c r="D63" i="13" l="1"/>
  <c r="AB62" i="13"/>
  <c r="C67" i="16"/>
  <c r="V67" i="16" s="1"/>
  <c r="B69" i="16"/>
  <c r="C68" i="16"/>
  <c r="V68" i="16" s="1"/>
  <c r="C171" i="13"/>
  <c r="B56" i="13"/>
  <c r="B57" i="13" s="1"/>
  <c r="C55" i="13"/>
  <c r="AA55" i="13" s="1"/>
  <c r="D64" i="13" l="1"/>
  <c r="AB63" i="13"/>
  <c r="B70" i="16"/>
  <c r="C70" i="16" s="1"/>
  <c r="V70" i="16" s="1"/>
  <c r="C69" i="16"/>
  <c r="V69" i="16" s="1"/>
  <c r="C172" i="13"/>
  <c r="B58" i="13"/>
  <c r="C57" i="13"/>
  <c r="AD57" i="13" s="1"/>
  <c r="D65" i="13" l="1"/>
  <c r="AB64" i="13"/>
  <c r="B71" i="16"/>
  <c r="B72" i="16" s="1"/>
  <c r="C72" i="16" s="1"/>
  <c r="V72" i="16" s="1"/>
  <c r="AC57" i="13"/>
  <c r="AA57" i="13"/>
  <c r="B59" i="13"/>
  <c r="B60" i="13" s="1"/>
  <c r="C58" i="13"/>
  <c r="AA58" i="13" s="1"/>
  <c r="D66" i="13" l="1"/>
  <c r="AB65" i="13"/>
  <c r="C71" i="16"/>
  <c r="V71" i="16" s="1"/>
  <c r="B73" i="16"/>
  <c r="B74" i="16" s="1"/>
  <c r="C73" i="16"/>
  <c r="V73" i="16" s="1"/>
  <c r="B61" i="13"/>
  <c r="B62" i="13" s="1"/>
  <c r="C60" i="13"/>
  <c r="AA60" i="13" s="1"/>
  <c r="D67" i="13" l="1"/>
  <c r="AB66" i="13"/>
  <c r="B75" i="16"/>
  <c r="C74" i="16"/>
  <c r="V74" i="16" s="1"/>
  <c r="B63" i="13"/>
  <c r="C62" i="13"/>
  <c r="AA62" i="13" s="1"/>
  <c r="D68" i="13" l="1"/>
  <c r="AB67" i="13"/>
  <c r="B76" i="16"/>
  <c r="C75" i="16"/>
  <c r="V75" i="16" s="1"/>
  <c r="B64" i="13"/>
  <c r="C63" i="13"/>
  <c r="AA63" i="13" s="1"/>
  <c r="D69" i="13" l="1"/>
  <c r="AB68" i="13"/>
  <c r="B77" i="16"/>
  <c r="C76" i="16"/>
  <c r="V76" i="16" s="1"/>
  <c r="B65" i="13"/>
  <c r="B66" i="13" s="1"/>
  <c r="B67" i="13" s="1"/>
  <c r="B68" i="13" s="1"/>
  <c r="C64" i="13"/>
  <c r="AA64" i="13" s="1"/>
  <c r="D70" i="13" l="1"/>
  <c r="AB69" i="13"/>
  <c r="B78" i="16"/>
  <c r="B79" i="16" s="1"/>
  <c r="C77" i="16"/>
  <c r="V77" i="16" s="1"/>
  <c r="B69" i="13"/>
  <c r="C68" i="13"/>
  <c r="AA68" i="13" s="1"/>
  <c r="D71" i="13" l="1"/>
  <c r="AB70" i="13"/>
  <c r="C78" i="16"/>
  <c r="V78" i="16" s="1"/>
  <c r="B80" i="16"/>
  <c r="C79" i="16"/>
  <c r="V79" i="16" s="1"/>
  <c r="B70" i="13"/>
  <c r="C69" i="13"/>
  <c r="AA69" i="13" s="1"/>
  <c r="D72" i="13" l="1"/>
  <c r="AB71" i="13"/>
  <c r="B81" i="16"/>
  <c r="C80" i="16"/>
  <c r="V80" i="16" s="1"/>
  <c r="B71" i="13"/>
  <c r="B72" i="13" s="1"/>
  <c r="C70" i="13"/>
  <c r="AA70" i="13" s="1"/>
  <c r="D73" i="13" l="1"/>
  <c r="AB72" i="13"/>
  <c r="B82" i="16"/>
  <c r="B83" i="16" s="1"/>
  <c r="C81" i="16"/>
  <c r="V81" i="16" s="1"/>
  <c r="B73" i="13"/>
  <c r="C72" i="13"/>
  <c r="AA72" i="13" s="1"/>
  <c r="D74" i="13" l="1"/>
  <c r="AB73" i="13"/>
  <c r="C82" i="16"/>
  <c r="V82" i="16" s="1"/>
  <c r="B84" i="16"/>
  <c r="C83" i="16"/>
  <c r="V83" i="16" s="1"/>
  <c r="B74" i="13"/>
  <c r="B75" i="13" s="1"/>
  <c r="C73" i="13"/>
  <c r="D75" i="13" l="1"/>
  <c r="AB74" i="13"/>
  <c r="AC73" i="13"/>
  <c r="AA73" i="13"/>
  <c r="B85" i="16"/>
  <c r="B86" i="16" s="1"/>
  <c r="C84" i="16"/>
  <c r="V84" i="16" s="1"/>
  <c r="B76" i="13"/>
  <c r="C75" i="13"/>
  <c r="AA75" i="13" s="1"/>
  <c r="D76" i="13" l="1"/>
  <c r="AB75" i="13"/>
  <c r="C85" i="16"/>
  <c r="V85" i="16" s="1"/>
  <c r="AC75" i="13"/>
  <c r="B87" i="16"/>
  <c r="C86" i="16"/>
  <c r="V86" i="16" s="1"/>
  <c r="B77" i="13"/>
  <c r="C76" i="13"/>
  <c r="AA76" i="13" s="1"/>
  <c r="D77" i="13" l="1"/>
  <c r="AB76" i="13"/>
  <c r="B88" i="16"/>
  <c r="C87" i="16"/>
  <c r="V87" i="16" s="1"/>
  <c r="B78" i="13"/>
  <c r="C77" i="13"/>
  <c r="AA77" i="13" s="1"/>
  <c r="D78" i="13" l="1"/>
  <c r="AB77" i="13"/>
  <c r="C88" i="16"/>
  <c r="B89" i="16"/>
  <c r="B79" i="13"/>
  <c r="C78" i="13"/>
  <c r="D79" i="13" l="1"/>
  <c r="AB78" i="13"/>
  <c r="AA78" i="13"/>
  <c r="AC78" i="13"/>
  <c r="C89" i="16"/>
  <c r="V89" i="16" s="1"/>
  <c r="B90" i="16"/>
  <c r="B80" i="13"/>
  <c r="C79" i="13"/>
  <c r="AA79" i="13" s="1"/>
  <c r="D80" i="13" l="1"/>
  <c r="AB79" i="13"/>
  <c r="C90" i="16"/>
  <c r="V90" i="16" s="1"/>
  <c r="B91" i="16"/>
  <c r="B81" i="13"/>
  <c r="B82" i="13" s="1"/>
  <c r="C82" i="13" s="1"/>
  <c r="C80" i="13"/>
  <c r="AA80" i="13" s="1"/>
  <c r="D81" i="13" l="1"/>
  <c r="AB80" i="13"/>
  <c r="C91" i="16"/>
  <c r="V91" i="16" s="1"/>
  <c r="V92" i="16"/>
  <c r="B83" i="13"/>
  <c r="C81" i="13"/>
  <c r="D82" i="13" l="1"/>
  <c r="D83" i="13" s="1"/>
  <c r="AB81" i="13"/>
  <c r="AC81" i="13"/>
  <c r="AA81" i="13"/>
  <c r="B84" i="13"/>
  <c r="C83" i="13"/>
  <c r="D84" i="13" l="1"/>
  <c r="AB83" i="13"/>
  <c r="AA83" i="13"/>
  <c r="AC83" i="13"/>
  <c r="V94" i="16"/>
  <c r="B85" i="13"/>
  <c r="C84" i="13"/>
  <c r="AA84" i="13" s="1"/>
  <c r="D85" i="13" l="1"/>
  <c r="AB84" i="13"/>
  <c r="V95" i="16"/>
  <c r="B86" i="13"/>
  <c r="C85" i="13"/>
  <c r="AA85" i="13" s="1"/>
  <c r="D86" i="13" l="1"/>
  <c r="AB85" i="13"/>
  <c r="B97" i="16"/>
  <c r="B98" i="16" s="1"/>
  <c r="V96" i="16"/>
  <c r="B87" i="13"/>
  <c r="B88" i="13" s="1"/>
  <c r="C86" i="13"/>
  <c r="AA86" i="13" s="1"/>
  <c r="D87" i="13" l="1"/>
  <c r="AB86" i="13"/>
  <c r="C98" i="16"/>
  <c r="V98" i="16" s="1"/>
  <c r="B99" i="16"/>
  <c r="B89" i="13"/>
  <c r="C88" i="13"/>
  <c r="AA88" i="13" s="1"/>
  <c r="D88" i="13" l="1"/>
  <c r="AB87" i="13"/>
  <c r="C99" i="16"/>
  <c r="V99" i="16" s="1"/>
  <c r="B100" i="16"/>
  <c r="B90" i="13"/>
  <c r="C89" i="13"/>
  <c r="AA89" i="13" s="1"/>
  <c r="D89" i="13" l="1"/>
  <c r="AB88" i="13"/>
  <c r="C100" i="16"/>
  <c r="V100" i="16" s="1"/>
  <c r="B101" i="16"/>
  <c r="B91" i="13"/>
  <c r="B92" i="13" s="1"/>
  <c r="C90" i="13"/>
  <c r="AA90" i="13" s="1"/>
  <c r="D90" i="13" l="1"/>
  <c r="AB89" i="13"/>
  <c r="B102" i="16"/>
  <c r="B103" i="16" s="1"/>
  <c r="C101" i="16"/>
  <c r="V101" i="16" s="1"/>
  <c r="B93" i="13"/>
  <c r="C92" i="13"/>
  <c r="AA92" i="13" s="1"/>
  <c r="D91" i="13" l="1"/>
  <c r="AB90" i="13"/>
  <c r="C102" i="16"/>
  <c r="V102" i="16" s="1"/>
  <c r="C103" i="16"/>
  <c r="V103" i="16" s="1"/>
  <c r="B104" i="16"/>
  <c r="B94" i="13"/>
  <c r="B95" i="13" s="1"/>
  <c r="C93" i="13"/>
  <c r="AA93" i="13" s="1"/>
  <c r="D92" i="13" l="1"/>
  <c r="AB91" i="13"/>
  <c r="B105" i="16"/>
  <c r="B106" i="16" s="1"/>
  <c r="C104" i="16"/>
  <c r="V104" i="16" s="1"/>
  <c r="B96" i="13"/>
  <c r="B97" i="13" s="1"/>
  <c r="B98" i="13" s="1"/>
  <c r="B99" i="13" s="1"/>
  <c r="B100" i="13" s="1"/>
  <c r="C95" i="13"/>
  <c r="AA95" i="13" s="1"/>
  <c r="D93" i="13" l="1"/>
  <c r="AB92" i="13"/>
  <c r="B107" i="16"/>
  <c r="C106" i="16"/>
  <c r="V106" i="16" s="1"/>
  <c r="C105" i="16"/>
  <c r="B101" i="13"/>
  <c r="C100" i="13"/>
  <c r="AA100" i="13" s="1"/>
  <c r="D94" i="13" l="1"/>
  <c r="AB93" i="13"/>
  <c r="B108" i="16"/>
  <c r="C107" i="16"/>
  <c r="V107" i="16" s="1"/>
  <c r="B102" i="13"/>
  <c r="C101" i="13"/>
  <c r="AA101" i="13" s="1"/>
  <c r="D95" i="13" l="1"/>
  <c r="AB94" i="13"/>
  <c r="B109" i="16"/>
  <c r="C108" i="16"/>
  <c r="V108" i="16" s="1"/>
  <c r="B103" i="13"/>
  <c r="C102" i="13"/>
  <c r="D96" i="13" l="1"/>
  <c r="AB95" i="13"/>
  <c r="B110" i="16"/>
  <c r="C109" i="16"/>
  <c r="V109" i="16" s="1"/>
  <c r="AA102" i="13"/>
  <c r="AC102" i="13"/>
  <c r="B104" i="13"/>
  <c r="C103" i="13"/>
  <c r="AA103" i="13" s="1"/>
  <c r="D97" i="13" l="1"/>
  <c r="AB96" i="13"/>
  <c r="B111" i="16"/>
  <c r="C110" i="16"/>
  <c r="V110" i="16" s="1"/>
  <c r="B105" i="13"/>
  <c r="B106" i="13" s="1"/>
  <c r="B107" i="13" s="1"/>
  <c r="B108" i="13" s="1"/>
  <c r="B109" i="13" s="1"/>
  <c r="B110" i="13" s="1"/>
  <c r="C104" i="13"/>
  <c r="AA104" i="13" s="1"/>
  <c r="D98" i="13" l="1"/>
  <c r="AB97" i="13"/>
  <c r="C111" i="16"/>
  <c r="V111" i="16" s="1"/>
  <c r="B112" i="16"/>
  <c r="B111" i="13"/>
  <c r="B112" i="13" s="1"/>
  <c r="C110" i="13"/>
  <c r="AA110" i="13" s="1"/>
  <c r="D99" i="13" l="1"/>
  <c r="AB98" i="13"/>
  <c r="B113" i="16"/>
  <c r="C112" i="16"/>
  <c r="V112" i="16" s="1"/>
  <c r="B113" i="13"/>
  <c r="B114" i="13" s="1"/>
  <c r="C112" i="13"/>
  <c r="AA112" i="13" s="1"/>
  <c r="D100" i="13" l="1"/>
  <c r="AB99" i="13"/>
  <c r="B114" i="16"/>
  <c r="C113" i="16"/>
  <c r="V113" i="16" s="1"/>
  <c r="B115" i="13"/>
  <c r="B116" i="13" s="1"/>
  <c r="C114" i="13"/>
  <c r="D101" i="13" l="1"/>
  <c r="AB100" i="13"/>
  <c r="B115" i="16"/>
  <c r="C114" i="16"/>
  <c r="V114" i="16" s="1"/>
  <c r="AA114" i="13"/>
  <c r="AC114" i="13"/>
  <c r="B117" i="13"/>
  <c r="C116" i="13"/>
  <c r="D102" i="13" l="1"/>
  <c r="AB101" i="13"/>
  <c r="B116" i="16"/>
  <c r="C115" i="16"/>
  <c r="V115" i="16" s="1"/>
  <c r="AC116" i="13"/>
  <c r="AA116" i="13"/>
  <c r="B118" i="13"/>
  <c r="C117" i="13"/>
  <c r="D103" i="13" l="1"/>
  <c r="AB102" i="13"/>
  <c r="B117" i="16"/>
  <c r="C116" i="16"/>
  <c r="V116" i="16" s="1"/>
  <c r="AC117" i="13"/>
  <c r="AA117" i="13"/>
  <c r="B119" i="13"/>
  <c r="B120" i="13" s="1"/>
  <c r="B121" i="13" s="1"/>
  <c r="C118" i="13"/>
  <c r="D104" i="13" l="1"/>
  <c r="AB103" i="13"/>
  <c r="B118" i="16"/>
  <c r="C117" i="16"/>
  <c r="V117" i="16" s="1"/>
  <c r="AA118" i="13"/>
  <c r="AC118" i="13"/>
  <c r="B122" i="13"/>
  <c r="B123" i="13" s="1"/>
  <c r="C121" i="13"/>
  <c r="AA121" i="13" s="1"/>
  <c r="D105" i="13" l="1"/>
  <c r="D106" i="13" s="1"/>
  <c r="AB104" i="13"/>
  <c r="B119" i="16"/>
  <c r="B120" i="16" s="1"/>
  <c r="C118" i="16"/>
  <c r="V118" i="16" s="1"/>
  <c r="B124" i="13"/>
  <c r="B125" i="13" s="1"/>
  <c r="C123" i="13"/>
  <c r="D107" i="13" l="1"/>
  <c r="D108" i="13" s="1"/>
  <c r="AB106" i="13"/>
  <c r="B121" i="16"/>
  <c r="B122" i="16" s="1"/>
  <c r="C120" i="16"/>
  <c r="V120" i="16" s="1"/>
  <c r="AA123" i="13"/>
  <c r="AC123" i="13"/>
  <c r="B126" i="13"/>
  <c r="B127" i="13" s="1"/>
  <c r="C125" i="13"/>
  <c r="AA125" i="13" s="1"/>
  <c r="D109" i="13" l="1"/>
  <c r="D110" i="13" s="1"/>
  <c r="AB108" i="13"/>
  <c r="B123" i="16"/>
  <c r="B124" i="16" s="1"/>
  <c r="C122" i="16"/>
  <c r="V122" i="16" s="1"/>
  <c r="C123" i="16"/>
  <c r="V123" i="16" s="1"/>
  <c r="B128" i="13"/>
  <c r="B129" i="13" s="1"/>
  <c r="C127" i="13"/>
  <c r="D111" i="13" l="1"/>
  <c r="D112" i="13" s="1"/>
  <c r="AB110" i="13"/>
  <c r="B125" i="16"/>
  <c r="B126" i="16" s="1"/>
  <c r="C124" i="16"/>
  <c r="V124" i="16" s="1"/>
  <c r="C127" i="16"/>
  <c r="V127" i="16" s="1"/>
  <c r="AA127" i="13"/>
  <c r="AC127" i="13"/>
  <c r="C129" i="13"/>
  <c r="AA129" i="13" s="1"/>
  <c r="B130" i="13"/>
  <c r="D113" i="13" l="1"/>
  <c r="D114" i="13" s="1"/>
  <c r="AB112" i="13"/>
  <c r="C126" i="16"/>
  <c r="V126" i="16" s="1"/>
  <c r="B127" i="16"/>
  <c r="B128" i="16" s="1"/>
  <c r="B129" i="16" s="1"/>
  <c r="C130" i="13"/>
  <c r="AA130" i="13" s="1"/>
  <c r="B131" i="13"/>
  <c r="D115" i="13" l="1"/>
  <c r="D116" i="13" s="1"/>
  <c r="AB114" i="13"/>
  <c r="C128" i="16"/>
  <c r="V128" i="16" s="1"/>
  <c r="B130" i="16"/>
  <c r="C129" i="16"/>
  <c r="V129" i="16" s="1"/>
  <c r="C131" i="13"/>
  <c r="AA131" i="13" s="1"/>
  <c r="B132" i="13"/>
  <c r="D117" i="13" l="1"/>
  <c r="AB116" i="13"/>
  <c r="B131" i="16"/>
  <c r="C130" i="16"/>
  <c r="V130" i="16" s="1"/>
  <c r="C132" i="13"/>
  <c r="AA132" i="13" s="1"/>
  <c r="B133" i="13"/>
  <c r="D118" i="13" l="1"/>
  <c r="AB117" i="13"/>
  <c r="B132" i="16"/>
  <c r="C131" i="16"/>
  <c r="V131" i="16" s="1"/>
  <c r="B134" i="13"/>
  <c r="C133" i="13"/>
  <c r="D119" i="13" l="1"/>
  <c r="D120" i="13" s="1"/>
  <c r="D121" i="13" s="1"/>
  <c r="AB118" i="13"/>
  <c r="B133" i="16"/>
  <c r="C132" i="16"/>
  <c r="V132" i="16" s="1"/>
  <c r="AC133" i="13"/>
  <c r="AA133" i="13"/>
  <c r="AD133" i="13"/>
  <c r="C134" i="13"/>
  <c r="B135" i="13"/>
  <c r="D122" i="13" l="1"/>
  <c r="D123" i="13" s="1"/>
  <c r="AB121" i="13"/>
  <c r="B134" i="16"/>
  <c r="C133" i="16"/>
  <c r="V133" i="16" s="1"/>
  <c r="AA134" i="13"/>
  <c r="AC134" i="13"/>
  <c r="AD134" i="13"/>
  <c r="B136" i="13"/>
  <c r="C135" i="13"/>
  <c r="D124" i="13" l="1"/>
  <c r="D125" i="13" s="1"/>
  <c r="AB123" i="13"/>
  <c r="B135" i="16"/>
  <c r="C134" i="16"/>
  <c r="V134" i="16" s="1"/>
  <c r="AA135" i="13"/>
  <c r="AC135" i="13"/>
  <c r="AD135" i="13"/>
  <c r="B137" i="13"/>
  <c r="B138" i="13" s="1"/>
  <c r="B139" i="13" s="1"/>
  <c r="B140" i="13" s="1"/>
  <c r="C136" i="13"/>
  <c r="D126" i="13" l="1"/>
  <c r="D127" i="13" s="1"/>
  <c r="AB125" i="13"/>
  <c r="B136" i="16"/>
  <c r="C135" i="16"/>
  <c r="V135" i="16" s="1"/>
  <c r="AC136" i="13"/>
  <c r="AA136" i="13"/>
  <c r="B141" i="13"/>
  <c r="C140" i="13"/>
  <c r="AA140" i="13" s="1"/>
  <c r="D128" i="13" l="1"/>
  <c r="D129" i="13" s="1"/>
  <c r="AB127" i="13"/>
  <c r="B137" i="16"/>
  <c r="C136" i="16"/>
  <c r="V136" i="16" s="1"/>
  <c r="C141" i="13"/>
  <c r="AA141" i="13" s="1"/>
  <c r="B142" i="13"/>
  <c r="D130" i="13" l="1"/>
  <c r="AB129" i="13"/>
  <c r="B138" i="16"/>
  <c r="C137" i="16"/>
  <c r="V137" i="16" s="1"/>
  <c r="B143" i="13"/>
  <c r="C142" i="13"/>
  <c r="AA142" i="13" s="1"/>
  <c r="D131" i="13" l="1"/>
  <c r="AB130" i="13"/>
  <c r="B139" i="16"/>
  <c r="C138" i="16"/>
  <c r="V138" i="16" s="1"/>
  <c r="B144" i="13"/>
  <c r="C143" i="13"/>
  <c r="AA143" i="13" s="1"/>
  <c r="D132" i="13" l="1"/>
  <c r="AB131" i="13"/>
  <c r="B140" i="16"/>
  <c r="C139" i="16"/>
  <c r="V139" i="16" s="1"/>
  <c r="C144" i="13"/>
  <c r="AA144" i="13" s="1"/>
  <c r="B145" i="13"/>
  <c r="D133" i="13" l="1"/>
  <c r="AB132" i="13"/>
  <c r="B141" i="16"/>
  <c r="C140" i="16"/>
  <c r="V140" i="16" s="1"/>
  <c r="B146" i="13"/>
  <c r="C145" i="13"/>
  <c r="AA145" i="13" s="1"/>
  <c r="D134" i="13" l="1"/>
  <c r="AB133" i="13"/>
  <c r="B142" i="16"/>
  <c r="C141" i="16"/>
  <c r="V141" i="16" s="1"/>
  <c r="C150" i="16"/>
  <c r="V150" i="16" s="1"/>
  <c r="C146" i="13"/>
  <c r="AA146" i="13" s="1"/>
  <c r="B147" i="13"/>
  <c r="D135" i="13" l="1"/>
  <c r="AB134" i="13"/>
  <c r="B143" i="16"/>
  <c r="C142" i="16"/>
  <c r="V142" i="16" s="1"/>
  <c r="C151" i="16"/>
  <c r="V151" i="16" s="1"/>
  <c r="C147" i="13"/>
  <c r="AA147" i="13" s="1"/>
  <c r="B148" i="13"/>
  <c r="D136" i="13" l="1"/>
  <c r="AB135" i="13"/>
  <c r="B144" i="16"/>
  <c r="C143" i="16"/>
  <c r="V143" i="16" s="1"/>
  <c r="C152" i="16"/>
  <c r="V152" i="16" s="1"/>
  <c r="B149" i="13"/>
  <c r="C148" i="13"/>
  <c r="D137" i="13" l="1"/>
  <c r="AB136" i="13"/>
  <c r="B145" i="16"/>
  <c r="C144" i="16"/>
  <c r="V144" i="16" s="1"/>
  <c r="C153" i="16"/>
  <c r="V153" i="16" s="1"/>
  <c r="AC148" i="13"/>
  <c r="AA148" i="13"/>
  <c r="B150" i="13"/>
  <c r="C149" i="13"/>
  <c r="D138" i="13" l="1"/>
  <c r="D139" i="13" s="1"/>
  <c r="D140" i="13" s="1"/>
  <c r="AB137" i="13"/>
  <c r="B146" i="16"/>
  <c r="C145" i="16"/>
  <c r="V145" i="16" s="1"/>
  <c r="C154" i="16"/>
  <c r="V154" i="16" s="1"/>
  <c r="AC149" i="13"/>
  <c r="AA149" i="13"/>
  <c r="C150" i="13"/>
  <c r="B151" i="13"/>
  <c r="D141" i="13" l="1"/>
  <c r="AB140" i="13"/>
  <c r="B147" i="16"/>
  <c r="C146" i="16"/>
  <c r="V146" i="16" s="1"/>
  <c r="C155" i="16"/>
  <c r="V155" i="16" s="1"/>
  <c r="AA150" i="13"/>
  <c r="AC150" i="13"/>
  <c r="B152" i="13"/>
  <c r="C151" i="13"/>
  <c r="D142" i="13" l="1"/>
  <c r="AB141" i="13"/>
  <c r="B148" i="16"/>
  <c r="B149" i="16" s="1"/>
  <c r="B150" i="16" s="1"/>
  <c r="B151" i="16" s="1"/>
  <c r="B152" i="16" s="1"/>
  <c r="B153" i="16" s="1"/>
  <c r="B154" i="16" s="1"/>
  <c r="B155" i="16" s="1"/>
  <c r="B156" i="16" s="1"/>
  <c r="B157" i="16" s="1"/>
  <c r="C147" i="16"/>
  <c r="V147" i="16" s="1"/>
  <c r="C156" i="16"/>
  <c r="V156" i="16" s="1"/>
  <c r="AA151" i="13"/>
  <c r="AC151" i="13"/>
  <c r="B153" i="13"/>
  <c r="C152" i="13"/>
  <c r="D143" i="13" l="1"/>
  <c r="AB142" i="13"/>
  <c r="C157" i="16"/>
  <c r="V157" i="16" s="1"/>
  <c r="B158" i="16"/>
  <c r="AC152" i="13"/>
  <c r="AA152" i="13"/>
  <c r="B154" i="13"/>
  <c r="C153" i="13"/>
  <c r="D144" i="13" l="1"/>
  <c r="AB143" i="13"/>
  <c r="B159" i="16"/>
  <c r="C158" i="16"/>
  <c r="V158" i="16" s="1"/>
  <c r="AC153" i="13"/>
  <c r="AA153" i="13"/>
  <c r="AD153" i="13"/>
  <c r="B155" i="13"/>
  <c r="C154" i="13"/>
  <c r="D145" i="13" l="1"/>
  <c r="AB144" i="13"/>
  <c r="B160" i="16"/>
  <c r="C159" i="16"/>
  <c r="V159" i="16" s="1"/>
  <c r="AA154" i="13"/>
  <c r="AC154" i="13"/>
  <c r="B156" i="13"/>
  <c r="C155" i="13"/>
  <c r="D146" i="13" l="1"/>
  <c r="AB145" i="13"/>
  <c r="C160" i="16"/>
  <c r="V160" i="16" s="1"/>
  <c r="B161" i="16"/>
  <c r="AA155" i="13"/>
  <c r="AC155" i="13"/>
  <c r="C156" i="13"/>
  <c r="B157" i="13"/>
  <c r="D147" i="13" l="1"/>
  <c r="AB146" i="13"/>
  <c r="C161" i="16"/>
  <c r="V161" i="16" s="1"/>
  <c r="B162" i="16"/>
  <c r="AC156" i="13"/>
  <c r="AA156" i="13"/>
  <c r="B158" i="13"/>
  <c r="C157" i="13"/>
  <c r="D148" i="13" l="1"/>
  <c r="AB147" i="13"/>
  <c r="B163" i="16"/>
  <c r="C162" i="16"/>
  <c r="V162" i="16" s="1"/>
  <c r="AC157" i="13"/>
  <c r="AA157" i="13"/>
  <c r="B159" i="13"/>
  <c r="C158" i="13"/>
  <c r="D149" i="13" l="1"/>
  <c r="AB148" i="13"/>
  <c r="B164" i="16"/>
  <c r="C163" i="16"/>
  <c r="V163" i="16" s="1"/>
  <c r="AA158" i="13"/>
  <c r="AC158" i="13"/>
  <c r="B160" i="13"/>
  <c r="B161" i="13" s="1"/>
  <c r="B162" i="13" s="1"/>
  <c r="C159" i="13"/>
  <c r="AA159" i="13" s="1"/>
  <c r="D150" i="13" l="1"/>
  <c r="AB149" i="13"/>
  <c r="B165" i="16"/>
  <c r="C164" i="16"/>
  <c r="V164" i="16" s="1"/>
  <c r="C162" i="13"/>
  <c r="AA162" i="13" s="1"/>
  <c r="B163" i="13"/>
  <c r="B164" i="13" s="1"/>
  <c r="B165" i="13" s="1"/>
  <c r="D151" i="13" l="1"/>
  <c r="AB150" i="13"/>
  <c r="B166" i="16"/>
  <c r="C165" i="16"/>
  <c r="V165" i="16" s="1"/>
  <c r="B166" i="13"/>
  <c r="C165" i="13"/>
  <c r="AA165" i="13" s="1"/>
  <c r="D152" i="13" l="1"/>
  <c r="AB151" i="13"/>
  <c r="C166" i="16"/>
  <c r="V166" i="16" s="1"/>
  <c r="B167" i="16"/>
  <c r="C166" i="13"/>
  <c r="AA166" i="13" s="1"/>
  <c r="B167" i="13"/>
  <c r="D153" i="13" l="1"/>
  <c r="AB152" i="13"/>
  <c r="B168" i="16"/>
  <c r="C167" i="16"/>
  <c r="V167" i="16" s="1"/>
  <c r="B168" i="13"/>
  <c r="B169" i="13" s="1"/>
  <c r="C167" i="13"/>
  <c r="AA167" i="13" s="1"/>
  <c r="D154" i="13" l="1"/>
  <c r="AB153" i="13"/>
  <c r="C168" i="16"/>
  <c r="V168" i="16" s="1"/>
  <c r="B169" i="16"/>
  <c r="B170" i="13"/>
  <c r="B171" i="13" s="1"/>
  <c r="B172" i="13" s="1"/>
  <c r="B173" i="13" s="1"/>
  <c r="C169" i="13"/>
  <c r="AA169" i="13" s="1"/>
  <c r="D155" i="13" l="1"/>
  <c r="AB154" i="13"/>
  <c r="C169" i="16"/>
  <c r="V169" i="16" s="1"/>
  <c r="B170" i="16"/>
  <c r="B171" i="16" s="1"/>
  <c r="C173" i="13"/>
  <c r="B174" i="13"/>
  <c r="D156" i="13" l="1"/>
  <c r="AB155" i="13"/>
  <c r="AC173" i="13"/>
  <c r="AA173" i="13"/>
  <c r="B175" i="13"/>
  <c r="C174" i="13"/>
  <c r="D157" i="13" l="1"/>
  <c r="AB156" i="13"/>
  <c r="AA174" i="13"/>
  <c r="AC174" i="13"/>
  <c r="C175" i="13"/>
  <c r="B176" i="13"/>
  <c r="D158" i="13" l="1"/>
  <c r="AB157" i="13"/>
  <c r="AA175" i="13"/>
  <c r="AC175" i="13"/>
  <c r="C176" i="13"/>
  <c r="AA176" i="13" s="1"/>
  <c r="B177" i="13"/>
  <c r="D159" i="13" l="1"/>
  <c r="AB158" i="13"/>
  <c r="B178" i="13"/>
  <c r="B179" i="13" s="1"/>
  <c r="B180" i="13" s="1"/>
  <c r="C177" i="13"/>
  <c r="AA177" i="13" s="1"/>
  <c r="D160" i="13" l="1"/>
  <c r="D161" i="13" s="1"/>
  <c r="D162" i="13" s="1"/>
  <c r="AB159" i="13"/>
  <c r="B181" i="13"/>
  <c r="C180" i="13"/>
  <c r="D163" i="13" l="1"/>
  <c r="D164" i="13" s="1"/>
  <c r="D165" i="13" s="1"/>
  <c r="AB162" i="13"/>
  <c r="AC180" i="13"/>
  <c r="AA180" i="13"/>
  <c r="B182" i="13"/>
  <c r="C181" i="13"/>
  <c r="D166" i="13" l="1"/>
  <c r="AB165" i="13"/>
  <c r="AC181" i="13"/>
  <c r="AA181" i="13"/>
  <c r="B183" i="13"/>
  <c r="B184" i="13" s="1"/>
  <c r="B185" i="13" s="1"/>
  <c r="C182" i="13"/>
  <c r="D167" i="13" l="1"/>
  <c r="AB166" i="13"/>
  <c r="AA182" i="13"/>
  <c r="AC182" i="13"/>
  <c r="B186" i="13"/>
  <c r="B187" i="13" s="1"/>
  <c r="C185" i="13"/>
  <c r="D168" i="13" l="1"/>
  <c r="AB167" i="13"/>
  <c r="AC185" i="13"/>
  <c r="AA185" i="13"/>
  <c r="B188" i="13"/>
  <c r="C187" i="13"/>
  <c r="AA187" i="13" s="1"/>
  <c r="D169" i="13" l="1"/>
  <c r="AB168" i="13"/>
  <c r="B189" i="13"/>
  <c r="C188" i="13"/>
  <c r="D170" i="13" l="1"/>
  <c r="AB169" i="13"/>
  <c r="AC188" i="13"/>
  <c r="AA188" i="13"/>
  <c r="B190" i="13"/>
  <c r="B191" i="13" s="1"/>
  <c r="C189" i="13"/>
  <c r="D171" i="13" l="1"/>
  <c r="AB170" i="13"/>
  <c r="AC189" i="13"/>
  <c r="AA189" i="13"/>
  <c r="B192" i="13"/>
  <c r="C191" i="13"/>
  <c r="AA191" i="13" s="1"/>
  <c r="D172" i="13" l="1"/>
  <c r="AB171" i="13"/>
  <c r="C192" i="13"/>
  <c r="AA192" i="13" s="1"/>
  <c r="B193" i="13"/>
  <c r="D173" i="13" l="1"/>
  <c r="AB172" i="13"/>
  <c r="C193" i="13"/>
  <c r="B194" i="13"/>
  <c r="B195" i="13" s="1"/>
  <c r="D174" i="13" l="1"/>
  <c r="AB173" i="13"/>
  <c r="B196" i="13"/>
  <c r="C195" i="13"/>
  <c r="D175" i="13" l="1"/>
  <c r="AB174" i="13"/>
  <c r="AA195" i="13"/>
  <c r="AC195" i="13"/>
  <c r="B197" i="13"/>
  <c r="C196" i="13"/>
  <c r="D176" i="13" l="1"/>
  <c r="AB175" i="13"/>
  <c r="AC196" i="13"/>
  <c r="AA196" i="13"/>
  <c r="B198" i="13"/>
  <c r="C197" i="13"/>
  <c r="D177" i="13" l="1"/>
  <c r="AB176" i="13"/>
  <c r="AC197" i="13"/>
  <c r="AA197" i="13"/>
  <c r="B199" i="13"/>
  <c r="C198" i="13"/>
  <c r="D178" i="13" l="1"/>
  <c r="AB177" i="13"/>
  <c r="AA198" i="13"/>
  <c r="AC198" i="13"/>
  <c r="B200" i="13"/>
  <c r="B201" i="13" s="1"/>
  <c r="C199" i="13"/>
  <c r="D179" i="13" l="1"/>
  <c r="AB178" i="13"/>
  <c r="AA199" i="13"/>
  <c r="AC199" i="13"/>
  <c r="B202" i="13"/>
  <c r="B203" i="13" s="1"/>
  <c r="C201" i="13"/>
  <c r="D180" i="13" l="1"/>
  <c r="AB179" i="13"/>
  <c r="C203" i="13"/>
  <c r="B204" i="13"/>
  <c r="C202" i="13"/>
  <c r="AC201" i="13"/>
  <c r="AA201" i="13"/>
  <c r="D181" i="13" l="1"/>
  <c r="AB180" i="13"/>
  <c r="AA203" i="13"/>
  <c r="AC203" i="13"/>
  <c r="AA202" i="13"/>
  <c r="AC202" i="13"/>
  <c r="B205" i="13"/>
  <c r="C204" i="13"/>
  <c r="D182" i="13" l="1"/>
  <c r="AB181" i="13"/>
  <c r="AA204" i="13"/>
  <c r="AC204" i="13"/>
  <c r="B206" i="13"/>
  <c r="B207" i="13" s="1"/>
  <c r="B208" i="13" s="1"/>
  <c r="C205" i="13"/>
  <c r="AA205" i="13" s="1"/>
  <c r="D183" i="13" l="1"/>
  <c r="AB182" i="13"/>
  <c r="B209" i="13"/>
  <c r="B210" i="13" s="1"/>
  <c r="C208" i="13"/>
  <c r="AA208" i="13" s="1"/>
  <c r="C206" i="13"/>
  <c r="AA206" i="13" s="1"/>
  <c r="D184" i="13" l="1"/>
  <c r="AB183" i="13"/>
  <c r="B211" i="13"/>
  <c r="B212" i="13" s="1"/>
  <c r="C210" i="13"/>
  <c r="AA210" i="13" s="1"/>
  <c r="D185" i="13" l="1"/>
  <c r="AB184" i="13"/>
  <c r="B213" i="13"/>
  <c r="C212" i="13"/>
  <c r="AA212" i="13" s="1"/>
  <c r="D186" i="13" l="1"/>
  <c r="D187" i="13" s="1"/>
  <c r="AB185" i="13"/>
  <c r="C213" i="13"/>
  <c r="AA213" i="13" s="1"/>
  <c r="B214" i="13"/>
  <c r="B215" i="13" s="1"/>
  <c r="D188" i="13" l="1"/>
  <c r="AB187" i="13"/>
  <c r="C215" i="13"/>
  <c r="AA215" i="13" s="1"/>
  <c r="B216" i="13"/>
  <c r="B217" i="13" s="1"/>
  <c r="D189" i="13" l="1"/>
  <c r="AB188" i="13"/>
  <c r="B218" i="13"/>
  <c r="C217" i="13"/>
  <c r="AA217" i="13" s="1"/>
  <c r="D190" i="13" l="1"/>
  <c r="D191" i="13" s="1"/>
  <c r="AB189" i="13"/>
  <c r="C218" i="13"/>
  <c r="B219" i="13"/>
  <c r="D192" i="13" l="1"/>
  <c r="AB191" i="13"/>
  <c r="AA218" i="13"/>
  <c r="AC218" i="13"/>
  <c r="C219" i="13"/>
  <c r="AA219" i="13" s="1"/>
  <c r="B220" i="13"/>
  <c r="B221" i="13" s="1"/>
  <c r="B222" i="13" s="1"/>
  <c r="D193" i="13" l="1"/>
  <c r="D194" i="13" s="1"/>
  <c r="AB192" i="13"/>
  <c r="B223" i="13"/>
  <c r="C222" i="13"/>
  <c r="AA222" i="13" s="1"/>
  <c r="D195" i="13" l="1"/>
  <c r="AB194" i="13"/>
  <c r="C223" i="13"/>
  <c r="AA223" i="13" s="1"/>
  <c r="B224" i="13"/>
  <c r="D196" i="13" l="1"/>
  <c r="AB195" i="13"/>
  <c r="B225" i="13"/>
  <c r="C224" i="13"/>
  <c r="AA224" i="13" s="1"/>
  <c r="D197" i="13" l="1"/>
  <c r="AB196" i="13"/>
  <c r="C225" i="13"/>
  <c r="AA225" i="13" s="1"/>
  <c r="B226" i="13"/>
  <c r="B227" i="13" s="1"/>
  <c r="D198" i="13" l="1"/>
  <c r="AB197" i="13"/>
  <c r="B228" i="13"/>
  <c r="B229" i="13" s="1"/>
  <c r="C227" i="13"/>
  <c r="AA227" i="13" s="1"/>
  <c r="D199" i="13" l="1"/>
  <c r="AB198" i="13"/>
  <c r="C229" i="13"/>
  <c r="AA229" i="13" s="1"/>
  <c r="B230" i="13"/>
  <c r="D200" i="13" l="1"/>
  <c r="D201" i="13" s="1"/>
  <c r="AB199" i="13"/>
  <c r="C230" i="13"/>
  <c r="AA230" i="13" s="1"/>
  <c r="B231" i="13"/>
  <c r="B232" i="13" s="1"/>
  <c r="D202" i="13" l="1"/>
  <c r="AB201" i="13"/>
  <c r="B233" i="13"/>
  <c r="B234" i="13" s="1"/>
  <c r="C232" i="13"/>
  <c r="AA232" i="13" s="1"/>
  <c r="D203" i="13" l="1"/>
  <c r="AB202" i="13"/>
  <c r="C234" i="13"/>
  <c r="AA234" i="13" s="1"/>
  <c r="B235" i="13"/>
  <c r="B236" i="13" s="1"/>
  <c r="B237" i="13" s="1"/>
  <c r="B238" i="13" s="1"/>
  <c r="B239" i="13" s="1"/>
  <c r="B240" i="13" s="1"/>
  <c r="B241" i="13" s="1"/>
  <c r="D204" i="13" l="1"/>
  <c r="AB203" i="13"/>
  <c r="B242" i="13"/>
  <c r="C241" i="13"/>
  <c r="AA241" i="13" s="1"/>
  <c r="D205" i="13" l="1"/>
  <c r="AB204" i="13"/>
  <c r="B243" i="13"/>
  <c r="B244" i="13" s="1"/>
  <c r="C244" i="13" s="1"/>
  <c r="C242" i="13"/>
  <c r="AA242" i="13" s="1"/>
  <c r="D206" i="13" l="1"/>
  <c r="AB205" i="13"/>
  <c r="D207" i="13" l="1"/>
  <c r="D208" i="13" s="1"/>
  <c r="AB206" i="13"/>
  <c r="D209" i="13" l="1"/>
  <c r="D210" i="13" s="1"/>
  <c r="AB208" i="13"/>
  <c r="D211" i="13" l="1"/>
  <c r="D212" i="13" s="1"/>
  <c r="AB210" i="13"/>
  <c r="D213" i="13" l="1"/>
  <c r="AB212" i="13"/>
  <c r="D214" i="13" l="1"/>
  <c r="D215" i="13" s="1"/>
  <c r="AB213" i="13"/>
  <c r="D216" i="13" l="1"/>
  <c r="D217" i="13" s="1"/>
  <c r="AB215" i="13"/>
  <c r="D218" i="13" l="1"/>
  <c r="AB217" i="13"/>
  <c r="D219" i="13" l="1"/>
  <c r="AB218" i="13"/>
  <c r="D220" i="13" l="1"/>
  <c r="D221" i="13" s="1"/>
  <c r="AB219" i="13"/>
  <c r="D222" i="13" l="1"/>
  <c r="AB221" i="13"/>
  <c r="D223" i="13" l="1"/>
  <c r="AB222" i="13"/>
  <c r="D224" i="13" l="1"/>
  <c r="AB223" i="13"/>
  <c r="D225" i="13" l="1"/>
  <c r="AB224" i="13"/>
  <c r="D226" i="13" l="1"/>
  <c r="AB225" i="13"/>
  <c r="D227" i="13" l="1"/>
  <c r="AB226" i="13"/>
  <c r="D228" i="13" l="1"/>
  <c r="D229" i="13" s="1"/>
  <c r="AB227" i="13"/>
  <c r="D230" i="13" l="1"/>
  <c r="AB229" i="13"/>
  <c r="D231" i="13" l="1"/>
  <c r="AB230" i="13"/>
  <c r="D232" i="13" l="1"/>
  <c r="AB231" i="13"/>
  <c r="D233" i="13" l="1"/>
  <c r="AB232" i="13"/>
  <c r="D234" i="13" l="1"/>
  <c r="AB233" i="13"/>
  <c r="D235" i="13" l="1"/>
  <c r="AB234" i="13"/>
  <c r="D236" i="13" l="1"/>
  <c r="AB235" i="13"/>
  <c r="D237" i="13" l="1"/>
  <c r="AB236" i="13"/>
  <c r="D238" i="13" l="1"/>
  <c r="AB237" i="13"/>
  <c r="D239" i="13" l="1"/>
  <c r="AB238" i="13"/>
  <c r="D240" i="13" l="1"/>
  <c r="AB239" i="13"/>
  <c r="D241" i="13" l="1"/>
  <c r="AB240" i="13"/>
  <c r="D242" i="13" l="1"/>
  <c r="AB241" i="13"/>
  <c r="D243" i="13" l="1"/>
  <c r="AB242" i="13"/>
  <c r="D244" i="13" l="1"/>
  <c r="AB244" i="13" s="1"/>
  <c r="AB243" i="13"/>
</calcChain>
</file>

<file path=xl/comments1.xml><?xml version="1.0" encoding="utf-8"?>
<comments xmlns="http://schemas.openxmlformats.org/spreadsheetml/2006/main">
  <authors>
    <author>Raphael Tourneur</author>
    <author>Raphaël</author>
  </authors>
  <commentList>
    <comment ref="E7" authorId="0" shapeId="0">
      <text>
        <r>
          <rPr>
            <b/>
            <sz val="9"/>
            <color indexed="81"/>
            <rFont val="Tahoma"/>
            <family val="2"/>
          </rPr>
          <t>Missions 1-3</t>
        </r>
      </text>
    </comment>
    <comment ref="J7" authorId="0" shapeId="0">
      <text>
        <r>
          <rPr>
            <b/>
            <sz val="9"/>
            <color indexed="81"/>
            <rFont val="Tahoma"/>
            <family val="2"/>
          </rPr>
          <t>Mission 4</t>
        </r>
      </text>
    </comment>
    <comment ref="K7" authorId="0" shapeId="0">
      <text>
        <r>
          <rPr>
            <b/>
            <sz val="9"/>
            <color indexed="81"/>
            <rFont val="Tahoma"/>
            <family val="2"/>
          </rPr>
          <t>Mission 5</t>
        </r>
      </text>
    </comment>
    <comment ref="Q7" authorId="0" shapeId="0">
      <text>
        <r>
          <rPr>
            <b/>
            <sz val="9"/>
            <color indexed="81"/>
            <rFont val="Tahoma"/>
            <family val="2"/>
          </rPr>
          <t>Mission 6</t>
        </r>
      </text>
    </comment>
    <comment ref="R7" authorId="0" shapeId="0">
      <text>
        <r>
          <rPr>
            <b/>
            <sz val="9"/>
            <color indexed="81"/>
            <rFont val="Tahoma"/>
            <family val="2"/>
          </rPr>
          <t>Mission 7</t>
        </r>
      </text>
    </comment>
    <comment ref="S7" authorId="0" shapeId="0">
      <text>
        <r>
          <rPr>
            <b/>
            <sz val="9"/>
            <color indexed="81"/>
            <rFont val="Tahoma"/>
            <family val="2"/>
          </rPr>
          <t>Mission 9</t>
        </r>
      </text>
    </comment>
    <comment ref="X7" authorId="0" shapeId="0">
      <text>
        <r>
          <rPr>
            <b/>
            <sz val="9"/>
            <color indexed="81"/>
            <rFont val="Tahoma"/>
            <family val="2"/>
          </rPr>
          <t>Mission 8</t>
        </r>
      </text>
    </comment>
    <comment ref="Z7" authorId="0" shapeId="0">
      <text>
        <r>
          <rPr>
            <b/>
            <sz val="9"/>
            <color indexed="81"/>
            <rFont val="Tahoma"/>
            <family val="2"/>
          </rPr>
          <t>Mission 10</t>
        </r>
      </text>
    </comment>
    <comment ref="E76" authorId="1" shapeId="0">
      <text>
        <r>
          <rPr>
            <b/>
            <sz val="9"/>
            <color indexed="81"/>
            <rFont val="Tahoma"/>
            <family val="2"/>
          </rPr>
          <t>1-9</t>
        </r>
      </text>
    </comment>
    <comment ref="F76" authorId="0" shapeId="0">
      <text>
        <r>
          <rPr>
            <b/>
            <sz val="9"/>
            <color indexed="81"/>
            <rFont val="Tahoma"/>
            <family val="2"/>
          </rPr>
          <t>10-11</t>
        </r>
      </text>
    </comment>
    <comment ref="G76" authorId="0" shapeId="0">
      <text>
        <r>
          <rPr>
            <b/>
            <sz val="9"/>
            <color indexed="81"/>
            <rFont val="Tahoma"/>
            <family val="2"/>
          </rPr>
          <t>12-15</t>
        </r>
      </text>
    </comment>
    <comment ref="H76" authorId="1" shapeId="0">
      <text>
        <r>
          <rPr>
            <b/>
            <sz val="9"/>
            <color indexed="81"/>
            <rFont val="Tahoma"/>
            <family val="2"/>
          </rPr>
          <t>16-17</t>
        </r>
      </text>
    </comment>
    <comment ref="I76" authorId="1" shapeId="0">
      <text>
        <r>
          <rPr>
            <b/>
            <sz val="9"/>
            <color indexed="81"/>
            <rFont val="Tahoma"/>
            <family val="2"/>
          </rPr>
          <t>18-19</t>
        </r>
        <r>
          <rPr>
            <sz val="9"/>
            <color indexed="81"/>
            <rFont val="Tahoma"/>
            <family val="2"/>
          </rPr>
          <t xml:space="preserve">
</t>
        </r>
      </text>
    </comment>
    <comment ref="J76" authorId="0" shapeId="0">
      <text>
        <r>
          <rPr>
            <b/>
            <sz val="9"/>
            <color indexed="81"/>
            <rFont val="Tahoma"/>
            <family val="2"/>
          </rPr>
          <t>20</t>
        </r>
      </text>
    </comment>
    <comment ref="K76" authorId="0" shapeId="0">
      <text>
        <r>
          <rPr>
            <b/>
            <sz val="9"/>
            <color indexed="81"/>
            <rFont val="Tahoma"/>
            <family val="2"/>
          </rPr>
          <t>21-22</t>
        </r>
      </text>
    </comment>
    <comment ref="L76" authorId="1" shapeId="0">
      <text>
        <r>
          <rPr>
            <b/>
            <sz val="9"/>
            <color indexed="81"/>
            <rFont val="Tahoma"/>
            <family val="2"/>
          </rPr>
          <t>23-24</t>
        </r>
        <r>
          <rPr>
            <sz val="9"/>
            <color indexed="81"/>
            <rFont val="Tahoma"/>
            <family val="2"/>
          </rPr>
          <t xml:space="preserve">
</t>
        </r>
      </text>
    </comment>
    <comment ref="M76" authorId="0" shapeId="0">
      <text>
        <r>
          <rPr>
            <b/>
            <sz val="9"/>
            <color indexed="81"/>
            <rFont val="Tahoma"/>
            <family val="2"/>
          </rPr>
          <t>25-28</t>
        </r>
      </text>
    </comment>
    <comment ref="N76" authorId="0" shapeId="0">
      <text>
        <r>
          <rPr>
            <b/>
            <sz val="9"/>
            <color indexed="81"/>
            <rFont val="Tahoma"/>
            <family val="2"/>
          </rPr>
          <t>29</t>
        </r>
      </text>
    </comment>
    <comment ref="O76" authorId="1" shapeId="0">
      <text>
        <r>
          <rPr>
            <b/>
            <sz val="9"/>
            <color indexed="81"/>
            <rFont val="Tahoma"/>
            <family val="2"/>
          </rPr>
          <t>30</t>
        </r>
      </text>
    </comment>
    <comment ref="P76" authorId="1" shapeId="0">
      <text>
        <r>
          <rPr>
            <b/>
            <sz val="9"/>
            <color indexed="81"/>
            <rFont val="Tahoma"/>
            <family val="2"/>
          </rPr>
          <t>31</t>
        </r>
        <r>
          <rPr>
            <sz val="9"/>
            <color indexed="81"/>
            <rFont val="Tahoma"/>
            <family val="2"/>
          </rPr>
          <t xml:space="preserve">
</t>
        </r>
      </text>
    </comment>
    <comment ref="R76" authorId="1" shapeId="0">
      <text>
        <r>
          <rPr>
            <b/>
            <sz val="9"/>
            <color indexed="81"/>
            <rFont val="Tahoma"/>
            <family val="2"/>
          </rPr>
          <t>32-33</t>
        </r>
      </text>
    </comment>
    <comment ref="S76" authorId="0" shapeId="0">
      <text>
        <r>
          <rPr>
            <b/>
            <sz val="9"/>
            <color indexed="81"/>
            <rFont val="Tahoma"/>
            <family val="2"/>
          </rPr>
          <t>43</t>
        </r>
      </text>
    </comment>
    <comment ref="T76" authorId="0" shapeId="0">
      <text>
        <r>
          <rPr>
            <b/>
            <sz val="9"/>
            <color indexed="81"/>
            <rFont val="Tahoma"/>
            <family val="2"/>
          </rPr>
          <t>35-36</t>
        </r>
      </text>
    </comment>
    <comment ref="U76" authorId="0" shapeId="0">
      <text>
        <r>
          <rPr>
            <b/>
            <sz val="9"/>
            <color indexed="81"/>
            <rFont val="Tahoma"/>
            <family val="2"/>
          </rPr>
          <t>37-38</t>
        </r>
      </text>
    </comment>
    <comment ref="V76" authorId="0" shapeId="0">
      <text>
        <r>
          <rPr>
            <b/>
            <sz val="9"/>
            <color indexed="81"/>
            <rFont val="Tahoma"/>
            <family val="2"/>
          </rPr>
          <t>39-40</t>
        </r>
      </text>
    </comment>
    <comment ref="W76" authorId="0" shapeId="0">
      <text>
        <r>
          <rPr>
            <b/>
            <sz val="9"/>
            <color indexed="81"/>
            <rFont val="Tahoma"/>
            <family val="2"/>
          </rPr>
          <t>41-42</t>
        </r>
      </text>
    </comment>
    <comment ref="X76" authorId="0" shapeId="0">
      <text>
        <r>
          <rPr>
            <b/>
            <sz val="9"/>
            <color indexed="81"/>
            <rFont val="Tahoma"/>
            <family val="2"/>
          </rPr>
          <t>34</t>
        </r>
      </text>
    </comment>
  </commentList>
</comments>
</file>

<file path=xl/sharedStrings.xml><?xml version="1.0" encoding="utf-8"?>
<sst xmlns="http://schemas.openxmlformats.org/spreadsheetml/2006/main" count="4170" uniqueCount="968">
  <si>
    <t>Livret de règles</t>
  </si>
  <si>
    <t>Vaisseaux</t>
  </si>
  <si>
    <t>Chasseur TIE</t>
  </si>
  <si>
    <t>X-Wing</t>
  </si>
  <si>
    <t>Socles</t>
  </si>
  <si>
    <t>Fixations</t>
  </si>
  <si>
    <t>Gabarits de manœuvre</t>
  </si>
  <si>
    <t>Cadrans de manœuvre</t>
  </si>
  <si>
    <t>Marqueurs</t>
  </si>
  <si>
    <t>Cartes</t>
  </si>
  <si>
    <t>Dégats</t>
  </si>
  <si>
    <t>Améliorations</t>
  </si>
  <si>
    <t>Dés</t>
  </si>
  <si>
    <t>Attaque (rouge)</t>
  </si>
  <si>
    <t>Défense (vert)</t>
  </si>
  <si>
    <t>Règle de portée</t>
  </si>
  <si>
    <t>Base</t>
  </si>
  <si>
    <t>Y-Wing</t>
  </si>
  <si>
    <t>Prix</t>
  </si>
  <si>
    <t>Faucon Millenium</t>
  </si>
  <si>
    <t>Référence</t>
  </si>
  <si>
    <t>A-Wing</t>
  </si>
  <si>
    <t>Transport Rebelle</t>
  </si>
  <si>
    <t>Transport GR-75</t>
  </si>
  <si>
    <t>Feuilles de service</t>
  </si>
  <si>
    <t>Puissance</t>
  </si>
  <si>
    <t>Manœuvre</t>
  </si>
  <si>
    <t>Blindage</t>
  </si>
  <si>
    <t>Bouclier</t>
  </si>
  <si>
    <t>B-Wing</t>
  </si>
  <si>
    <t>Z-95</t>
  </si>
  <si>
    <t>E-Wing</t>
  </si>
  <si>
    <t>Intercepteur TIE</t>
  </si>
  <si>
    <t>Bombardier TIE</t>
  </si>
  <si>
    <t>Défenseur TIE</t>
  </si>
  <si>
    <t>X-wing</t>
  </si>
  <si>
    <t>Torpilles à proton</t>
  </si>
  <si>
    <t>R2-D2</t>
  </si>
  <si>
    <t>Pilote escadron rouge</t>
  </si>
  <si>
    <t>Pilote escadron vert</t>
  </si>
  <si>
    <t>Pilote escadron dague</t>
  </si>
  <si>
    <t>Missiles à concussion</t>
  </si>
  <si>
    <t>TIE Advanced</t>
  </si>
  <si>
    <t>Dark Vador</t>
  </si>
  <si>
    <t>Adresse au tir</t>
  </si>
  <si>
    <t>Pilote</t>
  </si>
  <si>
    <t>Détermination</t>
  </si>
  <si>
    <t>Astromech</t>
  </si>
  <si>
    <t>R2-F2</t>
  </si>
  <si>
    <t>Torpilles à protons</t>
  </si>
  <si>
    <t>As de l'espace</t>
  </si>
  <si>
    <t>R5-K6</t>
  </si>
  <si>
    <t>Astromech R5</t>
  </si>
  <si>
    <t>R5-D8</t>
  </si>
  <si>
    <t>Y-wing</t>
  </si>
  <si>
    <t>Astromech R2</t>
  </si>
  <si>
    <t>Tourelles à canons ioniques</t>
  </si>
  <si>
    <t>Tactique de nuée</t>
  </si>
  <si>
    <t>Missiles groupés</t>
  </si>
  <si>
    <t>Tourelle</t>
  </si>
  <si>
    <t>Repousser les limites</t>
  </si>
  <si>
    <t>A-wing</t>
  </si>
  <si>
    <t>Missiles à tête chercheuse</t>
  </si>
  <si>
    <t>Casse-cou</t>
  </si>
  <si>
    <t>Insaissisable</t>
  </si>
  <si>
    <t>YT-1300</t>
  </si>
  <si>
    <t>Equipage</t>
  </si>
  <si>
    <t>Instinct de vétéran</t>
  </si>
  <si>
    <t>Je les attire</t>
  </si>
  <si>
    <t>Luke Skywalker</t>
  </si>
  <si>
    <t>Chewbacca</t>
  </si>
  <si>
    <t>Ingénieur en armement</t>
  </si>
  <si>
    <t>Nien Nunb</t>
  </si>
  <si>
    <t>Boucliers améliorés</t>
  </si>
  <si>
    <t>Moteurs améliorés</t>
  </si>
  <si>
    <t>Titre</t>
  </si>
  <si>
    <t>Firespray-31</t>
  </si>
  <si>
    <t>Canon</t>
  </si>
  <si>
    <t>Bombe</t>
  </si>
  <si>
    <t>Missile</t>
  </si>
  <si>
    <t>Torpille</t>
  </si>
  <si>
    <t>Modification</t>
  </si>
  <si>
    <t>Slave-1</t>
  </si>
  <si>
    <t>Prise de risque</t>
  </si>
  <si>
    <t>Canon ionique</t>
  </si>
  <si>
    <t>Canon laser lourd</t>
  </si>
  <si>
    <t>Canonnier</t>
  </si>
  <si>
    <t>Copilote mercenaire</t>
  </si>
  <si>
    <t>Charges sismiques</t>
  </si>
  <si>
    <t>Mines de proximité</t>
  </si>
  <si>
    <t>Système</t>
  </si>
  <si>
    <t>Autoblaster</t>
  </si>
  <si>
    <t>B-wing</t>
  </si>
  <si>
    <t>Système de commande de tir</t>
  </si>
  <si>
    <t>Torpilles à protons avancées</t>
  </si>
  <si>
    <t>HWK-290</t>
  </si>
  <si>
    <t>Navette Lambda</t>
  </si>
  <si>
    <t>TIE Fantôme</t>
  </si>
  <si>
    <t>YT-2400</t>
  </si>
  <si>
    <t>VT-49 Décimateur</t>
  </si>
  <si>
    <t>Coût</t>
  </si>
  <si>
    <t>Concentration</t>
  </si>
  <si>
    <t>Aquisition de cible</t>
  </si>
  <si>
    <t>Evasion</t>
  </si>
  <si>
    <t>Tonneau</t>
  </si>
  <si>
    <t>Accélération</t>
  </si>
  <si>
    <t>x</t>
  </si>
  <si>
    <t>Bombes à protons</t>
  </si>
  <si>
    <t>Navette de classe Lambda</t>
  </si>
  <si>
    <t>Virages serrés</t>
  </si>
  <si>
    <t>Virages</t>
  </si>
  <si>
    <t>Droits</t>
  </si>
  <si>
    <t>Mission</t>
  </si>
  <si>
    <t>Traque</t>
  </si>
  <si>
    <t>Satellite</t>
  </si>
  <si>
    <t>Navette</t>
  </si>
  <si>
    <t>Astéroides</t>
  </si>
  <si>
    <t>Boucliers</t>
  </si>
  <si>
    <t>Stress</t>
  </si>
  <si>
    <t>Coup critique</t>
  </si>
  <si>
    <t>ID</t>
  </si>
  <si>
    <t>Action</t>
  </si>
  <si>
    <t>Night Beast</t>
  </si>
  <si>
    <t>Dark Curse</t>
  </si>
  <si>
    <t>Turr Phennir</t>
  </si>
  <si>
    <t>Insaisissable</t>
  </si>
  <si>
    <t>Ionique</t>
  </si>
  <si>
    <t>Autres</t>
  </si>
  <si>
    <t>Bombes</t>
  </si>
  <si>
    <t>Bombe à proton</t>
  </si>
  <si>
    <t>Charge sismique</t>
  </si>
  <si>
    <t>Mine de proximité</t>
  </si>
  <si>
    <t>Nom</t>
  </si>
  <si>
    <t>Boîte</t>
  </si>
  <si>
    <t>Type</t>
  </si>
  <si>
    <t>Agent de renseignement</t>
  </si>
  <si>
    <t>Officier en reconnaissance</t>
  </si>
  <si>
    <t>Saboteur</t>
  </si>
  <si>
    <t>Tourelles blaster</t>
  </si>
  <si>
    <t>Moldy Crow</t>
  </si>
  <si>
    <t>Navigateur</t>
  </si>
  <si>
    <t>Pilote instructeur</t>
  </si>
  <si>
    <t>Prisonnier rebelle</t>
  </si>
  <si>
    <t>Brouilleur de senseurs</t>
  </si>
  <si>
    <t>Senseurs avancés</t>
  </si>
  <si>
    <t>Lasers antipoursuite</t>
  </si>
  <si>
    <t>ST-321</t>
  </si>
  <si>
    <t>Furtivité</t>
  </si>
  <si>
    <t>VG</t>
  </si>
  <si>
    <t>VGS</t>
  </si>
  <si>
    <t>D</t>
  </si>
  <si>
    <t>VD</t>
  </si>
  <si>
    <t>VDS</t>
  </si>
  <si>
    <t>DT</t>
  </si>
  <si>
    <t>Intercepter TIE</t>
  </si>
  <si>
    <t>Defenseur TIE</t>
  </si>
  <si>
    <t>Navette classe Lambda</t>
  </si>
  <si>
    <t>VT-49</t>
  </si>
  <si>
    <t>Grandes cartes</t>
  </si>
  <si>
    <t>Petites cartes</t>
  </si>
  <si>
    <t>Tourelle à canon ionique</t>
  </si>
  <si>
    <t>As Impériaux</t>
  </si>
  <si>
    <t>Prototype</t>
  </si>
  <si>
    <t>Fonction</t>
  </si>
  <si>
    <t>Dégâts</t>
  </si>
  <si>
    <t>Total</t>
  </si>
  <si>
    <t>minimum</t>
  </si>
  <si>
    <t>pilote</t>
  </si>
  <si>
    <t>maximum</t>
  </si>
  <si>
    <t>sans pilote</t>
  </si>
  <si>
    <t>Capacités</t>
  </si>
  <si>
    <t>Ratio</t>
  </si>
  <si>
    <t>capacité/coût</t>
  </si>
  <si>
    <t>Vague</t>
  </si>
  <si>
    <t>Occultation</t>
  </si>
  <si>
    <t>As Rebelles</t>
  </si>
  <si>
    <t xml:space="preserve">Cible </t>
  </si>
  <si>
    <t>Tantive IV</t>
  </si>
  <si>
    <t>Energie</t>
  </si>
  <si>
    <t>Renforcement</t>
  </si>
  <si>
    <t>Dégâts proue</t>
  </si>
  <si>
    <t>Dégâts poupe</t>
  </si>
  <si>
    <t>CR-90</t>
  </si>
  <si>
    <t>E-wing</t>
  </si>
  <si>
    <t>R7-T1</t>
  </si>
  <si>
    <t>Astromech R7</t>
  </si>
  <si>
    <t>Torpilles fléchettes</t>
  </si>
  <si>
    <t>Leurre</t>
  </si>
  <si>
    <t>Ailier</t>
  </si>
  <si>
    <t>Missiles à impulsion ionique</t>
  </si>
  <si>
    <t>Munitions à sureté intégrée</t>
  </si>
  <si>
    <t>Prédateur</t>
  </si>
  <si>
    <t>TIE fantôme</t>
  </si>
  <si>
    <t>Tacticien</t>
  </si>
  <si>
    <t>Accélérateur de particules de Stygium</t>
  </si>
  <si>
    <t>Faction</t>
  </si>
  <si>
    <t>R</t>
  </si>
  <si>
    <t>I</t>
  </si>
  <si>
    <t>I/V</t>
  </si>
  <si>
    <t>R/V</t>
  </si>
  <si>
    <t>E</t>
  </si>
  <si>
    <t>A</t>
  </si>
  <si>
    <t>Débris</t>
  </si>
  <si>
    <t>Opportuniste</t>
  </si>
  <si>
    <t>Coque améliorée</t>
  </si>
  <si>
    <t>Ordinateur de visée</t>
  </si>
  <si>
    <t>TIE de la garde royale</t>
  </si>
  <si>
    <t>Kyle Katarn</t>
  </si>
  <si>
    <t>Jan Ors</t>
  </si>
  <si>
    <t>Roquettes à proton</t>
  </si>
  <si>
    <t>Radars améliorés</t>
  </si>
  <si>
    <t>B-wing/E2</t>
  </si>
  <si>
    <t>Radoub à Chardaan</t>
  </si>
  <si>
    <t>O</t>
  </si>
  <si>
    <t>T</t>
  </si>
  <si>
    <t>C</t>
  </si>
  <si>
    <t>Dé Rouge</t>
  </si>
  <si>
    <t>Dé Vert</t>
  </si>
  <si>
    <t>2DR</t>
  </si>
  <si>
    <t>0-1</t>
  </si>
  <si>
    <t>0-2</t>
  </si>
  <si>
    <t>3DR</t>
  </si>
  <si>
    <t>0-3</t>
  </si>
  <si>
    <t>4DR</t>
  </si>
  <si>
    <t>0-4</t>
  </si>
  <si>
    <t>2DV</t>
  </si>
  <si>
    <t>3DV</t>
  </si>
  <si>
    <t>Conteneur</t>
  </si>
  <si>
    <t>Prime (ID)</t>
  </si>
  <si>
    <t>Escorte (ID)</t>
  </si>
  <si>
    <t>Contrebandier (ID)</t>
  </si>
  <si>
    <t>Vaisseaux désactivés</t>
  </si>
  <si>
    <t>Role (ID)</t>
  </si>
  <si>
    <t>Mine</t>
  </si>
  <si>
    <t>Contrôle</t>
  </si>
  <si>
    <t>Portée / hyperespace</t>
  </si>
  <si>
    <t>Groupe</t>
  </si>
  <si>
    <t>Turbolaser</t>
  </si>
  <si>
    <t>Ion blast</t>
  </si>
  <si>
    <t>Class E cargo conteneur</t>
  </si>
  <si>
    <t>Moteur PRL</t>
  </si>
  <si>
    <t>Charge active</t>
  </si>
  <si>
    <t>Charge leurre</t>
  </si>
  <si>
    <t>Capsule de sauvetage</t>
  </si>
  <si>
    <t>Ennemis Publics</t>
  </si>
  <si>
    <t>V</t>
  </si>
  <si>
    <t>Cache</t>
  </si>
  <si>
    <t>Vitesse</t>
  </si>
  <si>
    <t>Maniabilité</t>
  </si>
  <si>
    <t>Esquive</t>
  </si>
  <si>
    <t>Acquisition de cible</t>
  </si>
  <si>
    <t>Gagner un marqueur esquive</t>
  </si>
  <si>
    <t>Gagner un marqueur concentration</t>
  </si>
  <si>
    <t>Gagner un marqueur occultation</t>
  </si>
  <si>
    <t>Placer une cible sur un ennemi à portée</t>
  </si>
  <si>
    <t>Talent de pilote expérimenté</t>
  </si>
  <si>
    <t>Droïde Astromech</t>
  </si>
  <si>
    <t>Astromech déglingué</t>
  </si>
  <si>
    <t>Droïde Astromech de récupération</t>
  </si>
  <si>
    <t>Torpilles</t>
  </si>
  <si>
    <t>Missiles</t>
  </si>
  <si>
    <t>Tourelles</t>
  </si>
  <si>
    <t>Canons</t>
  </si>
  <si>
    <t>Membres d'équipage</t>
  </si>
  <si>
    <t>Systèmes</t>
  </si>
  <si>
    <t>Systèmes de vaisseaux</t>
  </si>
  <si>
    <t>Illégale</t>
  </si>
  <si>
    <t>Modifications</t>
  </si>
  <si>
    <t>Titres</t>
  </si>
  <si>
    <t>Améliorations illégales</t>
  </si>
  <si>
    <t>Modifications de vaisseau</t>
  </si>
  <si>
    <t>Titres de vaisseau</t>
  </si>
  <si>
    <t>1</t>
  </si>
  <si>
    <t>2</t>
  </si>
  <si>
    <t>3</t>
  </si>
  <si>
    <t>4</t>
  </si>
  <si>
    <t>5</t>
  </si>
  <si>
    <t>6</t>
  </si>
  <si>
    <t>7</t>
  </si>
  <si>
    <t>8</t>
  </si>
  <si>
    <t>9</t>
  </si>
  <si>
    <t>10</t>
  </si>
  <si>
    <t>Id</t>
  </si>
  <si>
    <t>Boîte de base</t>
  </si>
  <si>
    <t>Vague 1</t>
  </si>
  <si>
    <t>Vague 2</t>
  </si>
  <si>
    <t>Vague 3</t>
  </si>
  <si>
    <t>As</t>
  </si>
  <si>
    <t>Vague 4</t>
  </si>
  <si>
    <t>Vague épique</t>
  </si>
  <si>
    <t>Vague 5</t>
  </si>
  <si>
    <t>Vague 6</t>
  </si>
  <si>
    <t>Chasseur X-wing</t>
  </si>
  <si>
    <t>Chasseur TIE Advanced</t>
  </si>
  <si>
    <t>Chasseur Y-wing</t>
  </si>
  <si>
    <t>Chasseur A-wing</t>
  </si>
  <si>
    <t>Chasseur de Têtes Z-95</t>
  </si>
  <si>
    <t>Cargo YT-2400</t>
  </si>
  <si>
    <t>K-Wing</t>
  </si>
  <si>
    <t>Slave 1</t>
  </si>
  <si>
    <t>Navette de Classe Lambda</t>
  </si>
  <si>
    <t>Décimateur VT-49</t>
  </si>
  <si>
    <t>Raider Impérial</t>
  </si>
  <si>
    <t>TIE Punisher</t>
  </si>
  <si>
    <t>StarViper</t>
  </si>
  <si>
    <t>Intercepteur M3-A</t>
  </si>
  <si>
    <t>IG-2000</t>
  </si>
  <si>
    <t>Hound’s Tooth</t>
  </si>
  <si>
    <t>Chasseur Kihraxz</t>
  </si>
  <si>
    <t>Vague 7</t>
  </si>
  <si>
    <t>NAME</t>
  </si>
  <si>
    <t>DESCRIPTION</t>
  </si>
  <si>
    <t>WAVE</t>
  </si>
  <si>
    <t>COST</t>
  </si>
  <si>
    <t>type</t>
  </si>
  <si>
    <t>vaisseau</t>
  </si>
  <si>
    <t>taille</t>
  </si>
  <si>
    <t>faction</t>
  </si>
  <si>
    <t>Impérial uniquement</t>
  </si>
  <si>
    <t>Racailles uniquement</t>
  </si>
  <si>
    <t>Rebelles uniquement</t>
  </si>
  <si>
    <t>Grand vaisseau uniquement</t>
  </si>
  <si>
    <t>impérial</t>
  </si>
  <si>
    <t>racaille</t>
  </si>
  <si>
    <t>rebelles</t>
  </si>
  <si>
    <t>grand</t>
  </si>
  <si>
    <t>immense</t>
  </si>
  <si>
    <t>Vaisseau immense uniquement</t>
  </si>
  <si>
    <t>Y-wing uniquement</t>
  </si>
  <si>
    <t>A-wing uniquement</t>
  </si>
  <si>
    <t>TIE advanced uniquement</t>
  </si>
  <si>
    <t>TIE advanced</t>
  </si>
  <si>
    <t>GR-75</t>
  </si>
  <si>
    <t>11</t>
  </si>
  <si>
    <t>Astromech récupéré</t>
  </si>
  <si>
    <t>Récupération</t>
  </si>
  <si>
    <t>Brouillage</t>
  </si>
  <si>
    <t>Coordination</t>
  </si>
  <si>
    <t>Cargo</t>
  </si>
  <si>
    <t>CR-90 proue</t>
  </si>
  <si>
    <t>CR-90 poupe</t>
  </si>
  <si>
    <t>Equipes</t>
  </si>
  <si>
    <t>Armement</t>
  </si>
  <si>
    <t>14</t>
  </si>
  <si>
    <t>Raider Impérial proue</t>
  </si>
  <si>
    <t>Raider Impérial poupe</t>
  </si>
  <si>
    <t>Gabarit</t>
  </si>
  <si>
    <t>Récupérer des boucliers à partir de l''énergie disponible</t>
  </si>
  <si>
    <t>Gagner un marqueur esquive pour tous les jets de défense</t>
  </si>
  <si>
    <t>Ajouter 2 marqueurs de stress à un vaisseau ennemi à portée 1-2</t>
  </si>
  <si>
    <t>Un vaisseau allié à portée 1-2 peut faire une action gratuite</t>
  </si>
  <si>
    <t>Tourelles d'armement</t>
  </si>
  <si>
    <t>Equipes techniques</t>
  </si>
  <si>
    <t>SHIP_TYPE_ID</t>
  </si>
  <si>
    <t>RESTRICTION_TYPE_ID</t>
  </si>
  <si>
    <t>SHIP_SIZE_ID</t>
  </si>
  <si>
    <t>FACTION_ID</t>
  </si>
  <si>
    <t>TIE fantôme uniquement</t>
  </si>
  <si>
    <t>B-wing uniquement</t>
  </si>
  <si>
    <t>Agressor</t>
  </si>
  <si>
    <t>Unique</t>
  </si>
  <si>
    <t>Limité</t>
  </si>
  <si>
    <t>R5-P9</t>
  </si>
  <si>
    <t>R3-A2</t>
  </si>
  <si>
    <t>R2-D6</t>
  </si>
  <si>
    <t>R4-D6</t>
  </si>
  <si>
    <t>Jan Dodonna</t>
  </si>
  <si>
    <t>Torynn Farr</t>
  </si>
  <si>
    <t>Restrictions</t>
  </si>
  <si>
    <t>Carlist Rieekan</t>
  </si>
  <si>
    <t>Droïde de réparation WED-15</t>
  </si>
  <si>
    <t>Outils de slicer</t>
  </si>
  <si>
    <t>Brouilleur de fréquence</t>
  </si>
  <si>
    <t>Amplificateur comm</t>
  </si>
  <si>
    <t>Projecteur de boucliers</t>
  </si>
  <si>
    <t>Réserves de gaz Tibanna</t>
  </si>
  <si>
    <t>Générateur de bouclier auxiliaire</t>
  </si>
  <si>
    <t>Emetteur EM</t>
  </si>
  <si>
    <t>Booster</t>
  </si>
  <si>
    <t>Compartiments supplémentaires</t>
  </si>
  <si>
    <t>Préparé pour le combat</t>
  </si>
  <si>
    <t>Bright Hope</t>
  </si>
  <si>
    <t>Quantum Storm</t>
  </si>
  <si>
    <t>Duty Free</t>
  </si>
  <si>
    <t>Raymus Antilles</t>
  </si>
  <si>
    <t>Leia Organa</t>
  </si>
  <si>
    <t>Coordinateur de visée</t>
  </si>
  <si>
    <t>Z-6PO</t>
  </si>
  <si>
    <t>Han Solo</t>
  </si>
  <si>
    <t>Canons quadrilaser</t>
  </si>
  <si>
    <t>Equipe de mécaniciens</t>
  </si>
  <si>
    <t>Equipe des senseurs</t>
  </si>
  <si>
    <t>Réacteur à ionisation</t>
  </si>
  <si>
    <t>Loup solitaire</t>
  </si>
  <si>
    <t>Restez en ligne</t>
  </si>
  <si>
    <t>Lando Calrissian</t>
  </si>
  <si>
    <t>Dash Rendar</t>
  </si>
  <si>
    <t>Leebo</t>
  </si>
  <si>
    <t>Contres-mesures</t>
  </si>
  <si>
    <t>Interface expérimentale</t>
  </si>
  <si>
    <t>Outrider</t>
  </si>
  <si>
    <t>Impitoyable</t>
  </si>
  <si>
    <t>Intimidation</t>
  </si>
  <si>
    <t>Torpilles ioniques</t>
  </si>
  <si>
    <t>Ysanne Isard</t>
  </si>
  <si>
    <t>Officier de la flotte</t>
  </si>
  <si>
    <t>Moff Jerjerrod</t>
  </si>
  <si>
    <t>Mara Jade</t>
  </si>
  <si>
    <t>Brouilleur tactique</t>
  </si>
  <si>
    <t>Dauntless</t>
  </si>
  <si>
    <t>Nombre</t>
  </si>
  <si>
    <t>Aggressor</t>
  </si>
  <si>
    <t>icone_evade.png</t>
  </si>
  <si>
    <t>icone_focus.png</t>
  </si>
  <si>
    <t>icone_targetlock.png</t>
  </si>
  <si>
    <t>icone_barrelroll.png</t>
  </si>
  <si>
    <t>icone_boost.png</t>
  </si>
  <si>
    <t>icone_cloak.png</t>
  </si>
  <si>
    <t>icone_recover.png</t>
  </si>
  <si>
    <t>icone_reinforce.png</t>
  </si>
  <si>
    <t>icone_jam.png</t>
  </si>
  <si>
    <t>icone_coordinate.png</t>
  </si>
  <si>
    <t>Se déplacer latéralement à l''aide d''un gabarit 1</t>
  </si>
  <si>
    <t>Avancer a l''aide d''un gabarit 1</t>
  </si>
  <si>
    <t>icone</t>
  </si>
  <si>
    <t>sil_X-wing.png</t>
  </si>
  <si>
    <t>sil_Z-95 Headhunter.png</t>
  </si>
  <si>
    <t>sil_Y-wing.png</t>
  </si>
  <si>
    <t>sil_A-wing.png</t>
  </si>
  <si>
    <t>sil_B-wing.png</t>
  </si>
  <si>
    <t>sil_E-wing.png</t>
  </si>
  <si>
    <t>sil_TIE Fighter.png</t>
  </si>
  <si>
    <t>sil_TIE Advanced.png</t>
  </si>
  <si>
    <t>sil_TIE Interceptor.png</t>
  </si>
  <si>
    <t>sil_TIE Bomber.png</t>
  </si>
  <si>
    <t>sil_TIE Defender.png</t>
  </si>
  <si>
    <t>sil_TIE Phantom.png</t>
  </si>
  <si>
    <t>sil_YT-1300.png</t>
  </si>
  <si>
    <t>sil_Firespray.png</t>
  </si>
  <si>
    <t>sil_HWK-290.png</t>
  </si>
  <si>
    <t>sil_Lambda-Class Shuttle.png</t>
  </si>
  <si>
    <t>sil_YT-2400.png</t>
  </si>
  <si>
    <t>sil_VT-49.png</t>
  </si>
  <si>
    <t>sil_StarViper.png</t>
  </si>
  <si>
    <t>sil_M3-A.png</t>
  </si>
  <si>
    <t>sil_Aggressor.png</t>
  </si>
  <si>
    <t>sil_GR-75.png</t>
  </si>
  <si>
    <t>sil_CR90.png</t>
  </si>
  <si>
    <t>sil_Raider-class corvette.png</t>
  </si>
  <si>
    <t>Card_Talents.png</t>
  </si>
  <si>
    <t>Card_Astromech.png</t>
  </si>
  <si>
    <t>Card_Salvaged.png</t>
  </si>
  <si>
    <t>Card_Torpedoes.png</t>
  </si>
  <si>
    <t>Card_Missiles.png</t>
  </si>
  <si>
    <t>Card_Bombs.png</t>
  </si>
  <si>
    <t>Card_Turret.png</t>
  </si>
  <si>
    <t>Card_Cannons.png</t>
  </si>
  <si>
    <t>Card_Crew.png</t>
  </si>
  <si>
    <t>Card_Systems.png</t>
  </si>
  <si>
    <t>Card_Illicit.png</t>
  </si>
  <si>
    <t>Card_Upgrades.png</t>
  </si>
  <si>
    <t>Card_Title.png</t>
  </si>
  <si>
    <t>Card_Cargo.png</t>
  </si>
  <si>
    <t>Card_Hardpoint.png</t>
  </si>
  <si>
    <t>Card_Team.png</t>
  </si>
  <si>
    <t>Texte</t>
  </si>
  <si>
    <t>&lt;b&gt;Action : &lt;/b&gt;augmentez votre valeur d''agilité de 1 jusqu''à la fin de ce tour de jeu.</t>
  </si>
  <si>
    <t>Straight</t>
  </si>
  <si>
    <t>Bank Left</t>
  </si>
  <si>
    <t>Bank Right</t>
  </si>
  <si>
    <t>Turn Left</t>
  </si>
  <si>
    <t>Turn Right</t>
  </si>
  <si>
    <t>White</t>
  </si>
  <si>
    <t>Green</t>
  </si>
  <si>
    <t>Red</t>
  </si>
  <si>
    <t>Koiogran Turn</t>
  </si>
  <si>
    <t>Stationary</t>
  </si>
  <si>
    <t>Segnors Left</t>
  </si>
  <si>
    <t>Segnors Right</t>
  </si>
  <si>
    <t>DIFFICULTY</t>
  </si>
  <si>
    <t>ICON</t>
  </si>
  <si>
    <t>icone_straight.png</t>
  </si>
  <si>
    <t>icone_straight-g.png</t>
  </si>
  <si>
    <t>icone_straight-r.png</t>
  </si>
  <si>
    <t>icone_bankleft.png</t>
  </si>
  <si>
    <t>icone_bankleft-g.png</t>
  </si>
  <si>
    <t>icone_bankleft-r.png</t>
  </si>
  <si>
    <t>icone_bankright.png</t>
  </si>
  <si>
    <t>icone_bankright-g.png</t>
  </si>
  <si>
    <t>icone_bankright-r.png</t>
  </si>
  <si>
    <t>icone_koiogran-r.png</t>
  </si>
  <si>
    <t>icone_segnorsleft-r.png</t>
  </si>
  <si>
    <t>icone_segnorsright-r.png</t>
  </si>
  <si>
    <t>icone_stationary-r.png</t>
  </si>
  <si>
    <t>icone_turnleft.png</t>
  </si>
  <si>
    <t>icone_turnleft-g.png</t>
  </si>
  <si>
    <t>icone_turnleft-r.png</t>
  </si>
  <si>
    <t>icone_turnright.png</t>
  </si>
  <si>
    <t>icone_turnright-g.png</t>
  </si>
  <si>
    <t>icone_turnright-r.png</t>
  </si>
  <si>
    <t>W</t>
  </si>
  <si>
    <t>w</t>
  </si>
  <si>
    <t>G</t>
  </si>
  <si>
    <t>SG</t>
  </si>
  <si>
    <t>S</t>
  </si>
  <si>
    <t>SD</t>
  </si>
  <si>
    <t>Firespray-31 (scum)</t>
  </si>
  <si>
    <t>HWK-290 (scum)</t>
  </si>
  <si>
    <t>15</t>
  </si>
  <si>
    <t>16</t>
  </si>
  <si>
    <t>Amélioration</t>
  </si>
  <si>
    <t>Pilotage</t>
  </si>
  <si>
    <t>Biggs Darklighter</t>
  </si>
  <si>
    <t>Les autres vaisseaux alliés situés à portée 1 ne peuvent être les cibles d''attaques si l''assaillant est en mesure de vous attaquer à la place.</t>
  </si>
  <si>
    <t>&lt;i&gt;Véritable unité d''élite, l''escadron Rouge regroupait certains des meilleurs pilotes de l''Alliance rebelle.&lt;/i&gt;</t>
  </si>
  <si>
    <t>Pilote débutant</t>
  </si>
  <si>
    <t>&lt;i&gt;Conçu par Incom Corporation, le X-wing T-65 compta rapidement parmi les appareils militaires les plus efficaces de la galaxie et fut d''un réel secours pour la Rébellion.&lt;/i&gt;</t>
  </si>
  <si>
    <t>Mauler Mithel</t>
  </si>
  <si>
    <t>Le chasseur TIE n''a ni boucliers ni systèmes de survie, si bien que les pilotes ne peuvent compter que sur eux-mêmes.</t>
  </si>
  <si>
    <t>Son système de moteurs ioniques jumeaux fait du TIE un des chasseurs les plus maniables jamais produits.</t>
  </si>
  <si>
    <t>Pilote de l''escadron Noir</t>
  </si>
  <si>
    <t>Pilote de l''escadron Obsidian</t>
  </si>
  <si>
    <t>Pilote de l''escadron Rouge</t>
  </si>
  <si>
    <t>Pilote de l''académie</t>
  </si>
  <si>
    <t>Wedge Antilles</t>
  </si>
  <si>
    <t>Garven Dreis</t>
  </si>
  <si>
    <t>Horton Salm</t>
  </si>
  <si>
    <t>Quand vous attaquez à portée 2 ou 3, vous pouvez relancer vos résultats vierges.</t>
  </si>
  <si>
    <t>Dutch Vander</t>
  </si>
  <si>
    <t>Après avoir verrouillé une cible, choisissez un vaisseau allié situé à portée 1 ou 2. Cet autre vaisseau peut aussitôt verrouiller une cible.</t>
  </si>
  <si>
    <t>Pilote de l''escadron Gris</t>
  </si>
  <si>
    <t>&lt;i&gt;Grâce à sa vitesse, sa robustesse et son armement, le Y-wing resta l''un des principaux chasseurs de la flotte rebelle longtemps après avoir pris sa retraite officielle.&lt;/i&gt;</t>
  </si>
  <si>
    <t>Pilote de l''escadron Or</t>
  </si>
  <si>
    <t>&lt;i&gt;Le très polyvalent et fiable Y-wing BTL-A4 fut le principal chasseur de la Rébellion jusqu''à l''arrivée du X-wing T-65.&lt;/i&gt;</t>
  </si>
  <si>
    <t>Howlrunner</t>
  </si>
  <si>
    <t>Backstabber</t>
  </si>
  <si>
    <t>Quand vous attaquez en dehors de l''arc de tir du défenseur, lancez un dé d''attaque supplémentaire.</t>
  </si>
  <si>
    <t>Winged Gundark</t>
  </si>
  <si>
    <t>Quand vous attaquez à portée 1, vous pouvez échanger 1 de vos résultats &lt;img class="smallicon" src="$path/icone_hit.png"&gt; contre un résultat &lt;img class="smallicon" src="$path/icone_criticalhit.png"&gt;</t>
  </si>
  <si>
    <t>Maarek Stele</t>
  </si>
  <si>
    <t>Si votre attaque se solde par une carte de dégâts face visible pour le défenseur, piochez 3 cartes de dégâts, choisissez-en une que vous lui infligez, et défaussez les autres.</t>
  </si>
  <si>
    <t>Vous pouvez effectuer 2 actions lors de l''étape "Effectuer une action".</t>
  </si>
  <si>
    <t>Pilote de l''escadron Orage</t>
  </si>
  <si>
    <t>Pilote de l''escadron Tempête</t>
  </si>
  <si>
    <t>&lt;i&gt;Le TIE Advanced a été produit en série limitées, mais ultérieurement les ingénieurs de Sienar incorporèrent la plus grande partie de ces améliorations dans leur nouveau modèle de TIE : Le TIE Intercepteur.&lt;/i&gt;</t>
  </si>
  <si>
    <t>Tycho Celchu</t>
  </si>
  <si>
    <t>Arvel Crynyd</t>
  </si>
  <si>
    <t>Pilote sur prototype</t>
  </si>
  <si>
    <t>Soontir Fel</t>
  </si>
  <si>
    <t>Colère de Fel</t>
  </si>
  <si>
    <t>Pilote de l''escadron Sabre</t>
  </si>
  <si>
    <t>Pilote de l''escadron Avenger</t>
  </si>
  <si>
    <t>Pilote de l''escadron Alpha</t>
  </si>
  <si>
    <t>Contrebandier de la Bordure extérieure</t>
  </si>
  <si>
    <t>Boba Fett</t>
  </si>
  <si>
    <t>Kath Scarlet</t>
  </si>
  <si>
    <t>Krassis Trelix</t>
  </si>
  <si>
    <t>Chasseur de primes</t>
  </si>
  <si>
    <t>Ten Numb</t>
  </si>
  <si>
    <t>Ibtisam</t>
  </si>
  <si>
    <t>Pilote de l''escadron Dague</t>
  </si>
  <si>
    <t>Pilote de l''escadron Bleu</t>
  </si>
  <si>
    <t>Roark Garnet</t>
  </si>
  <si>
    <t>Agent rebelle</t>
  </si>
  <si>
    <t>Airen Cracken</t>
  </si>
  <si>
    <t>Lieutenant Blount</t>
  </si>
  <si>
    <t>Pilote de l''escadron Tala</t>
  </si>
  <si>
    <t>Pilote de l''escadron Bandit</t>
  </si>
  <si>
    <t>Corran Horn</t>
  </si>
  <si>
    <t>Ethan A''baht</t>
  </si>
  <si>
    <t>Pilote de l''escadron Lune Noire</t>
  </si>
  <si>
    <t>Pilote de l''escadron Valet</t>
  </si>
  <si>
    <t>Major Rhymer</t>
  </si>
  <si>
    <t>Capitaine Jonus</t>
  </si>
  <si>
    <t>Pilote de l''escadron Gamma</t>
  </si>
  <si>
    <t>Pilote de l''escadron Cimeterre</t>
  </si>
  <si>
    <t>Rexler Brath</t>
  </si>
  <si>
    <t>Colonel Vessery</t>
  </si>
  <si>
    <t>Pilote de l''escadron Onyx</t>
  </si>
  <si>
    <t>Pilote de l''escadron Delta</t>
  </si>
  <si>
    <t>Whisper</t>
  </si>
  <si>
    <t>Echo</t>
  </si>
  <si>
    <t>Pilote de l''escadron Ombre</t>
  </si>
  <si>
    <t>Pilote de l''escadron Sigma</t>
  </si>
  <si>
    <t>Capitaine Kagi</t>
  </si>
  <si>
    <t>Colonel Jendon</t>
  </si>
  <si>
    <t>Capitaine Yorr</t>
  </si>
  <si>
    <t>Pilote du Groupe Omicron</t>
  </si>
  <si>
    <t>Quand vous attaquez à portée 1, lancez 1 dé d''attaque supplémentaire.</t>
  </si>
  <si>
    <t>Quand vous défendez, les vaisseaux qui vous attaquent ne peuvent ni utiliser de marqueurs de concentration ni relancer les dés d''attaque.</t>
  </si>
  <si>
    <t>Après avoir utilisé votre acquisition de cible, lancez 1 dé de défense. Sur un résultat &lt;img class="smallicon" src="$path/action/icone_evade.png"&gt;, verrouillez aussitôt le même vaisseau. Vous ne pouvez cependant pas utiliser cette nouvelle acquisition de cible durant cette attaque.</t>
  </si>
  <si>
    <t>Pendant la phase de dénouement, choisissez une de vos cartes dégâts face visible assortie du trait &lt;b&gt;&lt;i&gt;Vaisseau&lt;/i&gt;&lt;/b&gt; et retournez-la face cachée.</t>
  </si>
  <si>
    <t>Considérez toutes les manoeuvres à vitesse 1 ou 2 comme des manoeuvres vertes.</t>
  </si>
  <si>
    <t>Quand vous déclarez la cible de votre attaque, si le défenseur est dans votre arc de tir, vous pouvez recevoir 1 marqueur de stress pour que le défenseur en reçoive 1 aussi.</t>
  </si>
  <si>
    <t>Quand vous recevez une carte de dégâts assortie du trait &lt;b&gt;&lt;i&gt;Pilote&lt;/i&gt;&lt;/b&gt; face visible, défaussez-là aussitôt (sans résoudre sa capacité).</t>
  </si>
  <si>
    <t>Au début de la phase de combat, choisissez 1 vaisseau allié situé à portée 1. Jusqu''à la fin de cette phase, considérez que la valeur de pilotage du vaisseau en question est égale à la vôtre.</t>
  </si>
  <si>
    <t>Vous pouvez considérer l''intitulé "&lt;b&gt;Attaque (Acquisition de cible)&lt;/b&gt;" comme un intitulé "&lt;b&gt;Attaque (concentration)&lt;/b&gt;". Quand une attaque vous demande d''utiliser un marqueur d''acquisition de cible, vous pouvez utiliser un marqueur de concentration à la place.</t>
  </si>
  <si>
    <t>Quand vous défendez, vous pouvez recevoir 1 marqueur de stress pour choisir 1 dé d''attaque. L''attaquant doit relancer ce dé. Si vous avez au moins 1 marqueur de stress, vous ne pouvez pas utiliser cette capacité.</t>
  </si>
  <si>
    <t>Augmentez votre valeur de pilotage de 2.</t>
  </si>
  <si>
    <t>Quand un vaisseau allié situé à portée 1 est touché par une attaque, vous pouvez subir 1 des résultats &lt;img class="smallicon" src="$path/icone_criticalhit.png"&gt; non annulés à la place de l''appareil visé.</t>
  </si>
  <si>
    <t>&lt;b&gt;Action :&lt;/b&gt; jusqu''à la fin du tour, augmentez votre valeur d''arme principale de 1 et réduisez votre valeur d''agilité de 1.</t>
  </si>
  <si>
    <t>Quand vous révélez une manoeuvre rouge, vous pouvez défausser cette carte pour traiter cette manoeuvre comme une manoeuvre blanche jusqu''à la fin de la phase d''activation.</t>
  </si>
  <si>
    <t>Quand vous attaquez un vaisseau situé dans votre arc de tir, si vous n''êtes pas dans l''arc de tir de ce vaisseau, réduisez sa valeur d''agilité de 1 (jusqu''à un minimum de 0).</t>
  </si>
  <si>
    <t>Au début de la phase de combat, retirez 1 marqueur de stress d''un autre vaisseau allié situé à portée 1.</t>
  </si>
  <si>
    <t>Quand vous attaquez, vous pouvez relancer 1 dé d''attaque. Si la valeur de pilotage du défenseur est de "2" ou moins, vous pouvez relancer jusqu''à 2 dés d''attaque à la place.</t>
  </si>
  <si>
    <t>Quand vous attaquez ou défendez, s''il n''y a pas de vaisseaux alliés à portée 1-2, vous pouvez relancer 1 de vos résultats vierges</t>
  </si>
  <si>
    <t>Tant que vous êtes au contact avec un vaisseau ennemi, réduisez de 1 la valeur d''agilité de ce vaisseau</t>
  </si>
  <si>
    <t>Portée</t>
  </si>
  <si>
    <t>2-3</t>
  </si>
  <si>
    <t>&lt;b&gt;Attaque (acquisition de cible) :&lt;/b&gt; utilisez votre acquisition de cible et défaussez cette carte pour effectuer cette attaque. Vous pouvez échanger jusqu''à 3 de vos résultats vierge contre autant de résultats &lt;img class="smallicon" src="$path/action/icone_focus.png"&gt;.</t>
  </si>
  <si>
    <t>&lt;b&gt;Action : &lt;/b&gt; en attaquant ce tour-ci, vous pouvez échanger 1 de vos résultats &lt;img class="smallicon" src="$path/action/icone_focus.png"&gt; contre un résultat &lt;img class="smallicon" src="$path/icone_criticalhit.png"&gt;, et tous vos autres résultats &lt;img class="smallicon" src="$path/action/icone_focus.png"&gt; contre des résultats &lt;img class="smallicon" src="$path/icone_hit.png"&gt;.</t>
  </si>
  <si>
    <t>Après avoir exécuté une manoeuvre verte, vous pouvez récupérer 1 bouclier (sans pouvoir dépasser votre valeur de boucliers).</t>
  </si>
  <si>
    <t>&lt;b&gt;Attaque (acquisition de cible) :&lt;/b&gt; utilisez votre acquisition de cible et défaussez cette carte pour effectuer cette attaque. Vous pouvez échanger 1 de vos résultats &lt;img class="smallicon" src="$path/action/icone_focus.png"&gt; contre 1 résultat &lt;img class="smallicon" src="$path/icone_criticalhit.png"&gt;.</t>
  </si>
  <si>
    <t>&lt;b&gt;Action :&lt;/b&gt; choisissez 1 vaisseau situé à portée 1 ou 2 dont la valeur de pilotage est inférieur à la vôtre.  Ce vaisseau peut aussitôt effectuer 1 action gratuite.</t>
  </si>
  <si>
    <t>Une fois par tour, après avoir effectué une action, vous pouvez effectuer 1 action gratuite figurant dans votre barre d''action. Recevez ensuite 1 marqueur de stress.</t>
  </si>
  <si>
    <t>1-2</t>
  </si>
  <si>
    <t>&lt;b&gt;Attaque (concentration) :&lt;/b&gt;  dépensez un marqueur concentration pour effectuer cette attaque contre 1 vaisseau (même s''il se situe en dehors de votre arc de tir).</t>
  </si>
  <si>
    <t>&lt;b&gt;Attaque :&lt;/b&gt; attaquez 1 vaisseau (même s''il se situe en dehors de votre arc de tir). Si cette attaque touche la cible, cette dernière encaisse 1 dégât et reçoit 1 marqueur ionique. Ensuite, annulez &lt;b&gt;tous&lt;/b&gt; les résultats des dés.</t>
  </si>
  <si>
    <t>&lt;b&gt;Attaque (acquisition de cible) :&lt;/b&gt; défaussez cette carte pour effectuer cette attaque. Le défenseur ne peut pas utiliser de marqueurs d''évasion durant cette attaque.</t>
  </si>
  <si>
    <t>&lt;b&gt;Attaque (acquisition de cible) :&lt;/b&gt; utilisez votre acquisition de cible et défaussez cette carte pour effectuer cette attaque. Si cette attaque touche, chaque autre vaisseau situé à portée 1 du défenseur subit 1 dégât.</t>
  </si>
  <si>
    <t>Cette carte a un coût en points d''escadron négatif.</t>
  </si>
  <si>
    <t>1-3</t>
  </si>
  <si>
    <t>&lt;b&gt;Attaque :&lt;/b&gt; attaquez 1 vaisseau. Juste après avoir lancé vos dés d''attaque, vous devez changer tous vos résultats &lt;img class="smallicon" src="$path/icone_criticalhit.png"&gt; en résultats &lt;img class="smallicon" src="$path/icone_hit.png"&gt;.</t>
  </si>
  <si>
    <t>&lt;b&gt;Attaque :&lt;/b&gt; attaquez 1 vaisseau. Vos résultats &lt;img class="smallicon" src="$path/icone_hit.png"&gt; ne peuvent pas être annulés par des dés de défense. Le défenseur peut annuler les résultats &lt;img class="smallicon" src="$path/icone_criticalhit.png"&gt; avant les résultats &lt;img class="smallicon" src="$path/icone_hit.png"&gt;.</t>
  </si>
  <si>
    <t>&lt;b&gt;Attaque :&lt;/b&gt; attaquez 1 vaisseau. Si cette attaque touche, le défenseur subit 1 dégât et reçoit 1 marqueur ionique. Ensuite annulez le résultat de &lt;b&gt;tous&lt;/b&gt; les dés.</t>
  </si>
  <si>
    <t>&lt;b&gt;Action :&lt;/b&gt; exécutez une manoeuvre blanche (&lt;img class="smallicon" src="$path/dial/icone_turnleft.png"&gt;1) ou (&lt;img class="smallicon" src="$path/dial/icone_turnright.png"&gt;1). Puis recevez un marqueur de stress. Ensuite, si vous n''avez pas l''icône d''action &lt;img class="smallicon" src="$path/action/icone_boost.png"&gt;, lancez 2 dés d''attaque et subissez les dégâts (&lt;img class="smallicon" src="$path/icone_hit.png"&gt;) et les dégâts critiques (&lt;img class="smallicon" src="$path/icone_criticalhit.png"&gt;) obtenus.</t>
  </si>
  <si>
    <t>Vous pouvez verrouiller 2 cibles (1 seule acquisition de cible par vaisseau ennemi). Quand vous verrouillez une cible, vous pouvez verrouiller 2 vaisseaux différents.</t>
  </si>
  <si>
    <t xml:space="preserve"> Vous pouvez traiter toutes les manœuvres &lt;img class="smallicon" src="$path/dial/icone_straight.png"&gt; comme des manoeuvres vertes.</t>
  </si>
  <si>
    <t>Après avoir effectué une attaque qui ne touche pas, effectuez immédiatement une attaque d''arme principale. Vous ne pouvez pas effectuer d''autre attaque ce tour-ci.</t>
  </si>
  <si>
    <t>&lt;b&gt;Action :&lt;/b&gt; défaussez cette carte pour &lt;b&gt;larguer&lt;/b&gt; 1 marqueur de mines de proximité. Quand un vaisseau exécute une manoeuvre, si son socle ou son gabarit de manoeuvre chevauche ce marqueur, ce marqueur &lt;b&gt;explose&lt;/b&gt;.</t>
  </si>
  <si>
    <t>Après avoir effectué une attaque, vous pouvez effectuer une action d''occultation gratuite.</t>
  </si>
  <si>
    <t>Augmentez votre valeur de boucliers de 1.</t>
  </si>
  <si>
    <t>Augmentez votre valeur de coque de 1.</t>
  </si>
  <si>
    <t>Augmentez votre valeur d''agilité de 1. Si une attaque vous touche, défaussez cette carte.</t>
  </si>
  <si>
    <t>Quand vous attaquez avec une arme secondaire qui vous demande de la défausser pour effectuer cette attaque, défaussez-la seulement si l''attaque touche.</t>
  </si>
  <si>
    <t>Votre vaisseau peut gêner les attaques ennemies.</t>
  </si>
  <si>
    <t>Votre barre d''action gagne l''icône d''action &lt;img class="smallicon" src="$path/action/icone_boost.png"&gt;.</t>
  </si>
  <si>
    <t>Quand vous attaquez à portée 3, vous pouvez échanger 1 de vos résultats &lt;img class="smallicon" src="$path/icone_hit.png"&gt; contre 1 résultat &lt;img class="smallicon" src="$path/icone_criticalhit.png"&gt;.</t>
  </si>
  <si>
    <t>Votre barre d''action gagne l''icône d''action &lt;img class="smallicon" src="$path/action/icone_targetlock.png"&gt;.</t>
  </si>
  <si>
    <t>Juste avant de révéler votre manoeuvre, vous pouvez effectuer 1 action gratuite. Si vous utilisez cette capacité, vous devez passer l''étape "Effectuer une action" ce tour-ci.</t>
  </si>
  <si>
    <t>Durant la phase d''Activation, considérez que votre valeur de pilotage est égale à "0".</t>
  </si>
  <si>
    <t>Jaina''s Light</t>
  </si>
  <si>
    <t>Au début de la phase de dénouement, si vous avez 1 marqueur d''énergie ou moins, vous gagnez 1 marqueur d''énergie.</t>
  </si>
  <si>
    <t>Lors de la phase de dénouement, ne retirez pas les marqueurs concentrations inutilisés de votre vaisseau.</t>
  </si>
  <si>
    <t>Quand vous verrouillez une cible, vous pouvez verrouiller n''importe quel vaisseau ennemi situé dans la zone de jeu.</t>
  </si>
  <si>
    <t>Après avoir exécuté une manoeuvre qui vous fait chevaucher un autre vaisseau, vous pouvez effectuer 1 action gratuite. Ensuite, recevez 1 marqueur de stress.</t>
  </si>
  <si>
    <t>Quand vous effectuez une action de brouillage, vous pouvez choisir un vaisseau ennemi situé à portée 1-3 (au lieu de portée 1-2).</t>
  </si>
  <si>
    <t>Vous pouvez vous équiper de 2 améliorations Modification différentes (au lieu de 1). Cette carte ne peut pas équiper un vaisseau dont la valeur de pilotage est de "4" ou moins.</t>
  </si>
  <si>
    <t>Quand vous verrouillez une cible, vous pouvez verrouiller un vaisseau ennemi à portée 1-5 (au lieu de portée 1-3).</t>
  </si>
  <si>
    <t>&lt;b&gt;Action : &lt;/b&gt;lancez 1 dé de défense. Sur un résultat &lt;img class="smallicon" src="$path/action/icone_evade.png"&gt; ou &lt;img class="smallicon" src="$path/action/icone_focus.png"&gt;, défaussez 1 de vos cartes de dégâts face cachée.</t>
  </si>
  <si>
    <t>Votre barre d''action gagne l''icône d''action &lt;img class="smallicon" src="$path/action/icone_evade.png"&gt;.</t>
  </si>
  <si>
    <t>Une fois par tour, quand vous attaquez avec une arme secondaire, vous pouvez dépenser 1 énergie pour changer 1 de vos résultats vierges en résultat &lt;img class="smallicon" src="$path/icone_hit.png"&gt;.</t>
  </si>
  <si>
    <t>Après avoir effectué une attaque, vous pouvez verrouiller le défenseur.</t>
  </si>
  <si>
    <t>Quand vous défendez, une fois par attaque, si vous recevez une carte de dégâts face visible, vous pouvez la défausser et piocher une autre carte dégâts face visible.</t>
  </si>
  <si>
    <t>Au début de la phase de combat, vous pouvez défausser cette carte pour augmenter votre valeur d''agilité de 1 jusqu''à la fin du tour. Ensuite, vous pouvez retirer 1 acquisition de cible ennemie de votre vaisseau.</t>
  </si>
  <si>
    <t>Jake Farrell</t>
  </si>
  <si>
    <t>Gemmer Sojan</t>
  </si>
  <si>
    <t>Pilote de l''escadron Vert</t>
  </si>
  <si>
    <t>Keyan Farlander</t>
  </si>
  <si>
    <t>Nera Dantels</t>
  </si>
  <si>
    <t>Carnor Jax</t>
  </si>
  <si>
    <t>Tetran Cowall</t>
  </si>
  <si>
    <t>Kir Kanos</t>
  </si>
  <si>
    <t>Lieutenant Lorrir</t>
  </si>
  <si>
    <t>Pilote de la Garde Royale</t>
  </si>
  <si>
    <t>Transport moyen GR-75</t>
  </si>
  <si>
    <t>Wes Janson</t>
  </si>
  <si>
    <t>Jek Porkins</t>
  </si>
  <si>
    <t>Hobbie Klivian</t>
  </si>
  <si>
    <t>Tarn Mison</t>
  </si>
  <si>
    <t>CR90 Corvette (fore)</t>
  </si>
  <si>
    <t>CR90 Corvette (aft)</t>
  </si>
  <si>
    <t>CR90</t>
  </si>
  <si>
    <t>Eaden Vrill</t>
  </si>
  <si>
    <t>Frontalier de l''espace sauvage</t>
  </si>
  <si>
    <t>Contre-amiral Chiraneau</t>
  </si>
  <si>
    <t>Commandant Kenkirk</t>
  </si>
  <si>
    <t>Capitaine Oicunn</t>
  </si>
  <si>
    <t>Chef de patrouille</t>
  </si>
  <si>
    <t>N''dru Suhlak</t>
  </si>
  <si>
    <t>Soldat du Soleil Noir</t>
  </si>
  <si>
    <t>Pirate Binayre</t>
  </si>
  <si>
    <t>Kavil</t>
  </si>
  <si>
    <t>Drea Renthal</t>
  </si>
  <si>
    <t>Soudard</t>
  </si>
  <si>
    <t>Malfrat</t>
  </si>
  <si>
    <t>Emon Azzameen</t>
  </si>
  <si>
    <t>Mercenaire Mandalorien</t>
  </si>
  <si>
    <t>Dace Bonearm</t>
  </si>
  <si>
    <t>Palob Codalhi</t>
  </si>
  <si>
    <t>Torkil Mux</t>
  </si>
  <si>
    <t>Trafiquant d''épice</t>
  </si>
  <si>
    <t>M3-A</t>
  </si>
  <si>
    <t>Prince Xizor</t>
  </si>
  <si>
    <t>Guri</t>
  </si>
  <si>
    <t>Vigo du Soleil Noir</t>
  </si>
  <si>
    <t>Homme de main du Soleil Noir</t>
  </si>
  <si>
    <t>Serissu</t>
  </si>
  <si>
    <t>Laetin A''shera</t>
  </si>
  <si>
    <t>Vétéran de Tansarri Point</t>
  </si>
  <si>
    <t>Astropilote du Cartel</t>
  </si>
  <si>
    <t>IG-88A</t>
  </si>
  <si>
    <t>IG-88B</t>
  </si>
  <si>
    <t>IG-88C</t>
  </si>
  <si>
    <t>IG-88D</t>
  </si>
  <si>
    <t>Raider</t>
  </si>
  <si>
    <t>Après avoir exécuté une manoeuvre verte, vous pouvez effectuer une action de concentration gratuite.</t>
  </si>
  <si>
    <t>Développé par Sienar Fleet System, ce TIE/ln rapide et maniable devint le principal chasseur de l''Empire lors de la Guerre civile galactique.</t>
  </si>
  <si>
    <t>Quand vous attaquez, réduisez la valeur d''agilité du défenseur de 1 (jusqu''à un minimum de 0).</t>
  </si>
  <si>
    <t>Après avoir utilisé un marqueur de concentration, vous pouvez placer ce dernier sur tout autre vaisseau allié situé à portée 1 ou 2 (plutôt que de le défausser).</t>
  </si>
  <si>
    <t>Quand un autre vaisseau allié situé à portée 1 attaque avec son arme principale, il peut relancer 1 dé d''attaque.</t>
  </si>
  <si>
    <t>&lt;i&gt;Le TIE Advanced est une version améliorée du célèbre chasseur TIE/ln disposant de boucliers, d''un meilleur système d''armement, de panneaux solaires incurvés et d''un hyperdrive.&lt;/i&gt;</t>
  </si>
  <si>
    <t>Droïde de sécurité K4</t>
  </si>
  <si>
    <t>Technicien hors la loi</t>
  </si>
  <si>
    <t>Greedo</t>
  </si>
  <si>
    <t>R4-B11</t>
  </si>
  <si>
    <t>Agromech R4</t>
  </si>
  <si>
    <t>Astromech Récupéré</t>
  </si>
  <si>
    <t>Astromech Déglingué</t>
  </si>
  <si>
    <t>"Génie"</t>
  </si>
  <si>
    <t>Tourelle autoblaster</t>
  </si>
  <si>
    <t>Blaster "De la Mort"</t>
  </si>
  <si>
    <t>Andrasta</t>
  </si>
  <si>
    <t>Y-wing BLT-A4</t>
  </si>
  <si>
    <t>Calcul</t>
  </si>
  <si>
    <t>Garde du corps</t>
  </si>
  <si>
    <t>Correcteur de Précision</t>
  </si>
  <si>
    <t>Amortisseurs inertiels</t>
  </si>
  <si>
    <t>Autopropulseurs</t>
  </si>
  <si>
    <t>Virago</t>
  </si>
  <si>
    <t>Canon "lacérateur"</t>
  </si>
  <si>
    <t>Canon à fléchettes</t>
  </si>
  <si>
    <t>Intercepteur "Scyk lourd"</t>
  </si>
  <si>
    <t>Salve Automatique</t>
  </si>
  <si>
    <t>Dispositif de Retour</t>
  </si>
  <si>
    <t>Système d''occultation</t>
  </si>
  <si>
    <t>&lt;b&gt;Action :&lt;/b&gt; dépensez n''importe quelle quantité d''énergie pour choisir autant de vaisseaux ennemis situés à portée 1-2. Retirez tous les marqueurs de concentration, d''évasion et d''acquisition cible bleus de ces vaisseaux.</t>
  </si>
  <si>
    <t>Au début de la phase d''activation, vous pouvez défausser cette carte pour permettre à tous les vaisseaux alliés qui dévoilent une manoeuvre rouge de considérer cette dernière comme une manoeuvre blanche jusqu''à la fin de la phase.</t>
  </si>
  <si>
    <t>&lt;b&gt;Energie : &lt;/b&gt; vous pouvez dépenser 1 énergie pour choisir un vaisseau allié situé à portée 1-2. Verrouillez une cible, puis assignez le marqueur d''acquisition de cible bleu au vaisseau choisi.</t>
  </si>
  <si>
    <t>Au début de la phase de combat, si vous n''avez pas de boucliers et qu''au moins 1 carte de dégât est assignée à votre vaisseau, vous pouvez effectuer une action d''évasion gratuite.</t>
  </si>
  <si>
    <t>Au début de la phase d''activation, vous pouvez défausser cette carte pour traiter la valeur de pilotage de chaque vaisseau allié comme si elle s''élevait à "12", jusqu''à la fin de la phase.</t>
  </si>
  <si>
    <t>Après avoir effectué une attaque contre un vaisseau ennemi, vous pouvez subir 2 dégâts pour infliger 1 dégât critique à cet appareil.</t>
  </si>
  <si>
    <t>Après avoir exécuté une manoeuvre verte, vous pouvez verrouiller une cible.</t>
  </si>
  <si>
    <t>Après avoir retiré un marqueur de stress de votre vaisseau, vous pouvez assigner un marqueur de concentration à votre vaisseau.</t>
  </si>
  <si>
    <t>A la fin de la phase de combat, chaque vaisseau ennemi situé à portée 1 qui n''a pas de marqueur de stress reçoit 1 marqueur de stress.</t>
  </si>
  <si>
    <t>Une fois par tour, le premier vaisseau qui vous déclare comme la cible d''une attaque reçoit aussitôt 1 marqueur de stress.</t>
  </si>
  <si>
    <t>Quand vous effectuez une action de concentration, assignez 1 marqueur de concentration supplémentaire à votre vaisseau.</t>
  </si>
  <si>
    <t>Vous pouvez effectuer des attaques tout en chevauchant un obstacle. Vos attaques ne peuvent pas être gênées.</t>
  </si>
  <si>
    <t>Une fois par tour, quand un vaisseau allié situé à portée 1-3 effectue une action de concentration ou reçoit un marqueur de concentration, vous pouvez assigner à ce vaisseau un marqueur d''évasion à la place.</t>
  </si>
  <si>
    <t>Après avoir exécuté une manoeuvre rouge, vous pouvez assigner 1 marqueur de concentration à votre vaisseau.</t>
  </si>
  <si>
    <t>Après que vous avez effectué une attaque contre un vaisseau situé dans votre arc de tir à portée 2, ce vaisseau reçoit 1 marqueur de stress.</t>
  </si>
  <si>
    <t xml:space="preserve"> La première fois que vous attaquez à chaque tour et la première fois que vous défendez à chaque tour, la première carte de dégât infligée l''est face visible.</t>
  </si>
  <si>
    <t>Au début de la phase d''activation, choisissez 1 vaisseau ennemi situé à portée 1-2. Vous pouvez regarder la manoeuvre choisie pour ce vaisseau.</t>
  </si>
  <si>
    <t>&lt;b&gt;Energie :&lt;/b&gt; dépensez 1 énergie pour retirer tous les marqueurs de stress d''un vaisseau allié situé à portée 1-3. Ensuite, assignez 1 marqueur de concentration à ce vaisseau.</t>
  </si>
  <si>
    <t>&lt;b&gt;Energie :&lt;/b&gt; vous pouvez défausser cette carte pour gagner 3 énergie.</t>
  </si>
  <si>
    <t>A la fin de chaque tour, vous pouvez dépenser 1 énergie pour récupérer 1 bouclier (jusqu''à concurrence de votre valeur de boucliers).</t>
  </si>
  <si>
    <t>Quand vous gênez une attaque, le défenseur lance 3 dés de défense supplémentaires (au lieu de 1).</t>
  </si>
  <si>
    <t>&lt;b&gt;Energie :&lt;/b&gt; dépensez 5 énergie de cette carte et défaussez-la pour que chaque autre vaisseau situé à portée 1 subisse 1 dégât et reçoivent un marqueur ionique.</t>
  </si>
  <si>
    <t>3-5</t>
  </si>
  <si>
    <t>&lt;b&gt;Attaque (énergie) :&lt;/b&gt; dépensez 1 énergie de cette carte pour effectuer cette attaque. Si cette attaque ne touche pas, vous pouvez aussitôt dépenser 1 énergie de cette carte pour effectuer à nouveau cette attaque.</t>
  </si>
  <si>
    <t>+2</t>
  </si>
  <si>
    <t>+1</t>
  </si>
  <si>
    <t>+0</t>
  </si>
  <si>
    <t>Quand vous attaquez, si vous avez verrouillé  le défenseur, vous pouvez dépenser l''acquisition de cible pour choisir tout ou partie des dés de défense. Le défenseur doit relancer les dés choisis.</t>
  </si>
  <si>
    <t>Quand vous attaquez, après avoir dépensé un marqueur de concentration, vou pouvez verrouiller le défenseur.</t>
  </si>
  <si>
    <t>Vous pouvez considérer toutes les manoeuvres de vitesse 3 comme des manoeuvres vertes.</t>
  </si>
  <si>
    <t>"Leebo"</t>
  </si>
  <si>
    <t>Si vous êtes équipé d''une bombe qui peut être larguée avant que vous ne révéliez votre manoeuvre, vous pouvez au lieu de cela larguer la bombe &lt;b&gt;après&lt;/b&gt; avoir exécuté votre manoeuvre.</t>
  </si>
  <si>
    <t>&lt;b&gt;Attaque :&lt;/b&gt;  attaquez 1 vaisseau. Si cette attaque touche, le défenseur subit 1 dégât et, si le défenseur n''est pas sous l''effet du stess, il reçoit aussi 1 marqueur de stress. Ensuite annulez le résultat de &lt;b&gt;tous&lt;/b&gt; les dés.</t>
  </si>
  <si>
    <t>Lors de la phase de combat, au lieu d''effectuer des attaques, vous pouvez recevoir 1 marqueur ionique et subir 1 dégât pour choisir 1 vaisseau ennemi à portée 1. Ce vaisseau subit 1 dégât.</t>
  </si>
  <si>
    <t>Vous avez la capacité de pilote de chaque autre vaisseau allié avec la carte d''amélioration &lt;i&gt;IG-2000&lt;/i&gt; (en plus de votre propre capacité de pilote).</t>
  </si>
  <si>
    <t>Votre bandeau d''amélioration gagne 2 icônes d''amélioration &lt;img class="smallicon" src="$path/card/icone_Card_Bombs.png"&gt; supplémentaires.</t>
  </si>
  <si>
    <t>Vous ne pouvez pas attaquer les vaisseaux en dehors de votre arc de tir. Après avoir effectué une attaque d''arme principale, vous pouvez effectuer immédiatement une attaque  avec une arme secondaire &lt;img class="smallicon" src="$path/card/icone_Card_Turret.png"&gt;.</t>
  </si>
  <si>
    <t>Votre bandeau d''amélioration gagne les icônes d''amélioration &lt;img class="smallicon" src="$path/card/icone_Card_Systems.png"&gt; et &lt;img class="smallicon" src="$path/card/icone_Card_Illicit.png"&gt;. Vous ne pouvez pas vous équiper de cette carte si votre valeur de pilotage est de "3" ou moins.</t>
  </si>
  <si>
    <t>Votre bandeau d''amélioration gagne l''icône d''amélioration &lt;img class="smallicon" src="$path/card/icone_Card_Cannons.png"&gt;, &lt;img class="smallicon" src="$path/card/icone_Card_Torpedoes.png"&gt; ou &lt;img class="smallicon" src="$path/card/icone_Card_Missiles.png"&gt;.</t>
  </si>
  <si>
    <t>Quand vous êtes détruit, chaque vaisseau à portée 1 subit 1 dégât.</t>
  </si>
  <si>
    <t>&lt;b&gt;Attaque :&lt;/b&gt; attaquez 1 vaisseau (même s''il se trouve en dehors de votre arc de tir). Vos résultats &lt;img class="smallicon" src="$path/icone_hit.png"&gt; ne peuvent pas être annulés par les dés de défense. Le défenseur peut annuler des résultats &lt;img class="smallicon" src="$path/icone_criticalhit.png"&gt; avant les résultats &lt;img class="smallicon" src="$path/icone_hit.png"&gt;</t>
  </si>
  <si>
    <t xml:space="preserve"> Quand vous attaquez, vous pouvez dépenser un marqueur de concentration pour changer 1 de vos résultats &lt;img class="smallicon" src="$path/icone_focus.png"&gt; en un résultat &lt;img class="smallicon" src="$path/icone_criticalhit.png"&gt;.</t>
  </si>
  <si>
    <t>&lt;b&gt;Action :&lt;/b&gt;  choisissez 1 vaisseau ennemi situé à portée 1 et lancez 1 dé d''attaque. Sur un résultat &lt;img class="smallicon" src="$path/icone_hit.png"&gt; ou &lt;img class="smallicon" src="$path/icone_criticalhit.png"&gt;, choisissez au hasard une carte de dégâts face cachée assignée à ce vaisseau, retournez-la et résolvez-la.</t>
  </si>
  <si>
    <t>&lt;b&gt;Action :&lt;/b&gt; choisissez 1 ou plusieurs vaisseaux ennemis situé à portée 1-3 ayant un marqueur de stress. Pour chaque vaisseau choisi, vous pouvez dépenser 1 énergie pour forcer ce vaisseau à subir 1 dégât.</t>
  </si>
  <si>
    <t>Quand un vaisseau ennemie devient le vaisseau actif durant la phase de combat, vous pouvez dépenser 3 énergie pour l''obliger à vous attaquer, si possible, jusqu''à la fin de la phase.</t>
  </si>
  <si>
    <t>A la fin de la phase de dénouement, si vous n''avez pas de boucliers, vous pouvez récupérer 1 bouclier et lancer 1 dé d''attaque. Sur un résultat &lt;img class="smallicon" src="$path/icone_hit.png"&gt;, prenez au hasard 1 de vos cartes dégâts face cachée, retournez-la et résolvez-la.</t>
  </si>
  <si>
    <t>Au début de la phase de combat, vous pouvez dépenser un marqueur de concentration pour choisir un vaisseau allié à portée 1 ayant une valeur de pilotage supérieur à la vôtre. Augmentez sa valeur d''agilité de 1 jusqu''à la fin du tour.</t>
  </si>
  <si>
    <t>Quand vous attaquez, vous pouvez annuler le résultat de tous vos dés. Ensuite, vous pouvez ajouter 2 résultats &lt;img class="smallicon" src="$path/icone_hit.png"&gt;. Vos dés ne peuvent pas être modifiés à nouveau lors de cette attaque.</t>
  </si>
  <si>
    <t>As de l''espace</t>
  </si>
  <si>
    <t>&lt;b&gt;Action :&lt;/b&gt; effectuez une &lt;b&gt;action gratuite&lt;/b&gt; de tonneau. Si vous n''avez pas l''icône d''action &lt;img class="smallicon" src="$path/action/icone_barrelroll.png"&gt;, recevez 1 marqueur de stress. Ensuite, vous pouvez retirer 1 acquisition de cible ennemie de votre vaisseau.</t>
  </si>
  <si>
    <t>Chef d''escouade</t>
  </si>
  <si>
    <t>Tireur d''élite</t>
  </si>
  <si>
    <t>Quand vous recevez une carte de dégâts, vous pouvez la défausser sur-le-champ et récupérer 1 bouclier. Ensuite, défaussez cette carte d''amélioration.</t>
  </si>
  <si>
    <t>Missiles d''assaut</t>
  </si>
  <si>
    <t>Quand vous révélez votre cadran de manoeuvres, vous pouvez défausser cette carte pour &lt;b&gt;larguer&lt;/b&gt; 1 marqueur de charges sismiques. Ce marqueur &lt;b&gt;explose&lt;/b&gt; à la fin de la phase d''activation.</t>
  </si>
  <si>
    <t>Montée d''adrénaline</t>
  </si>
  <si>
    <t>Quand vous révélez votre cadran de manoeuvres, vous pouvez défausser cette carte pour &lt;b&gt;larguer&lt;/b&gt; 1 marqueur de bombe à protons. Ce marqueur &lt;b&gt;explose&lt;/b&gt; à la fin de la phase d''activation.</t>
  </si>
  <si>
    <t>Système d''occultation avancé</t>
  </si>
  <si>
    <t>Quand vous vous désoccultez ou effectuez une action d''occultation, vous pouvez effectuer une action d''évasion gratuite.</t>
  </si>
  <si>
    <t>Pilote d''essais sur A-wing</t>
  </si>
  <si>
    <t>Quand vous êtes touché par une attaque ayant généré au moins 3 résultats &lt;img class="smallicon" src="$path/icone_hit.png"&gt; non annulés, vous pouvez annuler les résultats que vous souhaitez jusqu''à ce qu''il n''en reste que 2. Pour chaque résultat annulé de la sorte, recevez 1 marqueur de stress.</t>
  </si>
  <si>
    <t xml:space="preserve"> Une fois par tour, quand vous êtes sensé recevoir une carte de dégâts face visible, vous pouvez la piocher dans le paquet de dégâts de poupe ou de proue.</t>
  </si>
  <si>
    <t>Equipe d''artilleurs</t>
  </si>
  <si>
    <t>Dodonna''s Pride</t>
  </si>
  <si>
    <t>&lt;b&gt;Action : &lt;/b&gt; choisissez jusqu''à 2 vaisseaux alliés situés à portée 1-2 et assignez 1 marqueur de concentration à chacun d''eux. Ensuite, recevez 1 marqueur de stress.</t>
  </si>
  <si>
    <t>Quand vous recevez une carte de dégâts ayant le trait &lt;b&gt;Vaisseau&lt;/b&gt;, vous pouvez immédiatement la défausser (avant d''en résoudre l''effet). Puis, défaussez cette carte d''amélioration.</t>
  </si>
  <si>
    <t>&lt;b&gt;Attaque :&lt;/b&gt; défaussez cette carte pour attaquer 1 vaisseau (même s''il est en dehors de votre arc de tir).</t>
  </si>
  <si>
    <t>&lt;b&gt;Attaque :&lt;/b&gt; attaquez 1 vaisseau. Quand vous attaquez, vous pouvez échanger 1 de vos résultats &lt;img class="smallicon" src="$path/icone_hit.png"&gt; contre un résultat &lt;img class="smallicon" src="$path/icone_criticalhit.png"&gt;.</t>
  </si>
  <si>
    <t>&lt;b&gt;Attaque (acquisition de cible) :&lt;/b&gt; utilisez votre acquisition de cible et défaussez cette carte pour effectuer cette attaque. Vous pouvez échanger 1 de vos résultats vierges contre 1 résultat &lt;img class="smallicon" src="$path/icone_hit.png"&gt;.</t>
  </si>
  <si>
    <t>&lt;b&gt;Attaque (acquisition de cible) :&lt;/b&gt; utilisez votre acquisition de cible et défaussez cette carte pour effectuer cette attaque &lt;b&gt;deux fois&lt;/b&gt;.</t>
  </si>
  <si>
    <t>Quand vous révélez une manoeuvre, vous pouvez tourner le cadran sur une autre manoeuvre ayant la même direction. Vous ne pouvez pas tourner le cadran sur une manoeuvre rouge si vous avez au moins un marqueur de stress.</t>
  </si>
  <si>
    <t>Quand vous défendez, vous pouvez changer 1 des résultats &lt;img class="smallicon" src="$path/icone_hit.png"&gt; de l''attaquant en résultat &lt;img class="smallicon" src="$path/action/icone_focus.png"&gt;. L''attaquant ne peut pas relancer le dé au résultat modifié.</t>
  </si>
  <si>
    <t>Quand un vaisseau ennemi exécute une manoeuvre l''obligeant à chevaucher votre appareil, lancez 1 dé d''attaque. Sur un résultat &lt;img class="smallicon" src="$path/icone_hit.png"&gt; ou &lt;img class="smallicon" src="$path/icone_criticalhit.png"&gt;, le vaisseau ennemi subi 1 dégât.</t>
  </si>
  <si>
    <t>&lt;b&gt;Action :&lt;/b&gt; choisissez un vaisseau ennemi situé à portée 1-2. Si vous êtes dans son arc de tir, vous pouvez le verrouiller. Ensuite, vous pouvez effectuer une action d''accélération gratuite.</t>
  </si>
  <si>
    <t>Une fois par tour, quand vous défendez, si vous avez verrouillé l''attaquant, vous pouvez dépenser l''acquisition de cible pour choisir tout ou partie des dés d''attaque. L''attaquant doit relancer les dés choisis.</t>
  </si>
  <si>
    <t>&lt;b&gt;Attaque (acquisition de cible) :&lt;/b&gt; défaussez cette carte et dépensez votre acquisition de cible pour effectuer cette attaque. Après que vous avez effectué cette attaque, le défenseur reçoit 1 marqueur de stress si sa valeur de coque est de 4 ou moins.</t>
  </si>
  <si>
    <t>Au début de la phase de Combat, vous pouvez choisir un vaisseau allié situé à portée 1-2. Echangez votre valeur de pilotage avec celle de ce vaisseau jusqu''à la fin de la phase.</t>
  </si>
  <si>
    <t>&lt;b&gt;Attaque (acquisition de cible) :&lt;/b&gt; défaussez cette carte pour effectuer cette attaque. Si cette attaque touche, le défenseur subit 1 dégât et reçoit 2 marqueurs ioniques. Ensuite annulez le résultat de &lt;b&gt;tous&lt;/b&gt; les dés.</t>
  </si>
  <si>
    <t>Quand vous attaquez, si le défenseur n''a pas de marqueurs de concentration ou d''évasion, vous pouvez recevoir 1 marqueur de stress pour lancer 1 dé d''attaque supplémentaire. Vous ne pouvez pas utiliser cette capacité si vous avez au moins un marqueur de stress.</t>
  </si>
  <si>
    <t>&lt;b&gt;Attaque (concentration) : &lt;/b&gt; défaussez cette carte pour effectuer cette attaque. Vous pouvez lancer un nombre de dés d''attaque additionnels égal à votre valeur d''agilité, jusqu''à un maximum de 3 dés additionnels.</t>
  </si>
  <si>
    <t>Votre bandeau d''amélioration gagne 1 icône d''amélioration &lt;img class="smallicon" src="$path/card/icone_Card_Talents.png"&gt;. Vous ne pouvez pas équiper 2 cartes d''amélioration &lt;img class="smallicon" src="$path/card/icone_Card_Talents.png"&gt; identiques. Vous ne pouvez pas vous équiper de cette carte si votre valeur de pilotage est de "1" ou moins.</t>
  </si>
  <si>
    <t>A la fin de la phase de combat, vous pouvez dépenser 1 de vos marqueurs de concentration pour récupérer 1 bouclier (jusqu''à concurrence de votre valeur de boucliers).</t>
  </si>
  <si>
    <t>Votre bandeau d''amélioration gagne l''icône d''amélioration &lt;img class="smallicon" src="$path/card/icone_Card_Talents.png"&gt;. Vous ne pouvez pas vous équiper de cette amélioration si vous avez déjà l''icône d''amélioration &lt;img class="smallicon" src="$path/card/icone_Card_Talents.png"&gt; ou si votre valeur de pilotage est de "2" ou moins.</t>
  </si>
  <si>
    <t>Quand un autre vaisseau allié situé à portée 1 attaque, il peut échanger 1 de ses résultats &lt;img class="smallicon" src="$path/icone_hit.png"&gt; contre un résultat &lt;img class="smallicon" src="$path/icone_criticalhit.png"&gt;.</t>
  </si>
  <si>
    <t>&lt;b&gt;Action :&lt;/b&gt; dépensez 1 énergie pour défausser 1 de vos cartes de dégâts face cachée, ou dépensez 3 énergie pour défausser 1 de vos cartes de dégât face visible.</t>
  </si>
  <si>
    <t>Quand vous effectuez une action de brouillage, choisissez 1 vaisseau ennemi qui n''a pas de marqueur de stress se situe à portée 1 du vaisseau brouillé. Le vaisseau choisi reçoit 1 marqueur de stress.</t>
  </si>
  <si>
    <t>Augmentez votre valeur de coque de 2 et votre valeur de boucliers de 1.</t>
  </si>
  <si>
    <t>Un marqueur de renforcement assigné à votre proue ajoute 2 résultats &lt;img class="smallicon" src="$path/action/icone_evade.png"&gt; (au lieu de 1).</t>
  </si>
  <si>
    <t>Au début de la phase d''activation, choisissez 1 vaisseau ennemi à portée 1-3. Vous pouvez regarder la manoeuvre choisie pour ce vaisseau. Si la manoeuvre est blanche, assignez 1 marqueur de stress à ce vaisseau.</t>
  </si>
  <si>
    <t>Le bandeau d''amélioration de votre proue gagne 1 icône &lt;img class="smallicon" src="$path/card/icone_Card_Crew.png"&gt; et 1 icône &lt;img class="smallicon" src="$path/card/icone_Card_Team.png"&gt; d''améliorations supplémentaires.</t>
  </si>
  <si>
    <t>Quand vous effectuez une action de coordination, vous pouvez choisir 2 vaisseaux alliés (au lieu de 1). Chacun de ces vaisseaux peut effectuer 1 action gratuite.</t>
  </si>
  <si>
    <t>Quand vous révélez une manoeuvre, vous pouvez tourner votre cadran sur une autre manoeuvre ayant la même vitesse. Traitez cette manoeuvre comme une manoeuvre rouge.</t>
  </si>
  <si>
    <t>&lt;b&gt;Action : &lt;/b&gt; effectuez une action d''accélération gratuite. Ensuite, recevez 1 marqueur ionique.</t>
  </si>
  <si>
    <t>Tant que vous êtes équipé d''une carte d''amélioration &lt;img class="smallicon" src="$path/card/icone_Card_Cannons.png"&gt;, vous ne pouvez pas effectuer une attaque d''arme principale et vous pouvez effectuer une attaque d''arme secondaire &lt;img class="smallicon" src="$path/card/icone_Card_Cannons.png"&gt; contre des vaisseaux en dehors de votre arc de tir.</t>
  </si>
  <si>
    <t>Une fois par tour, après avoir effectué une action, vous pouvez effectuer 1 action gratuite d''une de vos cartes d''améliorations équipées ayant l''entrée "&lt;b&gt;ACTION : &lt;/b&gt;". Ensuite, recevez 1 marqueur de stress.</t>
  </si>
  <si>
    <t>Après avoir effectué une attaque qui touche, vous &lt;b&gt;devez&lt;/b&gt; choisir 1 autre vaisseau situé à portée 1 du défenseur (autre que vous-même). Ce vaisseau subit 1 dégât.</t>
  </si>
  <si>
    <t>&lt;b&gt;Attaque (acquisition de cible) :&lt;/b&gt; dépensez votre acquisition de cible et défaussez cette carte pour effectuer cette attaque. Si cette attaque touche, le défenseur et chaque vaisseau situé à portée 1 du défenseur reçoivent 1 marqueur ionique.</t>
  </si>
  <si>
    <t>Quand vous recevez une carte de dégât face visible, vous pouvez défausser cette carte d''amélioration ou une autre carte d''amélioration &lt;img class="smallicon" src="$path/icone_crew.png"&gt; pour retourner cette carte de dégât face cachée (sans en résoudre l''effet).</t>
  </si>
  <si>
    <t>Quand vous effectuez une attaque qui ne touche pas, vous pouvez effectuer aussitôt une attaque d''arme principale. Vous pouvez échanger 1 résultat &lt;img class="smallicon" src="$path/action/icone_focus.png"&gt; contre 1 résultat &lt;img class="smallicon" src="$path/icone_hit.png"&gt;. Vous ne pouvez pas effectuer d''autre attaque ce tour-ci.</t>
  </si>
  <si>
    <t>Votre bandeau d''amélioration gagne l''icône &lt;img class="smallicon" src="$path/card/icone_Card_Torpedoes.png"&gt;.</t>
  </si>
  <si>
    <t>Quand vous défendez, vous pouvez relancer 1 de vos résultats &lt;img class="smallicon" src="$path/actionicone_focus.png"&gt;. Si la valeur de pilotage de l''attaquant est de 2 ou moins, vous pouvez relancer 1 de vos résultats vierges à la place.</t>
  </si>
  <si>
    <t>Quand vous attaquez, si vous avez verrouillé le défenseur, vous pouvez dépenser ce marqueur acquisition de cible pour changer tous vos résultats &lt;img class="smallicon" src="$path/actionicone_focus.png"&gt; en résultats &lt;img class="smallicon" src="$path/icone_hit.png"&gt;.</t>
  </si>
  <si>
    <t>&lt;b&gt;Attaque (énergie) :&lt;/b&gt; dépensez 2 énergies de cette carte pour effectuer cette attaque. Le défenseur double sa valeur d''agilité contre cette attaque. Vous pouvez changer 1 de vos résultats &lt;img class="smallicon" src="$path/actionicone_focus.png"&gt; en résultat &lt;img class="smallicon" src="$path/icone_hit.png"&gt;.</t>
  </si>
  <si>
    <t>&lt;b&gt;Action :&lt;/b&gt; lancez 2 dés de défense. Pour chaque résultat &lt;img class="smallicon" src="$path/actionicone_focus.png"&gt;, assignez 1 marqueur de concentration à votre vaisseau. Pour chaque résultat &lt;img class="smallicon" src="$path/action/icone_evade.png"&gt;, assignez 1 marqueur d''évasion à votre vaisseau.</t>
  </si>
  <si>
    <t>Manoeuvre improbable</t>
  </si>
  <si>
    <t>Votre bandeau d''amélioration gagne l''icône d''amélioration &lt;img class="smallicon" src="$path/card/icone_Card_Crew.png"&gt;.</t>
  </si>
  <si>
    <t>Juste avant de dévoiler votre cadran de manoeuvres, vous pouvez dépenser 1 énergie pour exécuter une manoeuvre (&lt;img class="smallicon" src="$path/dial/icone_straight.png"&gt;1) blanche. Vous ne pouvez pas utiliser cette capacité si elle vous fait chevaucher un autre vaisseau.</t>
  </si>
  <si>
    <t>Une fois par tour, avant de lancer 1 ou plusieurs dés de défense, vous pouvez tenter d''en deviner à voix haute le nombre de résultats &lt;img class="smallicon" src="$path/action/icone_evade.png"&gt;. Si vous obtenez le nombre annoncé (avant de modifier des dés), ajoutez 1 résultat &lt;img class="smallicon" src="$path/action/icone_evade.png"&gt;.</t>
  </si>
  <si>
    <t>Durant la phase d''activation, quand vous dévoilez une manoeuvre &lt;img class="smallicon" src="$path/dial/icone_straight.png"&gt;, gagnez 1 énergie supplémentaire lors de l''étape "Gagner de l''énergie".</t>
  </si>
  <si>
    <t>Chargement de bombes</t>
  </si>
  <si>
    <t>Votre bandeau d''amélioration gagne l''icône d''amélioration &lt;img class="smallicon" src="$path/card/icone_Card_Bombs.png"&gt;.</t>
  </si>
  <si>
    <t>Quand vous révélez votre manoeuvre, vous pouvez défausser cette carte pour exécuter une manoeuvre (&lt;img class="smallicon" src="$path/dial/icone_stationary.png"&gt;0) blanche à la place. Ensuite, recevez 1 marqueur de stress.</t>
  </si>
  <si>
    <t>Quand vous défendez, si vous êtes au-delà de portée 2 ou en dehors de l''arc de tir de l''attaquant, vous pouvez changer 1 de vos résultats vierges par un résultat &lt;img class="smallicon" src="$path/action/icone_evade.png"&gt;. Vous ne pouvez vous équiper de cette carte que si vous avez l''icône d''action &lt;img class="smallicon" src="$path/action/icone_boost.png"&gt;.</t>
  </si>
  <si>
    <t>Vous pouvez effectuer des actions même quand vous avez des marqueurs de stress.</t>
  </si>
  <si>
    <t>Après avoir effectué une action de concentration ou reçu un marqueur de concentration, vous pouvez effectuer une action gratuite d''accélération ou de tonneau.</t>
  </si>
  <si>
    <t>Vous pouvez attaquer un vaisseau situé dans votre arc de tir, même si vos socles se touchent.</t>
  </si>
  <si>
    <t>Tant que vous êtes à portée 1 d''au moins 1 vaisseau ennemi, augmentez de 1 votre valeur d''agilité.</t>
  </si>
  <si>
    <t>Quand un autre vaisseau allié situé à portée 1-3 attaque, si vous n''avez aucun marqueur de stress, vous pouvez recevoir 1 marqueur de stress pour permettre à ce vaisseau de lancer 1 dé d''attaque supplémentaire.</t>
  </si>
  <si>
    <t>Au début de la phase de combat, vous pouvez assigner 1 de vos marqueurs de concentration à un autre vaisseau allié situé à portée 1-3.</t>
  </si>
  <si>
    <t>Au début de la phase de combat, choisissez 1 autre vaisseau allié situé à 1-3. Jusqu''à la fin de la phase, considérez que la valeur de pilotage de ce vaisseau est égale à 12.</t>
  </si>
  <si>
    <t>Quand vous attaquez ou défendez, si vous avez au moins 1 marqueur de stress, vous pouvez relancer un de vos dés.</t>
  </si>
  <si>
    <t>Après avoir effectué une attaque, vous pouvez choisir un autre vaisseau allié situé à portée 1. Ce vaisseau peut effectuer 1 action gratuite.</t>
  </si>
  <si>
    <t>Quand vous attaquez, le défenseur est touché par votre attaque, même s''il ne subit pas de dégâts.</t>
  </si>
  <si>
    <t>&lt;i&gt;Le Z-95-AF4 produit par Incom Corporation a grandement inspiré la conception du X-wing T-65.&lt;/i&gt;</t>
  </si>
  <si>
    <t>&lt;i&gt;L''AF4 fut la toute dernière génération du modèle chasseur de têtes, produit durant très longtemps. Robuste et bon marché, il fut très populaire auprès des indépendants, comme la Rébellion et le Soleil Noir.&lt;/i&gt;</t>
  </si>
  <si>
    <t>&lt;i&gt;Conçu par le général Dodonna, l''intercepteur RZ-1 A-wing prouva ses qualités en neutralisant des destroyers stellaires durant la bataille d''Endor.&lt;/i&gt;</t>
  </si>
  <si>
    <t>&lt;i&gt;Un système de stabilisation gyroscopique unique enveloppe le cockpit du B-wing et assure la stabilité du pilote.&lt;/i&gt;</t>
  </si>
  <si>
    <t xml:space="preserve"> &lt;i&gt;Grâce à son impressionnant panel d''armes lourdes et ses boucliers très resistants, le B-wing s''est imposé comme le plus redoutable chasseur d''assaut de l''Alliance.&lt;/i&gt;</t>
  </si>
  <si>
    <t>&lt;i&gt;Conçue par la Corporation Technique Corellienne et inspirée d''un oiseau en vol, la série "hawk" a produit d''excellents cargos légers.&lt;/i&gt;</t>
  </si>
  <si>
    <t>Au début de la phase de dénouement, vous pouvez effectuer une attaque. Vous ne pouvez pas attaquer au tour suivant.</t>
  </si>
  <si>
    <t>&lt;i&gt;Originellement conçu pour fonctionner avec des astromechs R7, le E-wing finit par être modifié pour accueillir des R2 et des R5.&lt;/i&gt;</t>
  </si>
  <si>
    <t>&lt;i&gt;Tout spécialement conçu pour combiner les meilleurs atouts de l''A-wing et de l''X-wing, le E-wing disposait d''une puissance de feu, d''une vitesse et d''une manoeuvrabilité supérieures.&lt;/i&gt;</t>
  </si>
  <si>
    <t>Quand vous attaquez, vous pouvez relancer tous vos dés. Si vous décidez de le faire, vous devez relancer autant de vos dés que possible.</t>
  </si>
  <si>
    <t>Quand vous recevez une carte de dégâts face visible, retournez-la aussitôt face cachée (sans résoudre sa capacité).</t>
  </si>
  <si>
    <t>&lt;i&gt;Connu pour sa robustesse et sa conception modulaire, le YT-1300 est l''un des transporteurs les plus populaires et répandus de la galaxie.&lt;/i&gt;</t>
  </si>
  <si>
    <t>Vous pouvez ignorer les obstacles durant la phase d''activation et quand vous effectuez des actions.</t>
  </si>
  <si>
    <t>Quand vous recevez une carte de dégâts face visible, piochez 1 carte de dégâts additionnelle ; choisissez-en 1 que vous résolvez et défaussez l''autre.</t>
  </si>
  <si>
    <t>Quand vous effectuez une attaque d''arme principale contre un vaisseau sous l''effet du stess, lancez 1 dé d''attaque additionnel.</t>
  </si>
  <si>
    <t>&lt;i&gt;Certes, le cargo léger YT-2400 possédait une soute de bonne taille, mais celle-ci était souent encombrée de systèmes d''armement modifiés et de moteurs énormes.&lt;/i&gt;</t>
  </si>
  <si>
    <t>&lt;i&gt;Le GR-75 joua un rôle essentiel dans l''évacuation de Hoth, puisqu''il transporta une bonne partie des personnels et du matériel de l''Alliance au point de rendez-vous.&lt;/i&gt;</t>
  </si>
  <si>
    <t>Quand vous attaquez avec votre arme principale, vous pouvez dépenser 1 énergie pour lancer un dé supplémentaire.</t>
  </si>
  <si>
    <t>&lt;i&gt;Equipé de 11 turbines à ion Girodyne Ter58 et d''un épais blindage, le CR90 était prisé par l''Alliance Rebelle pour sa vitesse subluminique et sa longévité.&lt;/i&gt;</t>
  </si>
  <si>
    <t>Quand vous recevez un marqueur de stress, vous pouvez assigner 1 marqueur de concentration à votre vaisseau.</t>
  </si>
  <si>
    <t>Après avoir effectué une attaque, vous pouvez effectuer une action gratuite d''accélération ou de tonneau.</t>
  </si>
  <si>
    <t>Quand le nombre de cartes de dégâts qui vous est assigné est supérieur ou égal à votre valeur de coque, vous n''êtes pas détruit avant la fin de la phase de combat.</t>
  </si>
  <si>
    <t>&lt;i&gt;Dirigés par le Baron Fel Soontir, les pilotes de l''escadron Sabre sont parmi les meilleurs de l''Empire. Leurs intercepteurs TIE sont marqués avec des bandes rouges pour désigner les pilotes ayant au moins dix victoires confirmées.&lt;/i&gt;</t>
  </si>
  <si>
    <t>&lt;i&gt;Une vitesse et une maneuvrabilité accrues confèrent à l''intercepteur TIE,  meilleur chasseur de son époque produit en série, un avantage indéniable au combat.&lt;/i&gt;</t>
  </si>
  <si>
    <t>&lt;i&gt; Sienar Fleet Systems a doté les panneaux solaires de l''intercepteur TIE de quatre cannons laser qui lui confèrent une puissance de feu bien supérieure à celle des précédents modèles.&lt;/i&gt;</t>
  </si>
  <si>
    <t>Les vaisseaux ennemis situés à portée 1 ne peuvent pas effectuer d''actions de concentration ou d''évasion, et ne peuvent pas dépenser de marqueurs de concentartion ou d''évasion.</t>
  </si>
  <si>
    <t>&lt;i&gt;Seuls les membres de la Garde royale de l''Empereur ont le droit de piloter ces chasseurs écarlates, souvent utilisés pour escorter la navette de leur seigneur, mais également ses leurres.&lt;/i&gt;</t>
  </si>
  <si>
    <t xml:space="preserve"> Quand vous attaquez avec une arme secondaire, vous pouvez augmenter ou réduire de 1 la portée de l''arme, dans une limite de portée 1-3.</t>
  </si>
  <si>
    <t>Quand un autre vaisseau allié situé à porté 1 attaque avec une arme secondaire, il peut relancer jusqu''à 2 dés d''attaque.</t>
  </si>
  <si>
    <t>&lt;i&gt;Bien qu''il ne soit pas aussi maniable et rapide que les autres modèles TIE, ces bombardiers ont une puissance de feu suffisante pour détruire à peu près n''importe quelle cible.&lt;/i&gt;</t>
  </si>
  <si>
    <t>&lt;i&gt;L''extrème précision de son ordinateur de visée embarqué permet au bombardier TIE de verrouiller une cible en évitant d''infliger des dommages collatéraux à la zone environnante.&lt;/i&gt;</t>
  </si>
  <si>
    <t>Après avoir effectué une attaque qui inflige au moins 1 une carte de dégâts au défenseur, vous pouvez dépenser 1 marqueur de concentration pour retouner ces cartes face visible.</t>
  </si>
  <si>
    <t>&lt;i&gt;Le défenseur TIE surclassait tous les chasseurs de son temps, mais sa taille et son arsenal augmentaient considérablement son poids et son coût.&lt;/i&gt;</t>
  </si>
  <si>
    <t>&lt;i&gt;En plus de ses quatre canons laser et de ses lances-missiles, le défenseur TIE était équipé de canons ioniques placés sur son aile supérieure.&lt;/i&gt;</t>
  </si>
  <si>
    <t>Après avoir effectué une attaque qui touche, vous pouvez assigner 1 marqueur de concentration à votre vaisseau.</t>
  </si>
  <si>
    <t>&lt;i&gt;Equipé d''un hyperdrive et de boucliers, le TIE fantôme disposait également de cinq canons laser qui lui conféraient une puissance de feu inouïe pour un chassaur impérial de si petite taille.&lt;/i&gt;</t>
  </si>
  <si>
    <t>&lt;i&gt;Avec le TIE Fantôme, conçu dans un centre de recherche secret sur Imdaar Alpha, la flotte impériale disposait d''un petit chasseur furtif.&lt;/i&gt;</t>
  </si>
  <si>
    <t>Quand vous attaquez avec une arme secondaire, vous pouvez relancer 1 dé d''attaque.</t>
  </si>
  <si>
    <t>&lt;i&gt;Originellement conçu pour le transport carcéral, l''appareil de patrouille Firespray dispose d''un armement polyvalent et d''un épais blindage.&lt;/i&gt;</t>
  </si>
  <si>
    <t>Quand un vaisseau ennemi verrouille une cible, il doit verrouiller votre vaisseau, si possible.</t>
  </si>
  <si>
    <t>Au début de la phase de combat, vous pouvez assigner 1 de vos marqueurs d''acquisition de cible bleus à un vaisseau allié situé à portée 1 s''il n''a pas déjà de marqueur d''acquisition de cible bleu.</t>
  </si>
  <si>
    <t>Quand un autre vaisseau allié situé à portée 1-2 est sensé recevoir un marqueur de stress, vous pouvez le recevoir à sa place si vous n''avez pas déjà plus de 2 marqueurs de stress.</t>
  </si>
  <si>
    <t>&lt;i&gt; Appareil utilitaire léger, la navette de classe &lt;g&gt;Lambda&lt;/g&gt;, reconnaissable à sa triple aile caractéristique, joua un rôle de premier plan dans la Marine impériale.&lt;/i&gt;</t>
  </si>
  <si>
    <t>Après avoir effectué une attaque, vous pouvez retirer 1 marqueur de concentration, d''évasion ou d''acquisition de cible bleu au défenseur.</t>
  </si>
  <si>
    <t>Quand vous effectuez ou dépensez une acquisition de cible, vous pouvez retirez 1 marqueur de stress de votre vaisseau.</t>
  </si>
  <si>
    <t>Quand un vaisseau ennemi vous déclare comme la cible d''une attaque, vous pouvez le verrouiller.</t>
  </si>
  <si>
    <t>Si vous n''avez pas de boucliers et qu''au moins 1 carte de dégâts vous est assignée, augmentez de 1 votre valeur d''agilité.</t>
  </si>
  <si>
    <t>Après avoir exécuté une manoeuvre, chaque vaisseau ennemi avec lequel vous êtes au contact subit 1 dégât.</t>
  </si>
  <si>
    <t>&lt;i&gt;Recevoir le commandement d''un Décimateur VT-49 était une promotion de taille pour un officier moyen de la Marine impériale.&lt;/i&gt;</t>
  </si>
  <si>
    <t>Au début de la phase de combat, si vous êtes à portée 1 d''un vaisseau ennemi, vous pouvez assigner 1 marqueur de concentration à votre vaisseau.</t>
  </si>
  <si>
    <t>&lt;i&gt;Le Prince Xizor en personne collabora avec MandalMotors pour concevoir le module d''attaque &lt;/i&gt;StarViper&lt;i&gt;, l''un des plus redoutables chasseurs de la galaxie.&lt;/i&gt;</t>
  </si>
  <si>
    <t>&lt;i&gt;Après le succès que connut le prototype &lt;/i&gt;Virago&lt;i&gt;, le module d''attaque de classe StarViper fut produit en série.&lt;/i&gt;</t>
  </si>
  <si>
    <t>Quand un autre vaisseau allié à portée 1 défend, il peut relancer 1 dé de défense.</t>
  </si>
  <si>
    <t>Après avoir défendu contre une attaque, si cette dernière ne vous a pas touché, vous pouvez assigner 1 marqueur d''évasion à votre vaisseau.</t>
  </si>
  <si>
    <t>&lt;i&gt;La défaite de l''as du Soleil Noir Talonbane Cobra, abattu par les contrebandiers de Car''das, changea le cours de la bataille de la station Tansarii Point. Les survivants de cette escarmouche sont respectés dans tout le secteur.&lt;/i&gt;</t>
  </si>
  <si>
    <t>&lt;i&gt;L''intercepteur "Scyk" M3-A de MandalMotors fut acheté en grande quantité par le Cartel hutt et les contrebandier Car''das en raison de son prix bas et des possibilités de personnalisation qu''il offrait.&lt;/i&gt;</t>
  </si>
  <si>
    <t>Quand vous attaquez, si il n''y a pas d''autres vaisseaux alliés à portée 1-2, lancez 1 dé d''attaque supplémentaire.</t>
  </si>
  <si>
    <t>Kaa''to Leeachos</t>
  </si>
  <si>
    <t>Au début de la phase de combat, vous pouvez retirer 1 marqueur de concentration ou d''évasion d''un autre vaisseau allié situé à portée 1-2 et vous l''assigner.</t>
  </si>
  <si>
    <t>&lt;i&gt;La vaste et influente organisation criminelle du Soleil Noir a toujours besoin de pilotes de talent, pourvu qu''ils ne soient pas trop regardants sur l''origine de leur paye.&lt;/i&gt;</t>
  </si>
  <si>
    <t>&lt;i&gt;Le groupe de contrebandiers et de pirates de Kath Scarlet, qui agit depuis les Mondes Doubles de Talus et Tralus, n''a pas la réputation d''être fiable ni même honorable. Et ce ne sont pas les autres criminels qui diront le contraire...&lt;/i&gt;</t>
  </si>
  <si>
    <t>Quand vous attaquez un vaisseau en dehors de votre arc de tir, lancez 1 dé d''attaque supplémentaire.</t>
  </si>
  <si>
    <t>Après avoir dépensé une acquisition de cible, vous pouvez recevoir 1 marqueur de stress pour verrouiller une cible.</t>
  </si>
  <si>
    <t>&lt;i&gt;La simple évocation de crédits impériaux peut attirer toutes sortes d''invividus totalement amoraux dans votre camp.&lt;/i&gt;</t>
  </si>
  <si>
    <t>Quand un vaisseau ennemi situé à portée 1-3 reçoit au moins 1 marqueur ionique, si vous n''êtes pas déjà sous l''effet du stress, vous pouvez recevoir 1 marqueur de stress pour que ce vaisseau subisse 1 dégât.</t>
  </si>
  <si>
    <t>A la fin de la phase d''activation, choisissez 1 vaisseau ennemi situé à portée 1-2. Jusqu''à la fin de la phase de combat, considérez que la valeur de pilotage de ce vaisseau est égale à "0".</t>
  </si>
  <si>
    <t>&lt;i&gt;Sans rien de plus que l''envie de s''envoler et un dépôt de ferraille sous la main, les mécanos les plus habiles sont capables de construire un vaisseau de toutes pièces.&lt;/i&gt;</t>
  </si>
  <si>
    <t>Après avoir effectué une attaque qui détruit le défenseur, vous pouvez récupérer 1 bouclier.</t>
  </si>
  <si>
    <t>Après avoir effectué une action d''accélération, vous pouvez effectuer une action d''évasion gratuite.</t>
  </si>
  <si>
    <t>Quand vous attaquez ou défendez, vous pouvez relancer 1 de vos dés pour chaque vaisseau ennemi à portée 1.</t>
  </si>
  <si>
    <t>Quand vous attaquez un vaisseau dans votre arc de tir auxiliaire, lancez 1 dé d''attaque supplémentaire.</t>
  </si>
  <si>
    <t>&lt;i&gt;Même si les croisés mandaloriens furent décimés par la Vieille République, une poignée de mercenaires entreprenants s''en réclament encore et inspirent la terreur à leurs adversaires.&lt;/i&gt;</t>
  </si>
  <si>
    <t>Quand vous révélez une manoeuvre de virage sur l''aile (&lt;img class="smallicon" src="$path/dial/icone_bankleft.png"&gt; ou &lt;img class="smallicon" src="$path/dial/icone_bankright.png"&gt;), vous pouvez touner votre cadran sur la manoeuvre de virage sur l''aile opposée, à la même vitesse.</t>
  </si>
  <si>
    <t>Quand vous attaquez, le défenseur reçoit 1 marqueur de stress s''il annule au moins 1 résultat &lt;img class="smallicon" src="$path/icone_criticalhit.png"&gt;.</t>
  </si>
  <si>
    <t>Quand vous attaquez, 1 de vos resultats &lt;img class="smallicon" src="$path/icone_criticalhit.png"&gt; ne peut pas être annulé par les dés de défense.</t>
  </si>
  <si>
    <t>Quand un vaisseau ennemi situé dans votre arc de tir et à portée 1-3 se défend, l''attaquant peut changer 1 de ses résultats &lt;img class="smallicon" src="$path/icone_hit.png"&gt; en un résultat &lt;img class="smallicon" src="$path/icone_criticalhit.png"&gt;.</t>
  </si>
  <si>
    <t>Quand vous vous désoccultez, vous devez utiliser le gabarit de manoeuvre (&lt;img class="smallicon" src="$path/dial/icone_bankleft.png"&gt;2) ou (&lt;img class="smallicon" src="$path/dial/icone_bankright.png"&gt;2) à la place du gabarit (&lt;img class="smallicon" src="$path/dial/icone_straight.png"&gt;2).</t>
  </si>
  <si>
    <t>Quand vous attaquez à portée 2-3, vous pouvez dépenser un marqueur d''évasion pour ajouter 1 résultat &lt;img class="smallicon" src="$path/icone_hit.png"&gt; à votre jet.</t>
  </si>
  <si>
    <t>Quand vous effectuez une action de tonneau, vous pouvez recevoir un marqueur de stress pour utiliser le gabarit [&lt;img class="smallicon" src="$path/dial/icone_bankleft.png"&gt;1] ou [&lt;img class="smallicon" src="$path/dial/icone_bankright.png"&gt;1] à la place du gabarit [&lt;img class="smallicon" src="$path/dial/icone_straight.png"&gt;1].</t>
  </si>
  <si>
    <t>Quand vous recevez un marqueur de stress, vous pouvez le retirer et lancer 1 dé d''attaque. Sur un résultat &lt;img class="smallicon" src="$path/icone_hit.png"&gt;, infligez 1 carte dégât face cachée à ce vaisseau.</t>
  </si>
  <si>
    <t>Quand vous larguez une bombe, vous pouvez utiliser le gabarit (&lt;img class="smallicon" src="$path/dial/icone_turnleft.png"&gt;3), (&lt;img class="smallicon" src="$path/dial/icone_straight.png"&gt;3) ou (&lt;img class="smallicon" src="$path/dial/icone_turnright.png"&gt;3) au lieu du gabarit (&lt;img class="smallicon" src="$path/dial/icone_straight.png"&gt;1).</t>
  </si>
  <si>
    <t>Quand vous défendez, un vaisseau allié à portée 1 peut subir 1 résultat &lt;img class="smallicon" src="$path/icone_hit.png"&gt; ou &lt;img class="smallicon" src="$path/icone_criticalhit.png"&gt; restant à votre place.</t>
  </si>
  <si>
    <t>Vous pouvez exécuter la manoeuvre (&lt;img class="smallicon" src="$path/dial/icone_segnorsleft.png"&gt;3) ou (&lt;img class="smallicon" src="$path/dial/icone_segnorsright.png"&gt;3) en utilisant le gabarit (&lt;img class="smallicon" src="$path/dial/icone_turnleft.png"&gt;3) ou (&lt;img class="smallicon" src="$path/dial/icone_turnright.png"&gt;3) correspondant.</t>
  </si>
  <si>
    <t>&lt;i&gt;Vu ses commandes sensibles et son extrême manoeuvrabilité, seuls les meilleurs pilotes osent prendre place dans le cockpit d''un A-wing.&lt;/i&gt;</t>
  </si>
  <si>
    <t>Après avoir exécuté une manoeuvre verte, choisissez 1 autre vaisseau allié situé à portée 1. Ce vaisseau peut effectuer 1 action gratuite figurant dans sa barre d''action.</t>
  </si>
  <si>
    <t>Quand vous attaquez, juste après avoir lancé les dés d''attaque, vous pouvez verrouiller le défenseur s''il a déjà un marqueur d''acquisition de cible rouge.</t>
  </si>
  <si>
    <t>&lt;i&gt;Bien qu''il ne soit pas toujours très maniable, le Y-wing bénéficie d''une solide coque, de boucliers substantiels et d''une tourelle de cannons qui en font un excellent appareil de patrouille.&lt;/i&gt;</t>
  </si>
  <si>
    <t>Au début de la phase de combat, vous pouvez retirer 1 marqueur de concentration ou d''évasion d''un vaisseau ennemi situé à portée 1-2 et vous l''assigner.</t>
  </si>
  <si>
    <t>Quand vous défendez, vous pouvez échanger 1 de vos résultats &lt;img class="smallicon" src="$path/action/icone_focus.png"&gt; contre un résultat &lt;img class="smallicon" src="$path/action/icone_evade.png"&gt;.</t>
  </si>
  <si>
    <t>Quand vous attaquez, vous pouvez retirer 1 marqueur de stress pour changer tous vos résultats &lt;img class="smallicon" src="$path/action/icone_focus.png"&gt; en résultats &lt;img class="smallicon" src="$path/icone_hit.png"&gt;.</t>
  </si>
  <si>
    <t>Vous pouvez affectuer des attaques d''arme secondaire &lt;img class="smallicon" src="$path/card/icone_Card_Torpedoes.png"&gt; contre des vaisseaux ennemis situés en dehors de votre arc de tir.</t>
  </si>
  <si>
    <t>Quand vous attaquez à portée 1-2, vous pouvez changer 1 de vos résultats &lt;img class="smallicon" src="$path/action/icone_focus.png"&gt; en résultat &lt;img class="smallicon" src="$path/icone_criticalhit.png"&gt;.</t>
  </si>
  <si>
    <t>Une fois par tour, après avoir effectué une attaque qui ne touche pas, vous pouvez effectuer une attaque avec une arme secondaire &lt;img class="smallicon" src="$path/card/icone_Card_Cannons.png"&gt; équipée.</t>
  </si>
  <si>
    <t>Quand vous révélez une manoeuvre &lt;img class="smallicon" src="$path/dial/icone_koiogran.png"&gt;, vous pouvez considérer la vitesse de celle-ci comme "1", "3" ou "5".</t>
  </si>
  <si>
    <t>DESC_SHORT</t>
  </si>
  <si>
    <t>DESC_LONG</t>
  </si>
  <si>
    <t>CODE_TABLE</t>
  </si>
  <si>
    <t>CODE_ID</t>
  </si>
  <si>
    <t>CODE_LANG</t>
  </si>
  <si>
    <t>FACTION</t>
  </si>
  <si>
    <t>FR</t>
  </si>
  <si>
    <t>Rebelles</t>
  </si>
  <si>
    <t>Alliance Rebelle</t>
  </si>
  <si>
    <t>Impériaux</t>
  </si>
  <si>
    <t>Empire Galactique</t>
  </si>
  <si>
    <t>Racailles</t>
  </si>
  <si>
    <t>Racailles et Scélérats</t>
  </si>
  <si>
    <t>ACTION</t>
  </si>
  <si>
    <t>EXPANSION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</si>
</sst>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FF0000"/>
      <name val="Calibri"/>
      <family val="2"/>
      <scheme val="minor"/>
    </font>
    <font>
      <sz val="11"/>
      <color rgb="FF00B050"/>
      <name val="Calibri"/>
      <family val="2"/>
      <scheme val="minor"/>
    </font>
    <font>
      <sz val="11"/>
      <color rgb="FFFFC000"/>
      <name val="Calibri"/>
      <family val="2"/>
      <scheme val="minor"/>
    </font>
    <font>
      <sz val="11"/>
      <color rgb="FF00B0F0"/>
      <name val="Calibri"/>
      <family val="2"/>
      <scheme val="minor"/>
    </font>
    <font>
      <sz val="11"/>
      <color rgb="FF7030A0"/>
      <name val="Calibri"/>
      <family val="2"/>
      <scheme val="minor"/>
    </font>
    <font>
      <sz val="9"/>
      <color indexed="81"/>
      <name val="Tahoma"/>
      <family val="2"/>
    </font>
    <font>
      <b/>
      <sz val="9"/>
      <color indexed="81"/>
      <name val="Tahoma"/>
      <family val="2"/>
    </font>
    <font>
      <sz val="11"/>
      <color theme="1"/>
      <name val="Calibri"/>
      <family val="2"/>
      <scheme val="minor"/>
    </font>
    <font>
      <sz val="11"/>
      <name val="Calibri"/>
      <family val="2"/>
      <scheme val="minor"/>
    </font>
    <font>
      <sz val="11"/>
      <color theme="9" tint="-0.499984740745262"/>
      <name val="Calibri"/>
      <family val="2"/>
      <scheme val="minor"/>
    </font>
    <font>
      <sz val="11"/>
      <color theme="5"/>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0"/>
        <bgColor indexed="64"/>
      </patternFill>
    </fill>
    <fill>
      <patternFill patternType="solid">
        <fgColor theme="1" tint="0.499984740745262"/>
        <bgColor indexed="64"/>
      </patternFill>
    </fill>
    <fill>
      <patternFill patternType="solid">
        <fgColor theme="0" tint="-4.9989318521683403E-2"/>
        <bgColor indexed="64"/>
      </patternFill>
    </fill>
  </fills>
  <borders count="20">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8" fillId="0" borderId="0" applyFont="0" applyFill="0" applyBorder="0" applyAlignment="0" applyProtection="0"/>
  </cellStyleXfs>
  <cellXfs count="119">
    <xf numFmtId="0" fontId="0" fillId="0" borderId="0" xfId="0"/>
    <xf numFmtId="0" fontId="0" fillId="0" borderId="0" xfId="0" applyAlignment="1">
      <alignment horizontal="center" vertical="center" wrapText="1"/>
    </xf>
    <xf numFmtId="0" fontId="0" fillId="0" borderId="0" xfId="0" applyAlignment="1">
      <alignment horizontal="center" vertical="center" textRotation="90" wrapText="1"/>
    </xf>
    <xf numFmtId="0" fontId="1" fillId="0" borderId="0" xfId="0" applyFont="1"/>
    <xf numFmtId="0" fontId="2" fillId="0" borderId="0" xfId="0" applyFont="1"/>
    <xf numFmtId="0" fontId="3" fillId="0" borderId="0" xfId="0" applyFont="1"/>
    <xf numFmtId="0" fontId="4" fillId="0" borderId="0" xfId="0" applyFont="1"/>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4" borderId="6" xfId="0" applyFill="1" applyBorder="1" applyAlignment="1">
      <alignment horizontal="center" vertical="center"/>
    </xf>
    <xf numFmtId="0" fontId="0" fillId="3" borderId="5" xfId="0" applyFill="1" applyBorder="1" applyAlignment="1">
      <alignment horizontal="center" vertical="center"/>
    </xf>
    <xf numFmtId="0" fontId="0" fillId="0" borderId="7" xfId="0" applyBorder="1" applyAlignment="1">
      <alignment horizontal="center" vertical="center"/>
    </xf>
    <xf numFmtId="0" fontId="0" fillId="6" borderId="8" xfId="0" applyFill="1" applyBorder="1" applyAlignment="1">
      <alignment horizontal="center" vertical="center"/>
    </xf>
    <xf numFmtId="0" fontId="0" fillId="3" borderId="8" xfId="0" applyFill="1" applyBorder="1" applyAlignment="1">
      <alignment horizontal="center" vertical="center"/>
    </xf>
    <xf numFmtId="0" fontId="0" fillId="6" borderId="9"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6" borderId="7" xfId="0" applyFill="1" applyBorder="1" applyAlignment="1">
      <alignment horizontal="center" vertical="center"/>
    </xf>
    <xf numFmtId="0" fontId="0" fillId="5" borderId="8"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4" borderId="3" xfId="0" applyFill="1" applyBorder="1" applyAlignment="1">
      <alignment horizontal="center" vertical="center"/>
    </xf>
    <xf numFmtId="0" fontId="0" fillId="5" borderId="7"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2" xfId="0" applyFill="1" applyBorder="1" applyAlignment="1">
      <alignment horizontal="center" vertical="center"/>
    </xf>
    <xf numFmtId="0" fontId="0" fillId="5" borderId="6" xfId="0" applyFill="1" applyBorder="1" applyAlignment="1">
      <alignment horizontal="center" vertical="center"/>
    </xf>
    <xf numFmtId="0" fontId="0" fillId="0" borderId="12" xfId="0" applyBorder="1" applyAlignment="1">
      <alignment horizontal="center" vertical="center"/>
    </xf>
    <xf numFmtId="0" fontId="0" fillId="3" borderId="10"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0" fillId="6" borderId="12" xfId="0" applyFill="1" applyBorder="1" applyAlignment="1">
      <alignment horizontal="center" vertical="center"/>
    </xf>
    <xf numFmtId="14" fontId="0" fillId="0" borderId="0" xfId="0" applyNumberFormat="1" applyAlignment="1">
      <alignment horizontal="center" vertical="center"/>
    </xf>
    <xf numFmtId="0" fontId="0" fillId="7" borderId="0" xfId="0" applyFill="1"/>
    <xf numFmtId="0" fontId="5" fillId="0" borderId="0" xfId="0" applyFont="1"/>
    <xf numFmtId="0" fontId="0" fillId="0" borderId="0" xfId="0" applyAlignment="1">
      <alignment horizontal="right"/>
    </xf>
    <xf numFmtId="0" fontId="9" fillId="0" borderId="0" xfId="0" applyFont="1"/>
    <xf numFmtId="0" fontId="10" fillId="0" borderId="0" xfId="0" applyFont="1"/>
    <xf numFmtId="0" fontId="10" fillId="0" borderId="0" xfId="0" applyFont="1" applyAlignment="1">
      <alignment horizontal="center" vertical="center"/>
    </xf>
    <xf numFmtId="0" fontId="0" fillId="7" borderId="13" xfId="0" applyFill="1" applyBorder="1" applyAlignment="1">
      <alignment horizontal="center" vertical="center" textRotation="90" wrapText="1"/>
    </xf>
    <xf numFmtId="0" fontId="0" fillId="0" borderId="10" xfId="0" applyBorder="1" applyAlignment="1">
      <alignment horizontal="center" vertical="center" textRotation="90" wrapText="1"/>
    </xf>
    <xf numFmtId="0" fontId="0" fillId="7" borderId="10" xfId="0" applyFill="1" applyBorder="1" applyAlignment="1">
      <alignment horizontal="center" vertical="center" textRotation="90" wrapText="1"/>
    </xf>
    <xf numFmtId="0" fontId="0" fillId="7" borderId="14" xfId="0" applyFill="1" applyBorder="1" applyAlignment="1">
      <alignment horizontal="center" vertical="center" textRotation="90" wrapText="1"/>
    </xf>
    <xf numFmtId="0" fontId="0" fillId="7" borderId="15" xfId="0" applyFill="1" applyBorder="1" applyAlignment="1">
      <alignment horizontal="center" vertical="center" wrapText="1"/>
    </xf>
    <xf numFmtId="0" fontId="0" fillId="0" borderId="0" xfId="0" applyBorder="1" applyAlignment="1">
      <alignment horizontal="center" vertical="center" wrapText="1"/>
    </xf>
    <xf numFmtId="0" fontId="0" fillId="7" borderId="0" xfId="0" applyFill="1" applyBorder="1" applyAlignment="1">
      <alignment horizontal="center" vertical="center" wrapText="1"/>
    </xf>
    <xf numFmtId="0" fontId="0" fillId="7" borderId="16" xfId="0" applyFill="1" applyBorder="1" applyAlignment="1">
      <alignment horizontal="center" vertical="center" wrapText="1"/>
    </xf>
    <xf numFmtId="0" fontId="0" fillId="7" borderId="15" xfId="0" applyFill="1" applyBorder="1"/>
    <xf numFmtId="0" fontId="0" fillId="0" borderId="0" xfId="0" applyBorder="1"/>
    <xf numFmtId="0" fontId="0" fillId="7" borderId="0" xfId="0" applyFill="1" applyBorder="1"/>
    <xf numFmtId="0" fontId="0" fillId="7" borderId="16" xfId="0" applyFill="1" applyBorder="1"/>
    <xf numFmtId="0" fontId="0" fillId="7" borderId="17" xfId="0" applyFill="1" applyBorder="1"/>
    <xf numFmtId="0" fontId="0" fillId="0" borderId="18" xfId="0" applyBorder="1"/>
    <xf numFmtId="0" fontId="0" fillId="7" borderId="18" xfId="0" applyFill="1" applyBorder="1"/>
    <xf numFmtId="0" fontId="0" fillId="7" borderId="19" xfId="0" applyFill="1" applyBorder="1"/>
    <xf numFmtId="0" fontId="0" fillId="0" borderId="14" xfId="0"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xf numFmtId="0" fontId="0" fillId="2" borderId="16" xfId="0" applyFill="1" applyBorder="1"/>
    <xf numFmtId="0" fontId="0" fillId="0" borderId="19" xfId="0" applyBorder="1"/>
    <xf numFmtId="0" fontId="0" fillId="0" borderId="13" xfId="0" applyBorder="1" applyAlignment="1">
      <alignment horizontal="center" vertical="center" textRotation="90" wrapText="1"/>
    </xf>
    <xf numFmtId="0" fontId="0" fillId="0" borderId="15" xfId="0" applyBorder="1" applyAlignment="1">
      <alignment horizontal="center" vertical="center" wrapText="1"/>
    </xf>
    <xf numFmtId="0" fontId="0" fillId="0" borderId="15" xfId="0" applyBorder="1"/>
    <xf numFmtId="0" fontId="0" fillId="0" borderId="17" xfId="0" applyBorder="1"/>
    <xf numFmtId="0" fontId="0" fillId="0" borderId="0" xfId="0" applyFill="1"/>
    <xf numFmtId="0" fontId="0" fillId="0" borderId="14" xfId="0" applyFill="1" applyBorder="1" applyAlignment="1">
      <alignment horizontal="center" vertical="center" textRotation="90" wrapText="1"/>
    </xf>
    <xf numFmtId="0" fontId="0" fillId="0" borderId="16" xfId="0" applyFill="1" applyBorder="1"/>
    <xf numFmtId="0" fontId="0" fillId="0" borderId="19" xfId="0" applyFill="1" applyBorder="1"/>
    <xf numFmtId="0" fontId="0" fillId="0" borderId="0" xfId="0" applyFill="1" applyBorder="1"/>
    <xf numFmtId="9" fontId="0" fillId="0" borderId="0" xfId="1" applyFont="1" applyAlignment="1">
      <alignment horizontal="center" vertical="center"/>
    </xf>
    <xf numFmtId="0" fontId="0" fillId="0" borderId="0" xfId="0" applyFill="1" applyBorder="1" applyAlignment="1">
      <alignment horizontal="center" vertical="center" wrapText="1"/>
    </xf>
    <xf numFmtId="49" fontId="0" fillId="0" borderId="0" xfId="0" applyNumberFormat="1"/>
    <xf numFmtId="0" fontId="0" fillId="0" borderId="0" xfId="0" applyAlignment="1">
      <alignment horizontal="center"/>
    </xf>
    <xf numFmtId="0" fontId="0" fillId="0" borderId="16" xfId="0" applyFill="1" applyBorder="1" applyAlignment="1">
      <alignment horizontal="center" vertical="center" wrapText="1"/>
    </xf>
    <xf numFmtId="0" fontId="0" fillId="0" borderId="15" xfId="0" applyFill="1" applyBorder="1"/>
    <xf numFmtId="0" fontId="0" fillId="2" borderId="15" xfId="0" applyFill="1" applyBorder="1"/>
    <xf numFmtId="0" fontId="0" fillId="0" borderId="15" xfId="0" applyFill="1" applyBorder="1" applyAlignment="1">
      <alignment horizontal="center" vertical="center" wrapText="1"/>
    </xf>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11" fillId="0" borderId="0" xfId="0" applyFont="1"/>
    <xf numFmtId="0" fontId="11" fillId="0" borderId="0" xfId="0" applyFont="1" applyAlignment="1">
      <alignment horizontal="center" vertical="center"/>
    </xf>
    <xf numFmtId="0" fontId="11" fillId="0" borderId="0" xfId="0" applyFont="1" applyAlignment="1">
      <alignment horizontal="center"/>
    </xf>
    <xf numFmtId="0" fontId="0" fillId="2" borderId="0" xfId="0" applyFill="1" applyAlignment="1">
      <alignment horizontal="center"/>
    </xf>
    <xf numFmtId="0" fontId="9" fillId="0" borderId="0" xfId="0" applyFont="1" applyAlignment="1">
      <alignment horizontal="center" vertical="center"/>
    </xf>
    <xf numFmtId="0" fontId="0" fillId="0" borderId="13" xfId="0" applyBorder="1"/>
    <xf numFmtId="0" fontId="0" fillId="0" borderId="10" xfId="0" applyBorder="1"/>
    <xf numFmtId="0" fontId="0" fillId="0" borderId="14" xfId="0" applyBorder="1"/>
    <xf numFmtId="0" fontId="0" fillId="0" borderId="0" xfId="0" applyAlignment="1">
      <alignment horizontal="center" vertical="center" textRotation="90"/>
    </xf>
    <xf numFmtId="0" fontId="0" fillId="0" borderId="0" xfId="0" applyAlignment="1">
      <alignment horizontal="center" vertical="center" textRotation="90"/>
    </xf>
    <xf numFmtId="0" fontId="0" fillId="0" borderId="0" xfId="0" applyAlignment="1">
      <alignment horizontal="center" vertical="center" textRotation="90"/>
    </xf>
    <xf numFmtId="0" fontId="0" fillId="0" borderId="0" xfId="0" applyFill="1" applyAlignment="1">
      <alignment horizontal="center" vertical="center" textRotation="90"/>
    </xf>
    <xf numFmtId="0" fontId="0" fillId="0" borderId="0" xfId="0" applyFill="1" applyAlignment="1">
      <alignment wrapText="1"/>
    </xf>
    <xf numFmtId="0" fontId="0" fillId="0" borderId="0" xfId="0" applyAlignment="1">
      <alignment horizontal="center" vertical="center" textRotation="90"/>
    </xf>
    <xf numFmtId="0" fontId="0" fillId="0" borderId="0" xfId="0" applyFill="1" applyAlignment="1"/>
    <xf numFmtId="49" fontId="0" fillId="0" borderId="0" xfId="0" applyNumberFormat="1" applyAlignment="1">
      <alignment horizontal="center" vertical="center" textRotation="90"/>
    </xf>
    <xf numFmtId="0" fontId="0" fillId="0" borderId="0" xfId="0" applyAlignment="1">
      <alignment horizontal="center" vertical="center" textRotation="90"/>
    </xf>
    <xf numFmtId="0" fontId="0" fillId="0" borderId="0" xfId="0" applyAlignment="1">
      <alignment horizontal="center" vertical="center" textRotation="90"/>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textRotation="90"/>
    </xf>
  </cellXfs>
  <cellStyles count="2">
    <cellStyle name="Normal" xfId="0" builtinId="0"/>
    <cellStyle name="Pourcentag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94"/>
  <sheetViews>
    <sheetView workbookViewId="0">
      <pane xSplit="3" ySplit="1" topLeftCell="D2" activePane="bottomRight" state="frozen"/>
      <selection pane="topRight" activeCell="D1" sqref="D1"/>
      <selection pane="bottomLeft" activeCell="A2" sqref="A2"/>
      <selection pane="bottomRight" activeCell="D90" sqref="D90"/>
    </sheetView>
  </sheetViews>
  <sheetFormatPr baseColWidth="10" defaultRowHeight="15" x14ac:dyDescent="0.25"/>
  <cols>
    <col min="1" max="1" width="15.7109375" customWidth="1"/>
    <col min="2" max="2" width="10.7109375" customWidth="1"/>
    <col min="3" max="3" width="17.85546875" bestFit="1" customWidth="1"/>
    <col min="4" max="4" width="4" bestFit="1" customWidth="1"/>
    <col min="5" max="5" width="6" style="49" bestFit="1" customWidth="1"/>
    <col min="6" max="7" width="6" bestFit="1" customWidth="1"/>
    <col min="8" max="9" width="6" style="49" bestFit="1" customWidth="1"/>
    <col min="10" max="11" width="6" bestFit="1" customWidth="1"/>
    <col min="12" max="12" width="6" style="49" bestFit="1" customWidth="1"/>
    <col min="13" max="14" width="6" bestFit="1" customWidth="1"/>
    <col min="15" max="15" width="6" style="49" bestFit="1" customWidth="1"/>
    <col min="16" max="16" width="6" bestFit="1" customWidth="1"/>
    <col min="17" max="17" width="6.5703125" bestFit="1" customWidth="1"/>
    <col min="18" max="18" width="6" style="49" bestFit="1" customWidth="1"/>
    <col min="19" max="19" width="6" style="80" customWidth="1"/>
    <col min="20" max="20" width="6" bestFit="1" customWidth="1"/>
    <col min="21" max="21" width="6" customWidth="1"/>
    <col min="22" max="22" width="6" bestFit="1" customWidth="1"/>
    <col min="23" max="23" width="6" customWidth="1"/>
    <col min="24" max="28" width="6" bestFit="1" customWidth="1"/>
  </cols>
  <sheetData>
    <row r="1" spans="1:28" s="2" customFormat="1" ht="108.75" customHeight="1" x14ac:dyDescent="0.25">
      <c r="E1" s="55" t="s">
        <v>16</v>
      </c>
      <c r="F1" s="56" t="s">
        <v>3</v>
      </c>
      <c r="G1" s="56" t="s">
        <v>2</v>
      </c>
      <c r="H1" s="57" t="s">
        <v>17</v>
      </c>
      <c r="I1" s="58" t="s">
        <v>42</v>
      </c>
      <c r="J1" s="56" t="s">
        <v>19</v>
      </c>
      <c r="K1" s="56" t="s">
        <v>82</v>
      </c>
      <c r="L1" s="57" t="s">
        <v>21</v>
      </c>
      <c r="M1" s="56" t="s">
        <v>32</v>
      </c>
      <c r="N1" s="76" t="s">
        <v>95</v>
      </c>
      <c r="O1" s="57" t="s">
        <v>29</v>
      </c>
      <c r="P1" s="56" t="s">
        <v>33</v>
      </c>
      <c r="Q1" s="71" t="s">
        <v>108</v>
      </c>
      <c r="R1" s="55" t="s">
        <v>161</v>
      </c>
      <c r="S1" s="81" t="s">
        <v>175</v>
      </c>
      <c r="T1" s="76" t="s">
        <v>30</v>
      </c>
      <c r="U1" s="56" t="s">
        <v>34</v>
      </c>
      <c r="V1" s="56" t="s">
        <v>31</v>
      </c>
      <c r="W1" s="71" t="s">
        <v>97</v>
      </c>
      <c r="X1" s="76" t="s">
        <v>22</v>
      </c>
      <c r="Y1" s="71" t="s">
        <v>177</v>
      </c>
      <c r="Z1" s="76" t="s">
        <v>98</v>
      </c>
      <c r="AA1" s="71" t="s">
        <v>157</v>
      </c>
      <c r="AB1" s="2" t="s">
        <v>244</v>
      </c>
    </row>
    <row r="2" spans="1:28" x14ac:dyDescent="0.25">
      <c r="C2" t="s">
        <v>173</v>
      </c>
      <c r="E2" s="59">
        <v>1</v>
      </c>
      <c r="F2" s="60">
        <v>1</v>
      </c>
      <c r="G2" s="60">
        <v>1</v>
      </c>
      <c r="H2" s="61">
        <v>1</v>
      </c>
      <c r="I2" s="62">
        <v>1</v>
      </c>
      <c r="J2" s="60">
        <v>2</v>
      </c>
      <c r="K2" s="60">
        <v>2</v>
      </c>
      <c r="L2" s="61">
        <v>2</v>
      </c>
      <c r="M2" s="60">
        <v>2</v>
      </c>
      <c r="N2" s="77">
        <v>3</v>
      </c>
      <c r="O2" s="61">
        <v>3</v>
      </c>
      <c r="P2" s="60">
        <v>3</v>
      </c>
      <c r="Q2" s="72">
        <v>3</v>
      </c>
      <c r="R2" s="63" t="s">
        <v>201</v>
      </c>
      <c r="S2" s="82" t="s">
        <v>201</v>
      </c>
      <c r="T2" s="77">
        <v>4</v>
      </c>
      <c r="U2" s="60">
        <v>4</v>
      </c>
      <c r="V2" s="60">
        <v>4</v>
      </c>
      <c r="W2" s="72">
        <v>4</v>
      </c>
      <c r="X2" s="77" t="s">
        <v>200</v>
      </c>
      <c r="Y2" s="73" t="s">
        <v>200</v>
      </c>
      <c r="Z2" s="92">
        <v>5</v>
      </c>
      <c r="AA2" s="89">
        <v>5</v>
      </c>
      <c r="AB2" s="86">
        <v>6</v>
      </c>
    </row>
    <row r="3" spans="1:28" x14ac:dyDescent="0.25">
      <c r="E3" s="59">
        <v>1</v>
      </c>
      <c r="F3" s="60"/>
      <c r="G3" s="60"/>
      <c r="H3" s="61">
        <v>1</v>
      </c>
      <c r="I3" s="62">
        <v>1</v>
      </c>
      <c r="J3" s="60"/>
      <c r="K3" s="60"/>
      <c r="L3" s="61">
        <v>1</v>
      </c>
      <c r="M3" s="60"/>
      <c r="N3" s="77"/>
      <c r="O3" s="61">
        <v>1</v>
      </c>
      <c r="P3" s="60">
        <v>1</v>
      </c>
      <c r="Q3" s="72"/>
      <c r="R3" s="63">
        <v>1</v>
      </c>
      <c r="S3" s="82"/>
      <c r="T3" s="77"/>
      <c r="U3" s="60"/>
      <c r="V3" s="60"/>
      <c r="W3" s="72"/>
      <c r="X3" s="77"/>
      <c r="Y3" s="73"/>
      <c r="Z3" s="78"/>
      <c r="AA3" s="73"/>
    </row>
    <row r="4" spans="1:28" x14ac:dyDescent="0.25">
      <c r="E4" s="59"/>
      <c r="F4" s="60"/>
      <c r="G4" s="60"/>
      <c r="H4" s="61"/>
      <c r="I4" s="62">
        <v>1</v>
      </c>
      <c r="J4" s="60">
        <v>1</v>
      </c>
      <c r="K4" s="60"/>
      <c r="L4" s="61">
        <v>1</v>
      </c>
      <c r="M4" s="60"/>
      <c r="N4" s="77"/>
      <c r="O4" s="61"/>
      <c r="P4" s="60"/>
      <c r="Q4" s="72"/>
      <c r="R4" s="63"/>
      <c r="S4" s="82"/>
      <c r="T4" s="77"/>
      <c r="U4" s="60"/>
      <c r="V4" s="60"/>
      <c r="W4" s="72"/>
      <c r="X4" s="77"/>
      <c r="Y4" s="73"/>
      <c r="Z4" s="78"/>
      <c r="AA4" s="73"/>
    </row>
    <row r="5" spans="1:28" x14ac:dyDescent="0.25">
      <c r="A5" t="s">
        <v>195</v>
      </c>
      <c r="E5" s="59"/>
      <c r="F5" s="60" t="s">
        <v>196</v>
      </c>
      <c r="G5" s="60" t="s">
        <v>197</v>
      </c>
      <c r="H5" s="61" t="s">
        <v>199</v>
      </c>
      <c r="I5" s="62" t="s">
        <v>197</v>
      </c>
      <c r="J5" s="60" t="s">
        <v>196</v>
      </c>
      <c r="K5" s="60" t="s">
        <v>198</v>
      </c>
      <c r="L5" s="61" t="s">
        <v>196</v>
      </c>
      <c r="M5" s="60" t="s">
        <v>197</v>
      </c>
      <c r="N5" s="77" t="s">
        <v>196</v>
      </c>
      <c r="O5" s="61" t="s">
        <v>196</v>
      </c>
      <c r="P5" s="60" t="s">
        <v>197</v>
      </c>
      <c r="Q5" s="72" t="s">
        <v>197</v>
      </c>
      <c r="R5" s="63" t="s">
        <v>197</v>
      </c>
      <c r="S5" s="82" t="s">
        <v>196</v>
      </c>
      <c r="T5" s="77" t="s">
        <v>199</v>
      </c>
      <c r="U5" s="60" t="s">
        <v>197</v>
      </c>
      <c r="V5" s="60" t="s">
        <v>196</v>
      </c>
      <c r="W5" s="72" t="s">
        <v>197</v>
      </c>
      <c r="X5" s="77" t="s">
        <v>196</v>
      </c>
      <c r="Y5" s="89" t="s">
        <v>196</v>
      </c>
      <c r="Z5" s="92" t="s">
        <v>196</v>
      </c>
      <c r="AA5" s="89" t="s">
        <v>197</v>
      </c>
      <c r="AB5" s="86" t="s">
        <v>245</v>
      </c>
    </row>
    <row r="6" spans="1:28" x14ac:dyDescent="0.25">
      <c r="A6" t="s">
        <v>18</v>
      </c>
      <c r="E6" s="63">
        <v>39.950000000000003</v>
      </c>
      <c r="F6" s="64">
        <v>14.95</v>
      </c>
      <c r="G6" s="64">
        <v>14.95</v>
      </c>
      <c r="H6" s="65">
        <v>14.95</v>
      </c>
      <c r="I6" s="66">
        <v>14.95</v>
      </c>
      <c r="J6" s="64">
        <v>29.95</v>
      </c>
      <c r="K6" s="64">
        <v>29.95</v>
      </c>
      <c r="L6" s="65">
        <v>14.95</v>
      </c>
      <c r="M6" s="64">
        <v>14.95</v>
      </c>
      <c r="N6" s="78">
        <v>14.95</v>
      </c>
      <c r="O6" s="65">
        <v>14.95</v>
      </c>
      <c r="P6" s="64">
        <v>14.95</v>
      </c>
      <c r="Q6" s="73">
        <v>29.95</v>
      </c>
      <c r="R6" s="63">
        <v>29.95</v>
      </c>
      <c r="S6" s="82">
        <v>29.95</v>
      </c>
      <c r="T6" s="78">
        <v>14.95</v>
      </c>
      <c r="U6" s="64">
        <v>14.95</v>
      </c>
      <c r="V6" s="64">
        <v>14.95</v>
      </c>
      <c r="W6" s="73">
        <v>14.95</v>
      </c>
      <c r="X6" s="78">
        <v>59.95</v>
      </c>
      <c r="Y6" s="73">
        <v>89.95</v>
      </c>
      <c r="Z6" s="78">
        <v>29.95</v>
      </c>
      <c r="AA6" s="73">
        <v>39.950000000000003</v>
      </c>
      <c r="AB6" s="84">
        <v>39.950000000000003</v>
      </c>
    </row>
    <row r="7" spans="1:28" x14ac:dyDescent="0.25">
      <c r="A7" t="s">
        <v>0</v>
      </c>
      <c r="E7" s="63">
        <v>2</v>
      </c>
      <c r="F7" s="64"/>
      <c r="G7" s="64"/>
      <c r="H7" s="65"/>
      <c r="I7" s="66"/>
      <c r="J7" s="64">
        <v>1</v>
      </c>
      <c r="K7" s="64">
        <v>1</v>
      </c>
      <c r="L7" s="65"/>
      <c r="M7" s="64"/>
      <c r="N7" s="78"/>
      <c r="O7" s="65"/>
      <c r="P7" s="64"/>
      <c r="Q7" s="73">
        <v>1</v>
      </c>
      <c r="R7" s="63">
        <v>1</v>
      </c>
      <c r="S7" s="82">
        <v>1</v>
      </c>
      <c r="T7" s="78"/>
      <c r="U7" s="64"/>
      <c r="V7" s="64"/>
      <c r="W7" s="73"/>
      <c r="X7" s="78">
        <v>1</v>
      </c>
      <c r="Y7" s="73">
        <v>1</v>
      </c>
      <c r="Z7" s="78">
        <v>1</v>
      </c>
      <c r="AA7" s="73">
        <v>1</v>
      </c>
      <c r="AB7" s="84">
        <v>1</v>
      </c>
    </row>
    <row r="8" spans="1:28" x14ac:dyDescent="0.25">
      <c r="A8" t="s">
        <v>1</v>
      </c>
      <c r="D8">
        <f t="shared" ref="D8:D26" si="0">SUM(E8:AH8)</f>
        <v>31</v>
      </c>
      <c r="E8" s="63">
        <f t="shared" ref="E8:AB8" si="1">SUM(E9:E28)</f>
        <v>3</v>
      </c>
      <c r="F8" s="64">
        <f t="shared" si="1"/>
        <v>1</v>
      </c>
      <c r="G8" s="64">
        <f t="shared" si="1"/>
        <v>1</v>
      </c>
      <c r="H8" s="65">
        <f t="shared" si="1"/>
        <v>1</v>
      </c>
      <c r="I8" s="66">
        <f t="shared" si="1"/>
        <v>1</v>
      </c>
      <c r="J8" s="64">
        <f t="shared" si="1"/>
        <v>1</v>
      </c>
      <c r="K8" s="64">
        <f t="shared" si="1"/>
        <v>1</v>
      </c>
      <c r="L8" s="65">
        <f t="shared" si="1"/>
        <v>1</v>
      </c>
      <c r="M8" s="64">
        <f t="shared" si="1"/>
        <v>1</v>
      </c>
      <c r="N8" s="78">
        <f t="shared" si="1"/>
        <v>1</v>
      </c>
      <c r="O8" s="65">
        <f t="shared" si="1"/>
        <v>1</v>
      </c>
      <c r="P8" s="64">
        <f t="shared" si="1"/>
        <v>1</v>
      </c>
      <c r="Q8" s="73">
        <f t="shared" si="1"/>
        <v>1</v>
      </c>
      <c r="R8" s="63">
        <f t="shared" si="1"/>
        <v>2</v>
      </c>
      <c r="S8" s="82">
        <f t="shared" si="1"/>
        <v>2</v>
      </c>
      <c r="T8" s="78">
        <f t="shared" si="1"/>
        <v>1</v>
      </c>
      <c r="U8" s="64">
        <f t="shared" si="1"/>
        <v>1</v>
      </c>
      <c r="V8" s="64">
        <f t="shared" si="1"/>
        <v>1</v>
      </c>
      <c r="W8" s="73">
        <f t="shared" si="1"/>
        <v>1</v>
      </c>
      <c r="X8" s="78">
        <f t="shared" si="1"/>
        <v>2</v>
      </c>
      <c r="Y8" s="73">
        <f t="shared" si="1"/>
        <v>1</v>
      </c>
      <c r="Z8" s="78">
        <f t="shared" si="1"/>
        <v>1</v>
      </c>
      <c r="AA8" s="73">
        <f t="shared" si="1"/>
        <v>1</v>
      </c>
      <c r="AB8" s="78">
        <f t="shared" si="1"/>
        <v>3</v>
      </c>
    </row>
    <row r="9" spans="1:28" x14ac:dyDescent="0.25">
      <c r="B9" t="s">
        <v>3</v>
      </c>
      <c r="D9">
        <f t="shared" si="0"/>
        <v>3</v>
      </c>
      <c r="E9" s="63">
        <v>1</v>
      </c>
      <c r="F9" s="64">
        <v>1</v>
      </c>
      <c r="G9" s="64"/>
      <c r="H9" s="65"/>
      <c r="I9" s="66"/>
      <c r="J9" s="64"/>
      <c r="K9" s="64"/>
      <c r="L9" s="65"/>
      <c r="M9" s="64"/>
      <c r="N9" s="78"/>
      <c r="O9" s="65"/>
      <c r="P9" s="64"/>
      <c r="Q9" s="73"/>
      <c r="R9" s="63"/>
      <c r="S9" s="82"/>
      <c r="T9" s="78"/>
      <c r="U9" s="64"/>
      <c r="V9" s="64"/>
      <c r="W9" s="73"/>
      <c r="X9" s="78">
        <v>1</v>
      </c>
      <c r="Y9" s="73"/>
      <c r="Z9" s="78"/>
      <c r="AA9" s="73"/>
    </row>
    <row r="10" spans="1:28" x14ac:dyDescent="0.25">
      <c r="B10" t="s">
        <v>17</v>
      </c>
      <c r="D10">
        <f t="shared" si="0"/>
        <v>2</v>
      </c>
      <c r="E10" s="63"/>
      <c r="F10" s="64"/>
      <c r="G10" s="64"/>
      <c r="H10" s="65">
        <v>1</v>
      </c>
      <c r="I10" s="66"/>
      <c r="J10" s="64"/>
      <c r="K10" s="64"/>
      <c r="L10" s="65"/>
      <c r="M10" s="64"/>
      <c r="N10" s="78"/>
      <c r="O10" s="65"/>
      <c r="P10" s="64"/>
      <c r="Q10" s="73"/>
      <c r="R10" s="63"/>
      <c r="S10" s="82"/>
      <c r="T10" s="78"/>
      <c r="U10" s="64"/>
      <c r="V10" s="64"/>
      <c r="W10" s="73"/>
      <c r="X10" s="78"/>
      <c r="Y10" s="73"/>
      <c r="Z10" s="78"/>
      <c r="AA10" s="73"/>
      <c r="AB10">
        <v>1</v>
      </c>
    </row>
    <row r="11" spans="1:28" x14ac:dyDescent="0.25">
      <c r="B11" t="s">
        <v>21</v>
      </c>
      <c r="D11">
        <f t="shared" si="0"/>
        <v>2</v>
      </c>
      <c r="E11" s="63"/>
      <c r="F11" s="64"/>
      <c r="G11" s="64"/>
      <c r="H11" s="65"/>
      <c r="I11" s="66"/>
      <c r="J11" s="64"/>
      <c r="K11" s="64"/>
      <c r="L11" s="65">
        <v>1</v>
      </c>
      <c r="M11" s="64"/>
      <c r="N11" s="78"/>
      <c r="O11" s="65"/>
      <c r="P11" s="64"/>
      <c r="Q11" s="73"/>
      <c r="R11" s="63"/>
      <c r="S11" s="82">
        <v>1</v>
      </c>
      <c r="T11" s="78"/>
      <c r="U11" s="64"/>
      <c r="V11" s="64"/>
      <c r="W11" s="73"/>
      <c r="X11" s="78"/>
      <c r="Y11" s="73"/>
      <c r="Z11" s="78"/>
      <c r="AA11" s="73"/>
    </row>
    <row r="12" spans="1:28" x14ac:dyDescent="0.25">
      <c r="B12" t="s">
        <v>29</v>
      </c>
      <c r="D12">
        <f t="shared" si="0"/>
        <v>2</v>
      </c>
      <c r="E12" s="63"/>
      <c r="F12" s="64"/>
      <c r="G12" s="64"/>
      <c r="H12" s="65"/>
      <c r="I12" s="66"/>
      <c r="J12" s="64"/>
      <c r="K12" s="64"/>
      <c r="L12" s="65"/>
      <c r="M12" s="64"/>
      <c r="N12" s="78"/>
      <c r="O12" s="65">
        <v>1</v>
      </c>
      <c r="P12" s="64"/>
      <c r="Q12" s="73"/>
      <c r="R12" s="63"/>
      <c r="S12" s="82">
        <v>1</v>
      </c>
      <c r="T12" s="78"/>
      <c r="U12" s="64"/>
      <c r="V12" s="64"/>
      <c r="W12" s="73"/>
      <c r="X12" s="78"/>
      <c r="Y12" s="73"/>
      <c r="Z12" s="78"/>
      <c r="AA12" s="73"/>
    </row>
    <row r="13" spans="1:28" x14ac:dyDescent="0.25">
      <c r="B13" t="s">
        <v>31</v>
      </c>
      <c r="D13">
        <f t="shared" si="0"/>
        <v>1</v>
      </c>
      <c r="E13" s="63"/>
      <c r="F13" s="64"/>
      <c r="G13" s="64"/>
      <c r="H13" s="65"/>
      <c r="I13" s="66"/>
      <c r="J13" s="64"/>
      <c r="K13" s="64"/>
      <c r="L13" s="65"/>
      <c r="M13" s="64"/>
      <c r="N13" s="78"/>
      <c r="O13" s="65"/>
      <c r="P13" s="64"/>
      <c r="Q13" s="73"/>
      <c r="R13" s="63"/>
      <c r="S13" s="82"/>
      <c r="T13" s="78"/>
      <c r="U13" s="64"/>
      <c r="V13" s="64">
        <v>1</v>
      </c>
      <c r="W13" s="73"/>
      <c r="X13" s="78"/>
      <c r="Y13" s="73"/>
      <c r="Z13" s="78"/>
      <c r="AA13" s="73"/>
    </row>
    <row r="14" spans="1:28" x14ac:dyDescent="0.25">
      <c r="B14" t="s">
        <v>30</v>
      </c>
      <c r="D14">
        <f t="shared" si="0"/>
        <v>3</v>
      </c>
      <c r="E14" s="63"/>
      <c r="F14" s="64"/>
      <c r="G14" s="64"/>
      <c r="H14" s="65"/>
      <c r="I14" s="66"/>
      <c r="J14" s="64"/>
      <c r="K14" s="64"/>
      <c r="L14" s="65"/>
      <c r="M14" s="64"/>
      <c r="N14" s="78"/>
      <c r="O14" s="65"/>
      <c r="P14" s="64"/>
      <c r="Q14" s="73"/>
      <c r="R14" s="63"/>
      <c r="S14" s="82"/>
      <c r="T14" s="78">
        <v>1</v>
      </c>
      <c r="U14" s="64"/>
      <c r="V14" s="64"/>
      <c r="W14" s="73"/>
      <c r="X14" s="78"/>
      <c r="Y14" s="73"/>
      <c r="Z14" s="78"/>
      <c r="AA14" s="73"/>
      <c r="AB14">
        <v>2</v>
      </c>
    </row>
    <row r="15" spans="1:28" x14ac:dyDescent="0.25">
      <c r="B15" t="s">
        <v>95</v>
      </c>
      <c r="D15">
        <f t="shared" si="0"/>
        <v>1</v>
      </c>
      <c r="E15" s="63"/>
      <c r="F15" s="64"/>
      <c r="G15" s="64"/>
      <c r="H15" s="65"/>
      <c r="I15" s="66"/>
      <c r="J15" s="64"/>
      <c r="K15" s="64"/>
      <c r="L15" s="65"/>
      <c r="M15" s="64"/>
      <c r="N15" s="78">
        <v>1</v>
      </c>
      <c r="O15" s="65"/>
      <c r="P15" s="64"/>
      <c r="Q15" s="73"/>
      <c r="R15" s="63"/>
      <c r="S15" s="82"/>
      <c r="T15" s="78"/>
      <c r="U15" s="64"/>
      <c r="V15" s="64"/>
      <c r="W15" s="73"/>
      <c r="X15" s="78"/>
      <c r="Y15" s="73"/>
      <c r="Z15" s="78"/>
      <c r="AA15" s="73"/>
    </row>
    <row r="16" spans="1:28" x14ac:dyDescent="0.25">
      <c r="B16" t="s">
        <v>2</v>
      </c>
      <c r="D16">
        <f t="shared" si="0"/>
        <v>3</v>
      </c>
      <c r="E16" s="63">
        <v>2</v>
      </c>
      <c r="F16" s="64"/>
      <c r="G16" s="64">
        <v>1</v>
      </c>
      <c r="H16" s="65"/>
      <c r="I16" s="66"/>
      <c r="J16" s="64"/>
      <c r="K16" s="64"/>
      <c r="L16" s="65"/>
      <c r="M16" s="64"/>
      <c r="N16" s="78"/>
      <c r="O16" s="65"/>
      <c r="P16" s="64"/>
      <c r="Q16" s="73"/>
      <c r="R16" s="63"/>
      <c r="S16" s="82"/>
      <c r="T16" s="78"/>
      <c r="U16" s="64"/>
      <c r="V16" s="64"/>
      <c r="W16" s="73"/>
      <c r="X16" s="78"/>
      <c r="Y16" s="73"/>
      <c r="Z16" s="78"/>
      <c r="AA16" s="73"/>
    </row>
    <row r="17" spans="1:28" x14ac:dyDescent="0.25">
      <c r="B17" t="s">
        <v>42</v>
      </c>
      <c r="D17">
        <f t="shared" si="0"/>
        <v>1</v>
      </c>
      <c r="E17" s="63"/>
      <c r="F17" s="64"/>
      <c r="G17" s="64"/>
      <c r="H17" s="65"/>
      <c r="I17" s="66">
        <v>1</v>
      </c>
      <c r="J17" s="64"/>
      <c r="K17" s="64"/>
      <c r="L17" s="65"/>
      <c r="M17" s="64"/>
      <c r="N17" s="78"/>
      <c r="O17" s="65"/>
      <c r="P17" s="64"/>
      <c r="Q17" s="73"/>
      <c r="R17" s="63"/>
      <c r="S17" s="82"/>
      <c r="T17" s="78"/>
      <c r="U17" s="64"/>
      <c r="V17" s="64"/>
      <c r="W17" s="73"/>
      <c r="X17" s="78"/>
      <c r="Y17" s="73"/>
      <c r="Z17" s="78"/>
      <c r="AA17" s="73"/>
    </row>
    <row r="18" spans="1:28" x14ac:dyDescent="0.25">
      <c r="B18" t="s">
        <v>32</v>
      </c>
      <c r="D18">
        <f t="shared" si="0"/>
        <v>3</v>
      </c>
      <c r="E18" s="63"/>
      <c r="F18" s="64"/>
      <c r="G18" s="64"/>
      <c r="H18" s="65"/>
      <c r="I18" s="66"/>
      <c r="J18" s="64"/>
      <c r="K18" s="64"/>
      <c r="L18" s="65"/>
      <c r="M18" s="64">
        <v>1</v>
      </c>
      <c r="N18" s="78"/>
      <c r="O18" s="65"/>
      <c r="P18" s="64"/>
      <c r="Q18" s="73"/>
      <c r="R18" s="63">
        <v>2</v>
      </c>
      <c r="S18" s="82"/>
      <c r="T18" s="78"/>
      <c r="U18" s="64"/>
      <c r="V18" s="64"/>
      <c r="W18" s="73"/>
      <c r="X18" s="78"/>
      <c r="Y18" s="73"/>
      <c r="Z18" s="78"/>
      <c r="AA18" s="73"/>
    </row>
    <row r="19" spans="1:28" x14ac:dyDescent="0.25">
      <c r="B19" t="s">
        <v>33</v>
      </c>
      <c r="D19">
        <f t="shared" si="0"/>
        <v>1</v>
      </c>
      <c r="E19" s="63"/>
      <c r="F19" s="64"/>
      <c r="G19" s="64"/>
      <c r="H19" s="65"/>
      <c r="I19" s="66"/>
      <c r="J19" s="64"/>
      <c r="K19" s="64"/>
      <c r="L19" s="65"/>
      <c r="M19" s="64"/>
      <c r="N19" s="78"/>
      <c r="O19" s="65"/>
      <c r="P19" s="64">
        <v>1</v>
      </c>
      <c r="Q19" s="73"/>
      <c r="R19" s="63"/>
      <c r="S19" s="82"/>
      <c r="T19" s="78"/>
      <c r="U19" s="64"/>
      <c r="V19" s="64"/>
      <c r="W19" s="73"/>
      <c r="X19" s="78"/>
      <c r="Y19" s="73"/>
      <c r="Z19" s="78"/>
      <c r="AA19" s="73"/>
    </row>
    <row r="20" spans="1:28" x14ac:dyDescent="0.25">
      <c r="B20" t="s">
        <v>97</v>
      </c>
      <c r="D20">
        <f t="shared" si="0"/>
        <v>1</v>
      </c>
      <c r="E20" s="63"/>
      <c r="F20" s="64"/>
      <c r="G20" s="64"/>
      <c r="H20" s="65"/>
      <c r="I20" s="66"/>
      <c r="J20" s="64"/>
      <c r="K20" s="64"/>
      <c r="L20" s="65"/>
      <c r="M20" s="64"/>
      <c r="N20" s="78"/>
      <c r="O20" s="65"/>
      <c r="P20" s="64"/>
      <c r="Q20" s="73"/>
      <c r="R20" s="63"/>
      <c r="S20" s="82"/>
      <c r="T20" s="78"/>
      <c r="U20" s="64"/>
      <c r="V20" s="64"/>
      <c r="W20" s="73">
        <v>1</v>
      </c>
      <c r="X20" s="78"/>
      <c r="Y20" s="73"/>
      <c r="Z20" s="78"/>
      <c r="AA20" s="73"/>
    </row>
    <row r="21" spans="1:28" x14ac:dyDescent="0.25">
      <c r="B21" t="s">
        <v>34</v>
      </c>
      <c r="D21">
        <f t="shared" si="0"/>
        <v>1</v>
      </c>
      <c r="E21" s="63"/>
      <c r="F21" s="64"/>
      <c r="G21" s="64"/>
      <c r="H21" s="65"/>
      <c r="I21" s="66"/>
      <c r="J21" s="64"/>
      <c r="K21" s="64"/>
      <c r="L21" s="65"/>
      <c r="M21" s="64"/>
      <c r="N21" s="78"/>
      <c r="O21" s="65"/>
      <c r="P21" s="64"/>
      <c r="Q21" s="73"/>
      <c r="R21" s="63"/>
      <c r="S21" s="82"/>
      <c r="T21" s="78"/>
      <c r="U21" s="64">
        <v>1</v>
      </c>
      <c r="V21" s="64"/>
      <c r="W21" s="73"/>
      <c r="X21" s="78"/>
      <c r="Y21" s="73"/>
      <c r="Z21" s="78"/>
      <c r="AA21" s="73"/>
    </row>
    <row r="22" spans="1:28" x14ac:dyDescent="0.25">
      <c r="B22" t="s">
        <v>65</v>
      </c>
      <c r="D22">
        <f t="shared" si="0"/>
        <v>1</v>
      </c>
      <c r="E22" s="63"/>
      <c r="F22" s="64"/>
      <c r="G22" s="64"/>
      <c r="H22" s="65"/>
      <c r="I22" s="66"/>
      <c r="J22" s="64">
        <v>1</v>
      </c>
      <c r="K22" s="64"/>
      <c r="L22" s="65"/>
      <c r="M22" s="64"/>
      <c r="N22" s="78"/>
      <c r="O22" s="65"/>
      <c r="P22" s="64"/>
      <c r="Q22" s="73"/>
      <c r="R22" s="63"/>
      <c r="S22" s="82"/>
      <c r="T22" s="78"/>
      <c r="U22" s="64"/>
      <c r="V22" s="64"/>
      <c r="W22" s="73"/>
      <c r="X22" s="78"/>
      <c r="Y22" s="73"/>
      <c r="Z22" s="78"/>
      <c r="AA22" s="73"/>
    </row>
    <row r="23" spans="1:28" x14ac:dyDescent="0.25">
      <c r="B23" t="s">
        <v>98</v>
      </c>
      <c r="D23">
        <f t="shared" si="0"/>
        <v>1</v>
      </c>
      <c r="E23" s="63"/>
      <c r="F23" s="64"/>
      <c r="G23" s="64"/>
      <c r="H23" s="65"/>
      <c r="I23" s="66"/>
      <c r="J23" s="64"/>
      <c r="K23" s="64"/>
      <c r="L23" s="65"/>
      <c r="M23" s="64"/>
      <c r="N23" s="78"/>
      <c r="O23" s="65"/>
      <c r="P23" s="64"/>
      <c r="Q23" s="73"/>
      <c r="R23" s="63"/>
      <c r="S23" s="82"/>
      <c r="T23" s="78"/>
      <c r="U23" s="64"/>
      <c r="V23" s="64"/>
      <c r="W23" s="73"/>
      <c r="X23" s="78"/>
      <c r="Y23" s="73"/>
      <c r="Z23" s="78">
        <v>1</v>
      </c>
      <c r="AA23" s="73"/>
    </row>
    <row r="24" spans="1:28" x14ac:dyDescent="0.25">
      <c r="B24" t="s">
        <v>76</v>
      </c>
      <c r="D24">
        <f t="shared" si="0"/>
        <v>1</v>
      </c>
      <c r="E24" s="63"/>
      <c r="F24" s="64"/>
      <c r="G24" s="64"/>
      <c r="H24" s="65"/>
      <c r="I24" s="66"/>
      <c r="J24" s="64"/>
      <c r="K24" s="64">
        <v>1</v>
      </c>
      <c r="L24" s="65"/>
      <c r="M24" s="64"/>
      <c r="N24" s="78"/>
      <c r="O24" s="65"/>
      <c r="P24" s="64"/>
      <c r="Q24" s="73"/>
      <c r="R24" s="63"/>
      <c r="S24" s="82"/>
      <c r="T24" s="78"/>
      <c r="U24" s="64"/>
      <c r="V24" s="64"/>
      <c r="W24" s="73"/>
      <c r="X24" s="78"/>
      <c r="Y24" s="73"/>
      <c r="Z24" s="78"/>
      <c r="AA24" s="73"/>
    </row>
    <row r="25" spans="1:28" x14ac:dyDescent="0.25">
      <c r="B25" t="s">
        <v>96</v>
      </c>
      <c r="D25">
        <f t="shared" si="0"/>
        <v>1</v>
      </c>
      <c r="E25" s="63"/>
      <c r="F25" s="64"/>
      <c r="G25" s="64"/>
      <c r="H25" s="65"/>
      <c r="I25" s="66"/>
      <c r="J25" s="64"/>
      <c r="K25" s="64"/>
      <c r="L25" s="65"/>
      <c r="M25" s="64"/>
      <c r="N25" s="78"/>
      <c r="O25" s="65"/>
      <c r="P25" s="64"/>
      <c r="Q25" s="73">
        <v>1</v>
      </c>
      <c r="R25" s="63"/>
      <c r="S25" s="82"/>
      <c r="T25" s="78"/>
      <c r="U25" s="64"/>
      <c r="V25" s="64"/>
      <c r="W25" s="73"/>
      <c r="X25" s="78"/>
      <c r="Y25" s="73"/>
      <c r="Z25" s="78"/>
      <c r="AA25" s="73"/>
    </row>
    <row r="26" spans="1:28" x14ac:dyDescent="0.25">
      <c r="B26" t="s">
        <v>157</v>
      </c>
      <c r="D26">
        <f t="shared" si="0"/>
        <v>1</v>
      </c>
      <c r="E26" s="63"/>
      <c r="F26" s="64"/>
      <c r="G26" s="64"/>
      <c r="H26" s="65"/>
      <c r="I26" s="66"/>
      <c r="J26" s="64"/>
      <c r="K26" s="64"/>
      <c r="L26" s="65"/>
      <c r="M26" s="64"/>
      <c r="N26" s="78"/>
      <c r="O26" s="65"/>
      <c r="P26" s="64"/>
      <c r="Q26" s="73"/>
      <c r="R26" s="63"/>
      <c r="S26" s="82"/>
      <c r="T26" s="78"/>
      <c r="U26" s="64"/>
      <c r="V26" s="64"/>
      <c r="W26" s="73"/>
      <c r="X26" s="78"/>
      <c r="Y26" s="73"/>
      <c r="Z26" s="78"/>
      <c r="AA26" s="73">
        <v>1</v>
      </c>
    </row>
    <row r="27" spans="1:28" x14ac:dyDescent="0.25">
      <c r="B27" t="s">
        <v>23</v>
      </c>
      <c r="D27">
        <f t="shared" ref="D27:D76" si="2">SUM(E27:AH27)</f>
        <v>1</v>
      </c>
      <c r="E27" s="63"/>
      <c r="F27" s="64"/>
      <c r="G27" s="64"/>
      <c r="H27" s="65"/>
      <c r="I27" s="66"/>
      <c r="J27" s="64"/>
      <c r="K27" s="64"/>
      <c r="L27" s="65"/>
      <c r="M27" s="64"/>
      <c r="N27" s="78"/>
      <c r="O27" s="65"/>
      <c r="P27" s="64"/>
      <c r="Q27" s="73"/>
      <c r="R27" s="63"/>
      <c r="S27" s="82"/>
      <c r="T27" s="78"/>
      <c r="U27" s="64"/>
      <c r="V27" s="64"/>
      <c r="W27" s="73"/>
      <c r="X27" s="78">
        <v>1</v>
      </c>
      <c r="Y27" s="73"/>
      <c r="Z27" s="78"/>
      <c r="AA27" s="73"/>
    </row>
    <row r="28" spans="1:28" x14ac:dyDescent="0.25">
      <c r="B28" t="s">
        <v>182</v>
      </c>
      <c r="D28">
        <f t="shared" si="2"/>
        <v>1</v>
      </c>
      <c r="E28" s="63"/>
      <c r="F28" s="64"/>
      <c r="G28" s="64"/>
      <c r="H28" s="65"/>
      <c r="I28" s="66"/>
      <c r="J28" s="64"/>
      <c r="K28" s="64"/>
      <c r="L28" s="65"/>
      <c r="M28" s="64"/>
      <c r="N28" s="78"/>
      <c r="O28" s="65"/>
      <c r="P28" s="64"/>
      <c r="Q28" s="73"/>
      <c r="R28" s="63"/>
      <c r="S28" s="82"/>
      <c r="T28" s="78"/>
      <c r="U28" s="64"/>
      <c r="V28" s="64"/>
      <c r="W28" s="73"/>
      <c r="X28" s="78"/>
      <c r="Y28" s="73">
        <v>1</v>
      </c>
      <c r="Z28" s="78"/>
      <c r="AA28" s="73"/>
    </row>
    <row r="29" spans="1:28" x14ac:dyDescent="0.25">
      <c r="A29" t="s">
        <v>4</v>
      </c>
      <c r="D29">
        <f t="shared" si="2"/>
        <v>33</v>
      </c>
      <c r="E29" s="63">
        <v>3</v>
      </c>
      <c r="F29" s="64">
        <v>1</v>
      </c>
      <c r="G29" s="64">
        <v>1</v>
      </c>
      <c r="H29" s="65">
        <v>1</v>
      </c>
      <c r="I29" s="66">
        <v>1</v>
      </c>
      <c r="J29" s="64">
        <v>1</v>
      </c>
      <c r="K29" s="64">
        <v>1</v>
      </c>
      <c r="L29" s="65">
        <v>1</v>
      </c>
      <c r="M29" s="64">
        <v>1</v>
      </c>
      <c r="N29" s="78">
        <v>1</v>
      </c>
      <c r="O29" s="65">
        <v>1</v>
      </c>
      <c r="P29" s="64">
        <v>1</v>
      </c>
      <c r="Q29" s="73">
        <v>1</v>
      </c>
      <c r="R29" s="63">
        <v>2</v>
      </c>
      <c r="S29" s="82">
        <v>2</v>
      </c>
      <c r="T29" s="78">
        <v>1</v>
      </c>
      <c r="U29" s="64">
        <v>1</v>
      </c>
      <c r="V29" s="64">
        <v>1</v>
      </c>
      <c r="W29" s="73">
        <v>1</v>
      </c>
      <c r="X29" s="78">
        <v>3</v>
      </c>
      <c r="Y29" s="73">
        <v>2</v>
      </c>
      <c r="Z29" s="78">
        <v>1</v>
      </c>
      <c r="AA29" s="73">
        <v>1</v>
      </c>
      <c r="AB29" s="84">
        <v>3</v>
      </c>
    </row>
    <row r="30" spans="1:28" x14ac:dyDescent="0.25">
      <c r="A30" t="s">
        <v>5</v>
      </c>
      <c r="D30">
        <f t="shared" si="2"/>
        <v>61</v>
      </c>
      <c r="E30" s="63">
        <v>6</v>
      </c>
      <c r="F30" s="64">
        <v>2</v>
      </c>
      <c r="G30" s="64">
        <v>2</v>
      </c>
      <c r="H30" s="65">
        <v>2</v>
      </c>
      <c r="I30" s="66">
        <v>2</v>
      </c>
      <c r="J30" s="64">
        <v>2</v>
      </c>
      <c r="K30" s="64">
        <v>2</v>
      </c>
      <c r="L30" s="65">
        <v>2</v>
      </c>
      <c r="M30" s="64">
        <v>2</v>
      </c>
      <c r="N30" s="78">
        <v>2</v>
      </c>
      <c r="O30" s="65">
        <v>2</v>
      </c>
      <c r="P30" s="64">
        <v>2</v>
      </c>
      <c r="Q30" s="73">
        <v>2</v>
      </c>
      <c r="R30" s="63">
        <v>4</v>
      </c>
      <c r="S30" s="82">
        <v>4</v>
      </c>
      <c r="T30" s="78">
        <v>2</v>
      </c>
      <c r="U30" s="64">
        <v>2</v>
      </c>
      <c r="V30" s="64">
        <v>2</v>
      </c>
      <c r="W30" s="73">
        <v>2</v>
      </c>
      <c r="X30" s="78">
        <v>4</v>
      </c>
      <c r="Y30" s="73">
        <v>1</v>
      </c>
      <c r="Z30" s="78">
        <v>2</v>
      </c>
      <c r="AA30" s="73">
        <v>2</v>
      </c>
      <c r="AB30" s="84">
        <v>6</v>
      </c>
    </row>
    <row r="31" spans="1:28" x14ac:dyDescent="0.25">
      <c r="A31" t="s">
        <v>6</v>
      </c>
      <c r="D31">
        <f t="shared" si="2"/>
        <v>13</v>
      </c>
      <c r="E31" s="63">
        <f>SUM(E32:E34)</f>
        <v>11</v>
      </c>
      <c r="F31" s="64"/>
      <c r="G31" s="64"/>
      <c r="H31" s="65"/>
      <c r="I31" s="66"/>
      <c r="J31" s="64"/>
      <c r="K31" s="64"/>
      <c r="L31" s="65"/>
      <c r="M31" s="64"/>
      <c r="N31" s="78"/>
      <c r="O31" s="65"/>
      <c r="P31" s="64"/>
      <c r="Q31" s="73"/>
      <c r="R31" s="63"/>
      <c r="S31" s="82"/>
      <c r="T31" s="78"/>
      <c r="U31" s="64"/>
      <c r="V31" s="64"/>
      <c r="W31" s="73"/>
      <c r="X31" s="78">
        <v>1</v>
      </c>
      <c r="Y31" s="73">
        <v>1</v>
      </c>
      <c r="Z31" s="78"/>
      <c r="AA31" s="73"/>
    </row>
    <row r="32" spans="1:28" x14ac:dyDescent="0.25">
      <c r="B32" t="s">
        <v>109</v>
      </c>
      <c r="D32">
        <f t="shared" si="2"/>
        <v>3</v>
      </c>
      <c r="E32" s="63">
        <v>3</v>
      </c>
      <c r="F32" s="64"/>
      <c r="G32" s="64"/>
      <c r="H32" s="65"/>
      <c r="I32" s="66"/>
      <c r="J32" s="64"/>
      <c r="K32" s="64"/>
      <c r="L32" s="65"/>
      <c r="M32" s="64"/>
      <c r="N32" s="78"/>
      <c r="O32" s="65"/>
      <c r="P32" s="64"/>
      <c r="Q32" s="73"/>
      <c r="R32" s="63"/>
      <c r="S32" s="82"/>
      <c r="T32" s="78"/>
      <c r="U32" s="64"/>
      <c r="V32" s="64"/>
      <c r="W32" s="73"/>
      <c r="X32" s="78"/>
      <c r="Y32" s="73"/>
      <c r="Z32" s="78"/>
      <c r="AA32" s="73"/>
    </row>
    <row r="33" spans="1:28" x14ac:dyDescent="0.25">
      <c r="B33" t="s">
        <v>110</v>
      </c>
      <c r="D33">
        <f t="shared" si="2"/>
        <v>3</v>
      </c>
      <c r="E33" s="63">
        <v>3</v>
      </c>
      <c r="F33" s="64"/>
      <c r="G33" s="64"/>
      <c r="H33" s="65"/>
      <c r="I33" s="66"/>
      <c r="J33" s="64"/>
      <c r="K33" s="64"/>
      <c r="L33" s="65"/>
      <c r="M33" s="64"/>
      <c r="N33" s="78"/>
      <c r="O33" s="65"/>
      <c r="P33" s="64"/>
      <c r="Q33" s="73"/>
      <c r="R33" s="63"/>
      <c r="S33" s="82"/>
      <c r="T33" s="78"/>
      <c r="U33" s="64"/>
      <c r="V33" s="64"/>
      <c r="W33" s="73"/>
      <c r="X33" s="78"/>
      <c r="Y33" s="73"/>
      <c r="Z33" s="78"/>
      <c r="AA33" s="73"/>
    </row>
    <row r="34" spans="1:28" x14ac:dyDescent="0.25">
      <c r="B34" t="s">
        <v>111</v>
      </c>
      <c r="D34">
        <f t="shared" si="2"/>
        <v>5</v>
      </c>
      <c r="E34" s="63">
        <v>5</v>
      </c>
      <c r="F34" s="64"/>
      <c r="G34" s="64"/>
      <c r="H34" s="65"/>
      <c r="I34" s="66"/>
      <c r="J34" s="64"/>
      <c r="K34" s="64"/>
      <c r="L34" s="65"/>
      <c r="M34" s="64"/>
      <c r="N34" s="78"/>
      <c r="O34" s="65"/>
      <c r="P34" s="64"/>
      <c r="Q34" s="73"/>
      <c r="R34" s="63"/>
      <c r="S34" s="82"/>
      <c r="T34" s="78"/>
      <c r="U34" s="64"/>
      <c r="V34" s="64"/>
      <c r="W34" s="73"/>
      <c r="X34" s="78"/>
      <c r="Y34" s="73"/>
      <c r="Z34" s="78"/>
      <c r="AA34" s="73"/>
    </row>
    <row r="35" spans="1:28" x14ac:dyDescent="0.25">
      <c r="A35" t="s">
        <v>7</v>
      </c>
      <c r="D35">
        <f t="shared" si="2"/>
        <v>34</v>
      </c>
      <c r="E35" s="63">
        <v>3</v>
      </c>
      <c r="F35" s="64">
        <v>1</v>
      </c>
      <c r="G35" s="64">
        <v>1</v>
      </c>
      <c r="H35" s="65">
        <v>1</v>
      </c>
      <c r="I35" s="66">
        <v>1</v>
      </c>
      <c r="J35" s="64">
        <v>1</v>
      </c>
      <c r="K35" s="64">
        <v>1</v>
      </c>
      <c r="L35" s="65">
        <v>1</v>
      </c>
      <c r="M35" s="64">
        <v>1</v>
      </c>
      <c r="N35" s="78">
        <v>1</v>
      </c>
      <c r="O35" s="65">
        <v>1</v>
      </c>
      <c r="P35" s="64">
        <v>1</v>
      </c>
      <c r="Q35" s="73">
        <v>1</v>
      </c>
      <c r="R35" s="63">
        <v>2</v>
      </c>
      <c r="S35" s="82">
        <v>2</v>
      </c>
      <c r="T35" s="78">
        <v>1</v>
      </c>
      <c r="U35" s="64">
        <v>1</v>
      </c>
      <c r="V35" s="64">
        <v>1</v>
      </c>
      <c r="W35" s="73">
        <v>1</v>
      </c>
      <c r="X35" s="78">
        <v>2</v>
      </c>
      <c r="Y35" s="73">
        <v>1</v>
      </c>
      <c r="Z35" s="78">
        <v>1</v>
      </c>
      <c r="AA35" s="73">
        <v>1</v>
      </c>
      <c r="AB35" s="84">
        <v>6</v>
      </c>
    </row>
    <row r="36" spans="1:28" x14ac:dyDescent="0.25">
      <c r="A36" t="s">
        <v>8</v>
      </c>
      <c r="D36">
        <f t="shared" si="2"/>
        <v>630</v>
      </c>
      <c r="E36" s="63">
        <f t="shared" ref="E36:Y36" si="3">E37+E38+E42+SUM(E67:E77)+E78</f>
        <v>81</v>
      </c>
      <c r="F36" s="64">
        <f t="shared" si="3"/>
        <v>17</v>
      </c>
      <c r="G36" s="64">
        <f t="shared" si="3"/>
        <v>19</v>
      </c>
      <c r="H36" s="65">
        <f t="shared" si="3"/>
        <v>17</v>
      </c>
      <c r="I36" s="66">
        <f t="shared" si="3"/>
        <v>18</v>
      </c>
      <c r="J36" s="64">
        <f t="shared" si="3"/>
        <v>22</v>
      </c>
      <c r="K36" s="64">
        <f t="shared" si="3"/>
        <v>22</v>
      </c>
      <c r="L36" s="65">
        <f t="shared" si="3"/>
        <v>18</v>
      </c>
      <c r="M36" s="64">
        <f t="shared" si="3"/>
        <v>19</v>
      </c>
      <c r="N36" s="78">
        <f t="shared" si="3"/>
        <v>18</v>
      </c>
      <c r="O36" s="65">
        <f t="shared" si="3"/>
        <v>16</v>
      </c>
      <c r="P36" s="64">
        <f t="shared" si="3"/>
        <v>14</v>
      </c>
      <c r="Q36" s="73">
        <f t="shared" si="3"/>
        <v>26</v>
      </c>
      <c r="R36" s="63">
        <f t="shared" si="3"/>
        <v>31</v>
      </c>
      <c r="S36" s="82">
        <f t="shared" si="3"/>
        <v>27</v>
      </c>
      <c r="T36" s="78">
        <f t="shared" si="3"/>
        <v>17</v>
      </c>
      <c r="U36" s="64">
        <f t="shared" si="3"/>
        <v>19</v>
      </c>
      <c r="V36" s="64">
        <f t="shared" si="3"/>
        <v>18</v>
      </c>
      <c r="W36" s="73">
        <f t="shared" si="3"/>
        <v>18</v>
      </c>
      <c r="X36" s="78">
        <f t="shared" si="3"/>
        <v>72</v>
      </c>
      <c r="Y36" s="73">
        <f t="shared" si="3"/>
        <v>69</v>
      </c>
      <c r="Z36" s="78">
        <f>Z37+Z38+Z77+SUM(Z67:Z77)+Z78</f>
        <v>14</v>
      </c>
      <c r="AA36" s="73">
        <f>AA37+AA38+AA77+SUM(AA67:AA77)+AA78</f>
        <v>14</v>
      </c>
      <c r="AB36" s="78">
        <f>AB37+AB38+AB77+SUM(AB67:AB77)+AB78</f>
        <v>24</v>
      </c>
    </row>
    <row r="37" spans="1:28" x14ac:dyDescent="0.25">
      <c r="B37" t="s">
        <v>1</v>
      </c>
      <c r="D37">
        <f t="shared" si="2"/>
        <v>70</v>
      </c>
      <c r="E37" s="63">
        <v>8</v>
      </c>
      <c r="F37" s="64">
        <v>2</v>
      </c>
      <c r="G37" s="64">
        <v>3</v>
      </c>
      <c r="H37" s="65">
        <v>2</v>
      </c>
      <c r="I37" s="66">
        <v>2</v>
      </c>
      <c r="J37" s="64">
        <v>2</v>
      </c>
      <c r="K37" s="64">
        <v>2</v>
      </c>
      <c r="L37" s="65">
        <v>2</v>
      </c>
      <c r="M37" s="64">
        <v>3</v>
      </c>
      <c r="N37" s="78">
        <v>2</v>
      </c>
      <c r="O37" s="65">
        <v>2</v>
      </c>
      <c r="P37" s="64">
        <v>2</v>
      </c>
      <c r="Q37" s="73">
        <v>2</v>
      </c>
      <c r="R37" s="63">
        <v>4</v>
      </c>
      <c r="S37" s="82">
        <v>4</v>
      </c>
      <c r="T37" s="78">
        <v>2</v>
      </c>
      <c r="U37" s="84">
        <v>2</v>
      </c>
      <c r="V37" s="64">
        <v>2</v>
      </c>
      <c r="W37" s="73">
        <v>2</v>
      </c>
      <c r="X37" s="90">
        <v>5</v>
      </c>
      <c r="Y37" s="73">
        <v>1</v>
      </c>
      <c r="Z37" s="90">
        <v>2</v>
      </c>
      <c r="AA37" s="82">
        <v>2</v>
      </c>
      <c r="AB37" s="84">
        <v>10</v>
      </c>
    </row>
    <row r="38" spans="1:28" x14ac:dyDescent="0.25">
      <c r="B38" t="s">
        <v>121</v>
      </c>
      <c r="D38">
        <f t="shared" si="2"/>
        <v>105</v>
      </c>
      <c r="E38" s="63">
        <f t="shared" ref="E38:AB38" si="4">SUM(E39:E41)</f>
        <v>19</v>
      </c>
      <c r="F38" s="64">
        <f t="shared" si="4"/>
        <v>5</v>
      </c>
      <c r="G38" s="64">
        <f t="shared" si="4"/>
        <v>2</v>
      </c>
      <c r="H38" s="65">
        <f t="shared" si="4"/>
        <v>3</v>
      </c>
      <c r="I38" s="66">
        <f t="shared" si="4"/>
        <v>6</v>
      </c>
      <c r="J38" s="64">
        <f t="shared" si="4"/>
        <v>2</v>
      </c>
      <c r="K38" s="64">
        <f t="shared" si="4"/>
        <v>2</v>
      </c>
      <c r="L38" s="65">
        <f t="shared" si="4"/>
        <v>4</v>
      </c>
      <c r="M38" s="64">
        <f t="shared" si="4"/>
        <v>2</v>
      </c>
      <c r="N38" s="78">
        <f t="shared" si="4"/>
        <v>8</v>
      </c>
      <c r="O38" s="65">
        <f t="shared" si="4"/>
        <v>3</v>
      </c>
      <c r="P38" s="64">
        <f t="shared" si="4"/>
        <v>3</v>
      </c>
      <c r="Q38" s="73">
        <f t="shared" si="4"/>
        <v>4</v>
      </c>
      <c r="R38" s="63">
        <f t="shared" si="4"/>
        <v>6</v>
      </c>
      <c r="S38" s="82">
        <f t="shared" si="4"/>
        <v>9</v>
      </c>
      <c r="T38" s="78">
        <f t="shared" si="4"/>
        <v>3</v>
      </c>
      <c r="U38" s="64">
        <f t="shared" si="4"/>
        <v>4</v>
      </c>
      <c r="V38" s="64">
        <f t="shared" si="4"/>
        <v>4</v>
      </c>
      <c r="W38" s="73">
        <f t="shared" si="4"/>
        <v>5</v>
      </c>
      <c r="X38" s="78">
        <f t="shared" si="4"/>
        <v>3</v>
      </c>
      <c r="Y38" s="73">
        <f t="shared" si="4"/>
        <v>2</v>
      </c>
      <c r="Z38" s="78">
        <f t="shared" si="4"/>
        <v>1</v>
      </c>
      <c r="AA38" s="73">
        <f t="shared" si="4"/>
        <v>2</v>
      </c>
      <c r="AB38" s="78">
        <f t="shared" si="4"/>
        <v>3</v>
      </c>
    </row>
    <row r="39" spans="1:28" x14ac:dyDescent="0.25">
      <c r="C39" t="s">
        <v>103</v>
      </c>
      <c r="D39">
        <f t="shared" si="2"/>
        <v>19</v>
      </c>
      <c r="E39" s="63">
        <v>4</v>
      </c>
      <c r="F39" s="64"/>
      <c r="G39" s="64">
        <v>1</v>
      </c>
      <c r="H39" s="65"/>
      <c r="I39" s="66">
        <v>1</v>
      </c>
      <c r="J39" s="64">
        <v>1</v>
      </c>
      <c r="K39" s="64">
        <v>1</v>
      </c>
      <c r="L39" s="65">
        <v>1</v>
      </c>
      <c r="M39" s="64">
        <v>1</v>
      </c>
      <c r="N39" s="78"/>
      <c r="O39" s="65"/>
      <c r="P39" s="64"/>
      <c r="Q39" s="73">
        <v>1</v>
      </c>
      <c r="R39" s="63">
        <v>2</v>
      </c>
      <c r="S39" s="82">
        <v>2</v>
      </c>
      <c r="T39" s="78"/>
      <c r="U39" s="64">
        <v>1</v>
      </c>
      <c r="V39" s="64">
        <v>1</v>
      </c>
      <c r="W39" s="73">
        <v>1</v>
      </c>
      <c r="X39" s="78"/>
      <c r="Y39" s="73"/>
      <c r="Z39" s="78"/>
      <c r="AA39" s="73">
        <v>1</v>
      </c>
    </row>
    <row r="40" spans="1:28" x14ac:dyDescent="0.25">
      <c r="C40" t="s">
        <v>101</v>
      </c>
      <c r="D40">
        <f t="shared" si="2"/>
        <v>34</v>
      </c>
      <c r="E40" s="63">
        <v>3</v>
      </c>
      <c r="F40" s="64">
        <v>1</v>
      </c>
      <c r="G40" s="64">
        <v>1</v>
      </c>
      <c r="H40" s="65">
        <v>1</v>
      </c>
      <c r="I40" s="66">
        <v>1</v>
      </c>
      <c r="J40" s="64">
        <v>1</v>
      </c>
      <c r="K40" s="64">
        <v>1</v>
      </c>
      <c r="L40" s="65">
        <v>1</v>
      </c>
      <c r="M40" s="64">
        <v>1</v>
      </c>
      <c r="N40" s="78">
        <v>6</v>
      </c>
      <c r="O40" s="65">
        <v>1</v>
      </c>
      <c r="P40" s="64">
        <v>1</v>
      </c>
      <c r="Q40" s="73">
        <v>1</v>
      </c>
      <c r="R40" s="63">
        <v>2</v>
      </c>
      <c r="S40" s="82">
        <v>3</v>
      </c>
      <c r="T40" s="78">
        <v>1</v>
      </c>
      <c r="U40" s="84">
        <v>1</v>
      </c>
      <c r="V40" s="64">
        <v>1</v>
      </c>
      <c r="W40" s="73">
        <v>2</v>
      </c>
      <c r="X40" s="90">
        <v>1</v>
      </c>
      <c r="Y40" s="73"/>
      <c r="Z40" s="78">
        <v>1</v>
      </c>
      <c r="AA40" s="73">
        <v>1</v>
      </c>
      <c r="AB40" s="84">
        <v>1</v>
      </c>
    </row>
    <row r="41" spans="1:28" x14ac:dyDescent="0.25">
      <c r="C41" t="s">
        <v>176</v>
      </c>
      <c r="D41">
        <f t="shared" si="2"/>
        <v>52</v>
      </c>
      <c r="E41" s="63">
        <v>12</v>
      </c>
      <c r="F41" s="64">
        <v>4</v>
      </c>
      <c r="G41" s="64"/>
      <c r="H41" s="65">
        <v>2</v>
      </c>
      <c r="I41" s="66">
        <v>4</v>
      </c>
      <c r="J41" s="64"/>
      <c r="K41" s="64"/>
      <c r="L41" s="65">
        <v>2</v>
      </c>
      <c r="M41" s="64"/>
      <c r="N41" s="78">
        <v>2</v>
      </c>
      <c r="O41" s="65">
        <v>2</v>
      </c>
      <c r="P41" s="64">
        <v>2</v>
      </c>
      <c r="Q41" s="73">
        <v>2</v>
      </c>
      <c r="R41" s="63">
        <v>2</v>
      </c>
      <c r="S41" s="82">
        <v>4</v>
      </c>
      <c r="T41" s="78">
        <v>2</v>
      </c>
      <c r="U41" s="84">
        <v>2</v>
      </c>
      <c r="V41" s="64">
        <v>2</v>
      </c>
      <c r="W41" s="73">
        <v>2</v>
      </c>
      <c r="X41" s="90">
        <v>2</v>
      </c>
      <c r="Y41" s="82">
        <v>2</v>
      </c>
      <c r="Z41" s="78"/>
      <c r="AA41" s="73"/>
      <c r="AB41" s="84">
        <v>2</v>
      </c>
    </row>
    <row r="42" spans="1:28" x14ac:dyDescent="0.25">
      <c r="B42" t="s">
        <v>112</v>
      </c>
      <c r="D42">
        <f t="shared" si="2"/>
        <v>103</v>
      </c>
      <c r="E42" s="63">
        <f t="shared" ref="E42:Z42" si="5">SUM(E43:E66)</f>
        <v>13</v>
      </c>
      <c r="F42" s="64">
        <f t="shared" si="5"/>
        <v>0</v>
      </c>
      <c r="G42" s="64">
        <f t="shared" si="5"/>
        <v>0</v>
      </c>
      <c r="H42" s="65">
        <f t="shared" si="5"/>
        <v>0</v>
      </c>
      <c r="I42" s="66">
        <f t="shared" si="5"/>
        <v>0</v>
      </c>
      <c r="J42" s="64">
        <f t="shared" si="5"/>
        <v>6</v>
      </c>
      <c r="K42" s="64">
        <f t="shared" si="5"/>
        <v>1</v>
      </c>
      <c r="L42" s="65">
        <f t="shared" si="5"/>
        <v>0</v>
      </c>
      <c r="M42" s="64">
        <f t="shared" si="5"/>
        <v>0</v>
      </c>
      <c r="N42" s="78">
        <f t="shared" si="5"/>
        <v>0</v>
      </c>
      <c r="O42" s="65">
        <f t="shared" si="5"/>
        <v>0</v>
      </c>
      <c r="P42" s="64">
        <f t="shared" si="5"/>
        <v>0</v>
      </c>
      <c r="Q42" s="73">
        <f t="shared" si="5"/>
        <v>7</v>
      </c>
      <c r="R42" s="63">
        <f t="shared" si="5"/>
        <v>11</v>
      </c>
      <c r="S42" s="73">
        <f t="shared" si="5"/>
        <v>2</v>
      </c>
      <c r="T42" s="78">
        <f t="shared" si="5"/>
        <v>0</v>
      </c>
      <c r="U42" s="64">
        <f t="shared" si="5"/>
        <v>0</v>
      </c>
      <c r="V42" s="64">
        <f t="shared" si="5"/>
        <v>0</v>
      </c>
      <c r="W42" s="73">
        <f t="shared" si="5"/>
        <v>0</v>
      </c>
      <c r="X42" s="78">
        <f t="shared" si="5"/>
        <v>29</v>
      </c>
      <c r="Y42" s="73">
        <f t="shared" si="5"/>
        <v>29</v>
      </c>
      <c r="Z42" s="78">
        <f t="shared" si="5"/>
        <v>5</v>
      </c>
      <c r="AA42" s="73"/>
    </row>
    <row r="43" spans="1:28" x14ac:dyDescent="0.25">
      <c r="C43" t="s">
        <v>113</v>
      </c>
      <c r="D43">
        <f t="shared" si="2"/>
        <v>12</v>
      </c>
      <c r="E43" s="63">
        <v>8</v>
      </c>
      <c r="F43" s="64"/>
      <c r="G43" s="64"/>
      <c r="H43" s="65"/>
      <c r="I43" s="66"/>
      <c r="J43" s="64"/>
      <c r="K43" s="64"/>
      <c r="L43" s="65"/>
      <c r="M43" s="64"/>
      <c r="N43" s="78"/>
      <c r="O43" s="65"/>
      <c r="P43" s="64"/>
      <c r="Q43" s="73">
        <v>4</v>
      </c>
      <c r="R43" s="63"/>
      <c r="S43" s="82"/>
      <c r="T43" s="78"/>
      <c r="U43" s="64"/>
      <c r="V43" s="64"/>
      <c r="W43" s="73"/>
      <c r="X43" s="78"/>
      <c r="Y43" s="73"/>
      <c r="Z43" s="78"/>
      <c r="AA43" s="73"/>
    </row>
    <row r="44" spans="1:28" x14ac:dyDescent="0.25">
      <c r="C44" t="s">
        <v>114</v>
      </c>
      <c r="D44">
        <f t="shared" si="2"/>
        <v>6</v>
      </c>
      <c r="E44" s="63">
        <v>4</v>
      </c>
      <c r="F44" s="64"/>
      <c r="G44" s="64"/>
      <c r="H44" s="65"/>
      <c r="I44" s="66"/>
      <c r="J44" s="64"/>
      <c r="K44" s="64"/>
      <c r="L44" s="65"/>
      <c r="M44" s="64"/>
      <c r="N44" s="78"/>
      <c r="O44" s="65"/>
      <c r="P44" s="64"/>
      <c r="Q44" s="73"/>
      <c r="R44" s="63"/>
      <c r="S44" s="82"/>
      <c r="T44" s="78"/>
      <c r="U44" s="64"/>
      <c r="V44" s="64"/>
      <c r="W44" s="73"/>
      <c r="X44" s="78"/>
      <c r="Y44" s="73">
        <v>2</v>
      </c>
      <c r="Z44" s="78"/>
      <c r="AA44" s="73"/>
    </row>
    <row r="45" spans="1:28" x14ac:dyDescent="0.25">
      <c r="C45" t="s">
        <v>115</v>
      </c>
      <c r="D45">
        <f t="shared" si="2"/>
        <v>1</v>
      </c>
      <c r="E45" s="63">
        <v>1</v>
      </c>
      <c r="F45" s="64"/>
      <c r="G45" s="64"/>
      <c r="H45" s="65"/>
      <c r="I45" s="66"/>
      <c r="J45" s="64"/>
      <c r="K45" s="64"/>
      <c r="L45" s="65"/>
      <c r="M45" s="64"/>
      <c r="N45" s="78"/>
      <c r="O45" s="65"/>
      <c r="P45" s="64"/>
      <c r="Q45" s="73"/>
      <c r="R45" s="63"/>
      <c r="S45" s="82"/>
      <c r="T45" s="78"/>
      <c r="U45" s="64"/>
      <c r="V45" s="64"/>
      <c r="W45" s="73"/>
      <c r="X45" s="78"/>
      <c r="Y45" s="73"/>
      <c r="Z45" s="78"/>
      <c r="AA45" s="73"/>
    </row>
    <row r="46" spans="1:28" x14ac:dyDescent="0.25">
      <c r="C46" t="s">
        <v>227</v>
      </c>
      <c r="D46">
        <f t="shared" si="2"/>
        <v>3</v>
      </c>
      <c r="E46" s="63"/>
      <c r="F46" s="64"/>
      <c r="G46" s="64"/>
      <c r="H46" s="65"/>
      <c r="I46" s="66"/>
      <c r="J46" s="64">
        <v>3</v>
      </c>
      <c r="K46" s="64"/>
      <c r="L46" s="65"/>
      <c r="M46" s="64"/>
      <c r="N46" s="78"/>
      <c r="O46" s="65"/>
      <c r="P46" s="64"/>
      <c r="Q46" s="73"/>
      <c r="R46" s="63"/>
      <c r="S46" s="82"/>
      <c r="T46" s="78"/>
      <c r="U46" s="64"/>
      <c r="V46" s="64"/>
      <c r="W46" s="73"/>
      <c r="X46" s="78"/>
      <c r="Y46" s="73"/>
      <c r="Z46" s="78"/>
      <c r="AA46" s="73"/>
    </row>
    <row r="47" spans="1:28" x14ac:dyDescent="0.25">
      <c r="C47" t="s">
        <v>230</v>
      </c>
      <c r="D47">
        <f t="shared" si="2"/>
        <v>1</v>
      </c>
      <c r="E47" s="63"/>
      <c r="F47" s="64"/>
      <c r="G47" s="64"/>
      <c r="H47" s="65"/>
      <c r="I47" s="66"/>
      <c r="J47" s="64">
        <v>1</v>
      </c>
      <c r="K47" s="64"/>
      <c r="L47" s="65"/>
      <c r="M47" s="64"/>
      <c r="N47" s="78"/>
      <c r="O47" s="65"/>
      <c r="P47" s="64"/>
      <c r="Q47" s="73"/>
      <c r="R47" s="63"/>
      <c r="S47" s="82"/>
      <c r="T47" s="78"/>
      <c r="U47" s="64"/>
      <c r="V47" s="64"/>
      <c r="W47" s="73"/>
      <c r="X47" s="78"/>
      <c r="Y47" s="73"/>
      <c r="Z47" s="78"/>
      <c r="AA47" s="73"/>
    </row>
    <row r="48" spans="1:28" x14ac:dyDescent="0.25">
      <c r="C48" t="s">
        <v>229</v>
      </c>
      <c r="D48">
        <f t="shared" si="2"/>
        <v>2</v>
      </c>
      <c r="E48" s="63"/>
      <c r="F48" s="64"/>
      <c r="G48" s="64"/>
      <c r="H48" s="65"/>
      <c r="I48" s="66"/>
      <c r="J48" s="64">
        <v>2</v>
      </c>
      <c r="K48" s="64"/>
      <c r="L48" s="65"/>
      <c r="M48" s="64"/>
      <c r="N48" s="78"/>
      <c r="O48" s="65"/>
      <c r="P48" s="64"/>
      <c r="Q48" s="73"/>
      <c r="R48" s="63"/>
      <c r="S48" s="82"/>
      <c r="T48" s="78"/>
      <c r="U48" s="64"/>
      <c r="V48" s="64"/>
      <c r="W48" s="73"/>
      <c r="X48" s="78"/>
      <c r="Y48" s="73"/>
      <c r="Z48" s="78"/>
      <c r="AA48" s="73"/>
    </row>
    <row r="49" spans="3:27" x14ac:dyDescent="0.25">
      <c r="C49" t="s">
        <v>228</v>
      </c>
      <c r="D49">
        <f t="shared" si="2"/>
        <v>1</v>
      </c>
      <c r="E49" s="63"/>
      <c r="F49" s="64"/>
      <c r="G49" s="64"/>
      <c r="H49" s="65"/>
      <c r="I49" s="66"/>
      <c r="J49" s="64"/>
      <c r="K49" s="64">
        <v>1</v>
      </c>
      <c r="L49" s="65"/>
      <c r="M49" s="64"/>
      <c r="N49" s="78"/>
      <c r="O49" s="65"/>
      <c r="P49" s="64"/>
      <c r="Q49" s="73"/>
      <c r="R49" s="63"/>
      <c r="S49" s="82"/>
      <c r="T49" s="78"/>
      <c r="U49" s="64"/>
      <c r="V49" s="64"/>
      <c r="W49" s="73"/>
      <c r="X49" s="78"/>
      <c r="Y49" s="73"/>
      <c r="Z49" s="78"/>
      <c r="AA49" s="73"/>
    </row>
    <row r="50" spans="3:27" x14ac:dyDescent="0.25">
      <c r="C50" t="s">
        <v>231</v>
      </c>
      <c r="D50">
        <f t="shared" si="2"/>
        <v>3</v>
      </c>
      <c r="E50" s="63"/>
      <c r="F50" s="64"/>
      <c r="G50" s="64"/>
      <c r="H50" s="65"/>
      <c r="I50" s="66"/>
      <c r="J50" s="64"/>
      <c r="K50" s="64"/>
      <c r="L50" s="65"/>
      <c r="M50" s="64"/>
      <c r="N50" s="78"/>
      <c r="O50" s="65"/>
      <c r="P50" s="64"/>
      <c r="Q50" s="73">
        <v>3</v>
      </c>
      <c r="R50" s="63"/>
      <c r="S50" s="82"/>
      <c r="T50" s="78"/>
      <c r="U50" s="64"/>
      <c r="V50" s="64"/>
      <c r="W50" s="73"/>
      <c r="X50" s="78"/>
      <c r="Y50" s="73"/>
      <c r="Z50" s="78"/>
      <c r="AA50" s="73"/>
    </row>
    <row r="51" spans="3:27" x14ac:dyDescent="0.25">
      <c r="C51" t="s">
        <v>232</v>
      </c>
      <c r="D51">
        <f t="shared" si="2"/>
        <v>4</v>
      </c>
      <c r="E51" s="63"/>
      <c r="F51" s="64"/>
      <c r="G51" s="64"/>
      <c r="H51" s="65"/>
      <c r="I51" s="66"/>
      <c r="J51" s="64"/>
      <c r="K51" s="64"/>
      <c r="L51" s="65"/>
      <c r="M51" s="64"/>
      <c r="N51" s="78"/>
      <c r="O51" s="65"/>
      <c r="P51" s="64"/>
      <c r="Q51" s="73"/>
      <c r="R51" s="63"/>
      <c r="S51" s="82"/>
      <c r="T51" s="78"/>
      <c r="U51" s="64"/>
      <c r="V51" s="64"/>
      <c r="W51" s="73"/>
      <c r="X51" s="78">
        <v>4</v>
      </c>
      <c r="Y51" s="73"/>
      <c r="Z51" s="78"/>
      <c r="AA51" s="73"/>
    </row>
    <row r="52" spans="3:27" x14ac:dyDescent="0.25">
      <c r="C52" t="s">
        <v>233</v>
      </c>
      <c r="D52">
        <f t="shared" si="2"/>
        <v>6</v>
      </c>
      <c r="E52" s="63"/>
      <c r="F52" s="64"/>
      <c r="G52" s="64"/>
      <c r="H52" s="65"/>
      <c r="I52" s="66"/>
      <c r="J52" s="64"/>
      <c r="K52" s="64"/>
      <c r="L52" s="65"/>
      <c r="M52" s="64"/>
      <c r="N52" s="78"/>
      <c r="O52" s="65"/>
      <c r="P52" s="64"/>
      <c r="Q52" s="73"/>
      <c r="R52" s="63"/>
      <c r="S52" s="82"/>
      <c r="T52" s="78"/>
      <c r="U52" s="64"/>
      <c r="V52" s="64"/>
      <c r="W52" s="73"/>
      <c r="X52" s="78">
        <v>6</v>
      </c>
      <c r="Y52" s="73"/>
      <c r="Z52" s="78"/>
      <c r="AA52" s="73"/>
    </row>
    <row r="53" spans="3:27" x14ac:dyDescent="0.25">
      <c r="C53" t="s">
        <v>234</v>
      </c>
      <c r="D53">
        <f t="shared" si="2"/>
        <v>6</v>
      </c>
      <c r="E53" s="63"/>
      <c r="F53" s="64"/>
      <c r="G53" s="64"/>
      <c r="H53" s="65"/>
      <c r="I53" s="66"/>
      <c r="J53" s="64"/>
      <c r="K53" s="64"/>
      <c r="L53" s="65"/>
      <c r="M53" s="64"/>
      <c r="N53" s="78"/>
      <c r="O53" s="65"/>
      <c r="P53" s="64"/>
      <c r="Q53" s="73"/>
      <c r="R53" s="63"/>
      <c r="S53" s="82"/>
      <c r="T53" s="78"/>
      <c r="U53" s="64"/>
      <c r="V53" s="64"/>
      <c r="W53" s="73"/>
      <c r="X53" s="78">
        <v>6</v>
      </c>
      <c r="Y53" s="73"/>
      <c r="Z53" s="78"/>
      <c r="AA53" s="73"/>
    </row>
    <row r="54" spans="3:27" x14ac:dyDescent="0.25">
      <c r="C54" t="s">
        <v>235</v>
      </c>
      <c r="D54">
        <f t="shared" si="2"/>
        <v>10</v>
      </c>
      <c r="E54" s="63"/>
      <c r="F54" s="64"/>
      <c r="G54" s="64"/>
      <c r="H54" s="65"/>
      <c r="I54" s="66"/>
      <c r="J54" s="64"/>
      <c r="K54" s="64"/>
      <c r="L54" s="65"/>
      <c r="M54" s="64"/>
      <c r="N54" s="78"/>
      <c r="O54" s="65"/>
      <c r="P54" s="64"/>
      <c r="Q54" s="73"/>
      <c r="R54" s="63"/>
      <c r="S54" s="82"/>
      <c r="T54" s="78"/>
      <c r="U54" s="64"/>
      <c r="V54" s="64"/>
      <c r="W54" s="73"/>
      <c r="X54" s="78">
        <v>4</v>
      </c>
      <c r="Y54" s="73">
        <v>6</v>
      </c>
      <c r="Z54" s="78"/>
      <c r="AA54" s="73"/>
    </row>
    <row r="55" spans="3:27" x14ac:dyDescent="0.25">
      <c r="C55" t="s">
        <v>236</v>
      </c>
      <c r="D55">
        <f t="shared" si="2"/>
        <v>4</v>
      </c>
      <c r="E55" s="63"/>
      <c r="F55" s="64"/>
      <c r="G55" s="64"/>
      <c r="H55" s="65"/>
      <c r="I55" s="66"/>
      <c r="J55" s="64"/>
      <c r="K55" s="64"/>
      <c r="L55" s="65"/>
      <c r="M55" s="64"/>
      <c r="N55" s="78"/>
      <c r="O55" s="65"/>
      <c r="P55" s="64"/>
      <c r="Q55" s="73"/>
      <c r="R55" s="63"/>
      <c r="S55" s="82"/>
      <c r="T55" s="78"/>
      <c r="U55" s="64"/>
      <c r="V55" s="64"/>
      <c r="W55" s="73"/>
      <c r="X55" s="78">
        <v>4</v>
      </c>
      <c r="Y55" s="73"/>
      <c r="Z55" s="78"/>
      <c r="AA55" s="73"/>
    </row>
    <row r="56" spans="3:27" x14ac:dyDescent="0.25">
      <c r="C56" t="s">
        <v>237</v>
      </c>
      <c r="D56">
        <f t="shared" si="2"/>
        <v>3</v>
      </c>
      <c r="E56" s="63"/>
      <c r="F56" s="64"/>
      <c r="G56" s="64"/>
      <c r="H56" s="65"/>
      <c r="I56" s="66"/>
      <c r="J56" s="64"/>
      <c r="K56" s="64"/>
      <c r="L56" s="65"/>
      <c r="M56" s="64"/>
      <c r="N56" s="78"/>
      <c r="O56" s="65"/>
      <c r="P56" s="64"/>
      <c r="Q56" s="73"/>
      <c r="R56" s="63"/>
      <c r="S56" s="82"/>
      <c r="T56" s="78"/>
      <c r="U56" s="64"/>
      <c r="V56" s="64"/>
      <c r="W56" s="73"/>
      <c r="X56" s="78">
        <v>3</v>
      </c>
      <c r="Y56" s="73"/>
      <c r="Z56" s="78"/>
      <c r="AA56" s="73"/>
    </row>
    <row r="57" spans="3:27" x14ac:dyDescent="0.25">
      <c r="C57" t="s">
        <v>238</v>
      </c>
      <c r="D57">
        <f t="shared" si="2"/>
        <v>2</v>
      </c>
      <c r="E57" s="63"/>
      <c r="F57" s="64"/>
      <c r="G57" s="64"/>
      <c r="H57" s="65"/>
      <c r="I57" s="66"/>
      <c r="J57" s="64"/>
      <c r="K57" s="64"/>
      <c r="L57" s="65"/>
      <c r="M57" s="64"/>
      <c r="N57" s="78"/>
      <c r="O57" s="65"/>
      <c r="P57" s="64"/>
      <c r="Q57" s="73"/>
      <c r="R57" s="63"/>
      <c r="S57" s="82"/>
      <c r="T57" s="78"/>
      <c r="U57" s="64"/>
      <c r="V57" s="64"/>
      <c r="W57" s="73"/>
      <c r="X57" s="78">
        <v>2</v>
      </c>
      <c r="Y57" s="73"/>
      <c r="Z57" s="78"/>
      <c r="AA57" s="73"/>
    </row>
    <row r="58" spans="3:27" x14ac:dyDescent="0.25">
      <c r="C58" t="s">
        <v>162</v>
      </c>
      <c r="D58">
        <f t="shared" si="2"/>
        <v>1</v>
      </c>
      <c r="E58" s="63"/>
      <c r="F58" s="64"/>
      <c r="G58" s="64"/>
      <c r="H58" s="65"/>
      <c r="I58" s="66"/>
      <c r="J58" s="64"/>
      <c r="K58" s="64"/>
      <c r="L58" s="65"/>
      <c r="M58" s="64"/>
      <c r="N58" s="78"/>
      <c r="O58" s="65"/>
      <c r="P58" s="64"/>
      <c r="Q58" s="73"/>
      <c r="R58" s="63">
        <v>1</v>
      </c>
      <c r="S58" s="82"/>
      <c r="T58" s="78"/>
      <c r="U58" s="64"/>
      <c r="V58" s="64"/>
      <c r="W58" s="73"/>
      <c r="X58" s="78"/>
      <c r="Y58" s="73"/>
      <c r="Z58" s="78"/>
      <c r="AA58" s="73"/>
    </row>
    <row r="59" spans="3:27" x14ac:dyDescent="0.25">
      <c r="C59" t="s">
        <v>163</v>
      </c>
      <c r="D59">
        <f t="shared" si="2"/>
        <v>6</v>
      </c>
      <c r="E59" s="63"/>
      <c r="F59" s="64"/>
      <c r="G59" s="64"/>
      <c r="H59" s="65"/>
      <c r="I59" s="66"/>
      <c r="J59" s="64"/>
      <c r="K59" s="64"/>
      <c r="L59" s="65"/>
      <c r="M59" s="64"/>
      <c r="N59" s="78"/>
      <c r="O59" s="65"/>
      <c r="P59" s="64"/>
      <c r="Q59" s="73"/>
      <c r="R59" s="63">
        <v>6</v>
      </c>
      <c r="S59" s="82"/>
      <c r="T59" s="78"/>
      <c r="U59" s="64"/>
      <c r="V59" s="64"/>
      <c r="W59" s="73"/>
      <c r="X59" s="78"/>
      <c r="Y59" s="73"/>
      <c r="Z59" s="78"/>
      <c r="AA59" s="73"/>
    </row>
    <row r="60" spans="3:27" x14ac:dyDescent="0.25">
      <c r="C60" t="s">
        <v>164</v>
      </c>
      <c r="D60">
        <f t="shared" si="2"/>
        <v>9</v>
      </c>
      <c r="E60" s="63"/>
      <c r="F60" s="64"/>
      <c r="G60" s="64"/>
      <c r="H60" s="65"/>
      <c r="I60" s="66"/>
      <c r="J60" s="64"/>
      <c r="K60" s="64"/>
      <c r="L60" s="65"/>
      <c r="M60" s="64"/>
      <c r="N60" s="78"/>
      <c r="O60" s="65"/>
      <c r="P60" s="64"/>
      <c r="Q60" s="73"/>
      <c r="R60" s="63">
        <v>4</v>
      </c>
      <c r="S60" s="82"/>
      <c r="T60" s="78"/>
      <c r="U60" s="64"/>
      <c r="V60" s="64"/>
      <c r="W60" s="73"/>
      <c r="X60" s="78"/>
      <c r="Y60" s="73">
        <v>5</v>
      </c>
      <c r="Z60" s="78"/>
      <c r="AA60" s="73"/>
    </row>
    <row r="61" spans="3:27" x14ac:dyDescent="0.25">
      <c r="C61" t="s">
        <v>239</v>
      </c>
      <c r="D61">
        <f t="shared" si="2"/>
        <v>1</v>
      </c>
      <c r="E61" s="63"/>
      <c r="F61" s="64"/>
      <c r="G61" s="64"/>
      <c r="H61" s="65"/>
      <c r="I61" s="66"/>
      <c r="J61" s="64"/>
      <c r="K61" s="64"/>
      <c r="L61" s="65"/>
      <c r="M61" s="64"/>
      <c r="N61" s="78"/>
      <c r="O61" s="65"/>
      <c r="P61" s="64"/>
      <c r="Q61" s="73"/>
      <c r="R61" s="63"/>
      <c r="S61" s="82"/>
      <c r="T61" s="78"/>
      <c r="U61" s="64"/>
      <c r="V61" s="64"/>
      <c r="W61" s="73"/>
      <c r="X61" s="78"/>
      <c r="Y61" s="73">
        <v>1</v>
      </c>
      <c r="Z61" s="78"/>
      <c r="AA61" s="73"/>
    </row>
    <row r="62" spans="3:27" x14ac:dyDescent="0.25">
      <c r="C62" t="s">
        <v>240</v>
      </c>
      <c r="D62">
        <f t="shared" si="2"/>
        <v>6</v>
      </c>
      <c r="E62" s="63"/>
      <c r="F62" s="64"/>
      <c r="G62" s="64"/>
      <c r="H62" s="65"/>
      <c r="I62" s="66"/>
      <c r="J62" s="64"/>
      <c r="K62" s="64"/>
      <c r="L62" s="65"/>
      <c r="M62" s="64"/>
      <c r="N62" s="78"/>
      <c r="O62" s="65"/>
      <c r="P62" s="64"/>
      <c r="Q62" s="73"/>
      <c r="R62" s="63"/>
      <c r="S62" s="82"/>
      <c r="T62" s="78"/>
      <c r="U62" s="64"/>
      <c r="V62" s="64"/>
      <c r="W62" s="73"/>
      <c r="X62" s="78"/>
      <c r="Y62" s="73">
        <v>6</v>
      </c>
      <c r="Z62" s="78"/>
      <c r="AA62" s="73"/>
    </row>
    <row r="63" spans="3:27" x14ac:dyDescent="0.25">
      <c r="C63" t="s">
        <v>241</v>
      </c>
      <c r="D63">
        <f t="shared" si="2"/>
        <v>5</v>
      </c>
      <c r="E63" s="63"/>
      <c r="F63" s="64"/>
      <c r="G63" s="64"/>
      <c r="H63" s="65"/>
      <c r="I63" s="66"/>
      <c r="J63" s="64"/>
      <c r="K63" s="64"/>
      <c r="L63" s="65"/>
      <c r="M63" s="64"/>
      <c r="N63" s="78"/>
      <c r="O63" s="65"/>
      <c r="P63" s="64"/>
      <c r="Q63" s="73"/>
      <c r="R63" s="63"/>
      <c r="S63" s="82"/>
      <c r="T63" s="78"/>
      <c r="U63" s="64"/>
      <c r="V63" s="64"/>
      <c r="W63" s="73"/>
      <c r="X63" s="78"/>
      <c r="Y63" s="73">
        <v>5</v>
      </c>
      <c r="Z63" s="78"/>
      <c r="AA63" s="73"/>
    </row>
    <row r="64" spans="3:27" x14ac:dyDescent="0.25">
      <c r="C64" t="s">
        <v>242</v>
      </c>
      <c r="D64">
        <f t="shared" si="2"/>
        <v>4</v>
      </c>
      <c r="E64" s="63"/>
      <c r="F64" s="64"/>
      <c r="G64" s="64"/>
      <c r="H64" s="65"/>
      <c r="I64" s="66"/>
      <c r="J64" s="64"/>
      <c r="K64" s="64"/>
      <c r="L64" s="65"/>
      <c r="M64" s="64"/>
      <c r="N64" s="78"/>
      <c r="O64" s="65"/>
      <c r="P64" s="64"/>
      <c r="Q64" s="73"/>
      <c r="R64" s="63"/>
      <c r="S64" s="82"/>
      <c r="T64" s="78"/>
      <c r="U64" s="64"/>
      <c r="V64" s="64"/>
      <c r="W64" s="73"/>
      <c r="X64" s="78"/>
      <c r="Y64" s="73">
        <v>4</v>
      </c>
      <c r="Z64" s="78"/>
      <c r="AA64" s="73"/>
    </row>
    <row r="65" spans="2:28" x14ac:dyDescent="0.25">
      <c r="C65" t="s">
        <v>243</v>
      </c>
      <c r="D65">
        <f t="shared" ref="D65" si="6">SUM(E65:AH65)</f>
        <v>1</v>
      </c>
      <c r="E65" s="63"/>
      <c r="F65" s="64"/>
      <c r="G65" s="64"/>
      <c r="H65" s="65"/>
      <c r="I65" s="66"/>
      <c r="J65" s="64"/>
      <c r="K65" s="64"/>
      <c r="L65" s="65"/>
      <c r="M65" s="64"/>
      <c r="N65" s="78"/>
      <c r="O65" s="65"/>
      <c r="P65" s="64"/>
      <c r="Q65" s="73"/>
      <c r="R65" s="63"/>
      <c r="S65" s="82">
        <v>1</v>
      </c>
      <c r="T65" s="78"/>
      <c r="U65" s="64"/>
      <c r="V65" s="64"/>
      <c r="W65" s="73"/>
      <c r="X65" s="78"/>
      <c r="Y65" s="73"/>
      <c r="Z65" s="78"/>
      <c r="AA65" s="73"/>
    </row>
    <row r="66" spans="2:28" x14ac:dyDescent="0.25">
      <c r="C66" t="s">
        <v>246</v>
      </c>
      <c r="D66">
        <f t="shared" si="2"/>
        <v>6</v>
      </c>
      <c r="E66" s="63"/>
      <c r="F66" s="64"/>
      <c r="G66" s="64"/>
      <c r="H66" s="65"/>
      <c r="I66" s="66"/>
      <c r="J66" s="64"/>
      <c r="K66" s="64"/>
      <c r="L66" s="65"/>
      <c r="M66" s="64"/>
      <c r="N66" s="78"/>
      <c r="O66" s="65"/>
      <c r="P66" s="64"/>
      <c r="Q66" s="73"/>
      <c r="R66" s="63"/>
      <c r="S66" s="82">
        <v>1</v>
      </c>
      <c r="T66" s="78"/>
      <c r="U66" s="64"/>
      <c r="V66" s="64"/>
      <c r="W66" s="73"/>
      <c r="X66" s="78"/>
      <c r="Y66" s="73"/>
      <c r="Z66" s="78">
        <v>5</v>
      </c>
      <c r="AA66" s="73"/>
    </row>
    <row r="67" spans="2:28" x14ac:dyDescent="0.25">
      <c r="B67" t="s">
        <v>116</v>
      </c>
      <c r="D67">
        <f t="shared" si="2"/>
        <v>6</v>
      </c>
      <c r="E67" s="63">
        <v>6</v>
      </c>
      <c r="F67" s="64"/>
      <c r="G67" s="64"/>
      <c r="H67" s="65"/>
      <c r="I67" s="66"/>
      <c r="J67" s="64"/>
      <c r="K67" s="64"/>
      <c r="L67" s="65"/>
      <c r="M67" s="64"/>
      <c r="N67" s="78"/>
      <c r="O67" s="65"/>
      <c r="P67" s="64"/>
      <c r="Q67" s="73"/>
      <c r="R67" s="63"/>
      <c r="S67" s="82"/>
      <c r="T67" s="78"/>
      <c r="U67" s="64"/>
      <c r="V67" s="64"/>
      <c r="W67" s="73"/>
      <c r="X67" s="78"/>
      <c r="Y67" s="73"/>
      <c r="Z67" s="78"/>
      <c r="AA67" s="73"/>
    </row>
    <row r="68" spans="2:28" x14ac:dyDescent="0.25">
      <c r="B68" t="s">
        <v>202</v>
      </c>
      <c r="D68">
        <f t="shared" si="2"/>
        <v>6</v>
      </c>
      <c r="E68" s="63"/>
      <c r="F68" s="64"/>
      <c r="G68" s="64"/>
      <c r="H68" s="65"/>
      <c r="I68" s="66"/>
      <c r="J68" s="64"/>
      <c r="K68" s="64"/>
      <c r="L68" s="65"/>
      <c r="M68" s="64"/>
      <c r="N68" s="78"/>
      <c r="O68" s="65"/>
      <c r="P68" s="64"/>
      <c r="Q68" s="73"/>
      <c r="R68" s="63"/>
      <c r="S68" s="82"/>
      <c r="T68" s="78"/>
      <c r="U68" s="64"/>
      <c r="V68" s="64"/>
      <c r="W68" s="73"/>
      <c r="X68" s="78"/>
      <c r="Y68" s="73"/>
      <c r="Z68" s="78">
        <v>3</v>
      </c>
      <c r="AA68" s="73">
        <v>3</v>
      </c>
    </row>
    <row r="69" spans="2:28" x14ac:dyDescent="0.25">
      <c r="B69" t="s">
        <v>117</v>
      </c>
      <c r="D69">
        <f t="shared" si="2"/>
        <v>88</v>
      </c>
      <c r="E69" s="63">
        <v>2</v>
      </c>
      <c r="F69" s="64">
        <v>2</v>
      </c>
      <c r="G69" s="64"/>
      <c r="H69" s="65">
        <v>3</v>
      </c>
      <c r="I69" s="66">
        <v>2</v>
      </c>
      <c r="J69" s="64">
        <v>5</v>
      </c>
      <c r="K69" s="64">
        <v>4</v>
      </c>
      <c r="L69" s="65">
        <v>2</v>
      </c>
      <c r="M69" s="64"/>
      <c r="N69" s="78">
        <v>1</v>
      </c>
      <c r="O69" s="65">
        <v>5</v>
      </c>
      <c r="P69" s="64">
        <v>1</v>
      </c>
      <c r="Q69" s="73">
        <v>5</v>
      </c>
      <c r="R69" s="63">
        <v>2</v>
      </c>
      <c r="S69" s="82">
        <v>7</v>
      </c>
      <c r="T69" s="78">
        <v>2</v>
      </c>
      <c r="U69" s="84">
        <v>3</v>
      </c>
      <c r="V69" s="64">
        <v>3</v>
      </c>
      <c r="W69" s="73">
        <v>2</v>
      </c>
      <c r="X69" s="90">
        <v>7</v>
      </c>
      <c r="Y69" s="82">
        <v>14</v>
      </c>
      <c r="Z69" s="90">
        <v>5</v>
      </c>
      <c r="AA69" s="82">
        <v>4</v>
      </c>
      <c r="AB69" s="84">
        <v>7</v>
      </c>
    </row>
    <row r="70" spans="2:28" x14ac:dyDescent="0.25">
      <c r="B70" t="s">
        <v>118</v>
      </c>
      <c r="D70">
        <f t="shared" si="2"/>
        <v>41</v>
      </c>
      <c r="E70" s="63">
        <v>3</v>
      </c>
      <c r="F70" s="64">
        <v>1</v>
      </c>
      <c r="G70" s="64">
        <v>1</v>
      </c>
      <c r="H70" s="65">
        <v>1</v>
      </c>
      <c r="I70" s="66">
        <v>1</v>
      </c>
      <c r="J70" s="64">
        <v>2</v>
      </c>
      <c r="K70" s="64">
        <v>2</v>
      </c>
      <c r="L70" s="65">
        <v>3</v>
      </c>
      <c r="M70" s="64">
        <v>1</v>
      </c>
      <c r="N70" s="78">
        <v>2</v>
      </c>
      <c r="O70" s="65">
        <v>1</v>
      </c>
      <c r="P70" s="64">
        <v>2</v>
      </c>
      <c r="Q70" s="73">
        <v>3</v>
      </c>
      <c r="R70" s="63">
        <v>2</v>
      </c>
      <c r="S70" s="82">
        <v>2</v>
      </c>
      <c r="T70" s="78">
        <v>1</v>
      </c>
      <c r="U70" s="84">
        <v>1</v>
      </c>
      <c r="V70" s="64">
        <v>2</v>
      </c>
      <c r="W70" s="73">
        <v>1</v>
      </c>
      <c r="X70" s="90">
        <v>3</v>
      </c>
      <c r="Y70" s="73"/>
      <c r="Z70" s="78">
        <v>1</v>
      </c>
      <c r="AA70" s="73">
        <v>1</v>
      </c>
      <c r="AB70" s="84">
        <v>4</v>
      </c>
    </row>
    <row r="71" spans="2:28" x14ac:dyDescent="0.25">
      <c r="B71" t="s">
        <v>119</v>
      </c>
      <c r="D71">
        <f t="shared" si="2"/>
        <v>20</v>
      </c>
      <c r="E71" s="63">
        <v>3</v>
      </c>
      <c r="F71" s="64">
        <v>1</v>
      </c>
      <c r="G71" s="64">
        <v>1</v>
      </c>
      <c r="H71" s="65">
        <v>1</v>
      </c>
      <c r="I71" s="66">
        <v>1</v>
      </c>
      <c r="J71" s="64">
        <v>1</v>
      </c>
      <c r="K71" s="64">
        <v>1</v>
      </c>
      <c r="L71" s="65">
        <v>1</v>
      </c>
      <c r="M71" s="64">
        <v>1</v>
      </c>
      <c r="N71" s="78">
        <v>1</v>
      </c>
      <c r="O71" s="65">
        <v>1</v>
      </c>
      <c r="P71" s="64">
        <v>1</v>
      </c>
      <c r="Q71" s="73">
        <v>1</v>
      </c>
      <c r="R71" s="63"/>
      <c r="S71" s="82"/>
      <c r="T71" s="78">
        <v>1</v>
      </c>
      <c r="U71" s="84">
        <v>1</v>
      </c>
      <c r="V71" s="64">
        <v>1</v>
      </c>
      <c r="W71" s="73">
        <v>1</v>
      </c>
      <c r="X71" s="90">
        <v>1</v>
      </c>
      <c r="Y71" s="73"/>
      <c r="Z71" s="78"/>
      <c r="AA71" s="73"/>
    </row>
    <row r="72" spans="2:28" x14ac:dyDescent="0.25">
      <c r="B72" t="s">
        <v>126</v>
      </c>
      <c r="D72">
        <f t="shared" si="2"/>
        <v>29</v>
      </c>
      <c r="E72" s="63"/>
      <c r="F72" s="64"/>
      <c r="G72" s="64"/>
      <c r="H72" s="65">
        <v>1</v>
      </c>
      <c r="I72" s="66"/>
      <c r="J72" s="64">
        <v>1</v>
      </c>
      <c r="K72" s="64">
        <v>2</v>
      </c>
      <c r="L72" s="65"/>
      <c r="M72" s="64"/>
      <c r="N72" s="78">
        <v>1</v>
      </c>
      <c r="O72" s="65">
        <v>1</v>
      </c>
      <c r="P72" s="64"/>
      <c r="Q72" s="73">
        <v>4</v>
      </c>
      <c r="R72" s="63"/>
      <c r="S72" s="82"/>
      <c r="T72" s="78">
        <v>2</v>
      </c>
      <c r="U72" s="64">
        <v>2</v>
      </c>
      <c r="V72" s="64"/>
      <c r="W72" s="73"/>
      <c r="X72" s="90">
        <v>6</v>
      </c>
      <c r="Y72" s="74">
        <v>6</v>
      </c>
      <c r="Z72" s="90">
        <v>2</v>
      </c>
      <c r="AA72" s="82">
        <v>1</v>
      </c>
    </row>
    <row r="73" spans="2:28" x14ac:dyDescent="0.25">
      <c r="B73" t="s">
        <v>174</v>
      </c>
      <c r="D73">
        <f t="shared" si="2"/>
        <v>1</v>
      </c>
      <c r="E73" s="63"/>
      <c r="F73" s="64"/>
      <c r="G73" s="64"/>
      <c r="H73" s="65"/>
      <c r="I73" s="66"/>
      <c r="J73" s="64"/>
      <c r="K73" s="64"/>
      <c r="L73" s="65"/>
      <c r="M73" s="64"/>
      <c r="N73" s="78"/>
      <c r="O73" s="65"/>
      <c r="P73" s="64"/>
      <c r="Q73" s="73"/>
      <c r="R73" s="63"/>
      <c r="S73" s="82"/>
      <c r="T73" s="78"/>
      <c r="U73" s="64"/>
      <c r="V73" s="64"/>
      <c r="W73" s="73">
        <v>1</v>
      </c>
      <c r="X73" s="78"/>
      <c r="Y73" s="73"/>
      <c r="Z73" s="78"/>
      <c r="AA73" s="73"/>
    </row>
    <row r="74" spans="2:28" x14ac:dyDescent="0.25">
      <c r="B74" t="s">
        <v>178</v>
      </c>
      <c r="D74">
        <f t="shared" si="2"/>
        <v>22</v>
      </c>
      <c r="E74" s="63"/>
      <c r="F74" s="64"/>
      <c r="G74" s="64"/>
      <c r="H74" s="65"/>
      <c r="I74" s="66"/>
      <c r="J74" s="64"/>
      <c r="K74" s="64"/>
      <c r="L74" s="65"/>
      <c r="M74" s="64"/>
      <c r="N74" s="78"/>
      <c r="O74" s="65"/>
      <c r="P74" s="64"/>
      <c r="Q74" s="73"/>
      <c r="R74" s="63"/>
      <c r="S74" s="82"/>
      <c r="T74" s="78"/>
      <c r="U74" s="64"/>
      <c r="V74" s="64"/>
      <c r="W74" s="73"/>
      <c r="X74" s="78">
        <v>6</v>
      </c>
      <c r="Y74" s="73">
        <v>16</v>
      </c>
      <c r="Z74" s="78"/>
      <c r="AA74" s="73"/>
    </row>
    <row r="75" spans="2:28" x14ac:dyDescent="0.25">
      <c r="B75" t="s">
        <v>179</v>
      </c>
      <c r="D75">
        <f t="shared" si="2"/>
        <v>2</v>
      </c>
      <c r="E75" s="63"/>
      <c r="F75" s="64"/>
      <c r="G75" s="64"/>
      <c r="H75" s="65"/>
      <c r="I75" s="66"/>
      <c r="J75" s="64"/>
      <c r="K75" s="64"/>
      <c r="L75" s="65"/>
      <c r="M75" s="64"/>
      <c r="N75" s="78"/>
      <c r="O75" s="65"/>
      <c r="P75" s="64"/>
      <c r="Q75" s="73"/>
      <c r="R75" s="63"/>
      <c r="S75" s="82"/>
      <c r="T75" s="78"/>
      <c r="U75" s="64"/>
      <c r="V75" s="64"/>
      <c r="W75" s="73"/>
      <c r="X75" s="78">
        <v>1</v>
      </c>
      <c r="Y75" s="73">
        <v>1</v>
      </c>
      <c r="Z75" s="78"/>
      <c r="AA75" s="73"/>
    </row>
    <row r="76" spans="2:28" x14ac:dyDescent="0.25">
      <c r="B76" t="s">
        <v>120</v>
      </c>
      <c r="D76">
        <f t="shared" si="2"/>
        <v>129</v>
      </c>
      <c r="E76" s="63">
        <v>27</v>
      </c>
      <c r="F76" s="64">
        <v>6</v>
      </c>
      <c r="G76" s="64">
        <v>12</v>
      </c>
      <c r="H76" s="65">
        <v>6</v>
      </c>
      <c r="I76" s="66">
        <v>6</v>
      </c>
      <c r="J76" s="64">
        <v>3</v>
      </c>
      <c r="K76" s="64">
        <v>6</v>
      </c>
      <c r="L76" s="65">
        <v>6</v>
      </c>
      <c r="M76" s="64">
        <v>12</v>
      </c>
      <c r="N76" s="78">
        <v>3</v>
      </c>
      <c r="O76" s="65">
        <v>3</v>
      </c>
      <c r="P76" s="64">
        <v>3</v>
      </c>
      <c r="Q76" s="73"/>
      <c r="R76" s="63">
        <v>6</v>
      </c>
      <c r="S76" s="82">
        <v>3</v>
      </c>
      <c r="T76" s="78">
        <v>6</v>
      </c>
      <c r="U76" s="64">
        <v>6</v>
      </c>
      <c r="V76" s="64">
        <v>6</v>
      </c>
      <c r="W76" s="73">
        <v>6</v>
      </c>
      <c r="X76" s="90">
        <v>3</v>
      </c>
      <c r="Y76" s="73"/>
      <c r="Z76" s="78"/>
      <c r="AA76" s="73"/>
    </row>
    <row r="77" spans="2:28" x14ac:dyDescent="0.25">
      <c r="B77" t="s">
        <v>127</v>
      </c>
      <c r="D77">
        <f t="shared" ref="D77:D94" si="7">SUM(E77:AH77)</f>
        <v>8</v>
      </c>
      <c r="E77" s="63"/>
      <c r="F77" s="64"/>
      <c r="G77" s="64"/>
      <c r="H77" s="65"/>
      <c r="I77" s="66"/>
      <c r="J77" s="84"/>
      <c r="K77" s="84"/>
      <c r="L77" s="65"/>
      <c r="M77" s="64"/>
      <c r="N77" s="78"/>
      <c r="O77" s="65"/>
      <c r="P77" s="64"/>
      <c r="Q77" s="82"/>
      <c r="R77" s="63"/>
      <c r="S77" s="82"/>
      <c r="T77" s="78"/>
      <c r="U77" s="64"/>
      <c r="V77" s="64"/>
      <c r="W77" s="73"/>
      <c r="X77" s="91">
        <v>8</v>
      </c>
      <c r="Y77" s="73"/>
      <c r="Z77" s="90"/>
      <c r="AA77" s="73"/>
    </row>
    <row r="78" spans="2:28" x14ac:dyDescent="0.25">
      <c r="B78" t="s">
        <v>128</v>
      </c>
      <c r="D78">
        <f t="shared" si="7"/>
        <v>5</v>
      </c>
      <c r="E78" s="63">
        <f t="shared" ref="E78:Q78" si="8">SUM(E79:E81)</f>
        <v>0</v>
      </c>
      <c r="F78" s="64">
        <f t="shared" si="8"/>
        <v>0</v>
      </c>
      <c r="G78" s="64">
        <f>SUM(G79:G81)</f>
        <v>0</v>
      </c>
      <c r="H78" s="65">
        <f t="shared" si="8"/>
        <v>0</v>
      </c>
      <c r="I78" s="66">
        <f t="shared" si="8"/>
        <v>0</v>
      </c>
      <c r="J78" s="64">
        <f t="shared" si="8"/>
        <v>0</v>
      </c>
      <c r="K78" s="64">
        <f>SUM(K79:K81)</f>
        <v>2</v>
      </c>
      <c r="L78" s="65">
        <f t="shared" ref="L78" si="9">SUM(L79:L81)</f>
        <v>0</v>
      </c>
      <c r="M78" s="64">
        <f t="shared" si="8"/>
        <v>0</v>
      </c>
      <c r="N78" s="78">
        <f t="shared" si="8"/>
        <v>0</v>
      </c>
      <c r="O78" s="65">
        <f t="shared" si="8"/>
        <v>0</v>
      </c>
      <c r="P78" s="64">
        <f>SUM(P79:P81)</f>
        <v>2</v>
      </c>
      <c r="Q78" s="73">
        <f t="shared" si="8"/>
        <v>0</v>
      </c>
      <c r="R78" s="63">
        <f>SUM(R79:R81)</f>
        <v>0</v>
      </c>
      <c r="S78" s="82"/>
      <c r="T78" s="78">
        <f>SUM(T79:T81)</f>
        <v>0</v>
      </c>
      <c r="U78" s="64"/>
      <c r="V78" s="64">
        <f>SUM(V79:V81)</f>
        <v>0</v>
      </c>
      <c r="W78" s="73"/>
      <c r="X78" s="78"/>
      <c r="Y78" s="73"/>
      <c r="Z78" s="78"/>
      <c r="AA78" s="73">
        <f>SUM(AA79:AA81)</f>
        <v>1</v>
      </c>
    </row>
    <row r="79" spans="2:28" x14ac:dyDescent="0.25">
      <c r="C79" t="s">
        <v>129</v>
      </c>
      <c r="D79">
        <f t="shared" si="7"/>
        <v>2</v>
      </c>
      <c r="E79" s="63"/>
      <c r="F79" s="64"/>
      <c r="G79" s="64"/>
      <c r="H79" s="65"/>
      <c r="I79" s="66"/>
      <c r="J79" s="64"/>
      <c r="K79" s="64"/>
      <c r="L79" s="65"/>
      <c r="M79" s="64"/>
      <c r="N79" s="78"/>
      <c r="O79" s="65"/>
      <c r="P79" s="64">
        <v>1</v>
      </c>
      <c r="Q79" s="73"/>
      <c r="R79" s="63"/>
      <c r="S79" s="82"/>
      <c r="T79" s="78"/>
      <c r="U79" s="64"/>
      <c r="V79" s="64"/>
      <c r="W79" s="73"/>
      <c r="X79" s="78"/>
      <c r="Y79" s="73"/>
      <c r="Z79" s="78"/>
      <c r="AA79" s="73">
        <v>1</v>
      </c>
    </row>
    <row r="80" spans="2:28" x14ac:dyDescent="0.25">
      <c r="C80" t="s">
        <v>131</v>
      </c>
      <c r="D80">
        <f t="shared" si="7"/>
        <v>1</v>
      </c>
      <c r="E80" s="63"/>
      <c r="F80" s="64"/>
      <c r="G80" s="64"/>
      <c r="H80" s="65"/>
      <c r="I80" s="66"/>
      <c r="J80" s="64"/>
      <c r="K80" s="64">
        <v>1</v>
      </c>
      <c r="L80" s="65"/>
      <c r="M80" s="64"/>
      <c r="N80" s="78"/>
      <c r="O80" s="65"/>
      <c r="P80" s="64"/>
      <c r="Q80" s="73"/>
      <c r="R80" s="63"/>
      <c r="S80" s="82"/>
      <c r="T80" s="78"/>
      <c r="U80" s="64"/>
      <c r="V80" s="64"/>
      <c r="W80" s="73"/>
      <c r="X80" s="78"/>
      <c r="Y80" s="73"/>
      <c r="Z80" s="78"/>
      <c r="AA80" s="73"/>
    </row>
    <row r="81" spans="1:28" x14ac:dyDescent="0.25">
      <c r="C81" t="s">
        <v>130</v>
      </c>
      <c r="D81">
        <f t="shared" si="7"/>
        <v>2</v>
      </c>
      <c r="E81" s="63"/>
      <c r="F81" s="64"/>
      <c r="G81" s="64"/>
      <c r="H81" s="65"/>
      <c r="I81" s="66"/>
      <c r="J81" s="64"/>
      <c r="K81" s="64">
        <v>1</v>
      </c>
      <c r="L81" s="65"/>
      <c r="M81" s="64"/>
      <c r="N81" s="78"/>
      <c r="O81" s="65"/>
      <c r="P81" s="64">
        <v>1</v>
      </c>
      <c r="Q81" s="73"/>
      <c r="R81" s="63"/>
      <c r="S81" s="82"/>
      <c r="T81" s="78"/>
      <c r="U81" s="64"/>
      <c r="V81" s="64"/>
      <c r="W81" s="73"/>
      <c r="X81" s="78"/>
      <c r="Y81" s="73"/>
      <c r="Z81" s="78"/>
      <c r="AA81" s="73"/>
    </row>
    <row r="82" spans="1:28" x14ac:dyDescent="0.25">
      <c r="A82" t="s">
        <v>9</v>
      </c>
      <c r="D82">
        <f t="shared" si="7"/>
        <v>459</v>
      </c>
      <c r="E82" s="63">
        <f>E83+E86</f>
        <v>51</v>
      </c>
      <c r="F82" s="64">
        <f t="shared" ref="F82:Y82" si="10">F83+F86</f>
        <v>9</v>
      </c>
      <c r="G82" s="64">
        <f>G83+G86</f>
        <v>8</v>
      </c>
      <c r="H82" s="65">
        <f t="shared" si="10"/>
        <v>10</v>
      </c>
      <c r="I82" s="66">
        <f t="shared" si="10"/>
        <v>9</v>
      </c>
      <c r="J82" s="64">
        <f t="shared" si="10"/>
        <v>19</v>
      </c>
      <c r="K82" s="64">
        <f t="shared" ref="K82" si="11">K83+K86</f>
        <v>19</v>
      </c>
      <c r="L82" s="65">
        <f t="shared" ref="L82" si="12">L83+L86</f>
        <v>10</v>
      </c>
      <c r="M82" s="64">
        <f t="shared" si="10"/>
        <v>9</v>
      </c>
      <c r="N82" s="78">
        <f t="shared" si="10"/>
        <v>12</v>
      </c>
      <c r="O82" s="65">
        <f t="shared" si="10"/>
        <v>10</v>
      </c>
      <c r="P82" s="64">
        <f t="shared" ref="P82" si="13">P83+P86</f>
        <v>11</v>
      </c>
      <c r="Q82" s="73">
        <f t="shared" si="10"/>
        <v>16</v>
      </c>
      <c r="R82" s="63">
        <f>R83+R86</f>
        <v>22</v>
      </c>
      <c r="S82" s="82">
        <f>S83+S86</f>
        <v>22</v>
      </c>
      <c r="T82" s="78">
        <f t="shared" si="10"/>
        <v>11</v>
      </c>
      <c r="U82" s="64">
        <f t="shared" ref="U82" si="14">U83+U86</f>
        <v>11</v>
      </c>
      <c r="V82" s="64">
        <f t="shared" si="10"/>
        <v>10</v>
      </c>
      <c r="W82" s="73">
        <f t="shared" si="10"/>
        <v>12</v>
      </c>
      <c r="X82" s="78">
        <f t="shared" si="10"/>
        <v>52</v>
      </c>
      <c r="Y82" s="73">
        <f t="shared" si="10"/>
        <v>48</v>
      </c>
      <c r="Z82" s="78">
        <f t="shared" ref="Z82:AA82" si="15">Z83+Z86</f>
        <v>19</v>
      </c>
      <c r="AA82" s="73">
        <f t="shared" si="15"/>
        <v>20</v>
      </c>
      <c r="AB82" s="78">
        <f t="shared" ref="AB82" si="16">AB83+AB86</f>
        <v>39</v>
      </c>
    </row>
    <row r="83" spans="1:28" x14ac:dyDescent="0.25">
      <c r="B83" t="s">
        <v>158</v>
      </c>
      <c r="D83">
        <f t="shared" si="7"/>
        <v>164</v>
      </c>
      <c r="E83" s="63">
        <f>E84+E85</f>
        <v>13</v>
      </c>
      <c r="F83" s="64">
        <f t="shared" ref="F83:Y83" si="17">F84+F85</f>
        <v>4</v>
      </c>
      <c r="G83" s="64">
        <f>G84+G85</f>
        <v>6</v>
      </c>
      <c r="H83" s="65">
        <f t="shared" si="17"/>
        <v>5</v>
      </c>
      <c r="I83" s="66">
        <f t="shared" si="17"/>
        <v>4</v>
      </c>
      <c r="J83" s="64">
        <f t="shared" si="17"/>
        <v>5</v>
      </c>
      <c r="K83" s="64">
        <f t="shared" ref="K83" si="18">K84+K85</f>
        <v>6</v>
      </c>
      <c r="L83" s="65">
        <f t="shared" ref="L83" si="19">L84+L85</f>
        <v>5</v>
      </c>
      <c r="M83" s="64">
        <f t="shared" si="17"/>
        <v>7</v>
      </c>
      <c r="N83" s="78">
        <f t="shared" si="17"/>
        <v>6</v>
      </c>
      <c r="O83" s="65">
        <f t="shared" si="17"/>
        <v>5</v>
      </c>
      <c r="P83" s="64">
        <f t="shared" ref="P83" si="20">P84+P85</f>
        <v>6</v>
      </c>
      <c r="Q83" s="73">
        <f t="shared" si="17"/>
        <v>4</v>
      </c>
      <c r="R83" s="63">
        <f>R84+R85</f>
        <v>10</v>
      </c>
      <c r="S83" s="82">
        <f>S84+S85</f>
        <v>9</v>
      </c>
      <c r="T83" s="78">
        <f t="shared" si="17"/>
        <v>6</v>
      </c>
      <c r="U83" s="64">
        <f t="shared" ref="U83" si="21">U84+U85</f>
        <v>6</v>
      </c>
      <c r="V83" s="64">
        <f t="shared" si="17"/>
        <v>5</v>
      </c>
      <c r="W83" s="73">
        <f t="shared" si="17"/>
        <v>7</v>
      </c>
      <c r="X83" s="78">
        <f t="shared" si="17"/>
        <v>8</v>
      </c>
      <c r="Y83" s="73">
        <f t="shared" si="17"/>
        <v>4</v>
      </c>
      <c r="Z83" s="78">
        <f t="shared" ref="Z83:AA83" si="22">Z84+Z85</f>
        <v>6</v>
      </c>
      <c r="AA83" s="73">
        <f t="shared" si="22"/>
        <v>7</v>
      </c>
      <c r="AB83" s="78">
        <f t="shared" ref="AB83" si="23">AB84+AB85</f>
        <v>20</v>
      </c>
    </row>
    <row r="84" spans="1:28" x14ac:dyDescent="0.25">
      <c r="C84" t="s">
        <v>1</v>
      </c>
      <c r="D84">
        <f t="shared" si="7"/>
        <v>134</v>
      </c>
      <c r="E84" s="63">
        <v>13</v>
      </c>
      <c r="F84" s="64">
        <v>4</v>
      </c>
      <c r="G84" s="64">
        <v>6</v>
      </c>
      <c r="H84" s="65">
        <v>4</v>
      </c>
      <c r="I84" s="66">
        <v>4</v>
      </c>
      <c r="J84" s="64">
        <v>4</v>
      </c>
      <c r="K84" s="64">
        <v>4</v>
      </c>
      <c r="L84" s="65">
        <v>4</v>
      </c>
      <c r="M84" s="64">
        <v>6</v>
      </c>
      <c r="N84" s="78">
        <v>4</v>
      </c>
      <c r="O84" s="65">
        <v>4</v>
      </c>
      <c r="P84" s="64">
        <v>4</v>
      </c>
      <c r="Q84" s="73">
        <v>4</v>
      </c>
      <c r="R84" s="63">
        <v>8</v>
      </c>
      <c r="S84" s="82">
        <v>8</v>
      </c>
      <c r="T84" s="78">
        <v>4</v>
      </c>
      <c r="U84" s="84">
        <v>4</v>
      </c>
      <c r="V84" s="64">
        <v>4</v>
      </c>
      <c r="W84" s="73">
        <v>4</v>
      </c>
      <c r="X84" s="78">
        <v>7</v>
      </c>
      <c r="Y84" s="73">
        <v>2</v>
      </c>
      <c r="Z84" s="78">
        <v>4</v>
      </c>
      <c r="AA84" s="73">
        <v>4</v>
      </c>
      <c r="AB84" s="84">
        <v>20</v>
      </c>
    </row>
    <row r="85" spans="1:28" x14ac:dyDescent="0.25">
      <c r="C85" t="s">
        <v>20</v>
      </c>
      <c r="D85">
        <f t="shared" si="7"/>
        <v>30</v>
      </c>
      <c r="E85" s="63"/>
      <c r="F85" s="64"/>
      <c r="G85" s="64"/>
      <c r="H85" s="65">
        <v>1</v>
      </c>
      <c r="I85" s="66"/>
      <c r="J85" s="64">
        <v>1</v>
      </c>
      <c r="K85" s="64">
        <v>2</v>
      </c>
      <c r="L85" s="65">
        <v>1</v>
      </c>
      <c r="M85" s="64">
        <v>1</v>
      </c>
      <c r="N85" s="78">
        <v>2</v>
      </c>
      <c r="O85" s="65">
        <v>1</v>
      </c>
      <c r="P85" s="64">
        <v>2</v>
      </c>
      <c r="Q85" s="73"/>
      <c r="R85" s="63">
        <v>2</v>
      </c>
      <c r="S85" s="82">
        <v>1</v>
      </c>
      <c r="T85" s="78">
        <v>2</v>
      </c>
      <c r="U85" s="84">
        <v>2</v>
      </c>
      <c r="V85" s="64">
        <v>1</v>
      </c>
      <c r="W85" s="73">
        <v>3</v>
      </c>
      <c r="X85" s="90">
        <v>1</v>
      </c>
      <c r="Y85" s="82">
        <v>2</v>
      </c>
      <c r="Z85" s="90">
        <v>2</v>
      </c>
      <c r="AA85" s="82">
        <v>3</v>
      </c>
    </row>
    <row r="86" spans="1:28" x14ac:dyDescent="0.25">
      <c r="B86" t="s">
        <v>159</v>
      </c>
      <c r="D86">
        <f t="shared" si="7"/>
        <v>295</v>
      </c>
      <c r="E86" s="63">
        <f>SUM(E87:E90)</f>
        <v>38</v>
      </c>
      <c r="F86" s="64">
        <f t="shared" ref="F86:AB86" si="24">SUM(F87:F90)</f>
        <v>5</v>
      </c>
      <c r="G86" s="64">
        <f t="shared" si="24"/>
        <v>2</v>
      </c>
      <c r="H86" s="65">
        <f t="shared" si="24"/>
        <v>5</v>
      </c>
      <c r="I86" s="66">
        <f t="shared" si="24"/>
        <v>5</v>
      </c>
      <c r="J86" s="64">
        <f t="shared" si="24"/>
        <v>14</v>
      </c>
      <c r="K86" s="64">
        <f t="shared" si="24"/>
        <v>13</v>
      </c>
      <c r="L86" s="65">
        <f t="shared" si="24"/>
        <v>5</v>
      </c>
      <c r="M86" s="64">
        <f t="shared" si="24"/>
        <v>2</v>
      </c>
      <c r="N86" s="78">
        <f t="shared" si="24"/>
        <v>6</v>
      </c>
      <c r="O86" s="65">
        <f t="shared" si="24"/>
        <v>5</v>
      </c>
      <c r="P86" s="64">
        <f t="shared" si="24"/>
        <v>5</v>
      </c>
      <c r="Q86" s="73">
        <f t="shared" si="24"/>
        <v>12</v>
      </c>
      <c r="R86" s="63">
        <f t="shared" si="24"/>
        <v>12</v>
      </c>
      <c r="S86" s="82">
        <f t="shared" si="24"/>
        <v>13</v>
      </c>
      <c r="T86" s="78">
        <f t="shared" si="24"/>
        <v>5</v>
      </c>
      <c r="U86" s="64">
        <f t="shared" si="24"/>
        <v>5</v>
      </c>
      <c r="V86" s="64">
        <f t="shared" si="24"/>
        <v>5</v>
      </c>
      <c r="W86" s="73">
        <f t="shared" si="24"/>
        <v>5</v>
      </c>
      <c r="X86" s="78">
        <f t="shared" si="24"/>
        <v>44</v>
      </c>
      <c r="Y86" s="73">
        <f t="shared" si="24"/>
        <v>44</v>
      </c>
      <c r="Z86" s="78">
        <f t="shared" si="24"/>
        <v>13</v>
      </c>
      <c r="AA86" s="73">
        <f t="shared" si="24"/>
        <v>13</v>
      </c>
      <c r="AB86" s="78">
        <f t="shared" si="24"/>
        <v>19</v>
      </c>
    </row>
    <row r="87" spans="1:28" x14ac:dyDescent="0.25">
      <c r="C87" t="s">
        <v>10</v>
      </c>
      <c r="D87">
        <f t="shared" si="7"/>
        <v>33</v>
      </c>
      <c r="E87" s="63">
        <v>33</v>
      </c>
      <c r="F87" s="64"/>
      <c r="G87" s="64"/>
      <c r="H87" s="65"/>
      <c r="I87" s="66"/>
      <c r="J87" s="64"/>
      <c r="K87" s="64"/>
      <c r="L87" s="65"/>
      <c r="M87" s="64"/>
      <c r="N87" s="78"/>
      <c r="O87" s="65"/>
      <c r="P87" s="64"/>
      <c r="Q87" s="73"/>
      <c r="R87" s="63"/>
      <c r="S87" s="82"/>
      <c r="T87" s="78"/>
      <c r="U87" s="64"/>
      <c r="V87" s="64"/>
      <c r="W87" s="73"/>
      <c r="X87" s="78"/>
      <c r="Y87" s="73"/>
      <c r="Z87" s="78"/>
      <c r="AA87" s="73"/>
    </row>
    <row r="88" spans="1:28" x14ac:dyDescent="0.25">
      <c r="C88" t="s">
        <v>180</v>
      </c>
      <c r="D88">
        <f t="shared" si="7"/>
        <v>20</v>
      </c>
      <c r="E88" s="63"/>
      <c r="F88" s="64"/>
      <c r="G88" s="64"/>
      <c r="H88" s="65"/>
      <c r="I88" s="66"/>
      <c r="J88" s="64"/>
      <c r="K88" s="64"/>
      <c r="L88" s="65"/>
      <c r="M88" s="64"/>
      <c r="N88" s="78"/>
      <c r="O88" s="65"/>
      <c r="P88" s="64"/>
      <c r="Q88" s="73"/>
      <c r="R88" s="63"/>
      <c r="S88" s="82"/>
      <c r="T88" s="78"/>
      <c r="U88" s="64"/>
      <c r="V88" s="64"/>
      <c r="W88" s="73"/>
      <c r="X88" s="78">
        <v>10</v>
      </c>
      <c r="Y88" s="73">
        <v>10</v>
      </c>
      <c r="Z88" s="78"/>
      <c r="AA88" s="73"/>
    </row>
    <row r="89" spans="1:28" x14ac:dyDescent="0.25">
      <c r="C89" t="s">
        <v>181</v>
      </c>
      <c r="D89">
        <f t="shared" si="7"/>
        <v>20</v>
      </c>
      <c r="E89" s="63"/>
      <c r="F89" s="64"/>
      <c r="G89" s="64"/>
      <c r="H89" s="65"/>
      <c r="I89" s="66"/>
      <c r="J89" s="64"/>
      <c r="K89" s="64"/>
      <c r="L89" s="65"/>
      <c r="M89" s="64"/>
      <c r="N89" s="78"/>
      <c r="O89" s="65"/>
      <c r="P89" s="64"/>
      <c r="Q89" s="73"/>
      <c r="R89" s="63"/>
      <c r="S89" s="82"/>
      <c r="T89" s="78"/>
      <c r="U89" s="64"/>
      <c r="V89" s="64"/>
      <c r="W89" s="73"/>
      <c r="X89" s="78">
        <v>10</v>
      </c>
      <c r="Y89" s="73">
        <v>10</v>
      </c>
      <c r="Z89" s="78"/>
      <c r="AA89" s="73"/>
    </row>
    <row r="90" spans="1:28" x14ac:dyDescent="0.25">
      <c r="C90" t="s">
        <v>11</v>
      </c>
      <c r="D90">
        <f t="shared" si="7"/>
        <v>222</v>
      </c>
      <c r="E90" s="63">
        <v>5</v>
      </c>
      <c r="F90" s="64">
        <v>5</v>
      </c>
      <c r="G90" s="64">
        <v>2</v>
      </c>
      <c r="H90" s="65">
        <v>5</v>
      </c>
      <c r="I90" s="66">
        <v>5</v>
      </c>
      <c r="J90" s="64">
        <v>14</v>
      </c>
      <c r="K90" s="64">
        <v>13</v>
      </c>
      <c r="L90" s="65">
        <v>5</v>
      </c>
      <c r="M90" s="64">
        <v>2</v>
      </c>
      <c r="N90" s="78">
        <v>6</v>
      </c>
      <c r="O90" s="65">
        <v>5</v>
      </c>
      <c r="P90" s="64">
        <v>5</v>
      </c>
      <c r="Q90" s="73">
        <v>12</v>
      </c>
      <c r="R90" s="63">
        <v>12</v>
      </c>
      <c r="S90" s="82">
        <v>13</v>
      </c>
      <c r="T90" s="78">
        <v>5</v>
      </c>
      <c r="U90" s="84">
        <v>5</v>
      </c>
      <c r="V90" s="64">
        <v>5</v>
      </c>
      <c r="W90" s="73">
        <v>5</v>
      </c>
      <c r="X90" s="78">
        <v>24</v>
      </c>
      <c r="Y90" s="73">
        <v>24</v>
      </c>
      <c r="Z90" s="78">
        <v>13</v>
      </c>
      <c r="AA90" s="73">
        <v>13</v>
      </c>
      <c r="AB90" s="84">
        <v>19</v>
      </c>
    </row>
    <row r="91" spans="1:28" x14ac:dyDescent="0.25">
      <c r="A91" t="s">
        <v>12</v>
      </c>
      <c r="B91" t="s">
        <v>13</v>
      </c>
      <c r="D91">
        <f t="shared" si="7"/>
        <v>3</v>
      </c>
      <c r="E91" s="63">
        <v>3</v>
      </c>
      <c r="F91" s="64"/>
      <c r="G91" s="64"/>
      <c r="H91" s="65"/>
      <c r="I91" s="66"/>
      <c r="J91" s="64"/>
      <c r="K91" s="64"/>
      <c r="L91" s="65"/>
      <c r="M91" s="64"/>
      <c r="N91" s="78"/>
      <c r="O91" s="65"/>
      <c r="P91" s="64"/>
      <c r="Q91" s="73"/>
      <c r="R91" s="63"/>
      <c r="S91" s="82"/>
      <c r="T91" s="78"/>
      <c r="U91" s="64"/>
      <c r="V91" s="64"/>
      <c r="W91" s="73"/>
      <c r="X91" s="78"/>
      <c r="Y91" s="73"/>
      <c r="Z91" s="78"/>
      <c r="AA91" s="73"/>
    </row>
    <row r="92" spans="1:28" x14ac:dyDescent="0.25">
      <c r="B92" t="s">
        <v>14</v>
      </c>
      <c r="D92">
        <f t="shared" si="7"/>
        <v>3</v>
      </c>
      <c r="E92" s="63">
        <v>3</v>
      </c>
      <c r="F92" s="64"/>
      <c r="G92" s="64"/>
      <c r="H92" s="65"/>
      <c r="I92" s="66"/>
      <c r="J92" s="64"/>
      <c r="K92" s="64"/>
      <c r="L92" s="65"/>
      <c r="M92" s="64"/>
      <c r="N92" s="78"/>
      <c r="O92" s="65"/>
      <c r="P92" s="64"/>
      <c r="Q92" s="73"/>
      <c r="R92" s="63"/>
      <c r="S92" s="82"/>
      <c r="T92" s="78"/>
      <c r="U92" s="64"/>
      <c r="V92" s="64"/>
      <c r="W92" s="73"/>
      <c r="X92" s="78"/>
      <c r="Y92" s="73"/>
      <c r="Z92" s="78"/>
      <c r="AA92" s="73"/>
    </row>
    <row r="93" spans="1:28" x14ac:dyDescent="0.25">
      <c r="A93" t="s">
        <v>15</v>
      </c>
      <c r="D93">
        <f t="shared" si="7"/>
        <v>2</v>
      </c>
      <c r="E93" s="63">
        <v>1</v>
      </c>
      <c r="F93" s="64"/>
      <c r="G93" s="64"/>
      <c r="H93" s="65"/>
      <c r="I93" s="66"/>
      <c r="J93" s="64"/>
      <c r="K93" s="64"/>
      <c r="L93" s="65"/>
      <c r="M93" s="64"/>
      <c r="N93" s="78"/>
      <c r="O93" s="65"/>
      <c r="P93" s="64"/>
      <c r="Q93" s="73"/>
      <c r="R93" s="63"/>
      <c r="S93" s="82"/>
      <c r="T93" s="78"/>
      <c r="U93" s="64"/>
      <c r="V93" s="64"/>
      <c r="W93" s="73"/>
      <c r="X93" s="78"/>
      <c r="Y93" s="73">
        <v>1</v>
      </c>
      <c r="Z93" s="78"/>
      <c r="AA93" s="73"/>
    </row>
    <row r="94" spans="1:28" x14ac:dyDescent="0.25">
      <c r="A94" t="s">
        <v>24</v>
      </c>
      <c r="D94">
        <f t="shared" si="7"/>
        <v>0</v>
      </c>
      <c r="E94" s="67"/>
      <c r="F94" s="68"/>
      <c r="G94" s="68"/>
      <c r="H94" s="69"/>
      <c r="I94" s="70"/>
      <c r="J94" s="68"/>
      <c r="K94" s="68"/>
      <c r="L94" s="69"/>
      <c r="M94" s="68"/>
      <c r="N94" s="79"/>
      <c r="O94" s="69"/>
      <c r="P94" s="68"/>
      <c r="Q94" s="75"/>
      <c r="R94" s="67"/>
      <c r="S94" s="83"/>
      <c r="T94" s="79"/>
      <c r="U94" s="68"/>
      <c r="V94" s="68"/>
      <c r="W94" s="75"/>
      <c r="X94" s="79"/>
      <c r="Y94" s="75"/>
      <c r="Z94" s="79"/>
      <c r="AA94" s="75"/>
    </row>
  </sheetData>
  <pageMargins left="0.7" right="0.7" top="0.75" bottom="0.75" header="0.3" footer="0.3"/>
  <pageSetup paperSize="9" orientation="portrait" horizontalDpi="4294967293"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selection activeCell="H27" sqref="H27"/>
    </sheetView>
  </sheetViews>
  <sheetFormatPr baseColWidth="10" defaultRowHeight="15" x14ac:dyDescent="0.25"/>
  <cols>
    <col min="1" max="1" width="20" bestFit="1" customWidth="1"/>
    <col min="2" max="2" width="20" customWidth="1"/>
  </cols>
  <sheetData>
    <row r="1" spans="1:14" x14ac:dyDescent="0.25">
      <c r="B1" t="s">
        <v>120</v>
      </c>
      <c r="C1" t="s">
        <v>314</v>
      </c>
      <c r="D1" t="s">
        <v>354</v>
      </c>
      <c r="E1" t="s">
        <v>315</v>
      </c>
      <c r="F1" t="s">
        <v>353</v>
      </c>
      <c r="H1" t="s">
        <v>316</v>
      </c>
      <c r="I1" t="s">
        <v>355</v>
      </c>
      <c r="J1" t="s">
        <v>317</v>
      </c>
      <c r="K1" t="s">
        <v>356</v>
      </c>
    </row>
    <row r="2" spans="1:14" x14ac:dyDescent="0.25">
      <c r="A2" t="s">
        <v>318</v>
      </c>
      <c r="B2">
        <v>1</v>
      </c>
      <c r="C2" t="s">
        <v>317</v>
      </c>
      <c r="D2">
        <v>3</v>
      </c>
      <c r="J2" t="s">
        <v>322</v>
      </c>
      <c r="K2">
        <v>2</v>
      </c>
      <c r="L2" t="str">
        <f>"insert into XWING.RESTRICTION ("&amp;B$1&amp;","&amp;D$1&amp;","&amp;I$1&amp;","&amp;K$1&amp;")
values ('"&amp;B2&amp;"','"&amp;D2&amp;"','"&amp;I2&amp;"','"&amp;K2&amp;"');"</f>
        <v>insert into XWING.RESTRICTION (ID,RESTRICTION_TYPE_ID,SHIP_SIZE_ID,FACTION_ID)
values ('1','3','','2');</v>
      </c>
      <c r="M2" t="str">
        <f>IF(F2&lt;&gt;"","insert into RESTRICTION_SHIP_TYPE (RESTRICTION_ID,SHIP_TYPE_ID) values ('"&amp;B2&amp;"','"&amp;F2&amp;"');","")</f>
        <v/>
      </c>
      <c r="N2" t="str">
        <f t="shared" ref="N2:N6" si="0">IF(G2&lt;&gt;"","insert into RESTRICTION_SHIP_TYPE (RESTRICTION_ID,SHIP_TYPE_ID) values ('"&amp;B2&amp;"','"&amp;G2&amp;"');","")</f>
        <v/>
      </c>
    </row>
    <row r="3" spans="1:14" x14ac:dyDescent="0.25">
      <c r="A3" t="s">
        <v>319</v>
      </c>
      <c r="B3">
        <v>2</v>
      </c>
      <c r="C3" t="s">
        <v>317</v>
      </c>
      <c r="D3">
        <v>3</v>
      </c>
      <c r="J3" t="s">
        <v>323</v>
      </c>
      <c r="K3">
        <v>3</v>
      </c>
      <c r="L3" t="str">
        <f t="shared" ref="L3:L23" si="1">"insert into XWING.RESTRICTION ("&amp;B$1&amp;","&amp;D$1&amp;","&amp;I$1&amp;","&amp;K$1&amp;")
values ('"&amp;B3&amp;"','"&amp;D3&amp;"','"&amp;I3&amp;"','"&amp;K3&amp;"');"</f>
        <v>insert into XWING.RESTRICTION (ID,RESTRICTION_TYPE_ID,SHIP_SIZE_ID,FACTION_ID)
values ('2','3','','3');</v>
      </c>
      <c r="M3" t="str">
        <f t="shared" ref="M3:M23" si="2">IF(F3&lt;&gt;"","insert into RESTRICTION_SHIP_TYPE (RESTRICTION_ID,SHIP_TYPE_ID) values ('"&amp;B3&amp;"','"&amp;F3&amp;"');","")</f>
        <v/>
      </c>
      <c r="N3" t="str">
        <f t="shared" si="0"/>
        <v/>
      </c>
    </row>
    <row r="4" spans="1:14" x14ac:dyDescent="0.25">
      <c r="A4" t="s">
        <v>320</v>
      </c>
      <c r="B4">
        <v>3</v>
      </c>
      <c r="C4" t="s">
        <v>317</v>
      </c>
      <c r="D4">
        <v>3</v>
      </c>
      <c r="J4" t="s">
        <v>324</v>
      </c>
      <c r="K4">
        <v>1</v>
      </c>
      <c r="L4" t="str">
        <f t="shared" si="1"/>
        <v>insert into XWING.RESTRICTION (ID,RESTRICTION_TYPE_ID,SHIP_SIZE_ID,FACTION_ID)
values ('3','3','','1');</v>
      </c>
      <c r="M4" t="str">
        <f t="shared" si="2"/>
        <v/>
      </c>
      <c r="N4" t="str">
        <f t="shared" si="0"/>
        <v/>
      </c>
    </row>
    <row r="5" spans="1:14" x14ac:dyDescent="0.25">
      <c r="A5" t="s">
        <v>321</v>
      </c>
      <c r="B5">
        <v>4</v>
      </c>
      <c r="C5" t="s">
        <v>316</v>
      </c>
      <c r="D5">
        <v>2</v>
      </c>
      <c r="H5" t="s">
        <v>325</v>
      </c>
      <c r="I5">
        <v>2</v>
      </c>
      <c r="L5" t="str">
        <f t="shared" si="1"/>
        <v>insert into XWING.RESTRICTION (ID,RESTRICTION_TYPE_ID,SHIP_SIZE_ID,FACTION_ID)
values ('4','2','2','');</v>
      </c>
      <c r="M5" t="str">
        <f t="shared" si="2"/>
        <v/>
      </c>
      <c r="N5" t="str">
        <f t="shared" si="0"/>
        <v/>
      </c>
    </row>
    <row r="6" spans="1:14" x14ac:dyDescent="0.25">
      <c r="A6" t="s">
        <v>327</v>
      </c>
      <c r="B6">
        <v>5</v>
      </c>
      <c r="C6" t="s">
        <v>316</v>
      </c>
      <c r="D6">
        <v>2</v>
      </c>
      <c r="H6" t="s">
        <v>326</v>
      </c>
      <c r="I6">
        <v>3</v>
      </c>
      <c r="L6" t="str">
        <f t="shared" si="1"/>
        <v>insert into XWING.RESTRICTION (ID,RESTRICTION_TYPE_ID,SHIP_SIZE_ID,FACTION_ID)
values ('5','2','3','');</v>
      </c>
      <c r="M6" t="str">
        <f t="shared" si="2"/>
        <v/>
      </c>
      <c r="N6" t="str">
        <f t="shared" si="0"/>
        <v/>
      </c>
    </row>
    <row r="7" spans="1:14" x14ac:dyDescent="0.25">
      <c r="A7" t="s">
        <v>328</v>
      </c>
      <c r="B7">
        <v>6</v>
      </c>
      <c r="C7" t="s">
        <v>315</v>
      </c>
      <c r="D7">
        <v>1</v>
      </c>
      <c r="E7" t="s">
        <v>54</v>
      </c>
      <c r="F7">
        <v>2</v>
      </c>
      <c r="G7">
        <v>20</v>
      </c>
      <c r="L7" t="str">
        <f t="shared" si="1"/>
        <v>insert into XWING.RESTRICTION (ID,RESTRICTION_TYPE_ID,SHIP_SIZE_ID,FACTION_ID)
values ('6','1','','');</v>
      </c>
      <c r="M7" t="str">
        <f t="shared" si="2"/>
        <v>insert into RESTRICTION_SHIP_TYPE (RESTRICTION_ID,SHIP_TYPE_ID) values ('6','2');</v>
      </c>
      <c r="N7" t="str">
        <f>IF(G7&lt;&gt;"","insert into RESTRICTION_SHIP_TYPE (RESTRICTION_ID,SHIP_TYPE_ID) values ('"&amp;B7&amp;"','"&amp;G7&amp;"');","")</f>
        <v>insert into RESTRICTION_SHIP_TYPE (RESTRICTION_ID,SHIP_TYPE_ID) values ('6','20');</v>
      </c>
    </row>
    <row r="8" spans="1:14" x14ac:dyDescent="0.25">
      <c r="A8" t="s">
        <v>329</v>
      </c>
      <c r="B8">
        <v>7</v>
      </c>
      <c r="C8" t="s">
        <v>315</v>
      </c>
      <c r="D8">
        <v>1</v>
      </c>
      <c r="E8" t="s">
        <v>61</v>
      </c>
      <c r="F8">
        <v>3</v>
      </c>
      <c r="L8" t="str">
        <f t="shared" si="1"/>
        <v>insert into XWING.RESTRICTION (ID,RESTRICTION_TYPE_ID,SHIP_SIZE_ID,FACTION_ID)
values ('7','1','','');</v>
      </c>
      <c r="M8" t="str">
        <f t="shared" si="2"/>
        <v>insert into RESTRICTION_SHIP_TYPE (RESTRICTION_ID,SHIP_TYPE_ID) values ('7','3');</v>
      </c>
      <c r="N8" t="str">
        <f t="shared" ref="N8:N23" si="3">IF(G8&lt;&gt;"","insert into RESTRICTION_SHIP_TYPE (RESTRICTION_ID,SHIP_TYPE_ID) values ('"&amp;B8&amp;"','"&amp;G8&amp;"');","")</f>
        <v/>
      </c>
    </row>
    <row r="9" spans="1:14" x14ac:dyDescent="0.25">
      <c r="A9" t="s">
        <v>330</v>
      </c>
      <c r="B9">
        <v>8</v>
      </c>
      <c r="C9" t="s">
        <v>315</v>
      </c>
      <c r="D9">
        <v>1</v>
      </c>
      <c r="E9" t="s">
        <v>331</v>
      </c>
      <c r="F9">
        <v>8</v>
      </c>
      <c r="L9" t="str">
        <f t="shared" si="1"/>
        <v>insert into XWING.RESTRICTION (ID,RESTRICTION_TYPE_ID,SHIP_SIZE_ID,FACTION_ID)
values ('8','1','','');</v>
      </c>
      <c r="M9" t="str">
        <f t="shared" si="2"/>
        <v>insert into RESTRICTION_SHIP_TYPE (RESTRICTION_ID,SHIP_TYPE_ID) values ('8','8');</v>
      </c>
      <c r="N9" t="str">
        <f t="shared" si="3"/>
        <v/>
      </c>
    </row>
    <row r="10" spans="1:14" x14ac:dyDescent="0.25">
      <c r="A10" t="s">
        <v>332</v>
      </c>
      <c r="B10">
        <v>9</v>
      </c>
      <c r="C10" t="s">
        <v>315</v>
      </c>
      <c r="D10">
        <v>1</v>
      </c>
      <c r="E10" t="s">
        <v>332</v>
      </c>
      <c r="F10">
        <v>25</v>
      </c>
      <c r="L10" t="str">
        <f t="shared" si="1"/>
        <v>insert into XWING.RESTRICTION (ID,RESTRICTION_TYPE_ID,SHIP_SIZE_ID,FACTION_ID)
values ('9','1','','');</v>
      </c>
      <c r="M10" t="str">
        <f t="shared" si="2"/>
        <v>insert into RESTRICTION_SHIP_TYPE (RESTRICTION_ID,SHIP_TYPE_ID) values ('9','25');</v>
      </c>
      <c r="N10" t="str">
        <f t="shared" si="3"/>
        <v/>
      </c>
    </row>
    <row r="11" spans="1:14" x14ac:dyDescent="0.25">
      <c r="A11" t="s">
        <v>357</v>
      </c>
      <c r="B11">
        <v>10</v>
      </c>
      <c r="C11" t="s">
        <v>315</v>
      </c>
      <c r="D11">
        <v>1</v>
      </c>
      <c r="E11" t="s">
        <v>192</v>
      </c>
      <c r="F11">
        <v>12</v>
      </c>
      <c r="L11" t="str">
        <f t="shared" si="1"/>
        <v>insert into XWING.RESTRICTION (ID,RESTRICTION_TYPE_ID,SHIP_SIZE_ID,FACTION_ID)
values ('10','1','','');</v>
      </c>
      <c r="M11" t="str">
        <f t="shared" si="2"/>
        <v>insert into RESTRICTION_SHIP_TYPE (RESTRICTION_ID,SHIP_TYPE_ID) values ('10','12');</v>
      </c>
      <c r="N11" t="str">
        <f t="shared" si="3"/>
        <v/>
      </c>
    </row>
    <row r="12" spans="1:14" x14ac:dyDescent="0.25">
      <c r="A12" t="s">
        <v>358</v>
      </c>
      <c r="B12">
        <v>11</v>
      </c>
      <c r="C12" t="s">
        <v>315</v>
      </c>
      <c r="D12">
        <v>1</v>
      </c>
      <c r="E12" t="s">
        <v>92</v>
      </c>
      <c r="F12">
        <v>4</v>
      </c>
      <c r="L12" t="str">
        <f t="shared" si="1"/>
        <v>insert into XWING.RESTRICTION (ID,RESTRICTION_TYPE_ID,SHIP_SIZE_ID,FACTION_ID)
values ('11','1','','');</v>
      </c>
      <c r="M12" t="str">
        <f t="shared" si="2"/>
        <v>insert into RESTRICTION_SHIP_TYPE (RESTRICTION_ID,SHIP_TYPE_ID) values ('11','4');</v>
      </c>
      <c r="N12" t="str">
        <f t="shared" si="3"/>
        <v/>
      </c>
    </row>
    <row r="13" spans="1:14" x14ac:dyDescent="0.25">
      <c r="A13" t="s">
        <v>98</v>
      </c>
      <c r="B13">
        <v>12</v>
      </c>
      <c r="C13" t="s">
        <v>315</v>
      </c>
      <c r="D13">
        <v>1</v>
      </c>
      <c r="E13" t="s">
        <v>98</v>
      </c>
      <c r="F13">
        <v>18</v>
      </c>
      <c r="L13" t="str">
        <f t="shared" si="1"/>
        <v>insert into XWING.RESTRICTION (ID,RESTRICTION_TYPE_ID,SHIP_SIZE_ID,FACTION_ID)
values ('12','1','','');</v>
      </c>
      <c r="M13" t="str">
        <f t="shared" si="2"/>
        <v>insert into RESTRICTION_SHIP_TYPE (RESTRICTION_ID,SHIP_TYPE_ID) values ('12','18');</v>
      </c>
      <c r="N13" t="str">
        <f t="shared" si="3"/>
        <v/>
      </c>
    </row>
    <row r="14" spans="1:14" x14ac:dyDescent="0.25">
      <c r="A14" t="s">
        <v>339</v>
      </c>
      <c r="B14">
        <v>13</v>
      </c>
      <c r="C14" t="s">
        <v>315</v>
      </c>
      <c r="D14">
        <v>1</v>
      </c>
      <c r="E14" t="s">
        <v>339</v>
      </c>
      <c r="F14">
        <v>26</v>
      </c>
      <c r="L14" t="str">
        <f t="shared" si="1"/>
        <v>insert into XWING.RESTRICTION (ID,RESTRICTION_TYPE_ID,SHIP_SIZE_ID,FACTION_ID)
values ('13','1','','');</v>
      </c>
      <c r="M14" t="str">
        <f t="shared" si="2"/>
        <v>insert into RESTRICTION_SHIP_TYPE (RESTRICTION_ID,SHIP_TYPE_ID) values ('13','26');</v>
      </c>
      <c r="N14" t="str">
        <f t="shared" si="3"/>
        <v/>
      </c>
    </row>
    <row r="15" spans="1:14" x14ac:dyDescent="0.25">
      <c r="A15" t="s">
        <v>95</v>
      </c>
      <c r="B15">
        <v>14</v>
      </c>
      <c r="C15" t="s">
        <v>315</v>
      </c>
      <c r="D15">
        <v>1</v>
      </c>
      <c r="E15" t="s">
        <v>95</v>
      </c>
      <c r="F15">
        <v>16</v>
      </c>
      <c r="L15" t="str">
        <f t="shared" si="1"/>
        <v>insert into XWING.RESTRICTION (ID,RESTRICTION_TYPE_ID,SHIP_SIZE_ID,FACTION_ID)
values ('14','1','','');</v>
      </c>
      <c r="M15" t="str">
        <f t="shared" si="2"/>
        <v>insert into RESTRICTION_SHIP_TYPE (RESTRICTION_ID,SHIP_TYPE_ID) values ('14','16');</v>
      </c>
      <c r="N15" t="str">
        <f t="shared" si="3"/>
        <v/>
      </c>
    </row>
    <row r="16" spans="1:14" x14ac:dyDescent="0.25">
      <c r="A16" t="s">
        <v>96</v>
      </c>
      <c r="B16">
        <v>15</v>
      </c>
      <c r="C16" t="s">
        <v>315</v>
      </c>
      <c r="D16">
        <v>1</v>
      </c>
      <c r="E16" t="s">
        <v>96</v>
      </c>
      <c r="F16">
        <v>17</v>
      </c>
      <c r="L16" t="str">
        <f t="shared" si="1"/>
        <v>insert into XWING.RESTRICTION (ID,RESTRICTION_TYPE_ID,SHIP_SIZE_ID,FACTION_ID)
values ('15','1','','');</v>
      </c>
      <c r="M16" t="str">
        <f t="shared" si="2"/>
        <v>insert into RESTRICTION_SHIP_TYPE (RESTRICTION_ID,SHIP_TYPE_ID) values ('15','17');</v>
      </c>
      <c r="N16" t="str">
        <f t="shared" si="3"/>
        <v/>
      </c>
    </row>
    <row r="17" spans="1:14" x14ac:dyDescent="0.25">
      <c r="A17" t="s">
        <v>301</v>
      </c>
      <c r="B17">
        <v>16</v>
      </c>
      <c r="C17" t="s">
        <v>315</v>
      </c>
      <c r="D17">
        <v>1</v>
      </c>
      <c r="E17" t="s">
        <v>301</v>
      </c>
      <c r="F17">
        <v>19</v>
      </c>
      <c r="L17" t="str">
        <f t="shared" si="1"/>
        <v>insert into XWING.RESTRICTION (ID,RESTRICTION_TYPE_ID,SHIP_SIZE_ID,FACTION_ID)
values ('16','1','','');</v>
      </c>
      <c r="M17" t="str">
        <f t="shared" si="2"/>
        <v>insert into RESTRICTION_SHIP_TYPE (RESTRICTION_ID,SHIP_TYPE_ID) values ('16','19');</v>
      </c>
      <c r="N17" t="str">
        <f t="shared" si="3"/>
        <v/>
      </c>
    </row>
    <row r="18" spans="1:14" x14ac:dyDescent="0.25">
      <c r="A18" t="s">
        <v>305</v>
      </c>
      <c r="B18">
        <v>17</v>
      </c>
      <c r="C18" t="s">
        <v>315</v>
      </c>
      <c r="D18">
        <v>1</v>
      </c>
      <c r="E18" t="s">
        <v>305</v>
      </c>
      <c r="F18">
        <v>23</v>
      </c>
      <c r="L18" t="str">
        <f t="shared" si="1"/>
        <v>insert into XWING.RESTRICTION (ID,RESTRICTION_TYPE_ID,SHIP_SIZE_ID,FACTION_ID)
values ('17','1','','');</v>
      </c>
      <c r="M18" t="str">
        <f t="shared" si="2"/>
        <v>insert into RESTRICTION_SHIP_TYPE (RESTRICTION_ID,SHIP_TYPE_ID) values ('17','23');</v>
      </c>
      <c r="N18" t="str">
        <f t="shared" si="3"/>
        <v/>
      </c>
    </row>
    <row r="19" spans="1:14" x14ac:dyDescent="0.25">
      <c r="A19" t="s">
        <v>65</v>
      </c>
      <c r="B19">
        <v>18</v>
      </c>
      <c r="C19" t="s">
        <v>315</v>
      </c>
      <c r="D19">
        <v>1</v>
      </c>
      <c r="E19" t="s">
        <v>65</v>
      </c>
      <c r="F19">
        <v>14</v>
      </c>
      <c r="L19" t="str">
        <f t="shared" si="1"/>
        <v>insert into XWING.RESTRICTION (ID,RESTRICTION_TYPE_ID,SHIP_SIZE_ID,FACTION_ID)
values ('18','1','','');</v>
      </c>
      <c r="M19" t="str">
        <f t="shared" si="2"/>
        <v>insert into RESTRICTION_SHIP_TYPE (RESTRICTION_ID,SHIP_TYPE_ID) values ('18','14');</v>
      </c>
      <c r="N19" t="str">
        <f t="shared" si="3"/>
        <v/>
      </c>
    </row>
    <row r="20" spans="1:14" x14ac:dyDescent="0.25">
      <c r="A20" t="s">
        <v>304</v>
      </c>
      <c r="B20">
        <v>19</v>
      </c>
      <c r="C20" t="s">
        <v>315</v>
      </c>
      <c r="D20">
        <v>1</v>
      </c>
      <c r="E20" t="s">
        <v>304</v>
      </c>
      <c r="F20">
        <v>22</v>
      </c>
      <c r="L20" t="str">
        <f t="shared" si="1"/>
        <v>insert into XWING.RESTRICTION (ID,RESTRICTION_TYPE_ID,SHIP_SIZE_ID,FACTION_ID)
values ('19','1','','');</v>
      </c>
      <c r="M20" t="str">
        <f t="shared" si="2"/>
        <v>insert into RESTRICTION_SHIP_TYPE (RESTRICTION_ID,SHIP_TYPE_ID) values ('19','22');</v>
      </c>
      <c r="N20" t="str">
        <f t="shared" si="3"/>
        <v/>
      </c>
    </row>
    <row r="21" spans="1:14" x14ac:dyDescent="0.25">
      <c r="A21" t="s">
        <v>76</v>
      </c>
      <c r="B21">
        <v>20</v>
      </c>
      <c r="C21" t="s">
        <v>315</v>
      </c>
      <c r="D21">
        <v>1</v>
      </c>
      <c r="E21" t="s">
        <v>76</v>
      </c>
      <c r="F21">
        <v>15</v>
      </c>
      <c r="G21">
        <v>30</v>
      </c>
      <c r="L21" t="str">
        <f t="shared" si="1"/>
        <v>insert into XWING.RESTRICTION (ID,RESTRICTION_TYPE_ID,SHIP_SIZE_ID,FACTION_ID)
values ('20','1','','');</v>
      </c>
      <c r="M21" t="str">
        <f t="shared" si="2"/>
        <v>insert into RESTRICTION_SHIP_TYPE (RESTRICTION_ID,SHIP_TYPE_ID) values ('20','15');</v>
      </c>
      <c r="N21" t="str">
        <f t="shared" si="3"/>
        <v>insert into RESTRICTION_SHIP_TYPE (RESTRICTION_ID,SHIP_TYPE_ID) values ('20','30');</v>
      </c>
    </row>
    <row r="22" spans="1:14" x14ac:dyDescent="0.25">
      <c r="A22" t="s">
        <v>359</v>
      </c>
      <c r="B22">
        <v>21</v>
      </c>
      <c r="C22" t="s">
        <v>315</v>
      </c>
      <c r="D22">
        <v>1</v>
      </c>
      <c r="E22" t="s">
        <v>359</v>
      </c>
      <c r="F22">
        <v>24</v>
      </c>
      <c r="L22" t="str">
        <f t="shared" si="1"/>
        <v>insert into XWING.RESTRICTION (ID,RESTRICTION_TYPE_ID,SHIP_SIZE_ID,FACTION_ID)
values ('21','1','','');</v>
      </c>
      <c r="M22" t="str">
        <f t="shared" si="2"/>
        <v>insert into RESTRICTION_SHIP_TYPE (RESTRICTION_ID,SHIP_TYPE_ID) values ('21','24');</v>
      </c>
      <c r="N22" t="str">
        <f t="shared" si="3"/>
        <v/>
      </c>
    </row>
    <row r="23" spans="1:14" x14ac:dyDescent="0.25">
      <c r="A23" t="s">
        <v>32</v>
      </c>
      <c r="B23">
        <v>22</v>
      </c>
      <c r="C23" t="s">
        <v>315</v>
      </c>
      <c r="D23">
        <v>1</v>
      </c>
      <c r="E23" t="s">
        <v>32</v>
      </c>
      <c r="F23">
        <v>9</v>
      </c>
      <c r="L23" t="str">
        <f t="shared" si="1"/>
        <v>insert into XWING.RESTRICTION (ID,RESTRICTION_TYPE_ID,SHIP_SIZE_ID,FACTION_ID)
values ('22','1','','');</v>
      </c>
      <c r="M23" t="str">
        <f t="shared" si="2"/>
        <v>insert into RESTRICTION_SHIP_TYPE (RESTRICTION_ID,SHIP_TYPE_ID) values ('22','9');</v>
      </c>
      <c r="N23" t="str">
        <f t="shared" si="3"/>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B33" sqref="B33"/>
    </sheetView>
  </sheetViews>
  <sheetFormatPr baseColWidth="10" defaultRowHeight="15" x14ac:dyDescent="0.25"/>
  <cols>
    <col min="2" max="2" width="24.140625" bestFit="1" customWidth="1"/>
    <col min="3" max="3" width="24.140625" customWidth="1"/>
    <col min="4" max="4" width="21.42578125" bestFit="1" customWidth="1"/>
    <col min="5" max="5" width="13.28515625" bestFit="1" customWidth="1"/>
    <col min="6" max="6" width="3" bestFit="1" customWidth="1"/>
  </cols>
  <sheetData>
    <row r="1" spans="1:8" x14ac:dyDescent="0.25">
      <c r="A1" t="s">
        <v>120</v>
      </c>
      <c r="B1" t="s">
        <v>310</v>
      </c>
      <c r="D1" t="s">
        <v>311</v>
      </c>
      <c r="E1" t="s">
        <v>312</v>
      </c>
      <c r="G1" t="s">
        <v>313</v>
      </c>
    </row>
    <row r="2" spans="1:8" x14ac:dyDescent="0.25">
      <c r="A2">
        <v>1</v>
      </c>
      <c r="B2" t="s">
        <v>16</v>
      </c>
      <c r="D2" t="s">
        <v>283</v>
      </c>
      <c r="E2" t="s">
        <v>284</v>
      </c>
      <c r="G2">
        <v>39.99</v>
      </c>
      <c r="H2" t="str">
        <f>"insert into XWING.EXPANSION ("&amp;A$1&amp;","&amp;B$1&amp;","&amp;D$1&amp;","&amp;E$1&amp;","&amp;G$1&amp;")
values ('"&amp;A2&amp;"','"&amp;B2&amp;"','"&amp;D2&amp;"','"&amp;E2&amp;"','"&amp;G2&amp;"');"</f>
        <v>insert into XWING.EXPANSION (ID,NAME,DESCRIPTION,WAVE,COST)
values ('1','Base','Boîte de base','Vague 1','39,99');</v>
      </c>
    </row>
    <row r="3" spans="1:8" x14ac:dyDescent="0.25">
      <c r="A3">
        <v>2</v>
      </c>
      <c r="B3" t="s">
        <v>35</v>
      </c>
      <c r="C3">
        <f>LEN(B3)</f>
        <v>6</v>
      </c>
      <c r="D3" t="s">
        <v>292</v>
      </c>
      <c r="E3" t="s">
        <v>284</v>
      </c>
      <c r="F3">
        <f>LEN(E3)</f>
        <v>7</v>
      </c>
      <c r="G3">
        <v>14.95</v>
      </c>
      <c r="H3" t="str">
        <f t="shared" ref="H3:H33" si="0">"insert into XWING.EXPANSION ("&amp;A$1&amp;","&amp;B$1&amp;","&amp;D$1&amp;","&amp;E$1&amp;","&amp;G$1&amp;")
values ('"&amp;A3&amp;"','"&amp;B3&amp;"','"&amp;D3&amp;"','"&amp;E3&amp;"','"&amp;G3&amp;"');"</f>
        <v>insert into XWING.EXPANSION (ID,NAME,DESCRIPTION,WAVE,COST)
values ('2','X-wing','Chasseur X-wing','Vague 1','14,95');</v>
      </c>
    </row>
    <row r="4" spans="1:8" x14ac:dyDescent="0.25">
      <c r="A4">
        <v>3</v>
      </c>
      <c r="B4" t="s">
        <v>2</v>
      </c>
      <c r="C4">
        <f t="shared" ref="C4:C33" si="1">LEN(B4)</f>
        <v>12</v>
      </c>
      <c r="D4" t="s">
        <v>2</v>
      </c>
      <c r="E4" t="s">
        <v>284</v>
      </c>
      <c r="F4">
        <f t="shared" ref="F4:F33" si="2">LEN(E4)</f>
        <v>7</v>
      </c>
      <c r="G4">
        <v>14.95</v>
      </c>
      <c r="H4" t="str">
        <f t="shared" si="0"/>
        <v>insert into XWING.EXPANSION (ID,NAME,DESCRIPTION,WAVE,COST)
values ('3','Chasseur TIE','Chasseur TIE','Vague 1','14,95');</v>
      </c>
    </row>
    <row r="5" spans="1:8" x14ac:dyDescent="0.25">
      <c r="A5">
        <v>4</v>
      </c>
      <c r="B5" t="s">
        <v>17</v>
      </c>
      <c r="C5">
        <f t="shared" si="1"/>
        <v>6</v>
      </c>
      <c r="D5" t="s">
        <v>294</v>
      </c>
      <c r="E5" t="s">
        <v>284</v>
      </c>
      <c r="F5">
        <f t="shared" si="2"/>
        <v>7</v>
      </c>
      <c r="G5">
        <v>14.95</v>
      </c>
      <c r="H5" t="str">
        <f t="shared" si="0"/>
        <v>insert into XWING.EXPANSION (ID,NAME,DESCRIPTION,WAVE,COST)
values ('4','Y-Wing','Chasseur Y-wing','Vague 1','14,95');</v>
      </c>
    </row>
    <row r="6" spans="1:8" x14ac:dyDescent="0.25">
      <c r="A6">
        <v>5</v>
      </c>
      <c r="B6" t="s">
        <v>42</v>
      </c>
      <c r="C6">
        <f t="shared" si="1"/>
        <v>12</v>
      </c>
      <c r="D6" t="s">
        <v>293</v>
      </c>
      <c r="E6" t="s">
        <v>284</v>
      </c>
      <c r="F6">
        <f t="shared" si="2"/>
        <v>7</v>
      </c>
      <c r="G6">
        <v>14.95</v>
      </c>
      <c r="H6" t="str">
        <f t="shared" si="0"/>
        <v>insert into XWING.EXPANSION (ID,NAME,DESCRIPTION,WAVE,COST)
values ('5','TIE Advanced','Chasseur TIE Advanced','Vague 1','14,95');</v>
      </c>
    </row>
    <row r="7" spans="1:8" x14ac:dyDescent="0.25">
      <c r="A7">
        <v>6</v>
      </c>
      <c r="B7" t="s">
        <v>19</v>
      </c>
      <c r="C7">
        <f t="shared" si="1"/>
        <v>16</v>
      </c>
      <c r="D7" t="s">
        <v>19</v>
      </c>
      <c r="E7" t="s">
        <v>285</v>
      </c>
      <c r="F7">
        <f t="shared" si="2"/>
        <v>7</v>
      </c>
      <c r="G7">
        <v>29.95</v>
      </c>
      <c r="H7" t="str">
        <f t="shared" si="0"/>
        <v>insert into XWING.EXPANSION (ID,NAME,DESCRIPTION,WAVE,COST)
values ('6','Faucon Millenium','Faucon Millenium','Vague 2','29,95');</v>
      </c>
    </row>
    <row r="8" spans="1:8" x14ac:dyDescent="0.25">
      <c r="A8">
        <v>7</v>
      </c>
      <c r="B8" t="s">
        <v>82</v>
      </c>
      <c r="C8">
        <f t="shared" si="1"/>
        <v>7</v>
      </c>
      <c r="D8" t="s">
        <v>299</v>
      </c>
      <c r="E8" t="s">
        <v>285</v>
      </c>
      <c r="F8">
        <f t="shared" si="2"/>
        <v>7</v>
      </c>
      <c r="G8">
        <v>29.95</v>
      </c>
      <c r="H8" t="str">
        <f t="shared" si="0"/>
        <v>insert into XWING.EXPANSION (ID,NAME,DESCRIPTION,WAVE,COST)
values ('7','Slave-1','Slave 1','Vague 2','29,95');</v>
      </c>
    </row>
    <row r="9" spans="1:8" x14ac:dyDescent="0.25">
      <c r="A9">
        <v>8</v>
      </c>
      <c r="B9" t="s">
        <v>21</v>
      </c>
      <c r="C9">
        <f t="shared" si="1"/>
        <v>6</v>
      </c>
      <c r="D9" t="s">
        <v>295</v>
      </c>
      <c r="E9" t="s">
        <v>285</v>
      </c>
      <c r="F9">
        <f t="shared" si="2"/>
        <v>7</v>
      </c>
      <c r="G9">
        <v>14.95</v>
      </c>
      <c r="H9" t="str">
        <f t="shared" si="0"/>
        <v>insert into XWING.EXPANSION (ID,NAME,DESCRIPTION,WAVE,COST)
values ('8','A-Wing','Chasseur A-wing','Vague 2','14,95');</v>
      </c>
    </row>
    <row r="10" spans="1:8" x14ac:dyDescent="0.25">
      <c r="A10">
        <v>9</v>
      </c>
      <c r="B10" t="s">
        <v>32</v>
      </c>
      <c r="C10">
        <f t="shared" si="1"/>
        <v>16</v>
      </c>
      <c r="D10" t="s">
        <v>32</v>
      </c>
      <c r="E10" t="s">
        <v>285</v>
      </c>
      <c r="F10">
        <f t="shared" si="2"/>
        <v>7</v>
      </c>
      <c r="G10">
        <v>14.95</v>
      </c>
      <c r="H10" t="str">
        <f t="shared" si="0"/>
        <v>insert into XWING.EXPANSION (ID,NAME,DESCRIPTION,WAVE,COST)
values ('9','Intercepteur TIE','Intercepteur TIE','Vague 2','14,95');</v>
      </c>
    </row>
    <row r="11" spans="1:8" x14ac:dyDescent="0.25">
      <c r="A11">
        <v>10</v>
      </c>
      <c r="B11" t="s">
        <v>95</v>
      </c>
      <c r="C11">
        <f t="shared" si="1"/>
        <v>7</v>
      </c>
      <c r="D11" t="s">
        <v>95</v>
      </c>
      <c r="E11" t="s">
        <v>286</v>
      </c>
      <c r="F11">
        <f t="shared" si="2"/>
        <v>7</v>
      </c>
      <c r="G11">
        <v>14.95</v>
      </c>
      <c r="H11" t="str">
        <f t="shared" si="0"/>
        <v>insert into XWING.EXPANSION (ID,NAME,DESCRIPTION,WAVE,COST)
values ('10','HWK-290','HWK-290','Vague 3','14,95');</v>
      </c>
    </row>
    <row r="12" spans="1:8" x14ac:dyDescent="0.25">
      <c r="A12">
        <v>11</v>
      </c>
      <c r="B12" t="s">
        <v>29</v>
      </c>
      <c r="C12">
        <f t="shared" si="1"/>
        <v>6</v>
      </c>
      <c r="D12" t="s">
        <v>92</v>
      </c>
      <c r="E12" t="s">
        <v>286</v>
      </c>
      <c r="F12">
        <f t="shared" si="2"/>
        <v>7</v>
      </c>
      <c r="G12">
        <v>14.95</v>
      </c>
      <c r="H12" t="str">
        <f t="shared" si="0"/>
        <v>insert into XWING.EXPANSION (ID,NAME,DESCRIPTION,WAVE,COST)
values ('11','B-Wing','B-wing','Vague 3','14,95');</v>
      </c>
    </row>
    <row r="13" spans="1:8" x14ac:dyDescent="0.25">
      <c r="A13">
        <v>12</v>
      </c>
      <c r="B13" t="s">
        <v>33</v>
      </c>
      <c r="C13">
        <f t="shared" si="1"/>
        <v>14</v>
      </c>
      <c r="D13" t="s">
        <v>33</v>
      </c>
      <c r="E13" t="s">
        <v>286</v>
      </c>
      <c r="F13">
        <f t="shared" si="2"/>
        <v>7</v>
      </c>
      <c r="G13">
        <v>14.95</v>
      </c>
      <c r="H13" t="str">
        <f t="shared" si="0"/>
        <v>insert into XWING.EXPANSION (ID,NAME,DESCRIPTION,WAVE,COST)
values ('12','Bombardier TIE','Bombardier TIE','Vague 3','14,95');</v>
      </c>
    </row>
    <row r="14" spans="1:8" x14ac:dyDescent="0.25">
      <c r="A14">
        <v>13</v>
      </c>
      <c r="B14" t="s">
        <v>108</v>
      </c>
      <c r="C14">
        <f t="shared" si="1"/>
        <v>24</v>
      </c>
      <c r="D14" t="s">
        <v>300</v>
      </c>
      <c r="E14" t="s">
        <v>286</v>
      </c>
      <c r="F14">
        <f t="shared" si="2"/>
        <v>7</v>
      </c>
      <c r="G14">
        <v>29.95</v>
      </c>
      <c r="H14" t="str">
        <f t="shared" si="0"/>
        <v>insert into XWING.EXPANSION (ID,NAME,DESCRIPTION,WAVE,COST)
values ('13','Navette de classe Lambda','Navette de Classe Lambda','Vague 3','29,95');</v>
      </c>
    </row>
    <row r="15" spans="1:8" x14ac:dyDescent="0.25">
      <c r="A15">
        <v>14</v>
      </c>
      <c r="B15" t="s">
        <v>161</v>
      </c>
      <c r="C15">
        <f t="shared" si="1"/>
        <v>12</v>
      </c>
      <c r="D15" t="s">
        <v>161</v>
      </c>
      <c r="E15" t="s">
        <v>287</v>
      </c>
      <c r="F15">
        <f t="shared" si="2"/>
        <v>2</v>
      </c>
      <c r="G15">
        <v>29.95</v>
      </c>
      <c r="H15" t="str">
        <f t="shared" si="0"/>
        <v>insert into XWING.EXPANSION (ID,NAME,DESCRIPTION,WAVE,COST)
values ('14','As Impériaux','As Impériaux','As','29,95');</v>
      </c>
    </row>
    <row r="16" spans="1:8" x14ac:dyDescent="0.25">
      <c r="A16">
        <v>15</v>
      </c>
      <c r="B16" t="s">
        <v>175</v>
      </c>
      <c r="C16">
        <f t="shared" si="1"/>
        <v>11</v>
      </c>
      <c r="D16" t="s">
        <v>175</v>
      </c>
      <c r="E16" t="s">
        <v>287</v>
      </c>
      <c r="F16">
        <f t="shared" si="2"/>
        <v>2</v>
      </c>
      <c r="G16">
        <v>29.95</v>
      </c>
      <c r="H16" t="str">
        <f t="shared" si="0"/>
        <v>insert into XWING.EXPANSION (ID,NAME,DESCRIPTION,WAVE,COST)
values ('15','As Rebelles','As Rebelles','As','29,95');</v>
      </c>
    </row>
    <row r="17" spans="1:8" x14ac:dyDescent="0.25">
      <c r="A17">
        <v>16</v>
      </c>
      <c r="B17" t="s">
        <v>30</v>
      </c>
      <c r="C17">
        <f t="shared" si="1"/>
        <v>4</v>
      </c>
      <c r="D17" t="s">
        <v>296</v>
      </c>
      <c r="E17" t="s">
        <v>288</v>
      </c>
      <c r="F17">
        <f t="shared" si="2"/>
        <v>7</v>
      </c>
      <c r="G17">
        <v>14.95</v>
      </c>
      <c r="H17" t="str">
        <f t="shared" si="0"/>
        <v>insert into XWING.EXPANSION (ID,NAME,DESCRIPTION,WAVE,COST)
values ('16','Z-95','Chasseur de Têtes Z-95','Vague 4','14,95');</v>
      </c>
    </row>
    <row r="18" spans="1:8" x14ac:dyDescent="0.25">
      <c r="A18">
        <v>17</v>
      </c>
      <c r="B18" t="s">
        <v>34</v>
      </c>
      <c r="C18">
        <f t="shared" si="1"/>
        <v>13</v>
      </c>
      <c r="D18" t="s">
        <v>34</v>
      </c>
      <c r="E18" t="s">
        <v>288</v>
      </c>
      <c r="F18">
        <f t="shared" si="2"/>
        <v>7</v>
      </c>
      <c r="G18">
        <v>14.95</v>
      </c>
      <c r="H18" t="str">
        <f t="shared" si="0"/>
        <v>insert into XWING.EXPANSION (ID,NAME,DESCRIPTION,WAVE,COST)
values ('17','Défenseur TIE','Défenseur TIE','Vague 4','14,95');</v>
      </c>
    </row>
    <row r="19" spans="1:8" x14ac:dyDescent="0.25">
      <c r="A19">
        <v>18</v>
      </c>
      <c r="B19" t="s">
        <v>31</v>
      </c>
      <c r="C19">
        <f t="shared" si="1"/>
        <v>6</v>
      </c>
      <c r="D19" t="s">
        <v>183</v>
      </c>
      <c r="E19" t="s">
        <v>288</v>
      </c>
      <c r="F19">
        <f t="shared" si="2"/>
        <v>7</v>
      </c>
      <c r="G19">
        <v>14.95</v>
      </c>
      <c r="H19" t="str">
        <f t="shared" si="0"/>
        <v>insert into XWING.EXPANSION (ID,NAME,DESCRIPTION,WAVE,COST)
values ('18','E-Wing','E-wing','Vague 4','14,95');</v>
      </c>
    </row>
    <row r="20" spans="1:8" x14ac:dyDescent="0.25">
      <c r="A20">
        <v>19</v>
      </c>
      <c r="B20" t="s">
        <v>97</v>
      </c>
      <c r="C20">
        <f t="shared" si="1"/>
        <v>11</v>
      </c>
      <c r="D20" t="s">
        <v>97</v>
      </c>
      <c r="E20" t="s">
        <v>288</v>
      </c>
      <c r="F20">
        <f t="shared" si="2"/>
        <v>7</v>
      </c>
      <c r="G20">
        <v>14.95</v>
      </c>
      <c r="H20" t="str">
        <f t="shared" si="0"/>
        <v>insert into XWING.EXPANSION (ID,NAME,DESCRIPTION,WAVE,COST)
values ('19','TIE Fantôme','TIE Fantôme','Vague 4','14,95');</v>
      </c>
    </row>
    <row r="21" spans="1:8" x14ac:dyDescent="0.25">
      <c r="A21">
        <v>20</v>
      </c>
      <c r="B21" t="s">
        <v>22</v>
      </c>
      <c r="C21">
        <f t="shared" si="1"/>
        <v>17</v>
      </c>
      <c r="D21" t="s">
        <v>22</v>
      </c>
      <c r="E21" t="s">
        <v>289</v>
      </c>
      <c r="F21">
        <f t="shared" si="2"/>
        <v>12</v>
      </c>
      <c r="G21">
        <v>59.95</v>
      </c>
      <c r="H21" t="str">
        <f t="shared" si="0"/>
        <v>insert into XWING.EXPANSION (ID,NAME,DESCRIPTION,WAVE,COST)
values ('20','Transport Rebelle','Transport Rebelle','Vague épique','59,95');</v>
      </c>
    </row>
    <row r="22" spans="1:8" x14ac:dyDescent="0.25">
      <c r="A22">
        <v>21</v>
      </c>
      <c r="B22" t="s">
        <v>177</v>
      </c>
      <c r="C22">
        <f t="shared" si="1"/>
        <v>10</v>
      </c>
      <c r="D22" t="s">
        <v>177</v>
      </c>
      <c r="E22" t="s">
        <v>289</v>
      </c>
      <c r="F22">
        <f t="shared" si="2"/>
        <v>12</v>
      </c>
      <c r="G22">
        <v>89.95</v>
      </c>
      <c r="H22" t="str">
        <f t="shared" si="0"/>
        <v>insert into XWING.EXPANSION (ID,NAME,DESCRIPTION,WAVE,COST)
values ('21','Tantive IV','Tantive IV','Vague épique','89,95');</v>
      </c>
    </row>
    <row r="23" spans="1:8" x14ac:dyDescent="0.25">
      <c r="A23">
        <v>22</v>
      </c>
      <c r="B23" t="s">
        <v>98</v>
      </c>
      <c r="C23">
        <f t="shared" si="1"/>
        <v>7</v>
      </c>
      <c r="D23" t="s">
        <v>297</v>
      </c>
      <c r="E23" t="s">
        <v>290</v>
      </c>
      <c r="F23">
        <f t="shared" si="2"/>
        <v>7</v>
      </c>
      <c r="G23">
        <v>29.95</v>
      </c>
      <c r="H23" t="str">
        <f t="shared" si="0"/>
        <v>insert into XWING.EXPANSION (ID,NAME,DESCRIPTION,WAVE,COST)
values ('22','YT-2400','Cargo YT-2400','Vague 5','29,95');</v>
      </c>
    </row>
    <row r="24" spans="1:8" x14ac:dyDescent="0.25">
      <c r="A24">
        <v>23</v>
      </c>
      <c r="B24" t="s">
        <v>157</v>
      </c>
      <c r="C24">
        <f t="shared" si="1"/>
        <v>5</v>
      </c>
      <c r="D24" t="s">
        <v>301</v>
      </c>
      <c r="E24" t="s">
        <v>290</v>
      </c>
      <c r="F24">
        <f t="shared" si="2"/>
        <v>7</v>
      </c>
      <c r="G24">
        <v>39.950000000000003</v>
      </c>
      <c r="H24" t="str">
        <f t="shared" si="0"/>
        <v>insert into XWING.EXPANSION (ID,NAME,DESCRIPTION,WAVE,COST)
values ('23','VT-49','Décimateur VT-49','Vague 5','39,95');</v>
      </c>
    </row>
    <row r="25" spans="1:8" x14ac:dyDescent="0.25">
      <c r="A25">
        <v>24</v>
      </c>
      <c r="B25" t="s">
        <v>244</v>
      </c>
      <c r="C25">
        <f t="shared" si="1"/>
        <v>15</v>
      </c>
      <c r="D25" t="s">
        <v>244</v>
      </c>
      <c r="E25" t="s">
        <v>291</v>
      </c>
      <c r="F25">
        <f t="shared" si="2"/>
        <v>7</v>
      </c>
      <c r="G25">
        <v>39.950000000000003</v>
      </c>
      <c r="H25" t="str">
        <f t="shared" si="0"/>
        <v>insert into XWING.EXPANSION (ID,NAME,DESCRIPTION,WAVE,COST)
values ('24','Ennemis Publics','Ennemis Publics','Vague 6','39,95');</v>
      </c>
    </row>
    <row r="26" spans="1:8" x14ac:dyDescent="0.25">
      <c r="A26">
        <v>25</v>
      </c>
      <c r="B26" t="s">
        <v>304</v>
      </c>
      <c r="C26">
        <f t="shared" si="1"/>
        <v>9</v>
      </c>
      <c r="D26" t="s">
        <v>304</v>
      </c>
      <c r="E26" t="s">
        <v>291</v>
      </c>
      <c r="F26">
        <f t="shared" si="2"/>
        <v>7</v>
      </c>
      <c r="G26">
        <v>19.95</v>
      </c>
      <c r="H26" t="str">
        <f t="shared" si="0"/>
        <v>insert into XWING.EXPANSION (ID,NAME,DESCRIPTION,WAVE,COST)
values ('25','StarViper','StarViper','Vague 6','19,95');</v>
      </c>
    </row>
    <row r="27" spans="1:8" x14ac:dyDescent="0.25">
      <c r="A27">
        <v>26</v>
      </c>
      <c r="B27" t="s">
        <v>305</v>
      </c>
      <c r="C27">
        <f t="shared" si="1"/>
        <v>17</v>
      </c>
      <c r="D27" t="s">
        <v>305</v>
      </c>
      <c r="E27" t="s">
        <v>291</v>
      </c>
      <c r="F27">
        <f t="shared" si="2"/>
        <v>7</v>
      </c>
      <c r="G27">
        <v>14.95</v>
      </c>
      <c r="H27" t="str">
        <f t="shared" si="0"/>
        <v>insert into XWING.EXPANSION (ID,NAME,DESCRIPTION,WAVE,COST)
values ('26','Intercepteur M3-A','Intercepteur M3-A','Vague 6','14,95');</v>
      </c>
    </row>
    <row r="28" spans="1:8" x14ac:dyDescent="0.25">
      <c r="A28">
        <v>27</v>
      </c>
      <c r="B28" t="s">
        <v>306</v>
      </c>
      <c r="C28">
        <f t="shared" si="1"/>
        <v>7</v>
      </c>
      <c r="D28" t="s">
        <v>306</v>
      </c>
      <c r="E28" t="s">
        <v>291</v>
      </c>
      <c r="F28">
        <f t="shared" si="2"/>
        <v>7</v>
      </c>
      <c r="G28">
        <v>29.95</v>
      </c>
      <c r="H28" t="str">
        <f t="shared" si="0"/>
        <v>insert into XWING.EXPANSION (ID,NAME,DESCRIPTION,WAVE,COST)
values ('27','IG-2000','IG-2000','Vague 6','29,95');</v>
      </c>
    </row>
    <row r="29" spans="1:8" x14ac:dyDescent="0.25">
      <c r="A29">
        <v>28</v>
      </c>
      <c r="B29" t="s">
        <v>302</v>
      </c>
      <c r="C29">
        <f t="shared" si="1"/>
        <v>15</v>
      </c>
      <c r="D29" t="s">
        <v>302</v>
      </c>
      <c r="E29" t="s">
        <v>289</v>
      </c>
      <c r="F29">
        <f t="shared" si="2"/>
        <v>12</v>
      </c>
      <c r="G29">
        <v>99.95</v>
      </c>
      <c r="H29" t="str">
        <f t="shared" si="0"/>
        <v>insert into XWING.EXPANSION (ID,NAME,DESCRIPTION,WAVE,COST)
values ('28','Raider Impérial','Raider Impérial','Vague épique','99,95');</v>
      </c>
    </row>
    <row r="30" spans="1:8" x14ac:dyDescent="0.25">
      <c r="A30">
        <v>29</v>
      </c>
      <c r="B30" t="s">
        <v>298</v>
      </c>
      <c r="C30">
        <f t="shared" si="1"/>
        <v>6</v>
      </c>
      <c r="D30" t="s">
        <v>298</v>
      </c>
      <c r="E30" t="s">
        <v>309</v>
      </c>
      <c r="F30">
        <f t="shared" si="2"/>
        <v>7</v>
      </c>
      <c r="G30">
        <v>19.95</v>
      </c>
      <c r="H30" t="str">
        <f t="shared" si="0"/>
        <v>insert into XWING.EXPANSION (ID,NAME,DESCRIPTION,WAVE,COST)
values ('29','K-Wing','K-Wing','Vague 7','19,95');</v>
      </c>
    </row>
    <row r="31" spans="1:8" x14ac:dyDescent="0.25">
      <c r="A31">
        <v>30</v>
      </c>
      <c r="B31" t="s">
        <v>303</v>
      </c>
      <c r="C31">
        <f t="shared" si="1"/>
        <v>12</v>
      </c>
      <c r="D31" t="s">
        <v>303</v>
      </c>
      <c r="E31" t="s">
        <v>309</v>
      </c>
      <c r="F31">
        <f t="shared" si="2"/>
        <v>7</v>
      </c>
      <c r="G31">
        <v>19.95</v>
      </c>
      <c r="H31" t="str">
        <f t="shared" si="0"/>
        <v>insert into XWING.EXPANSION (ID,NAME,DESCRIPTION,WAVE,COST)
values ('30','TIE Punisher','TIE Punisher','Vague 7','19,95');</v>
      </c>
    </row>
    <row r="32" spans="1:8" x14ac:dyDescent="0.25">
      <c r="A32">
        <v>31</v>
      </c>
      <c r="B32" t="s">
        <v>307</v>
      </c>
      <c r="C32">
        <f t="shared" si="1"/>
        <v>13</v>
      </c>
      <c r="D32" t="s">
        <v>307</v>
      </c>
      <c r="E32" t="s">
        <v>309</v>
      </c>
      <c r="F32">
        <f t="shared" si="2"/>
        <v>7</v>
      </c>
      <c r="G32">
        <v>39.950000000000003</v>
      </c>
      <c r="H32" t="str">
        <f t="shared" si="0"/>
        <v>insert into XWING.EXPANSION (ID,NAME,DESCRIPTION,WAVE,COST)
values ('31','Hound’s Tooth','Hound’s Tooth','Vague 7','39,95');</v>
      </c>
    </row>
    <row r="33" spans="1:8" x14ac:dyDescent="0.25">
      <c r="A33">
        <v>32</v>
      </c>
      <c r="B33" t="s">
        <v>308</v>
      </c>
      <c r="C33">
        <f t="shared" si="1"/>
        <v>16</v>
      </c>
      <c r="D33" t="s">
        <v>308</v>
      </c>
      <c r="E33" t="s">
        <v>309</v>
      </c>
      <c r="F33">
        <f t="shared" si="2"/>
        <v>7</v>
      </c>
      <c r="G33">
        <v>14.95</v>
      </c>
      <c r="H33" t="str">
        <f t="shared" si="0"/>
        <v>insert into XWING.EXPANSION (ID,NAME,DESCRIPTION,WAVE,COST)
values ('32','Chasseur Kihraxz','Chasseur Kihraxz','Vague 7','14,95');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44"/>
  <sheetViews>
    <sheetView tabSelected="1" workbookViewId="0">
      <pane xSplit="3" ySplit="1" topLeftCell="D2" activePane="bottomRight" state="frozen"/>
      <selection pane="topRight" activeCell="D1" sqref="D1"/>
      <selection pane="bottomLeft" activeCell="A2" sqref="A2"/>
      <selection pane="bottomRight" activeCell="E145" sqref="E145"/>
    </sheetView>
  </sheetViews>
  <sheetFormatPr baseColWidth="10" defaultRowHeight="15" x14ac:dyDescent="0.25"/>
  <cols>
    <col min="1" max="1" width="2" bestFit="1" customWidth="1"/>
    <col min="2" max="3" width="4" bestFit="1" customWidth="1"/>
    <col min="4" max="4" width="4" customWidth="1"/>
    <col min="5" max="5" width="35" style="80" bestFit="1" customWidth="1"/>
    <col min="6" max="6" width="3" style="80" bestFit="1" customWidth="1"/>
    <col min="7" max="7" width="35" style="80" customWidth="1"/>
    <col min="8" max="8" width="4" style="80" bestFit="1" customWidth="1"/>
    <col min="9" max="9" width="17" bestFit="1" customWidth="1"/>
    <col min="10" max="10" width="3" bestFit="1" customWidth="1"/>
    <col min="11" max="11" width="13.140625" bestFit="1" customWidth="1"/>
    <col min="12" max="12" width="3" bestFit="1" customWidth="1"/>
    <col min="13" max="13" width="8.28515625" bestFit="1" customWidth="1"/>
    <col min="14" max="14" width="8.28515625" style="87" customWidth="1"/>
    <col min="15" max="15" width="8.28515625" customWidth="1"/>
    <col min="16" max="16" width="8.28515625" style="87" customWidth="1"/>
    <col min="17" max="17" width="8.28515625" bestFit="1" customWidth="1"/>
    <col min="18" max="18" width="2" bestFit="1" customWidth="1"/>
    <col min="19" max="19" width="8.28515625" bestFit="1" customWidth="1"/>
    <col min="20" max="20" width="2" bestFit="1" customWidth="1"/>
    <col min="21" max="22" width="8.28515625" bestFit="1" customWidth="1"/>
    <col min="23" max="26" width="2" bestFit="1" customWidth="1"/>
    <col min="31" max="33" width="8.28515625" bestFit="1" customWidth="1"/>
  </cols>
  <sheetData>
    <row r="1" spans="1:33" s="105" customFormat="1" ht="60" x14ac:dyDescent="0.25">
      <c r="B1" s="105">
        <v>0</v>
      </c>
      <c r="D1" s="114"/>
      <c r="E1" s="108" t="s">
        <v>132</v>
      </c>
      <c r="F1" s="108"/>
      <c r="G1" s="108" t="s">
        <v>465</v>
      </c>
      <c r="H1" s="108"/>
      <c r="I1" s="105" t="s">
        <v>133</v>
      </c>
      <c r="K1" s="105" t="s">
        <v>134</v>
      </c>
      <c r="M1" s="105" t="s">
        <v>100</v>
      </c>
      <c r="N1" s="112" t="s">
        <v>178</v>
      </c>
      <c r="O1" s="107" t="s">
        <v>25</v>
      </c>
      <c r="P1" s="112" t="s">
        <v>607</v>
      </c>
      <c r="Q1" s="105" t="s">
        <v>360</v>
      </c>
      <c r="S1" s="105" t="s">
        <v>361</v>
      </c>
      <c r="U1" s="105" t="s">
        <v>368</v>
      </c>
      <c r="V1" s="105" t="s">
        <v>368</v>
      </c>
      <c r="W1" s="118" t="s">
        <v>410</v>
      </c>
      <c r="X1" s="118"/>
      <c r="Y1" s="118"/>
      <c r="AE1" s="105">
        <f>SUM(AE2:AE254)</f>
        <v>0</v>
      </c>
      <c r="AF1" s="110">
        <f>SUM(AF2:AF254)</f>
        <v>158</v>
      </c>
      <c r="AG1" s="113">
        <f>SUM(AG2:AG254)</f>
        <v>208</v>
      </c>
    </row>
    <row r="2" spans="1:33" x14ac:dyDescent="0.25">
      <c r="A2" t="s">
        <v>106</v>
      </c>
      <c r="B2">
        <f>IF(A2="x",B1+1,B1)</f>
        <v>1</v>
      </c>
      <c r="C2">
        <f>IF(A2="x",B2,"")</f>
        <v>1</v>
      </c>
      <c r="D2">
        <f>IF(OR(E2&lt;&gt;E1,I2&lt;&gt;I1),D1+1,D1)</f>
        <v>1</v>
      </c>
      <c r="E2" s="80" t="s">
        <v>44</v>
      </c>
      <c r="F2" s="80">
        <f t="shared" ref="F2:H17" si="0">LEN(E2)</f>
        <v>14</v>
      </c>
      <c r="G2" s="80" t="s">
        <v>610</v>
      </c>
      <c r="H2" s="80">
        <f t="shared" si="0"/>
        <v>378</v>
      </c>
      <c r="I2" t="s">
        <v>16</v>
      </c>
      <c r="J2">
        <v>1</v>
      </c>
      <c r="K2" t="s">
        <v>45</v>
      </c>
      <c r="L2">
        <v>1</v>
      </c>
      <c r="M2">
        <v>3</v>
      </c>
      <c r="R2">
        <f>IF(Q2=1,1,0)</f>
        <v>0</v>
      </c>
      <c r="T2">
        <f>IF(S2=1,1,0)</f>
        <v>0</v>
      </c>
      <c r="W2">
        <f>IF(AND(E2=E3,I2=I3),X3,0)</f>
        <v>0</v>
      </c>
      <c r="X2">
        <f>W2+1</f>
        <v>1</v>
      </c>
      <c r="Y2">
        <f>IF(OR(E2&lt;&gt;E1,I2&lt;&gt;I1),X2,0)</f>
        <v>1</v>
      </c>
      <c r="Z2">
        <v>1</v>
      </c>
      <c r="AA2" t="str">
        <f>IF(A2="x","insert into XWING.UPGRADE (ID, NAME, DESCRIPTION, UPGRADE_TYPE_ID, COST, UNIQUENESS, LIMITED)
values ('"&amp;C2&amp;"','"&amp;E2&amp;"','"&amp;G2&amp;"','"&amp;L2&amp;"','"&amp;M2&amp;"','"&amp;R2&amp;"','"&amp;T2&amp;"');","")</f>
        <v>insert into XWING.UPGRADE (ID, NAME, DESCRIPTION, UPGRADE_TYPE_ID, COST, UNIQUENESS, LIMITED)
values ('1','Adresse au tir','&lt;b&gt;Action : &lt;/b&gt; en attaquant ce tour-ci, vous pouvez échanger 1 de vos résultats &lt;img class="smallicon" src="$path/action/icone_focus.png"&gt; contre un résultat &lt;img class="smallicon" src="$path/icone_criticalhit.png"&gt;, et tous vos autres résultats &lt;img class="smallicon" src="$path/action/icone_focus.png"&gt; contre des résultats &lt;img class="smallicon" src="$path/icone_hit.png"&gt;.','1','3','0','0');</v>
      </c>
      <c r="AB2" t="str">
        <f>IF(OR(E2&lt;&gt;E1,I2&lt;&gt;I1),"insert into XWING.UPGRADE_EXPANSION (ID, UPGRADE_ID, EXPANSION_ID, QUANTITY)
select '"&amp;D2&amp;"', ID, '"&amp;J2&amp;"','"&amp;X2&amp;"' from XWING.UPGRADE where NAME = '"&amp;E2&amp;"' and UPGRADE_TYPE_ID = '"&amp;L2&amp;"';","")</f>
        <v>insert into XWING.UPGRADE_EXPANSION (ID, UPGRADE_ID, EXPANSION_ID, QUANTITY)
select '1', ID, '1','1' from XWING.UPGRADE where NAME = 'Adresse au tir' and UPGRADE_TYPE_ID = '1';</v>
      </c>
      <c r="AC2" t="str">
        <f>IF(A2="x",IF(U2&gt;0,"insert into XWING.UPGRADE_RESTRICTION (UPGRADE_ID, RESTRICTION_ID)
values ('"&amp;C2&amp;"','"&amp;U2&amp;"');",""),"")</f>
        <v/>
      </c>
      <c r="AD2" t="str">
        <f>IF(A2="x",IF(V2&gt;0,"insert into XWING.UPGRADE_RESTRICTION (UPGRADE_ID, RESTRICTION_ID)
values ('"&amp;C2&amp;"','"&amp;V2&amp;"');",""),"")</f>
        <v/>
      </c>
      <c r="AE2">
        <f>IF(A2="x",IF(G2="",1,0),0)</f>
        <v>0</v>
      </c>
      <c r="AF2">
        <f>IF(A2="x",1,0)</f>
        <v>1</v>
      </c>
      <c r="AG2">
        <f>IF(E2&lt;&gt;E1,1,0)</f>
        <v>1</v>
      </c>
    </row>
    <row r="3" spans="1:33" x14ac:dyDescent="0.25">
      <c r="A3" t="s">
        <v>106</v>
      </c>
      <c r="B3">
        <f t="shared" ref="B3:B66" si="1">IF(A3="x",B2+1,B2)</f>
        <v>2</v>
      </c>
      <c r="C3">
        <f t="shared" ref="C3:C66" si="2">IF(A3="x",B3,"")</f>
        <v>2</v>
      </c>
      <c r="D3">
        <f t="shared" ref="D3:D66" si="3">IF(OR(E3&lt;&gt;E2,I3&lt;&gt;I2),D2+1,D2)</f>
        <v>2</v>
      </c>
      <c r="E3" s="80" t="s">
        <v>46</v>
      </c>
      <c r="F3" s="80">
        <f t="shared" si="0"/>
        <v>13</v>
      </c>
      <c r="G3" s="80" t="s">
        <v>594</v>
      </c>
      <c r="H3" s="80">
        <f t="shared" si="0"/>
        <v>142</v>
      </c>
      <c r="I3" t="s">
        <v>16</v>
      </c>
      <c r="J3">
        <v>1</v>
      </c>
      <c r="K3" t="s">
        <v>45</v>
      </c>
      <c r="L3">
        <v>1</v>
      </c>
      <c r="M3">
        <v>1</v>
      </c>
      <c r="R3">
        <f t="shared" ref="R3:R66" si="4">IF(Q3=1,1,0)</f>
        <v>0</v>
      </c>
      <c r="T3">
        <f t="shared" ref="T3:T66" si="5">IF(S3=1,1,0)</f>
        <v>0</v>
      </c>
      <c r="W3">
        <f t="shared" ref="W3:W66" si="6">IF(AND(E3=E4,I3=I4),X4,0)</f>
        <v>0</v>
      </c>
      <c r="X3">
        <f t="shared" ref="X3:X66" si="7">W3+1</f>
        <v>1</v>
      </c>
      <c r="Y3">
        <f t="shared" ref="Y3:Y66" si="8">IF(OR(E3&lt;&gt;E2,I3&lt;&gt;I2),X3,0)</f>
        <v>1</v>
      </c>
      <c r="Z3">
        <v>1</v>
      </c>
      <c r="AA3" t="str">
        <f t="shared" ref="AA3:AA66" si="9">IF(A3="x","insert into XWING.UPGRADE (ID, NAME, DESCRIPTION, UPGRADE_TYPE_ID, COST, UNIQUENESS, LIMITED)
values ('"&amp;C3&amp;"','"&amp;E3&amp;"','"&amp;G3&amp;"','"&amp;L3&amp;"','"&amp;M3&amp;"','"&amp;R3&amp;"','"&amp;T3&amp;"');","")</f>
        <v>insert into XWING.UPGRADE (ID, NAME, DESCRIPTION, UPGRADE_TYPE_ID, COST, UNIQUENESS, LIMITED)
values ('2','Détermination','Quand vous recevez une carte de dégâts assortie du trait &lt;b&gt;&lt;i&gt;Pilote&lt;/i&gt;&lt;/b&gt; face visible, défaussez-là aussitôt (sans résoudre sa capacité).','1','1','0','0');</v>
      </c>
      <c r="AB3" t="str">
        <f t="shared" ref="AB3:AB66" si="10">IF(OR(E3&lt;&gt;E2,I3&lt;&gt;I2),"insert into XWING.UPGRADE_EXPANSION (ID, UPGRADE_ID, EXPANSION_ID, QUANTITY)
select '"&amp;D3&amp;"', ID, '"&amp;J3&amp;"','"&amp;X3&amp;"' from XWING.UPGRADE where NAME = '"&amp;E3&amp;"' and UPGRADE_TYPE_ID = '"&amp;L3&amp;"';","")</f>
        <v>insert into XWING.UPGRADE_EXPANSION (ID, UPGRADE_ID, EXPANSION_ID, QUANTITY)
select '2', ID, '1','1' from XWING.UPGRADE where NAME = 'Détermination' and UPGRADE_TYPE_ID = '1';</v>
      </c>
      <c r="AC3" t="str">
        <f t="shared" ref="AC3:AC66" si="11">IF(A3="x",IF(U3&gt;0,"insert into XWING.UPGRADE_RESTRICTION (UPGRADE_ID, RESTRICTION_ID)
values ('"&amp;C3&amp;"','"&amp;U3&amp;"');",""),"")</f>
        <v/>
      </c>
      <c r="AD3" t="str">
        <f t="shared" ref="AD3:AD66" si="12">IF(A3="x",IF(V3&gt;0,"insert into XWING.UPGRADE_RESTRICTION (UPGRADE_ID, RESTRICTION_ID)
values ('"&amp;C3&amp;"','"&amp;V3&amp;"');",""),"")</f>
        <v/>
      </c>
      <c r="AE3">
        <f t="shared" ref="AE3:AE68" si="13">IF(A3="x",IF(G3="",1,0),0)</f>
        <v>0</v>
      </c>
      <c r="AF3">
        <f t="shared" ref="AF3:AF66" si="14">IF(A3="x",1,0)</f>
        <v>1</v>
      </c>
      <c r="AG3">
        <f t="shared" ref="AG3:AG66" si="15">IF(E3&lt;&gt;E2,1,0)</f>
        <v>1</v>
      </c>
    </row>
    <row r="4" spans="1:33" x14ac:dyDescent="0.25">
      <c r="A4" t="s">
        <v>106</v>
      </c>
      <c r="B4">
        <f t="shared" si="1"/>
        <v>3</v>
      </c>
      <c r="C4">
        <f t="shared" si="2"/>
        <v>3</v>
      </c>
      <c r="D4">
        <f t="shared" si="3"/>
        <v>3</v>
      </c>
      <c r="E4" s="80" t="s">
        <v>37</v>
      </c>
      <c r="F4" s="80">
        <f t="shared" si="0"/>
        <v>5</v>
      </c>
      <c r="G4" s="80" t="s">
        <v>611</v>
      </c>
      <c r="H4" s="80">
        <f>LEN(G4)</f>
        <v>124</v>
      </c>
      <c r="I4" t="s">
        <v>16</v>
      </c>
      <c r="J4">
        <v>1</v>
      </c>
      <c r="K4" t="s">
        <v>47</v>
      </c>
      <c r="L4">
        <v>2</v>
      </c>
      <c r="M4">
        <v>4</v>
      </c>
      <c r="Q4">
        <v>1</v>
      </c>
      <c r="R4">
        <f t="shared" si="4"/>
        <v>1</v>
      </c>
      <c r="T4">
        <f t="shared" si="5"/>
        <v>0</v>
      </c>
      <c r="W4">
        <f t="shared" si="6"/>
        <v>0</v>
      </c>
      <c r="X4">
        <f t="shared" si="7"/>
        <v>1</v>
      </c>
      <c r="Y4">
        <f t="shared" si="8"/>
        <v>1</v>
      </c>
      <c r="Z4">
        <v>1</v>
      </c>
      <c r="AA4" t="str">
        <f t="shared" si="9"/>
        <v>insert into XWING.UPGRADE (ID, NAME, DESCRIPTION, UPGRADE_TYPE_ID, COST, UNIQUENESS, LIMITED)
values ('3','R2-D2','Après avoir exécuté une manoeuvre verte, vous pouvez récupérer 1 bouclier (sans pouvoir dépasser votre valeur de boucliers).','2','4','1','0');</v>
      </c>
      <c r="AB4" t="str">
        <f t="shared" si="10"/>
        <v>insert into XWING.UPGRADE_EXPANSION (ID, UPGRADE_ID, EXPANSION_ID, QUANTITY)
select '3', ID, '1','1' from XWING.UPGRADE where NAME = 'R2-D2' and UPGRADE_TYPE_ID = '2';</v>
      </c>
      <c r="AC4" t="str">
        <f t="shared" si="11"/>
        <v/>
      </c>
      <c r="AD4" t="str">
        <f t="shared" si="12"/>
        <v/>
      </c>
      <c r="AE4">
        <f t="shared" si="13"/>
        <v>0</v>
      </c>
      <c r="AF4">
        <f t="shared" si="14"/>
        <v>1</v>
      </c>
      <c r="AG4">
        <f t="shared" si="15"/>
        <v>1</v>
      </c>
    </row>
    <row r="5" spans="1:33" x14ac:dyDescent="0.25">
      <c r="A5" t="s">
        <v>106</v>
      </c>
      <c r="B5">
        <f t="shared" si="1"/>
        <v>4</v>
      </c>
      <c r="C5">
        <f t="shared" si="2"/>
        <v>4</v>
      </c>
      <c r="D5">
        <f t="shared" si="3"/>
        <v>4</v>
      </c>
      <c r="E5" s="80" t="s">
        <v>48</v>
      </c>
      <c r="F5" s="80">
        <f t="shared" si="0"/>
        <v>5</v>
      </c>
      <c r="G5" s="80" t="s">
        <v>466</v>
      </c>
      <c r="H5" s="80">
        <f>LEN(G5)</f>
        <v>89</v>
      </c>
      <c r="I5" t="s">
        <v>16</v>
      </c>
      <c r="J5">
        <v>1</v>
      </c>
      <c r="K5" t="s">
        <v>47</v>
      </c>
      <c r="L5">
        <v>2</v>
      </c>
      <c r="M5">
        <v>3</v>
      </c>
      <c r="Q5">
        <v>1</v>
      </c>
      <c r="R5">
        <f t="shared" si="4"/>
        <v>1</v>
      </c>
      <c r="T5">
        <f t="shared" si="5"/>
        <v>0</v>
      </c>
      <c r="W5">
        <f t="shared" si="6"/>
        <v>0</v>
      </c>
      <c r="X5">
        <f t="shared" si="7"/>
        <v>1</v>
      </c>
      <c r="Y5">
        <f t="shared" si="8"/>
        <v>1</v>
      </c>
      <c r="Z5">
        <v>1</v>
      </c>
      <c r="AA5" t="str">
        <f t="shared" si="9"/>
        <v>insert into XWING.UPGRADE (ID, NAME, DESCRIPTION, UPGRADE_TYPE_ID, COST, UNIQUENESS, LIMITED)
values ('4','R2-F2','&lt;b&gt;Action : &lt;/b&gt;augmentez votre valeur d''agilité de 1 jusqu''à la fin de ce tour de jeu.','2','3','1','0');</v>
      </c>
      <c r="AB5" t="str">
        <f t="shared" si="10"/>
        <v>insert into XWING.UPGRADE_EXPANSION (ID, UPGRADE_ID, EXPANSION_ID, QUANTITY)
select '4', ID, '1','1' from XWING.UPGRADE where NAME = 'R2-F2' and UPGRADE_TYPE_ID = '2';</v>
      </c>
      <c r="AC5" t="str">
        <f t="shared" si="11"/>
        <v/>
      </c>
      <c r="AD5" t="str">
        <f t="shared" si="12"/>
        <v/>
      </c>
      <c r="AE5">
        <f t="shared" si="13"/>
        <v>0</v>
      </c>
      <c r="AF5">
        <f t="shared" si="14"/>
        <v>1</v>
      </c>
      <c r="AG5">
        <f t="shared" si="15"/>
        <v>1</v>
      </c>
    </row>
    <row r="6" spans="1:33" x14ac:dyDescent="0.25">
      <c r="A6" t="s">
        <v>106</v>
      </c>
      <c r="B6">
        <f t="shared" si="1"/>
        <v>5</v>
      </c>
      <c r="C6">
        <f t="shared" si="2"/>
        <v>5</v>
      </c>
      <c r="D6">
        <f t="shared" si="3"/>
        <v>5</v>
      </c>
      <c r="E6" s="80" t="s">
        <v>49</v>
      </c>
      <c r="F6" s="80">
        <f t="shared" si="0"/>
        <v>19</v>
      </c>
      <c r="G6" s="80" t="s">
        <v>612</v>
      </c>
      <c r="H6" s="80">
        <f t="shared" ref="H6" si="16">LEN(G6)</f>
        <v>306</v>
      </c>
      <c r="I6" t="s">
        <v>16</v>
      </c>
      <c r="J6">
        <v>1</v>
      </c>
      <c r="K6" t="s">
        <v>80</v>
      </c>
      <c r="L6">
        <v>4</v>
      </c>
      <c r="M6">
        <v>4</v>
      </c>
      <c r="O6">
        <v>4</v>
      </c>
      <c r="P6" s="87" t="s">
        <v>608</v>
      </c>
      <c r="R6">
        <f t="shared" si="4"/>
        <v>0</v>
      </c>
      <c r="T6">
        <f t="shared" si="5"/>
        <v>0</v>
      </c>
      <c r="W6">
        <f t="shared" si="6"/>
        <v>0</v>
      </c>
      <c r="X6">
        <f t="shared" si="7"/>
        <v>1</v>
      </c>
      <c r="Y6">
        <f t="shared" si="8"/>
        <v>1</v>
      </c>
      <c r="Z6">
        <v>1</v>
      </c>
      <c r="AA6" t="str">
        <f t="shared" si="9"/>
        <v>insert into XWING.UPGRADE (ID, NAME, DESCRIPTION, UPGRADE_TYPE_ID, COST, UNIQUENESS, LIMITED)
values ('5','Torpilles à protons','&lt;b&gt;Attaque (acquisition de cible) :&lt;/b&gt; utilisez votre acquisition de cible et défaussez cette carte pour effectuer cette attaque. Vous pouvez échanger 1 de vos résultats &lt;img class="smallicon" src="$path/action/icone_focus.png"&gt; contre 1 résultat &lt;img class="smallicon" src="$path/icone_criticalhit.png"&gt;.','4','4','0','0');</v>
      </c>
      <c r="AB6" t="str">
        <f t="shared" si="10"/>
        <v>insert into XWING.UPGRADE_EXPANSION (ID, UPGRADE_ID, EXPANSION_ID, QUANTITY)
select '5', ID, '1','1' from XWING.UPGRADE where NAME = 'Torpilles à protons' and UPGRADE_TYPE_ID = '4';</v>
      </c>
      <c r="AC6" t="str">
        <f t="shared" si="11"/>
        <v/>
      </c>
      <c r="AD6" t="str">
        <f t="shared" si="12"/>
        <v/>
      </c>
      <c r="AE6">
        <f t="shared" si="13"/>
        <v>0</v>
      </c>
      <c r="AF6">
        <f t="shared" si="14"/>
        <v>1</v>
      </c>
      <c r="AG6">
        <f t="shared" si="15"/>
        <v>1</v>
      </c>
    </row>
    <row r="7" spans="1:33" x14ac:dyDescent="0.25">
      <c r="B7">
        <f t="shared" si="1"/>
        <v>5</v>
      </c>
      <c r="C7" t="str">
        <f t="shared" si="2"/>
        <v/>
      </c>
      <c r="D7">
        <f t="shared" si="3"/>
        <v>6</v>
      </c>
      <c r="E7" s="80" t="s">
        <v>44</v>
      </c>
      <c r="F7" s="80">
        <f t="shared" si="0"/>
        <v>14</v>
      </c>
      <c r="H7" s="80">
        <f t="shared" ref="H7:H8" si="17">LEN(G7)</f>
        <v>0</v>
      </c>
      <c r="I7" t="s">
        <v>35</v>
      </c>
      <c r="J7">
        <v>2</v>
      </c>
      <c r="K7" t="s">
        <v>45</v>
      </c>
      <c r="L7">
        <v>1</v>
      </c>
      <c r="M7">
        <v>3</v>
      </c>
      <c r="R7">
        <f t="shared" si="4"/>
        <v>0</v>
      </c>
      <c r="T7">
        <f t="shared" si="5"/>
        <v>0</v>
      </c>
      <c r="W7">
        <f t="shared" si="6"/>
        <v>0</v>
      </c>
      <c r="X7">
        <f t="shared" si="7"/>
        <v>1</v>
      </c>
      <c r="Y7">
        <f t="shared" si="8"/>
        <v>1</v>
      </c>
      <c r="AA7" t="str">
        <f t="shared" si="9"/>
        <v/>
      </c>
      <c r="AB7" t="str">
        <f t="shared" si="10"/>
        <v>insert into XWING.UPGRADE_EXPANSION (ID, UPGRADE_ID, EXPANSION_ID, QUANTITY)
select '6', ID, '2','1' from XWING.UPGRADE where NAME = 'Adresse au tir' and UPGRADE_TYPE_ID = '1';</v>
      </c>
      <c r="AC7" t="str">
        <f t="shared" si="11"/>
        <v/>
      </c>
      <c r="AD7" t="str">
        <f t="shared" si="12"/>
        <v/>
      </c>
      <c r="AE7">
        <f t="shared" si="13"/>
        <v>0</v>
      </c>
      <c r="AF7">
        <f t="shared" si="14"/>
        <v>0</v>
      </c>
      <c r="AG7">
        <f t="shared" si="15"/>
        <v>1</v>
      </c>
    </row>
    <row r="8" spans="1:33" x14ac:dyDescent="0.25">
      <c r="A8" t="s">
        <v>106</v>
      </c>
      <c r="B8">
        <f t="shared" si="1"/>
        <v>6</v>
      </c>
      <c r="C8">
        <f t="shared" si="2"/>
        <v>6</v>
      </c>
      <c r="D8">
        <f t="shared" si="3"/>
        <v>7</v>
      </c>
      <c r="E8" s="80" t="s">
        <v>784</v>
      </c>
      <c r="F8" s="80">
        <f t="shared" si="0"/>
        <v>15</v>
      </c>
      <c r="G8" s="80" t="s">
        <v>785</v>
      </c>
      <c r="H8" s="80">
        <f t="shared" si="17"/>
        <v>277</v>
      </c>
      <c r="I8" t="s">
        <v>35</v>
      </c>
      <c r="J8">
        <v>2</v>
      </c>
      <c r="K8" t="s">
        <v>45</v>
      </c>
      <c r="L8">
        <v>1</v>
      </c>
      <c r="M8">
        <v>2</v>
      </c>
      <c r="R8">
        <f t="shared" si="4"/>
        <v>0</v>
      </c>
      <c r="T8">
        <f t="shared" si="5"/>
        <v>0</v>
      </c>
      <c r="W8">
        <f t="shared" si="6"/>
        <v>0</v>
      </c>
      <c r="X8">
        <f t="shared" si="7"/>
        <v>1</v>
      </c>
      <c r="Y8">
        <f t="shared" si="8"/>
        <v>1</v>
      </c>
      <c r="AA8" t="str">
        <f t="shared" si="9"/>
        <v>insert into XWING.UPGRADE (ID, NAME, DESCRIPTION, UPGRADE_TYPE_ID, COST, UNIQUENESS, LIMITED)
values ('6','As de l''espace','&lt;b&gt;Action :&lt;/b&gt; effectuez une &lt;b&gt;action gratuite&lt;/b&gt; de tonneau. Si vous n''avez pas l''icône d''action &lt;img class="smallicon" src="$path/action/icone_barrelroll.png"&gt;, recevez 1 marqueur de stress. Ensuite, vous pouvez retirer 1 acquisition de cible ennemie de votre vaisseau.','1','2','0','0');</v>
      </c>
      <c r="AB8" t="str">
        <f t="shared" si="10"/>
        <v>insert into XWING.UPGRADE_EXPANSION (ID, UPGRADE_ID, EXPANSION_ID, QUANTITY)
select '7', ID, '2','1' from XWING.UPGRADE where NAME = 'As de l''espace' and UPGRADE_TYPE_ID = '1';</v>
      </c>
      <c r="AC8" t="str">
        <f t="shared" si="11"/>
        <v/>
      </c>
      <c r="AD8" t="str">
        <f t="shared" si="12"/>
        <v/>
      </c>
      <c r="AE8">
        <f t="shared" si="13"/>
        <v>0</v>
      </c>
      <c r="AF8">
        <f t="shared" si="14"/>
        <v>1</v>
      </c>
      <c r="AG8">
        <f t="shared" si="15"/>
        <v>1</v>
      </c>
    </row>
    <row r="9" spans="1:33" x14ac:dyDescent="0.25">
      <c r="A9" t="s">
        <v>106</v>
      </c>
      <c r="B9">
        <f t="shared" si="1"/>
        <v>7</v>
      </c>
      <c r="C9">
        <f t="shared" si="2"/>
        <v>7</v>
      </c>
      <c r="D9">
        <f t="shared" si="3"/>
        <v>8</v>
      </c>
      <c r="E9" s="80" t="s">
        <v>51</v>
      </c>
      <c r="F9" s="80">
        <f t="shared" si="0"/>
        <v>5</v>
      </c>
      <c r="G9" s="80" t="s">
        <v>590</v>
      </c>
      <c r="H9" s="80">
        <f t="shared" ref="H9:H11" si="18">LEN(G9)</f>
        <v>282</v>
      </c>
      <c r="I9" t="s">
        <v>35</v>
      </c>
      <c r="J9">
        <v>2</v>
      </c>
      <c r="K9" t="s">
        <v>47</v>
      </c>
      <c r="L9">
        <v>2</v>
      </c>
      <c r="M9">
        <v>2</v>
      </c>
      <c r="Q9">
        <v>1</v>
      </c>
      <c r="R9">
        <f t="shared" si="4"/>
        <v>1</v>
      </c>
      <c r="T9">
        <f t="shared" si="5"/>
        <v>0</v>
      </c>
      <c r="W9">
        <f t="shared" si="6"/>
        <v>0</v>
      </c>
      <c r="X9">
        <f t="shared" si="7"/>
        <v>1</v>
      </c>
      <c r="Y9">
        <f t="shared" si="8"/>
        <v>1</v>
      </c>
      <c r="AA9" t="str">
        <f t="shared" si="9"/>
        <v>insert into XWING.UPGRADE (ID, NAME, DESCRIPTION, UPGRADE_TYPE_ID, COST, UNIQUENESS, LIMITED)
values ('7','R5-K6','Après avoir utilisé votre acquisition de cible, lancez 1 dé de défense. Sur un résultat &lt;img class="smallicon" src="$path/action/icone_evade.png"&gt;, verrouillez aussitôt le même vaisseau. Vous ne pouvez cependant pas utiliser cette nouvelle acquisition de cible durant cette attaque.','2','2','1','0');</v>
      </c>
      <c r="AB9" t="str">
        <f t="shared" si="10"/>
        <v>insert into XWING.UPGRADE_EXPANSION (ID, UPGRADE_ID, EXPANSION_ID, QUANTITY)
select '8', ID, '2','1' from XWING.UPGRADE where NAME = 'R5-K6' and UPGRADE_TYPE_ID = '2';</v>
      </c>
      <c r="AC9" t="str">
        <f t="shared" si="11"/>
        <v/>
      </c>
      <c r="AD9" t="str">
        <f t="shared" si="12"/>
        <v/>
      </c>
      <c r="AE9">
        <f t="shared" si="13"/>
        <v>0</v>
      </c>
      <c r="AF9">
        <f t="shared" si="14"/>
        <v>1</v>
      </c>
      <c r="AG9">
        <f t="shared" si="15"/>
        <v>1</v>
      </c>
    </row>
    <row r="10" spans="1:33" x14ac:dyDescent="0.25">
      <c r="A10" t="s">
        <v>106</v>
      </c>
      <c r="B10">
        <f t="shared" si="1"/>
        <v>8</v>
      </c>
      <c r="C10">
        <f t="shared" si="2"/>
        <v>8</v>
      </c>
      <c r="D10">
        <f t="shared" si="3"/>
        <v>9</v>
      </c>
      <c r="E10" s="80" t="s">
        <v>52</v>
      </c>
      <c r="F10" s="80">
        <f t="shared" si="0"/>
        <v>12</v>
      </c>
      <c r="G10" s="80" t="s">
        <v>591</v>
      </c>
      <c r="H10" s="80">
        <f t="shared" si="18"/>
        <v>150</v>
      </c>
      <c r="I10" t="s">
        <v>35</v>
      </c>
      <c r="J10">
        <v>2</v>
      </c>
      <c r="K10" t="s">
        <v>47</v>
      </c>
      <c r="L10">
        <v>2</v>
      </c>
      <c r="M10">
        <v>1</v>
      </c>
      <c r="R10">
        <f t="shared" si="4"/>
        <v>0</v>
      </c>
      <c r="T10">
        <f t="shared" si="5"/>
        <v>0</v>
      </c>
      <c r="W10">
        <f t="shared" si="6"/>
        <v>0</v>
      </c>
      <c r="X10">
        <f t="shared" si="7"/>
        <v>1</v>
      </c>
      <c r="Y10">
        <f t="shared" si="8"/>
        <v>1</v>
      </c>
      <c r="AA10" t="str">
        <f t="shared" si="9"/>
        <v>insert into XWING.UPGRADE (ID, NAME, DESCRIPTION, UPGRADE_TYPE_ID, COST, UNIQUENESS, LIMITED)
values ('8','Astromech R5','Pendant la phase de dénouement, choisissez une de vos cartes dégâts face visible assortie du trait &lt;b&gt;&lt;i&gt;Vaisseau&lt;/i&gt;&lt;/b&gt; et retournez-la face cachée.','2','1','0','0');</v>
      </c>
      <c r="AB10" t="str">
        <f t="shared" si="10"/>
        <v>insert into XWING.UPGRADE_EXPANSION (ID, UPGRADE_ID, EXPANSION_ID, QUANTITY)
select '9', ID, '2','1' from XWING.UPGRADE where NAME = 'Astromech R5' and UPGRADE_TYPE_ID = '2';</v>
      </c>
      <c r="AC10" t="str">
        <f t="shared" si="11"/>
        <v/>
      </c>
      <c r="AD10" t="str">
        <f t="shared" si="12"/>
        <v/>
      </c>
      <c r="AE10">
        <f t="shared" si="13"/>
        <v>0</v>
      </c>
      <c r="AF10">
        <f t="shared" si="14"/>
        <v>1</v>
      </c>
      <c r="AG10">
        <f t="shared" si="15"/>
        <v>1</v>
      </c>
    </row>
    <row r="11" spans="1:33" x14ac:dyDescent="0.25">
      <c r="B11">
        <f t="shared" si="1"/>
        <v>8</v>
      </c>
      <c r="C11" t="str">
        <f t="shared" si="2"/>
        <v/>
      </c>
      <c r="D11">
        <f t="shared" si="3"/>
        <v>10</v>
      </c>
      <c r="E11" s="80" t="s">
        <v>49</v>
      </c>
      <c r="F11" s="80">
        <f t="shared" si="0"/>
        <v>19</v>
      </c>
      <c r="H11" s="80">
        <f t="shared" si="18"/>
        <v>0</v>
      </c>
      <c r="I11" t="s">
        <v>35</v>
      </c>
      <c r="J11">
        <v>2</v>
      </c>
      <c r="K11" t="s">
        <v>80</v>
      </c>
      <c r="L11">
        <v>4</v>
      </c>
      <c r="M11">
        <v>4</v>
      </c>
      <c r="R11">
        <f t="shared" si="4"/>
        <v>0</v>
      </c>
      <c r="T11">
        <f t="shared" si="5"/>
        <v>0</v>
      </c>
      <c r="W11">
        <f t="shared" si="6"/>
        <v>0</v>
      </c>
      <c r="X11">
        <f t="shared" si="7"/>
        <v>1</v>
      </c>
      <c r="Y11">
        <f t="shared" si="8"/>
        <v>1</v>
      </c>
      <c r="AA11" t="str">
        <f t="shared" si="9"/>
        <v/>
      </c>
      <c r="AB11" t="str">
        <f t="shared" si="10"/>
        <v>insert into XWING.UPGRADE_EXPANSION (ID, UPGRADE_ID, EXPANSION_ID, QUANTITY)
select '10', ID, '2','1' from XWING.UPGRADE where NAME = 'Torpilles à protons' and UPGRADE_TYPE_ID = '4';</v>
      </c>
      <c r="AC11" t="str">
        <f t="shared" si="11"/>
        <v/>
      </c>
      <c r="AD11" t="str">
        <f t="shared" si="12"/>
        <v/>
      </c>
      <c r="AE11">
        <f t="shared" si="13"/>
        <v>0</v>
      </c>
      <c r="AF11">
        <f t="shared" si="14"/>
        <v>0</v>
      </c>
      <c r="AG11">
        <f t="shared" si="15"/>
        <v>1</v>
      </c>
    </row>
    <row r="12" spans="1:33" ht="16.5" customHeight="1" x14ac:dyDescent="0.25">
      <c r="A12" t="s">
        <v>106</v>
      </c>
      <c r="B12">
        <f t="shared" si="1"/>
        <v>9</v>
      </c>
      <c r="C12">
        <f t="shared" si="2"/>
        <v>9</v>
      </c>
      <c r="D12">
        <f t="shared" si="3"/>
        <v>11</v>
      </c>
      <c r="E12" s="80" t="s">
        <v>53</v>
      </c>
      <c r="F12" s="80">
        <f t="shared" si="0"/>
        <v>5</v>
      </c>
      <c r="G12" s="111" t="s">
        <v>649</v>
      </c>
      <c r="H12" s="80">
        <f t="shared" ref="H12:H16" si="19">LEN(G12)</f>
        <v>226</v>
      </c>
      <c r="I12" t="s">
        <v>54</v>
      </c>
      <c r="J12">
        <v>4</v>
      </c>
      <c r="K12" t="s">
        <v>47</v>
      </c>
      <c r="L12">
        <v>2</v>
      </c>
      <c r="M12">
        <v>3</v>
      </c>
      <c r="Q12">
        <v>1</v>
      </c>
      <c r="R12">
        <f t="shared" si="4"/>
        <v>1</v>
      </c>
      <c r="T12">
        <f t="shared" si="5"/>
        <v>0</v>
      </c>
      <c r="W12">
        <f t="shared" si="6"/>
        <v>0</v>
      </c>
      <c r="X12">
        <f t="shared" si="7"/>
        <v>1</v>
      </c>
      <c r="Y12">
        <f t="shared" si="8"/>
        <v>1</v>
      </c>
      <c r="Z12">
        <v>1</v>
      </c>
      <c r="AA12" t="str">
        <f t="shared" si="9"/>
        <v>insert into XWING.UPGRADE (ID, NAME, DESCRIPTION, UPGRADE_TYPE_ID, COST, UNIQUENESS, LIMITED)
values ('9','R5-D8','&lt;b&gt;Action : &lt;/b&gt;lancez 1 dé de défense. Sur un résultat &lt;img class="smallicon" src="$path/action/icone_evade.png"&gt; ou &lt;img class="smallicon" src="$path/action/icone_focus.png"&gt;, défaussez 1 de vos cartes de dégâts face cachée.','2','3','1','0');</v>
      </c>
      <c r="AB12" t="str">
        <f t="shared" si="10"/>
        <v>insert into XWING.UPGRADE_EXPANSION (ID, UPGRADE_ID, EXPANSION_ID, QUANTITY)
select '11', ID, '4','1' from XWING.UPGRADE where NAME = 'R5-D8' and UPGRADE_TYPE_ID = '2';</v>
      </c>
      <c r="AC12" t="str">
        <f t="shared" si="11"/>
        <v/>
      </c>
      <c r="AD12" t="str">
        <f t="shared" si="12"/>
        <v/>
      </c>
      <c r="AE12">
        <f t="shared" si="13"/>
        <v>0</v>
      </c>
      <c r="AF12">
        <f t="shared" si="14"/>
        <v>1</v>
      </c>
      <c r="AG12">
        <f t="shared" si="15"/>
        <v>1</v>
      </c>
    </row>
    <row r="13" spans="1:33" x14ac:dyDescent="0.25">
      <c r="A13" t="s">
        <v>106</v>
      </c>
      <c r="B13">
        <f t="shared" si="1"/>
        <v>10</v>
      </c>
      <c r="C13">
        <f t="shared" si="2"/>
        <v>10</v>
      </c>
      <c r="D13">
        <f t="shared" si="3"/>
        <v>12</v>
      </c>
      <c r="E13" s="80" t="s">
        <v>55</v>
      </c>
      <c r="F13" s="80">
        <f t="shared" si="0"/>
        <v>12</v>
      </c>
      <c r="G13" s="111" t="s">
        <v>592</v>
      </c>
      <c r="H13" s="80">
        <f t="shared" si="19"/>
        <v>78</v>
      </c>
      <c r="I13" t="s">
        <v>54</v>
      </c>
      <c r="J13">
        <v>4</v>
      </c>
      <c r="K13" t="s">
        <v>47</v>
      </c>
      <c r="L13">
        <v>2</v>
      </c>
      <c r="M13">
        <v>1</v>
      </c>
      <c r="R13">
        <f t="shared" si="4"/>
        <v>0</v>
      </c>
      <c r="T13">
        <f t="shared" si="5"/>
        <v>0</v>
      </c>
      <c r="W13">
        <f t="shared" si="6"/>
        <v>0</v>
      </c>
      <c r="X13">
        <f t="shared" si="7"/>
        <v>1</v>
      </c>
      <c r="Y13">
        <f t="shared" si="8"/>
        <v>1</v>
      </c>
      <c r="Z13">
        <v>1</v>
      </c>
      <c r="AA13" t="str">
        <f t="shared" si="9"/>
        <v>insert into XWING.UPGRADE (ID, NAME, DESCRIPTION, UPGRADE_TYPE_ID, COST, UNIQUENESS, LIMITED)
values ('10','Astromech R2','Considérez toutes les manoeuvres à vitesse 1 ou 2 comme des manoeuvres vertes.','2','1','0','0');</v>
      </c>
      <c r="AB13" t="str">
        <f t="shared" si="10"/>
        <v>insert into XWING.UPGRADE_EXPANSION (ID, UPGRADE_ID, EXPANSION_ID, QUANTITY)
select '12', ID, '4','1' from XWING.UPGRADE where NAME = 'Astromech R2' and UPGRADE_TYPE_ID = '2';</v>
      </c>
      <c r="AC13" t="str">
        <f t="shared" si="11"/>
        <v/>
      </c>
      <c r="AD13" t="str">
        <f t="shared" si="12"/>
        <v/>
      </c>
      <c r="AE13">
        <f t="shared" si="13"/>
        <v>0</v>
      </c>
      <c r="AF13">
        <f t="shared" si="14"/>
        <v>1</v>
      </c>
      <c r="AG13">
        <f t="shared" si="15"/>
        <v>1</v>
      </c>
    </row>
    <row r="14" spans="1:33" x14ac:dyDescent="0.25">
      <c r="B14">
        <f t="shared" si="1"/>
        <v>10</v>
      </c>
      <c r="C14" t="str">
        <f t="shared" si="2"/>
        <v/>
      </c>
      <c r="D14">
        <f t="shared" si="3"/>
        <v>13</v>
      </c>
      <c r="E14" s="80" t="s">
        <v>49</v>
      </c>
      <c r="F14" s="80">
        <f t="shared" si="0"/>
        <v>19</v>
      </c>
      <c r="H14" s="80">
        <f t="shared" si="19"/>
        <v>0</v>
      </c>
      <c r="I14" t="s">
        <v>54</v>
      </c>
      <c r="J14">
        <v>4</v>
      </c>
      <c r="K14" t="s">
        <v>80</v>
      </c>
      <c r="L14">
        <v>4</v>
      </c>
      <c r="M14">
        <v>4</v>
      </c>
      <c r="R14">
        <f t="shared" si="4"/>
        <v>0</v>
      </c>
      <c r="T14">
        <f t="shared" si="5"/>
        <v>0</v>
      </c>
      <c r="W14">
        <f t="shared" si="6"/>
        <v>1</v>
      </c>
      <c r="X14">
        <f t="shared" si="7"/>
        <v>2</v>
      </c>
      <c r="Y14">
        <f t="shared" si="8"/>
        <v>2</v>
      </c>
      <c r="Z14">
        <v>1</v>
      </c>
      <c r="AA14" t="str">
        <f t="shared" si="9"/>
        <v/>
      </c>
      <c r="AB14" t="str">
        <f t="shared" si="10"/>
        <v>insert into XWING.UPGRADE_EXPANSION (ID, UPGRADE_ID, EXPANSION_ID, QUANTITY)
select '13', ID, '4','2' from XWING.UPGRADE where NAME = 'Torpilles à protons' and UPGRADE_TYPE_ID = '4';</v>
      </c>
      <c r="AC14" t="str">
        <f t="shared" si="11"/>
        <v/>
      </c>
      <c r="AD14" t="str">
        <f t="shared" si="12"/>
        <v/>
      </c>
      <c r="AE14">
        <f t="shared" si="13"/>
        <v>0</v>
      </c>
      <c r="AF14">
        <f t="shared" si="14"/>
        <v>0</v>
      </c>
      <c r="AG14">
        <f t="shared" si="15"/>
        <v>1</v>
      </c>
    </row>
    <row r="15" spans="1:33" x14ac:dyDescent="0.25">
      <c r="B15">
        <f t="shared" si="1"/>
        <v>10</v>
      </c>
      <c r="C15" t="str">
        <f t="shared" si="2"/>
        <v/>
      </c>
      <c r="D15">
        <f t="shared" si="3"/>
        <v>13</v>
      </c>
      <c r="E15" s="80" t="s">
        <v>49</v>
      </c>
      <c r="F15" s="80">
        <f t="shared" si="0"/>
        <v>19</v>
      </c>
      <c r="H15" s="80">
        <f t="shared" si="19"/>
        <v>0</v>
      </c>
      <c r="I15" t="s">
        <v>54</v>
      </c>
      <c r="J15">
        <v>4</v>
      </c>
      <c r="K15" t="s">
        <v>80</v>
      </c>
      <c r="L15">
        <v>4</v>
      </c>
      <c r="M15">
        <v>4</v>
      </c>
      <c r="R15">
        <f t="shared" si="4"/>
        <v>0</v>
      </c>
      <c r="T15">
        <f t="shared" si="5"/>
        <v>0</v>
      </c>
      <c r="W15">
        <f t="shared" si="6"/>
        <v>0</v>
      </c>
      <c r="X15">
        <f t="shared" si="7"/>
        <v>1</v>
      </c>
      <c r="Y15">
        <f t="shared" si="8"/>
        <v>0</v>
      </c>
      <c r="Z15">
        <v>1</v>
      </c>
      <c r="AA15" t="str">
        <f t="shared" si="9"/>
        <v/>
      </c>
      <c r="AB15" t="str">
        <f t="shared" si="10"/>
        <v/>
      </c>
      <c r="AC15" t="str">
        <f t="shared" si="11"/>
        <v/>
      </c>
      <c r="AD15" t="str">
        <f t="shared" si="12"/>
        <v/>
      </c>
      <c r="AE15">
        <f t="shared" si="13"/>
        <v>0</v>
      </c>
      <c r="AF15">
        <f t="shared" si="14"/>
        <v>0</v>
      </c>
      <c r="AG15">
        <f t="shared" si="15"/>
        <v>0</v>
      </c>
    </row>
    <row r="16" spans="1:33" x14ac:dyDescent="0.25">
      <c r="A16" t="s">
        <v>106</v>
      </c>
      <c r="B16">
        <f t="shared" si="1"/>
        <v>11</v>
      </c>
      <c r="C16">
        <f t="shared" si="2"/>
        <v>11</v>
      </c>
      <c r="D16">
        <f t="shared" si="3"/>
        <v>14</v>
      </c>
      <c r="E16" s="80" t="s">
        <v>56</v>
      </c>
      <c r="F16" s="80">
        <f t="shared" si="0"/>
        <v>27</v>
      </c>
      <c r="G16" s="80" t="s">
        <v>617</v>
      </c>
      <c r="H16" s="80">
        <f t="shared" si="19"/>
        <v>237</v>
      </c>
      <c r="I16" t="s">
        <v>54</v>
      </c>
      <c r="J16">
        <v>4</v>
      </c>
      <c r="K16" t="s">
        <v>59</v>
      </c>
      <c r="L16">
        <v>7</v>
      </c>
      <c r="M16">
        <v>5</v>
      </c>
      <c r="O16">
        <v>3</v>
      </c>
      <c r="P16" s="87" t="s">
        <v>615</v>
      </c>
      <c r="R16">
        <f t="shared" si="4"/>
        <v>0</v>
      </c>
      <c r="T16">
        <f t="shared" si="5"/>
        <v>0</v>
      </c>
      <c r="W16">
        <f t="shared" si="6"/>
        <v>0</v>
      </c>
      <c r="X16">
        <f t="shared" si="7"/>
        <v>1</v>
      </c>
      <c r="Y16">
        <f t="shared" si="8"/>
        <v>1</v>
      </c>
      <c r="Z16">
        <v>1</v>
      </c>
      <c r="AA16" t="str">
        <f t="shared" si="9"/>
        <v>insert into XWING.UPGRADE (ID, NAME, DESCRIPTION, UPGRADE_TYPE_ID, COST, UNIQUENESS, LIMITED)
values ('11','Tourelles à canons ioniques','&lt;b&gt;Attaque :&lt;/b&gt; attaquez 1 vaisseau (même s''il se situe en dehors de votre arc de tir). Si cette attaque touche la cible, cette dernière encaisse 1 dégât et reçoit 1 marqueur ionique. Ensuite, annulez &lt;b&gt;tous&lt;/b&gt; les résultats des dés.','7','5','0','0');</v>
      </c>
      <c r="AB16" t="str">
        <f t="shared" si="10"/>
        <v>insert into XWING.UPGRADE_EXPANSION (ID, UPGRADE_ID, EXPANSION_ID, QUANTITY)
select '14', ID, '4','1' from XWING.UPGRADE where NAME = 'Tourelles à canons ioniques' and UPGRADE_TYPE_ID = '7';</v>
      </c>
      <c r="AC16" t="str">
        <f t="shared" si="11"/>
        <v/>
      </c>
      <c r="AD16" t="str">
        <f t="shared" si="12"/>
        <v/>
      </c>
      <c r="AE16">
        <f t="shared" si="13"/>
        <v>0</v>
      </c>
      <c r="AF16">
        <f t="shared" si="14"/>
        <v>1</v>
      </c>
      <c r="AG16">
        <f t="shared" si="15"/>
        <v>1</v>
      </c>
    </row>
    <row r="17" spans="1:33" x14ac:dyDescent="0.25">
      <c r="A17" t="s">
        <v>106</v>
      </c>
      <c r="B17">
        <f t="shared" si="1"/>
        <v>12</v>
      </c>
      <c r="C17">
        <f t="shared" si="2"/>
        <v>12</v>
      </c>
      <c r="D17">
        <f t="shared" si="3"/>
        <v>15</v>
      </c>
      <c r="E17" s="80" t="s">
        <v>57</v>
      </c>
      <c r="F17" s="80">
        <f t="shared" si="0"/>
        <v>16</v>
      </c>
      <c r="G17" s="80" t="s">
        <v>595</v>
      </c>
      <c r="H17" s="80">
        <f t="shared" ref="H17:H23" si="20">LEN(G17)</f>
        <v>192</v>
      </c>
      <c r="I17" t="s">
        <v>2</v>
      </c>
      <c r="J17">
        <v>3</v>
      </c>
      <c r="K17" t="s">
        <v>45</v>
      </c>
      <c r="L17">
        <v>1</v>
      </c>
      <c r="M17">
        <v>2</v>
      </c>
      <c r="R17">
        <f t="shared" si="4"/>
        <v>0</v>
      </c>
      <c r="T17">
        <f t="shared" si="5"/>
        <v>0</v>
      </c>
      <c r="W17">
        <f t="shared" si="6"/>
        <v>0</v>
      </c>
      <c r="X17">
        <f t="shared" si="7"/>
        <v>1</v>
      </c>
      <c r="Y17">
        <f t="shared" si="8"/>
        <v>1</v>
      </c>
      <c r="AA17" t="str">
        <f t="shared" si="9"/>
        <v>insert into XWING.UPGRADE (ID, NAME, DESCRIPTION, UPGRADE_TYPE_ID, COST, UNIQUENESS, LIMITED)
values ('12','Tactique de nuée','Au début de la phase de combat, choisissez 1 vaisseau allié situé à portée 1. Jusqu''à la fin de cette phase, considérez que la valeur de pilotage du vaisseau en question est égale à la vôtre.','1','2','0','0');</v>
      </c>
      <c r="AB17" t="str">
        <f t="shared" si="10"/>
        <v>insert into XWING.UPGRADE_EXPANSION (ID, UPGRADE_ID, EXPANSION_ID, QUANTITY)
select '15', ID, '3','1' from XWING.UPGRADE where NAME = 'Tactique de nuée' and UPGRADE_TYPE_ID = '1';</v>
      </c>
      <c r="AC17" t="str">
        <f t="shared" si="11"/>
        <v/>
      </c>
      <c r="AD17" t="str">
        <f t="shared" si="12"/>
        <v/>
      </c>
      <c r="AE17">
        <f t="shared" si="13"/>
        <v>0</v>
      </c>
      <c r="AF17">
        <f t="shared" si="14"/>
        <v>1</v>
      </c>
      <c r="AG17">
        <f t="shared" si="15"/>
        <v>1</v>
      </c>
    </row>
    <row r="18" spans="1:33" x14ac:dyDescent="0.25">
      <c r="B18">
        <f t="shared" si="1"/>
        <v>12</v>
      </c>
      <c r="C18" t="str">
        <f t="shared" si="2"/>
        <v/>
      </c>
      <c r="D18">
        <f t="shared" si="3"/>
        <v>16</v>
      </c>
      <c r="E18" s="80" t="s">
        <v>46</v>
      </c>
      <c r="F18" s="80">
        <f t="shared" ref="F18:F81" si="21">LEN(E18)</f>
        <v>13</v>
      </c>
      <c r="H18" s="80">
        <f t="shared" si="20"/>
        <v>0</v>
      </c>
      <c r="I18" t="s">
        <v>2</v>
      </c>
      <c r="J18">
        <v>3</v>
      </c>
      <c r="K18" t="s">
        <v>45</v>
      </c>
      <c r="L18">
        <v>1</v>
      </c>
      <c r="M18">
        <v>1</v>
      </c>
      <c r="R18">
        <f t="shared" si="4"/>
        <v>0</v>
      </c>
      <c r="T18">
        <f t="shared" si="5"/>
        <v>0</v>
      </c>
      <c r="W18">
        <f t="shared" si="6"/>
        <v>0</v>
      </c>
      <c r="X18">
        <f t="shared" si="7"/>
        <v>1</v>
      </c>
      <c r="Y18">
        <f t="shared" si="8"/>
        <v>1</v>
      </c>
      <c r="AA18" t="str">
        <f t="shared" si="9"/>
        <v/>
      </c>
      <c r="AB18" t="str">
        <f t="shared" si="10"/>
        <v>insert into XWING.UPGRADE_EXPANSION (ID, UPGRADE_ID, EXPANSION_ID, QUANTITY)
select '16', ID, '3','1' from XWING.UPGRADE where NAME = 'Détermination' and UPGRADE_TYPE_ID = '1';</v>
      </c>
      <c r="AC18" t="str">
        <f t="shared" si="11"/>
        <v/>
      </c>
      <c r="AD18" t="str">
        <f t="shared" si="12"/>
        <v/>
      </c>
      <c r="AE18">
        <f t="shared" si="13"/>
        <v>0</v>
      </c>
      <c r="AF18">
        <f t="shared" si="14"/>
        <v>0</v>
      </c>
      <c r="AG18">
        <f t="shared" si="15"/>
        <v>1</v>
      </c>
    </row>
    <row r="19" spans="1:33" x14ac:dyDescent="0.25">
      <c r="B19">
        <f t="shared" si="1"/>
        <v>12</v>
      </c>
      <c r="C19" t="str">
        <f t="shared" si="2"/>
        <v/>
      </c>
      <c r="D19">
        <f t="shared" si="3"/>
        <v>17</v>
      </c>
      <c r="E19" s="80" t="s">
        <v>784</v>
      </c>
      <c r="F19" s="80">
        <f t="shared" si="21"/>
        <v>15</v>
      </c>
      <c r="H19" s="80">
        <f t="shared" si="20"/>
        <v>0</v>
      </c>
      <c r="I19" t="s">
        <v>42</v>
      </c>
      <c r="J19">
        <v>5</v>
      </c>
      <c r="K19" t="s">
        <v>45</v>
      </c>
      <c r="L19">
        <v>1</v>
      </c>
      <c r="M19">
        <v>2</v>
      </c>
      <c r="R19">
        <f t="shared" si="4"/>
        <v>0</v>
      </c>
      <c r="T19">
        <f t="shared" si="5"/>
        <v>0</v>
      </c>
      <c r="W19">
        <f t="shared" si="6"/>
        <v>0</v>
      </c>
      <c r="X19">
        <f t="shared" si="7"/>
        <v>1</v>
      </c>
      <c r="Y19">
        <f t="shared" si="8"/>
        <v>1</v>
      </c>
      <c r="Z19">
        <v>1</v>
      </c>
      <c r="AA19" t="str">
        <f t="shared" si="9"/>
        <v/>
      </c>
      <c r="AB19" t="str">
        <f t="shared" si="10"/>
        <v>insert into XWING.UPGRADE_EXPANSION (ID, UPGRADE_ID, EXPANSION_ID, QUANTITY)
select '17', ID, '5','1' from XWING.UPGRADE where NAME = 'As de l''espace' and UPGRADE_TYPE_ID = '1';</v>
      </c>
      <c r="AC19" t="str">
        <f t="shared" si="11"/>
        <v/>
      </c>
      <c r="AD19" t="str">
        <f t="shared" si="12"/>
        <v/>
      </c>
      <c r="AE19">
        <f t="shared" si="13"/>
        <v>0</v>
      </c>
      <c r="AF19">
        <f t="shared" si="14"/>
        <v>0</v>
      </c>
      <c r="AG19">
        <f t="shared" si="15"/>
        <v>1</v>
      </c>
    </row>
    <row r="20" spans="1:33" x14ac:dyDescent="0.25">
      <c r="A20" t="s">
        <v>106</v>
      </c>
      <c r="B20">
        <f t="shared" si="1"/>
        <v>13</v>
      </c>
      <c r="C20">
        <f t="shared" si="2"/>
        <v>13</v>
      </c>
      <c r="D20">
        <f t="shared" si="3"/>
        <v>18</v>
      </c>
      <c r="E20" s="80" t="s">
        <v>786</v>
      </c>
      <c r="F20" s="80">
        <f t="shared" si="21"/>
        <v>16</v>
      </c>
      <c r="G20" s="80" t="s">
        <v>613</v>
      </c>
      <c r="H20" s="80">
        <f t="shared" si="20"/>
        <v>168</v>
      </c>
      <c r="I20" t="s">
        <v>42</v>
      </c>
      <c r="J20">
        <v>5</v>
      </c>
      <c r="K20" t="s">
        <v>45</v>
      </c>
      <c r="L20">
        <v>1</v>
      </c>
      <c r="M20">
        <v>2</v>
      </c>
      <c r="Q20">
        <v>1</v>
      </c>
      <c r="R20">
        <f t="shared" si="4"/>
        <v>1</v>
      </c>
      <c r="T20">
        <f t="shared" si="5"/>
        <v>0</v>
      </c>
      <c r="W20">
        <f t="shared" si="6"/>
        <v>0</v>
      </c>
      <c r="X20">
        <f t="shared" si="7"/>
        <v>1</v>
      </c>
      <c r="Y20">
        <f t="shared" si="8"/>
        <v>1</v>
      </c>
      <c r="Z20">
        <v>1</v>
      </c>
      <c r="AA20" t="str">
        <f t="shared" si="9"/>
        <v>insert into XWING.UPGRADE (ID, NAME, DESCRIPTION, UPGRADE_TYPE_ID, COST, UNIQUENESS, LIMITED)
values ('13','Chef d''escouade','&lt;b&gt;Action :&lt;/b&gt; choisissez 1 vaisseau situé à portée 1 ou 2 dont la valeur de pilotage est inférieur à la vôtre.  Ce vaisseau peut aussitôt effectuer 1 action gratuite.','1','2','1','0');</v>
      </c>
      <c r="AB20" t="str">
        <f t="shared" si="10"/>
        <v>insert into XWING.UPGRADE_EXPANSION (ID, UPGRADE_ID, EXPANSION_ID, QUANTITY)
select '18', ID, '5','1' from XWING.UPGRADE where NAME = 'Chef d''escouade' and UPGRADE_TYPE_ID = '1';</v>
      </c>
      <c r="AC20" t="str">
        <f t="shared" si="11"/>
        <v/>
      </c>
      <c r="AD20" t="str">
        <f t="shared" si="12"/>
        <v/>
      </c>
      <c r="AE20">
        <f t="shared" si="13"/>
        <v>0</v>
      </c>
      <c r="AF20">
        <f t="shared" si="14"/>
        <v>1</v>
      </c>
      <c r="AG20">
        <f t="shared" si="15"/>
        <v>1</v>
      </c>
    </row>
    <row r="21" spans="1:33" x14ac:dyDescent="0.25">
      <c r="B21">
        <f t="shared" si="1"/>
        <v>13</v>
      </c>
      <c r="C21" t="str">
        <f t="shared" si="2"/>
        <v/>
      </c>
      <c r="D21">
        <f t="shared" si="3"/>
        <v>19</v>
      </c>
      <c r="E21" s="80" t="s">
        <v>57</v>
      </c>
      <c r="F21" s="80">
        <f t="shared" si="21"/>
        <v>16</v>
      </c>
      <c r="H21" s="80">
        <f t="shared" si="20"/>
        <v>0</v>
      </c>
      <c r="I21" t="s">
        <v>42</v>
      </c>
      <c r="J21">
        <v>5</v>
      </c>
      <c r="K21" t="s">
        <v>45</v>
      </c>
      <c r="L21">
        <v>1</v>
      </c>
      <c r="M21">
        <v>2</v>
      </c>
      <c r="R21">
        <f t="shared" si="4"/>
        <v>0</v>
      </c>
      <c r="T21">
        <f t="shared" si="5"/>
        <v>0</v>
      </c>
      <c r="W21">
        <f t="shared" si="6"/>
        <v>0</v>
      </c>
      <c r="X21">
        <f t="shared" si="7"/>
        <v>1</v>
      </c>
      <c r="Y21">
        <f t="shared" si="8"/>
        <v>1</v>
      </c>
      <c r="Z21">
        <v>1</v>
      </c>
      <c r="AA21" t="str">
        <f t="shared" si="9"/>
        <v/>
      </c>
      <c r="AB21" t="str">
        <f t="shared" si="10"/>
        <v>insert into XWING.UPGRADE_EXPANSION (ID, UPGRADE_ID, EXPANSION_ID, QUANTITY)
select '19', ID, '5','1' from XWING.UPGRADE where NAME = 'Tactique de nuée' and UPGRADE_TYPE_ID = '1';</v>
      </c>
      <c r="AC21" t="str">
        <f t="shared" si="11"/>
        <v/>
      </c>
      <c r="AD21" t="str">
        <f t="shared" si="12"/>
        <v/>
      </c>
      <c r="AE21">
        <f t="shared" si="13"/>
        <v>0</v>
      </c>
      <c r="AF21">
        <f t="shared" si="14"/>
        <v>0</v>
      </c>
      <c r="AG21">
        <f t="shared" si="15"/>
        <v>1</v>
      </c>
    </row>
    <row r="22" spans="1:33" x14ac:dyDescent="0.25">
      <c r="A22" t="s">
        <v>106</v>
      </c>
      <c r="B22">
        <f t="shared" si="1"/>
        <v>14</v>
      </c>
      <c r="C22">
        <f t="shared" si="2"/>
        <v>14</v>
      </c>
      <c r="D22">
        <f t="shared" si="3"/>
        <v>20</v>
      </c>
      <c r="E22" s="80" t="s">
        <v>41</v>
      </c>
      <c r="F22" s="80">
        <f t="shared" si="21"/>
        <v>21</v>
      </c>
      <c r="G22" s="80" t="s">
        <v>804</v>
      </c>
      <c r="H22" s="80">
        <f t="shared" si="20"/>
        <v>247</v>
      </c>
      <c r="I22" t="s">
        <v>42</v>
      </c>
      <c r="J22">
        <v>5</v>
      </c>
      <c r="K22" t="s">
        <v>79</v>
      </c>
      <c r="L22">
        <v>5</v>
      </c>
      <c r="M22">
        <v>4</v>
      </c>
      <c r="O22">
        <v>4</v>
      </c>
      <c r="P22" s="87" t="s">
        <v>608</v>
      </c>
      <c r="R22">
        <f t="shared" si="4"/>
        <v>0</v>
      </c>
      <c r="T22">
        <f t="shared" si="5"/>
        <v>0</v>
      </c>
      <c r="W22">
        <f t="shared" si="6"/>
        <v>0</v>
      </c>
      <c r="X22">
        <f t="shared" si="7"/>
        <v>1</v>
      </c>
      <c r="Y22">
        <f t="shared" si="8"/>
        <v>1</v>
      </c>
      <c r="Z22">
        <v>1</v>
      </c>
      <c r="AA22" t="str">
        <f t="shared" si="9"/>
        <v>insert into XWING.UPGRADE (ID, NAME, DESCRIPTION, UPGRADE_TYPE_ID, COST, UNIQUENESS, LIMITED)
values ('14','Missiles à concussion','&lt;b&gt;Attaque (acquisition de cible) :&lt;/b&gt; utilisez votre acquisition de cible et défaussez cette carte pour effectuer cette attaque. Vous pouvez échanger 1 de vos résultats vierges contre 1 résultat &lt;img class="smallicon" src="$path/icone_hit.png"&gt;.','5','4','0','0');</v>
      </c>
      <c r="AB22" t="str">
        <f t="shared" si="10"/>
        <v>insert into XWING.UPGRADE_EXPANSION (ID, UPGRADE_ID, EXPANSION_ID, QUANTITY)
select '20', ID, '5','1' from XWING.UPGRADE where NAME = 'Missiles à concussion' and UPGRADE_TYPE_ID = '5';</v>
      </c>
      <c r="AC22" t="str">
        <f t="shared" si="11"/>
        <v/>
      </c>
      <c r="AD22" t="str">
        <f t="shared" si="12"/>
        <v/>
      </c>
      <c r="AE22">
        <f t="shared" si="13"/>
        <v>0</v>
      </c>
      <c r="AF22">
        <f t="shared" si="14"/>
        <v>1</v>
      </c>
      <c r="AG22">
        <f t="shared" si="15"/>
        <v>1</v>
      </c>
    </row>
    <row r="23" spans="1:33" x14ac:dyDescent="0.25">
      <c r="A23" t="s">
        <v>106</v>
      </c>
      <c r="B23">
        <f t="shared" si="1"/>
        <v>15</v>
      </c>
      <c r="C23">
        <f t="shared" si="2"/>
        <v>15</v>
      </c>
      <c r="D23">
        <f t="shared" si="3"/>
        <v>21</v>
      </c>
      <c r="E23" s="80" t="s">
        <v>58</v>
      </c>
      <c r="F23" s="80">
        <f t="shared" si="21"/>
        <v>16</v>
      </c>
      <c r="G23" s="80" t="s">
        <v>805</v>
      </c>
      <c r="H23" s="80">
        <f t="shared" si="20"/>
        <v>147</v>
      </c>
      <c r="I23" t="s">
        <v>42</v>
      </c>
      <c r="J23">
        <v>5</v>
      </c>
      <c r="K23" t="s">
        <v>79</v>
      </c>
      <c r="L23">
        <v>5</v>
      </c>
      <c r="M23">
        <v>4</v>
      </c>
      <c r="O23">
        <v>3</v>
      </c>
      <c r="P23" s="87" t="s">
        <v>615</v>
      </c>
      <c r="R23">
        <f t="shared" si="4"/>
        <v>0</v>
      </c>
      <c r="T23">
        <f t="shared" si="5"/>
        <v>0</v>
      </c>
      <c r="W23">
        <f t="shared" si="6"/>
        <v>0</v>
      </c>
      <c r="X23">
        <f t="shared" si="7"/>
        <v>1</v>
      </c>
      <c r="Y23">
        <f t="shared" si="8"/>
        <v>1</v>
      </c>
      <c r="Z23">
        <v>1</v>
      </c>
      <c r="AA23" t="str">
        <f t="shared" si="9"/>
        <v>insert into XWING.UPGRADE (ID, NAME, DESCRIPTION, UPGRADE_TYPE_ID, COST, UNIQUENESS, LIMITED)
values ('15','Missiles groupés','&lt;b&gt;Attaque (acquisition de cible) :&lt;/b&gt; utilisez votre acquisition de cible et défaussez cette carte pour effectuer cette attaque &lt;b&gt;deux fois&lt;/b&gt;.','5','4','0','0');</v>
      </c>
      <c r="AB23" t="str">
        <f t="shared" si="10"/>
        <v>insert into XWING.UPGRADE_EXPANSION (ID, UPGRADE_ID, EXPANSION_ID, QUANTITY)
select '21', ID, '5','1' from XWING.UPGRADE where NAME = 'Missiles groupés' and UPGRADE_TYPE_ID = '5';</v>
      </c>
      <c r="AC23" t="str">
        <f t="shared" si="11"/>
        <v/>
      </c>
      <c r="AD23" t="str">
        <f t="shared" si="12"/>
        <v/>
      </c>
      <c r="AE23">
        <f t="shared" si="13"/>
        <v>0</v>
      </c>
      <c r="AF23">
        <f t="shared" si="14"/>
        <v>1</v>
      </c>
      <c r="AG23">
        <f t="shared" si="15"/>
        <v>1</v>
      </c>
    </row>
    <row r="24" spans="1:33" x14ac:dyDescent="0.25">
      <c r="A24" t="s">
        <v>106</v>
      </c>
      <c r="B24">
        <f t="shared" si="1"/>
        <v>16</v>
      </c>
      <c r="C24">
        <f t="shared" si="2"/>
        <v>16</v>
      </c>
      <c r="D24">
        <f t="shared" si="3"/>
        <v>22</v>
      </c>
      <c r="E24" s="80" t="s">
        <v>60</v>
      </c>
      <c r="F24" s="80">
        <f t="shared" si="21"/>
        <v>21</v>
      </c>
      <c r="G24" s="80" t="s">
        <v>614</v>
      </c>
      <c r="H24" s="80">
        <f t="shared" ref="H24:H28" si="22">LEN(G24)</f>
        <v>166</v>
      </c>
      <c r="I24" t="s">
        <v>61</v>
      </c>
      <c r="J24">
        <v>8</v>
      </c>
      <c r="K24" t="s">
        <v>45</v>
      </c>
      <c r="L24">
        <v>1</v>
      </c>
      <c r="M24">
        <v>3</v>
      </c>
      <c r="R24">
        <f t="shared" si="4"/>
        <v>0</v>
      </c>
      <c r="T24">
        <f t="shared" si="5"/>
        <v>0</v>
      </c>
      <c r="W24">
        <f t="shared" si="6"/>
        <v>0</v>
      </c>
      <c r="X24">
        <f t="shared" si="7"/>
        <v>1</v>
      </c>
      <c r="Y24">
        <f t="shared" si="8"/>
        <v>1</v>
      </c>
      <c r="Z24">
        <v>1</v>
      </c>
      <c r="AA24" t="str">
        <f t="shared" si="9"/>
        <v>insert into XWING.UPGRADE (ID, NAME, DESCRIPTION, UPGRADE_TYPE_ID, COST, UNIQUENESS, LIMITED)
values ('16','Repousser les limites','Une fois par tour, après avoir effectué une action, vous pouvez effectuer 1 action gratuite figurant dans votre barre d''action. Recevez ensuite 1 marqueur de stress.','1','3','0','0');</v>
      </c>
      <c r="AB24" t="str">
        <f t="shared" si="10"/>
        <v>insert into XWING.UPGRADE_EXPANSION (ID, UPGRADE_ID, EXPANSION_ID, QUANTITY)
select '22', ID, '8','1' from XWING.UPGRADE where NAME = 'Repousser les limites' and UPGRADE_TYPE_ID = '1';</v>
      </c>
      <c r="AC24" t="str">
        <f t="shared" si="11"/>
        <v/>
      </c>
      <c r="AD24" t="str">
        <f t="shared" si="12"/>
        <v/>
      </c>
      <c r="AE24">
        <f t="shared" si="13"/>
        <v>0</v>
      </c>
      <c r="AF24">
        <f t="shared" si="14"/>
        <v>1</v>
      </c>
      <c r="AG24">
        <f t="shared" si="15"/>
        <v>1</v>
      </c>
    </row>
    <row r="25" spans="1:33" x14ac:dyDescent="0.25">
      <c r="A25" t="s">
        <v>106</v>
      </c>
      <c r="B25">
        <f t="shared" si="1"/>
        <v>17</v>
      </c>
      <c r="C25">
        <f t="shared" si="2"/>
        <v>17</v>
      </c>
      <c r="D25">
        <f t="shared" si="3"/>
        <v>23</v>
      </c>
      <c r="E25" s="80" t="s">
        <v>787</v>
      </c>
      <c r="F25" s="80">
        <f t="shared" si="21"/>
        <v>15</v>
      </c>
      <c r="G25" s="80" t="s">
        <v>596</v>
      </c>
      <c r="H25" s="80">
        <f t="shared" si="22"/>
        <v>268</v>
      </c>
      <c r="I25" t="s">
        <v>61</v>
      </c>
      <c r="J25">
        <v>8</v>
      </c>
      <c r="K25" t="s">
        <v>45</v>
      </c>
      <c r="L25">
        <v>1</v>
      </c>
      <c r="M25">
        <v>1</v>
      </c>
      <c r="R25">
        <f t="shared" si="4"/>
        <v>0</v>
      </c>
      <c r="T25">
        <f t="shared" si="5"/>
        <v>0</v>
      </c>
      <c r="W25">
        <f t="shared" si="6"/>
        <v>0</v>
      </c>
      <c r="X25">
        <f t="shared" si="7"/>
        <v>1</v>
      </c>
      <c r="Y25">
        <f t="shared" si="8"/>
        <v>1</v>
      </c>
      <c r="Z25">
        <v>1</v>
      </c>
      <c r="AA25" t="str">
        <f t="shared" si="9"/>
        <v>insert into XWING.UPGRADE (ID, NAME, DESCRIPTION, UPGRADE_TYPE_ID, COST, UNIQUENESS, LIMITED)
values ('17','Tireur d''élite','Vous pouvez considérer l''intitulé "&lt;b&gt;Attaque (Acquisition de cible)&lt;/b&gt;" comme un intitulé "&lt;b&gt;Attaque (concentration)&lt;/b&gt;". Quand une attaque vous demande d''utiliser un marqueur d''acquisition de cible, vous pouvez utiliser un marqueur de concentration à la place.','1','1','0','0');</v>
      </c>
      <c r="AB25" t="str">
        <f t="shared" si="10"/>
        <v>insert into XWING.UPGRADE_EXPANSION (ID, UPGRADE_ID, EXPANSION_ID, QUANTITY)
select '23', ID, '8','1' from XWING.UPGRADE where NAME = 'Tireur d''élite' and UPGRADE_TYPE_ID = '1';</v>
      </c>
      <c r="AC25" t="str">
        <f t="shared" si="11"/>
        <v/>
      </c>
      <c r="AD25" t="str">
        <f t="shared" si="12"/>
        <v/>
      </c>
      <c r="AE25">
        <f t="shared" si="13"/>
        <v>0</v>
      </c>
      <c r="AF25">
        <f t="shared" si="14"/>
        <v>1</v>
      </c>
      <c r="AG25">
        <f t="shared" si="15"/>
        <v>1</v>
      </c>
    </row>
    <row r="26" spans="1:33" x14ac:dyDescent="0.25">
      <c r="B26">
        <f t="shared" si="1"/>
        <v>17</v>
      </c>
      <c r="C26" t="str">
        <f t="shared" si="2"/>
        <v/>
      </c>
      <c r="D26">
        <f t="shared" si="3"/>
        <v>24</v>
      </c>
      <c r="E26" s="80" t="s">
        <v>41</v>
      </c>
      <c r="F26" s="80">
        <f t="shared" si="21"/>
        <v>21</v>
      </c>
      <c r="H26" s="80">
        <f t="shared" si="22"/>
        <v>0</v>
      </c>
      <c r="I26" t="s">
        <v>61</v>
      </c>
      <c r="J26">
        <v>8</v>
      </c>
      <c r="K26" t="s">
        <v>79</v>
      </c>
      <c r="L26">
        <v>5</v>
      </c>
      <c r="M26">
        <v>4</v>
      </c>
      <c r="R26">
        <f t="shared" si="4"/>
        <v>0</v>
      </c>
      <c r="T26">
        <f t="shared" si="5"/>
        <v>0</v>
      </c>
      <c r="W26">
        <f t="shared" si="6"/>
        <v>0</v>
      </c>
      <c r="X26">
        <f t="shared" si="7"/>
        <v>1</v>
      </c>
      <c r="Y26">
        <f t="shared" si="8"/>
        <v>1</v>
      </c>
      <c r="Z26">
        <v>1</v>
      </c>
      <c r="AA26" t="str">
        <f t="shared" si="9"/>
        <v/>
      </c>
      <c r="AB26" t="str">
        <f t="shared" si="10"/>
        <v>insert into XWING.UPGRADE_EXPANSION (ID, UPGRADE_ID, EXPANSION_ID, QUANTITY)
select '24', ID, '8','1' from XWING.UPGRADE where NAME = 'Missiles à concussion' and UPGRADE_TYPE_ID = '5';</v>
      </c>
      <c r="AC26" t="str">
        <f t="shared" si="11"/>
        <v/>
      </c>
      <c r="AD26" t="str">
        <f t="shared" si="12"/>
        <v/>
      </c>
      <c r="AE26">
        <f t="shared" si="13"/>
        <v>0</v>
      </c>
      <c r="AF26">
        <f t="shared" si="14"/>
        <v>0</v>
      </c>
      <c r="AG26">
        <f t="shared" si="15"/>
        <v>1</v>
      </c>
    </row>
    <row r="27" spans="1:33" x14ac:dyDescent="0.25">
      <c r="A27" t="s">
        <v>106</v>
      </c>
      <c r="B27">
        <f t="shared" si="1"/>
        <v>18</v>
      </c>
      <c r="C27">
        <f t="shared" si="2"/>
        <v>18</v>
      </c>
      <c r="D27">
        <f t="shared" si="3"/>
        <v>25</v>
      </c>
      <c r="E27" s="80" t="s">
        <v>62</v>
      </c>
      <c r="F27" s="80">
        <f t="shared" si="21"/>
        <v>26</v>
      </c>
      <c r="G27" s="80" t="s">
        <v>618</v>
      </c>
      <c r="H27" s="80">
        <f t="shared" si="22"/>
        <v>171</v>
      </c>
      <c r="I27" t="s">
        <v>61</v>
      </c>
      <c r="J27">
        <v>8</v>
      </c>
      <c r="K27" t="s">
        <v>79</v>
      </c>
      <c r="L27">
        <v>5</v>
      </c>
      <c r="M27">
        <v>5</v>
      </c>
      <c r="O27">
        <v>4</v>
      </c>
      <c r="P27" s="87" t="s">
        <v>608</v>
      </c>
      <c r="R27">
        <f t="shared" si="4"/>
        <v>0</v>
      </c>
      <c r="T27">
        <f t="shared" si="5"/>
        <v>0</v>
      </c>
      <c r="W27">
        <f t="shared" si="6"/>
        <v>0</v>
      </c>
      <c r="X27">
        <f t="shared" si="7"/>
        <v>1</v>
      </c>
      <c r="Y27">
        <f t="shared" si="8"/>
        <v>1</v>
      </c>
      <c r="Z27">
        <v>1</v>
      </c>
      <c r="AA27" t="str">
        <f t="shared" si="9"/>
        <v>insert into XWING.UPGRADE (ID, NAME, DESCRIPTION, UPGRADE_TYPE_ID, COST, UNIQUENESS, LIMITED)
values ('18','Missiles à tête chercheuse','&lt;b&gt;Attaque (acquisition de cible) :&lt;/b&gt; défaussez cette carte pour effectuer cette attaque. Le défenseur ne peut pas utiliser de marqueurs d''évasion durant cette attaque.','5','5','0','0');</v>
      </c>
      <c r="AB27" t="str">
        <f t="shared" si="10"/>
        <v>insert into XWING.UPGRADE_EXPANSION (ID, UPGRADE_ID, EXPANSION_ID, QUANTITY)
select '25', ID, '8','1' from XWING.UPGRADE where NAME = 'Missiles à tête chercheuse' and UPGRADE_TYPE_ID = '5';</v>
      </c>
      <c r="AC27" t="str">
        <f t="shared" si="11"/>
        <v/>
      </c>
      <c r="AD27" t="str">
        <f t="shared" si="12"/>
        <v/>
      </c>
      <c r="AE27">
        <f t="shared" si="13"/>
        <v>0</v>
      </c>
      <c r="AF27">
        <f t="shared" si="14"/>
        <v>1</v>
      </c>
      <c r="AG27">
        <f t="shared" si="15"/>
        <v>1</v>
      </c>
    </row>
    <row r="28" spans="1:33" x14ac:dyDescent="0.25">
      <c r="B28">
        <f t="shared" si="1"/>
        <v>18</v>
      </c>
      <c r="C28" t="str">
        <f t="shared" si="2"/>
        <v/>
      </c>
      <c r="D28">
        <f t="shared" si="3"/>
        <v>26</v>
      </c>
      <c r="E28" s="80" t="s">
        <v>58</v>
      </c>
      <c r="F28" s="80">
        <f t="shared" si="21"/>
        <v>16</v>
      </c>
      <c r="H28" s="80">
        <f t="shared" si="22"/>
        <v>0</v>
      </c>
      <c r="I28" t="s">
        <v>61</v>
      </c>
      <c r="J28">
        <v>8</v>
      </c>
      <c r="K28" t="s">
        <v>79</v>
      </c>
      <c r="L28">
        <v>5</v>
      </c>
      <c r="M28">
        <v>4</v>
      </c>
      <c r="R28">
        <f t="shared" si="4"/>
        <v>0</v>
      </c>
      <c r="T28">
        <f t="shared" si="5"/>
        <v>0</v>
      </c>
      <c r="W28">
        <f t="shared" si="6"/>
        <v>0</v>
      </c>
      <c r="X28">
        <f t="shared" si="7"/>
        <v>1</v>
      </c>
      <c r="Y28">
        <f t="shared" si="8"/>
        <v>1</v>
      </c>
      <c r="Z28">
        <v>1</v>
      </c>
      <c r="AA28" t="str">
        <f t="shared" si="9"/>
        <v/>
      </c>
      <c r="AB28" t="str">
        <f t="shared" si="10"/>
        <v>insert into XWING.UPGRADE_EXPANSION (ID, UPGRADE_ID, EXPANSION_ID, QUANTITY)
select '26', ID, '8','1' from XWING.UPGRADE where NAME = 'Missiles groupés' and UPGRADE_TYPE_ID = '5';</v>
      </c>
      <c r="AC28" t="str">
        <f t="shared" si="11"/>
        <v/>
      </c>
      <c r="AD28" t="str">
        <f t="shared" si="12"/>
        <v/>
      </c>
      <c r="AE28">
        <f t="shared" si="13"/>
        <v>0</v>
      </c>
      <c r="AF28">
        <f t="shared" si="14"/>
        <v>0</v>
      </c>
      <c r="AG28">
        <f t="shared" si="15"/>
        <v>1</v>
      </c>
    </row>
    <row r="29" spans="1:33" x14ac:dyDescent="0.25">
      <c r="A29" t="s">
        <v>106</v>
      </c>
      <c r="B29">
        <f>IF(A29="x",B28+1,B28)</f>
        <v>19</v>
      </c>
      <c r="C29">
        <f t="shared" si="2"/>
        <v>19</v>
      </c>
      <c r="D29">
        <f t="shared" si="3"/>
        <v>27</v>
      </c>
      <c r="E29" s="80" t="s">
        <v>63</v>
      </c>
      <c r="F29" s="80">
        <f t="shared" si="21"/>
        <v>9</v>
      </c>
      <c r="G29" s="80" t="s">
        <v>625</v>
      </c>
      <c r="H29" s="80">
        <f t="shared" ref="H29:H37" si="23">LEN(G29)</f>
        <v>513</v>
      </c>
      <c r="I29" t="s">
        <v>32</v>
      </c>
      <c r="J29">
        <v>9</v>
      </c>
      <c r="K29" t="s">
        <v>45</v>
      </c>
      <c r="L29">
        <v>1</v>
      </c>
      <c r="M29">
        <v>3</v>
      </c>
      <c r="R29">
        <f t="shared" si="4"/>
        <v>0</v>
      </c>
      <c r="T29">
        <f t="shared" si="5"/>
        <v>0</v>
      </c>
      <c r="W29">
        <f t="shared" si="6"/>
        <v>0</v>
      </c>
      <c r="X29">
        <f t="shared" si="7"/>
        <v>1</v>
      </c>
      <c r="Y29">
        <f t="shared" si="8"/>
        <v>1</v>
      </c>
      <c r="AA29" t="str">
        <f t="shared" si="9"/>
        <v>insert into XWING.UPGRADE (ID, NAME, DESCRIPTION, UPGRADE_TYPE_ID, COST, UNIQUENESS, LIMITED)
values ('19','Casse-cou','&lt;b&gt;Action :&lt;/b&gt; exécutez une manoeuvre blanche (&lt;img class="smallicon" src="$path/dial/icone_turnleft.png"&gt;1) ou (&lt;img class="smallicon" src="$path/dial/icone_turnright.png"&gt;1). Puis recevez un marqueur de stress. Ensuite, si vous n''avez pas l''icône d''action &lt;img class="smallicon" src="$path/action/icone_boost.png"&gt;, lancez 2 dés d''attaque et subissez les dégâts (&lt;img class="smallicon" src="$path/icone_hit.png"&gt;) et les dégâts critiques (&lt;img class="smallicon" src="$path/icone_criticalhit.png"&gt;) obtenus.','1','3','0','0');</v>
      </c>
      <c r="AB29" t="str">
        <f t="shared" si="10"/>
        <v>insert into XWING.UPGRADE_EXPANSION (ID, UPGRADE_ID, EXPANSION_ID, QUANTITY)
select '27', ID, '9','1' from XWING.UPGRADE where NAME = 'Casse-cou' and UPGRADE_TYPE_ID = '1';</v>
      </c>
      <c r="AC29" t="str">
        <f t="shared" si="11"/>
        <v/>
      </c>
      <c r="AD29" t="str">
        <f t="shared" si="12"/>
        <v/>
      </c>
      <c r="AE29">
        <f t="shared" si="13"/>
        <v>0</v>
      </c>
      <c r="AF29">
        <f t="shared" si="14"/>
        <v>1</v>
      </c>
      <c r="AG29">
        <f>IF(E29&lt;&gt;E28,1,0)</f>
        <v>1</v>
      </c>
    </row>
    <row r="30" spans="1:33" x14ac:dyDescent="0.25">
      <c r="A30" t="s">
        <v>106</v>
      </c>
      <c r="B30">
        <f>IF(A30="x",B29+1,B29)</f>
        <v>20</v>
      </c>
      <c r="C30">
        <f>IF(A30="x",B30,"")</f>
        <v>20</v>
      </c>
      <c r="D30">
        <f t="shared" si="3"/>
        <v>28</v>
      </c>
      <c r="E30" s="80" t="s">
        <v>64</v>
      </c>
      <c r="F30" s="80">
        <f t="shared" si="21"/>
        <v>13</v>
      </c>
      <c r="G30" s="80" t="s">
        <v>597</v>
      </c>
      <c r="H30" s="80">
        <f>LEN(G30)</f>
        <v>214</v>
      </c>
      <c r="I30" t="s">
        <v>32</v>
      </c>
      <c r="J30">
        <v>9</v>
      </c>
      <c r="K30" t="s">
        <v>45</v>
      </c>
      <c r="L30">
        <v>1</v>
      </c>
      <c r="M30">
        <v>2</v>
      </c>
      <c r="R30">
        <f>IF(Q30=1,1,0)</f>
        <v>0</v>
      </c>
      <c r="T30">
        <f>IF(S30=1,1,0)</f>
        <v>0</v>
      </c>
      <c r="W30">
        <f t="shared" si="6"/>
        <v>0</v>
      </c>
      <c r="X30">
        <f>W30+1</f>
        <v>1</v>
      </c>
      <c r="Y30">
        <f t="shared" si="8"/>
        <v>1</v>
      </c>
      <c r="AA30" t="str">
        <f>IF(A30="x","insert into XWING.UPGRADE (ID, NAME, DESCRIPTION, UPGRADE_TYPE_ID, COST, UNIQUENESS, LIMITED)
values ('"&amp;C30&amp;"','"&amp;E30&amp;"','"&amp;G30&amp;"','"&amp;L30&amp;"','"&amp;M30&amp;"','"&amp;R30&amp;"','"&amp;T30&amp;"');","")</f>
        <v>insert into XWING.UPGRADE (ID, NAME, DESCRIPTION, UPGRADE_TYPE_ID, COST, UNIQUENESS, LIMITED)
values ('20','Insaissisable','Quand vous défendez, vous pouvez recevoir 1 marqueur de stress pour choisir 1 dé d''attaque. L''attaquant doit relancer ce dé. Si vous avez au moins 1 marqueur de stress, vous ne pouvez pas utiliser cette capacité.','1','2','0','0');</v>
      </c>
      <c r="AB30" t="str">
        <f t="shared" si="10"/>
        <v>insert into XWING.UPGRADE_EXPANSION (ID, UPGRADE_ID, EXPANSION_ID, QUANTITY)
select '28', ID, '9','1' from XWING.UPGRADE where NAME = 'Insaissisable' and UPGRADE_TYPE_ID = '1';</v>
      </c>
      <c r="AC30" t="str">
        <f>IF(A30="x",IF(U30&gt;0,"insert into XWING.UPGRADE_RESTRICTION (UPGRADE_ID, RESTRICTION_ID)
values ('"&amp;C30&amp;"','"&amp;U30&amp;"');",""),"")</f>
        <v/>
      </c>
      <c r="AD30" t="str">
        <f>IF(A30="x",IF(V30&gt;0,"insert into XWING.UPGRADE_RESTRICTION (UPGRADE_ID, RESTRICTION_ID)
values ('"&amp;C30&amp;"','"&amp;V30&amp;"');",""),"")</f>
        <v/>
      </c>
      <c r="AE30">
        <f>IF(A30="x",IF(G30="",1,0),0)</f>
        <v>0</v>
      </c>
      <c r="AF30">
        <f>IF(A30="x",1,0)</f>
        <v>1</v>
      </c>
      <c r="AG30">
        <f>IF(E30&lt;&gt;E29,1,0)</f>
        <v>1</v>
      </c>
    </row>
    <row r="31" spans="1:33" x14ac:dyDescent="0.25">
      <c r="B31">
        <f>IF(A31="x",B30+1,B30)</f>
        <v>20</v>
      </c>
      <c r="C31" t="str">
        <f t="shared" si="2"/>
        <v/>
      </c>
      <c r="D31">
        <f t="shared" si="3"/>
        <v>29</v>
      </c>
      <c r="E31" s="80" t="s">
        <v>64</v>
      </c>
      <c r="F31" s="80">
        <f t="shared" si="21"/>
        <v>13</v>
      </c>
      <c r="H31" s="80">
        <f t="shared" si="23"/>
        <v>0</v>
      </c>
      <c r="I31" t="s">
        <v>19</v>
      </c>
      <c r="J31">
        <v>6</v>
      </c>
      <c r="K31" t="s">
        <v>45</v>
      </c>
      <c r="L31">
        <v>1</v>
      </c>
      <c r="M31">
        <v>2</v>
      </c>
      <c r="R31">
        <f t="shared" si="4"/>
        <v>0</v>
      </c>
      <c r="T31">
        <f t="shared" si="5"/>
        <v>0</v>
      </c>
      <c r="W31">
        <f t="shared" si="6"/>
        <v>0</v>
      </c>
      <c r="X31">
        <f t="shared" si="7"/>
        <v>1</v>
      </c>
      <c r="Y31">
        <f t="shared" si="8"/>
        <v>1</v>
      </c>
      <c r="AA31" t="str">
        <f t="shared" si="9"/>
        <v/>
      </c>
      <c r="AB31" t="str">
        <f t="shared" si="10"/>
        <v>insert into XWING.UPGRADE_EXPANSION (ID, UPGRADE_ID, EXPANSION_ID, QUANTITY)
select '29', ID, '6','1' from XWING.UPGRADE where NAME = 'Insaissisable' and UPGRADE_TYPE_ID = '1';</v>
      </c>
      <c r="AC31" t="str">
        <f t="shared" si="11"/>
        <v/>
      </c>
      <c r="AD31" t="str">
        <f t="shared" si="12"/>
        <v/>
      </c>
      <c r="AE31">
        <f t="shared" si="13"/>
        <v>0</v>
      </c>
      <c r="AF31">
        <f t="shared" si="14"/>
        <v>0</v>
      </c>
      <c r="AG31">
        <f>IF(E31&lt;&gt;E30,1,0)</f>
        <v>0</v>
      </c>
    </row>
    <row r="32" spans="1:33" x14ac:dyDescent="0.25">
      <c r="A32" t="s">
        <v>106</v>
      </c>
      <c r="B32">
        <f t="shared" si="1"/>
        <v>21</v>
      </c>
      <c r="C32">
        <f t="shared" si="2"/>
        <v>21</v>
      </c>
      <c r="D32">
        <f t="shared" si="3"/>
        <v>30</v>
      </c>
      <c r="E32" s="80" t="s">
        <v>67</v>
      </c>
      <c r="F32" s="80">
        <f t="shared" si="21"/>
        <v>19</v>
      </c>
      <c r="G32" s="80" t="s">
        <v>598</v>
      </c>
      <c r="H32" s="80">
        <f t="shared" si="23"/>
        <v>40</v>
      </c>
      <c r="I32" t="s">
        <v>19</v>
      </c>
      <c r="J32">
        <v>6</v>
      </c>
      <c r="K32" t="s">
        <v>45</v>
      </c>
      <c r="L32">
        <v>1</v>
      </c>
      <c r="M32">
        <v>1</v>
      </c>
      <c r="R32">
        <f t="shared" si="4"/>
        <v>0</v>
      </c>
      <c r="T32">
        <f t="shared" si="5"/>
        <v>0</v>
      </c>
      <c r="W32">
        <f t="shared" si="6"/>
        <v>0</v>
      </c>
      <c r="X32">
        <f t="shared" si="7"/>
        <v>1</v>
      </c>
      <c r="Y32">
        <f t="shared" si="8"/>
        <v>1</v>
      </c>
      <c r="AA32" t="str">
        <f t="shared" si="9"/>
        <v>insert into XWING.UPGRADE (ID, NAME, DESCRIPTION, UPGRADE_TYPE_ID, COST, UNIQUENESS, LIMITED)
values ('21','Instinct de vétéran','Augmentez votre valeur de pilotage de 2.','1','1','0','0');</v>
      </c>
      <c r="AB32" t="str">
        <f t="shared" si="10"/>
        <v>insert into XWING.UPGRADE_EXPANSION (ID, UPGRADE_ID, EXPANSION_ID, QUANTITY)
select '30', ID, '6','1' from XWING.UPGRADE where NAME = 'Instinct de vétéran' and UPGRADE_TYPE_ID = '1';</v>
      </c>
      <c r="AC32" t="str">
        <f t="shared" si="11"/>
        <v/>
      </c>
      <c r="AD32" t="str">
        <f t="shared" si="12"/>
        <v/>
      </c>
      <c r="AE32">
        <f t="shared" si="13"/>
        <v>0</v>
      </c>
      <c r="AF32">
        <f t="shared" si="14"/>
        <v>1</v>
      </c>
      <c r="AG32">
        <f t="shared" si="15"/>
        <v>1</v>
      </c>
    </row>
    <row r="33" spans="1:33" x14ac:dyDescent="0.25">
      <c r="A33" t="s">
        <v>106</v>
      </c>
      <c r="B33">
        <f t="shared" si="1"/>
        <v>22</v>
      </c>
      <c r="C33">
        <f t="shared" si="2"/>
        <v>22</v>
      </c>
      <c r="D33">
        <f t="shared" si="3"/>
        <v>31</v>
      </c>
      <c r="E33" s="80" t="s">
        <v>68</v>
      </c>
      <c r="F33" s="80">
        <f t="shared" si="21"/>
        <v>13</v>
      </c>
      <c r="G33" s="80" t="s">
        <v>599</v>
      </c>
      <c r="H33" s="80">
        <f t="shared" si="23"/>
        <v>204</v>
      </c>
      <c r="I33" t="s">
        <v>19</v>
      </c>
      <c r="J33">
        <v>6</v>
      </c>
      <c r="K33" t="s">
        <v>45</v>
      </c>
      <c r="L33">
        <v>1</v>
      </c>
      <c r="M33">
        <v>1</v>
      </c>
      <c r="R33">
        <f t="shared" si="4"/>
        <v>0</v>
      </c>
      <c r="T33">
        <f t="shared" si="5"/>
        <v>0</v>
      </c>
      <c r="W33">
        <f t="shared" si="6"/>
        <v>0</v>
      </c>
      <c r="X33">
        <f t="shared" si="7"/>
        <v>1</v>
      </c>
      <c r="Y33">
        <f t="shared" si="8"/>
        <v>1</v>
      </c>
      <c r="AA33" t="str">
        <f t="shared" si="9"/>
        <v>insert into XWING.UPGRADE (ID, NAME, DESCRIPTION, UPGRADE_TYPE_ID, COST, UNIQUENESS, LIMITED)
values ('22','Je les attire','Quand un vaisseau allié situé à portée 1 est touché par une attaque, vous pouvez subir 1 des résultats &lt;img class="smallicon" src="$path/icone_criticalhit.png"&gt; non annulés à la place de l''appareil visé.','1','1','0','0');</v>
      </c>
      <c r="AB33" t="str">
        <f t="shared" si="10"/>
        <v>insert into XWING.UPGRADE_EXPANSION (ID, UPGRADE_ID, EXPANSION_ID, QUANTITY)
select '31', ID, '6','1' from XWING.UPGRADE where NAME = 'Je les attire' and UPGRADE_TYPE_ID = '1';</v>
      </c>
      <c r="AC33" t="str">
        <f t="shared" si="11"/>
        <v/>
      </c>
      <c r="AD33" t="str">
        <f t="shared" si="12"/>
        <v/>
      </c>
      <c r="AE33">
        <f t="shared" si="13"/>
        <v>0</v>
      </c>
      <c r="AF33">
        <f t="shared" si="14"/>
        <v>1</v>
      </c>
      <c r="AG33">
        <f t="shared" si="15"/>
        <v>1</v>
      </c>
    </row>
    <row r="34" spans="1:33" x14ac:dyDescent="0.25">
      <c r="A34" t="s">
        <v>106</v>
      </c>
      <c r="B34">
        <f t="shared" si="1"/>
        <v>23</v>
      </c>
      <c r="C34">
        <f t="shared" si="2"/>
        <v>23</v>
      </c>
      <c r="D34">
        <f t="shared" si="3"/>
        <v>32</v>
      </c>
      <c r="E34" s="80" t="s">
        <v>69</v>
      </c>
      <c r="F34" s="80">
        <f t="shared" si="21"/>
        <v>14</v>
      </c>
      <c r="G34" s="111" t="s">
        <v>834</v>
      </c>
      <c r="H34" s="80">
        <f t="shared" si="23"/>
        <v>332</v>
      </c>
      <c r="I34" t="s">
        <v>19</v>
      </c>
      <c r="J34">
        <v>6</v>
      </c>
      <c r="K34" t="s">
        <v>66</v>
      </c>
      <c r="L34">
        <v>9</v>
      </c>
      <c r="M34">
        <v>7</v>
      </c>
      <c r="Q34">
        <v>1</v>
      </c>
      <c r="R34">
        <f t="shared" si="4"/>
        <v>1</v>
      </c>
      <c r="T34">
        <f t="shared" si="5"/>
        <v>0</v>
      </c>
      <c r="U34">
        <v>3</v>
      </c>
      <c r="W34">
        <f t="shared" si="6"/>
        <v>0</v>
      </c>
      <c r="X34">
        <f t="shared" si="7"/>
        <v>1</v>
      </c>
      <c r="Y34">
        <f t="shared" si="8"/>
        <v>1</v>
      </c>
      <c r="AA34" t="str">
        <f t="shared" si="9"/>
        <v>insert into XWING.UPGRADE (ID, NAME, DESCRIPTION, UPGRADE_TYPE_ID, COST, UNIQUENESS, LIMITED)
values ('23','Luke Skywalker','Quand vous effectuez une attaque qui ne touche pas, vous pouvez effectuer aussitôt une attaque d''arme principale. Vous pouvez échanger 1 résultat &lt;img class="smallicon" src="$path/action/icone_focus.png"&gt; contre 1 résultat &lt;img class="smallicon" src="$path/icone_hit.png"&gt;. Vous ne pouvez pas effectuer d''autre attaque ce tour-ci.','9','7','1','0');</v>
      </c>
      <c r="AB34" t="str">
        <f t="shared" si="10"/>
        <v>insert into XWING.UPGRADE_EXPANSION (ID, UPGRADE_ID, EXPANSION_ID, QUANTITY)
select '32', ID, '6','1' from XWING.UPGRADE where NAME = 'Luke Skywalker' and UPGRADE_TYPE_ID = '9';</v>
      </c>
      <c r="AC34" t="str">
        <f t="shared" si="11"/>
        <v>insert into XWING.UPGRADE_RESTRICTION (UPGRADE_ID, RESTRICTION_ID)
values ('23','3');</v>
      </c>
      <c r="AD34" t="str">
        <f t="shared" si="12"/>
        <v/>
      </c>
      <c r="AE34">
        <f t="shared" si="13"/>
        <v>0</v>
      </c>
      <c r="AF34">
        <f t="shared" si="14"/>
        <v>1</v>
      </c>
      <c r="AG34">
        <f t="shared" si="15"/>
        <v>1</v>
      </c>
    </row>
    <row r="35" spans="1:33" x14ac:dyDescent="0.25">
      <c r="A35" t="s">
        <v>106</v>
      </c>
      <c r="B35">
        <f t="shared" si="1"/>
        <v>24</v>
      </c>
      <c r="C35">
        <f t="shared" si="2"/>
        <v>24</v>
      </c>
      <c r="D35">
        <f t="shared" si="3"/>
        <v>33</v>
      </c>
      <c r="E35" s="80" t="s">
        <v>70</v>
      </c>
      <c r="F35" s="80">
        <f t="shared" si="21"/>
        <v>9</v>
      </c>
      <c r="G35" s="111" t="s">
        <v>788</v>
      </c>
      <c r="H35" s="80">
        <f t="shared" si="23"/>
        <v>150</v>
      </c>
      <c r="I35" t="s">
        <v>19</v>
      </c>
      <c r="J35">
        <v>6</v>
      </c>
      <c r="K35" t="s">
        <v>66</v>
      </c>
      <c r="L35">
        <v>9</v>
      </c>
      <c r="M35">
        <v>4</v>
      </c>
      <c r="Q35">
        <v>1</v>
      </c>
      <c r="R35">
        <f t="shared" si="4"/>
        <v>1</v>
      </c>
      <c r="T35">
        <f t="shared" si="5"/>
        <v>0</v>
      </c>
      <c r="U35">
        <v>3</v>
      </c>
      <c r="W35">
        <f t="shared" si="6"/>
        <v>0</v>
      </c>
      <c r="X35">
        <f t="shared" si="7"/>
        <v>1</v>
      </c>
      <c r="Y35">
        <f t="shared" si="8"/>
        <v>1</v>
      </c>
      <c r="AA35" t="str">
        <f t="shared" si="9"/>
        <v>insert into XWING.UPGRADE (ID, NAME, DESCRIPTION, UPGRADE_TYPE_ID, COST, UNIQUENESS, LIMITED)
values ('24','Chewbacca','Quand vous recevez une carte de dégâts, vous pouvez la défausser sur-le-champ et récupérer 1 bouclier. Ensuite, défaussez cette carte d''amélioration.','9','4','1','0');</v>
      </c>
      <c r="AB35" t="str">
        <f t="shared" si="10"/>
        <v>insert into XWING.UPGRADE_EXPANSION (ID, UPGRADE_ID, EXPANSION_ID, QUANTITY)
select '33', ID, '6','1' from XWING.UPGRADE where NAME = 'Chewbacca' and UPGRADE_TYPE_ID = '9';</v>
      </c>
      <c r="AC35" t="str">
        <f t="shared" si="11"/>
        <v>insert into XWING.UPGRADE_RESTRICTION (UPGRADE_ID, RESTRICTION_ID)
values ('24','3');</v>
      </c>
      <c r="AD35" t="str">
        <f t="shared" si="12"/>
        <v/>
      </c>
      <c r="AE35">
        <f t="shared" si="13"/>
        <v>0</v>
      </c>
      <c r="AF35">
        <f t="shared" si="14"/>
        <v>1</v>
      </c>
      <c r="AG35">
        <f t="shared" si="15"/>
        <v>1</v>
      </c>
    </row>
    <row r="36" spans="1:33" x14ac:dyDescent="0.25">
      <c r="A36" t="s">
        <v>106</v>
      </c>
      <c r="B36">
        <f t="shared" si="1"/>
        <v>25</v>
      </c>
      <c r="C36">
        <f t="shared" si="2"/>
        <v>25</v>
      </c>
      <c r="D36">
        <f t="shared" si="3"/>
        <v>34</v>
      </c>
      <c r="E36" s="80" t="s">
        <v>71</v>
      </c>
      <c r="F36" s="80">
        <f t="shared" si="21"/>
        <v>21</v>
      </c>
      <c r="G36" s="111" t="s">
        <v>626</v>
      </c>
      <c r="H36" s="80">
        <f t="shared" si="23"/>
        <v>166</v>
      </c>
      <c r="I36" t="s">
        <v>19</v>
      </c>
      <c r="J36">
        <v>6</v>
      </c>
      <c r="K36" t="s">
        <v>66</v>
      </c>
      <c r="L36">
        <v>9</v>
      </c>
      <c r="M36">
        <v>3</v>
      </c>
      <c r="R36">
        <f t="shared" si="4"/>
        <v>0</v>
      </c>
      <c r="T36">
        <f t="shared" si="5"/>
        <v>0</v>
      </c>
      <c r="W36">
        <f t="shared" si="6"/>
        <v>0</v>
      </c>
      <c r="X36">
        <f t="shared" si="7"/>
        <v>1</v>
      </c>
      <c r="Y36">
        <f t="shared" si="8"/>
        <v>1</v>
      </c>
      <c r="AA36" t="str">
        <f t="shared" si="9"/>
        <v>insert into XWING.UPGRADE (ID, NAME, DESCRIPTION, UPGRADE_TYPE_ID, COST, UNIQUENESS, LIMITED)
values ('25','Ingénieur en armement','Vous pouvez verrouiller 2 cibles (1 seule acquisition de cible par vaisseau ennemi). Quand vous verrouillez une cible, vous pouvez verrouiller 2 vaisseaux différents.','9','3','0','0');</v>
      </c>
      <c r="AB36" t="str">
        <f t="shared" si="10"/>
        <v>insert into XWING.UPGRADE_EXPANSION (ID, UPGRADE_ID, EXPANSION_ID, QUANTITY)
select '34', ID, '6','1' from XWING.UPGRADE where NAME = 'Ingénieur en armement' and UPGRADE_TYPE_ID = '9';</v>
      </c>
      <c r="AC36" t="str">
        <f t="shared" si="11"/>
        <v/>
      </c>
      <c r="AD36" t="str">
        <f t="shared" si="12"/>
        <v/>
      </c>
      <c r="AE36">
        <f t="shared" si="13"/>
        <v>0</v>
      </c>
      <c r="AF36">
        <f t="shared" si="14"/>
        <v>1</v>
      </c>
      <c r="AG36">
        <f t="shared" si="15"/>
        <v>1</v>
      </c>
    </row>
    <row r="37" spans="1:33" x14ac:dyDescent="0.25">
      <c r="A37" t="s">
        <v>106</v>
      </c>
      <c r="B37">
        <f t="shared" si="1"/>
        <v>26</v>
      </c>
      <c r="C37">
        <f t="shared" si="2"/>
        <v>26</v>
      </c>
      <c r="D37">
        <f t="shared" si="3"/>
        <v>35</v>
      </c>
      <c r="E37" s="80" t="s">
        <v>72</v>
      </c>
      <c r="F37" s="80">
        <f t="shared" si="21"/>
        <v>9</v>
      </c>
      <c r="G37" s="111" t="s">
        <v>627</v>
      </c>
      <c r="H37" s="80">
        <f t="shared" si="23"/>
        <v>130</v>
      </c>
      <c r="I37" t="s">
        <v>19</v>
      </c>
      <c r="J37">
        <v>6</v>
      </c>
      <c r="K37" t="s">
        <v>66</v>
      </c>
      <c r="L37">
        <v>9</v>
      </c>
      <c r="M37">
        <v>1</v>
      </c>
      <c r="Q37">
        <v>1</v>
      </c>
      <c r="R37">
        <f t="shared" si="4"/>
        <v>1</v>
      </c>
      <c r="T37">
        <f t="shared" si="5"/>
        <v>0</v>
      </c>
      <c r="U37">
        <v>3</v>
      </c>
      <c r="W37">
        <f t="shared" si="6"/>
        <v>0</v>
      </c>
      <c r="X37">
        <f t="shared" si="7"/>
        <v>1</v>
      </c>
      <c r="Y37">
        <f t="shared" si="8"/>
        <v>1</v>
      </c>
      <c r="AA37" t="str">
        <f t="shared" si="9"/>
        <v>insert into XWING.UPGRADE (ID, NAME, DESCRIPTION, UPGRADE_TYPE_ID, COST, UNIQUENESS, LIMITED)
values ('26','Nien Nunb',' Vous pouvez traiter toutes les manœuvres &lt;img class="smallicon" src="$path/dial/icone_straight.png"&gt; comme des manoeuvres vertes.','9','1','1','0');</v>
      </c>
      <c r="AB37" t="str">
        <f t="shared" si="10"/>
        <v>insert into XWING.UPGRADE_EXPANSION (ID, UPGRADE_ID, EXPANSION_ID, QUANTITY)
select '35', ID, '6','1' from XWING.UPGRADE where NAME = 'Nien Nunb' and UPGRADE_TYPE_ID = '9';</v>
      </c>
      <c r="AC37" t="str">
        <f t="shared" si="11"/>
        <v>insert into XWING.UPGRADE_RESTRICTION (UPGRADE_ID, RESTRICTION_ID)
values ('26','3');</v>
      </c>
      <c r="AD37" t="str">
        <f t="shared" si="12"/>
        <v/>
      </c>
      <c r="AE37">
        <f t="shared" si="13"/>
        <v>0</v>
      </c>
      <c r="AF37">
        <f t="shared" si="14"/>
        <v>1</v>
      </c>
      <c r="AG37">
        <f t="shared" si="15"/>
        <v>1</v>
      </c>
    </row>
    <row r="38" spans="1:33" x14ac:dyDescent="0.25">
      <c r="B38">
        <f t="shared" si="1"/>
        <v>26</v>
      </c>
      <c r="C38" t="str">
        <f t="shared" si="2"/>
        <v/>
      </c>
      <c r="D38">
        <f t="shared" si="3"/>
        <v>36</v>
      </c>
      <c r="E38" s="80" t="s">
        <v>41</v>
      </c>
      <c r="F38" s="80">
        <f t="shared" si="21"/>
        <v>21</v>
      </c>
      <c r="H38" s="80">
        <f t="shared" ref="H38:H44" si="24">LEN(G38)</f>
        <v>0</v>
      </c>
      <c r="I38" t="s">
        <v>19</v>
      </c>
      <c r="J38">
        <v>6</v>
      </c>
      <c r="K38" t="s">
        <v>79</v>
      </c>
      <c r="L38">
        <v>5</v>
      </c>
      <c r="M38">
        <v>4</v>
      </c>
      <c r="R38">
        <f t="shared" si="4"/>
        <v>0</v>
      </c>
      <c r="T38">
        <f t="shared" si="5"/>
        <v>0</v>
      </c>
      <c r="W38">
        <f t="shared" si="6"/>
        <v>0</v>
      </c>
      <c r="X38">
        <f t="shared" si="7"/>
        <v>1</v>
      </c>
      <c r="Y38">
        <f t="shared" si="8"/>
        <v>1</v>
      </c>
      <c r="AA38" t="str">
        <f t="shared" si="9"/>
        <v/>
      </c>
      <c r="AB38" t="str">
        <f t="shared" si="10"/>
        <v>insert into XWING.UPGRADE_EXPANSION (ID, UPGRADE_ID, EXPANSION_ID, QUANTITY)
select '36', ID, '6','1' from XWING.UPGRADE where NAME = 'Missiles à concussion' and UPGRADE_TYPE_ID = '5';</v>
      </c>
      <c r="AC38" t="str">
        <f t="shared" si="11"/>
        <v/>
      </c>
      <c r="AD38" t="str">
        <f t="shared" si="12"/>
        <v/>
      </c>
      <c r="AE38">
        <f t="shared" si="13"/>
        <v>0</v>
      </c>
      <c r="AF38">
        <f t="shared" si="14"/>
        <v>0</v>
      </c>
      <c r="AG38">
        <f t="shared" si="15"/>
        <v>1</v>
      </c>
    </row>
    <row r="39" spans="1:33" x14ac:dyDescent="0.25">
      <c r="A39" t="s">
        <v>106</v>
      </c>
      <c r="B39">
        <f t="shared" si="1"/>
        <v>27</v>
      </c>
      <c r="C39">
        <f t="shared" si="2"/>
        <v>27</v>
      </c>
      <c r="D39">
        <f t="shared" si="3"/>
        <v>37</v>
      </c>
      <c r="E39" s="80" t="s">
        <v>789</v>
      </c>
      <c r="F39" s="80">
        <f t="shared" si="21"/>
        <v>18</v>
      </c>
      <c r="G39" s="80" t="s">
        <v>619</v>
      </c>
      <c r="H39" s="80">
        <f t="shared" si="24"/>
        <v>222</v>
      </c>
      <c r="I39" t="s">
        <v>19</v>
      </c>
      <c r="J39">
        <v>6</v>
      </c>
      <c r="K39" t="s">
        <v>79</v>
      </c>
      <c r="L39">
        <v>5</v>
      </c>
      <c r="M39">
        <v>5</v>
      </c>
      <c r="O39">
        <v>4</v>
      </c>
      <c r="P39" s="87" t="s">
        <v>608</v>
      </c>
      <c r="R39">
        <f t="shared" si="4"/>
        <v>0</v>
      </c>
      <c r="T39">
        <f t="shared" si="5"/>
        <v>0</v>
      </c>
      <c r="W39">
        <f t="shared" si="6"/>
        <v>0</v>
      </c>
      <c r="X39">
        <f t="shared" si="7"/>
        <v>1</v>
      </c>
      <c r="Y39">
        <f t="shared" si="8"/>
        <v>1</v>
      </c>
      <c r="AA39" t="str">
        <f t="shared" si="9"/>
        <v>insert into XWING.UPGRADE (ID, NAME, DESCRIPTION, UPGRADE_TYPE_ID, COST, UNIQUENESS, LIMITED)
values ('27','Missiles d''assaut','&lt;b&gt;Attaque (acquisition de cible) :&lt;/b&gt; utilisez votre acquisition de cible et défaussez cette carte pour effectuer cette attaque. Si cette attaque touche, chaque autre vaisseau situé à portée 1 du défenseur subit 1 dégât.','5','5','0','0');</v>
      </c>
      <c r="AB39" t="str">
        <f t="shared" si="10"/>
        <v>insert into XWING.UPGRADE_EXPANSION (ID, UPGRADE_ID, EXPANSION_ID, QUANTITY)
select '37', ID, '6','1' from XWING.UPGRADE where NAME = 'Missiles d''assaut' and UPGRADE_TYPE_ID = '5';</v>
      </c>
      <c r="AC39" t="str">
        <f t="shared" si="11"/>
        <v/>
      </c>
      <c r="AD39" t="str">
        <f t="shared" si="12"/>
        <v/>
      </c>
      <c r="AE39">
        <f t="shared" si="13"/>
        <v>0</v>
      </c>
      <c r="AF39">
        <f t="shared" si="14"/>
        <v>1</v>
      </c>
      <c r="AG39">
        <f t="shared" si="15"/>
        <v>1</v>
      </c>
    </row>
    <row r="40" spans="1:33" x14ac:dyDescent="0.25">
      <c r="A40" t="s">
        <v>106</v>
      </c>
      <c r="B40">
        <f t="shared" si="1"/>
        <v>28</v>
      </c>
      <c r="C40">
        <f t="shared" si="2"/>
        <v>28</v>
      </c>
      <c r="D40">
        <f t="shared" si="3"/>
        <v>38</v>
      </c>
      <c r="E40" s="80" t="s">
        <v>73</v>
      </c>
      <c r="F40" s="80">
        <f t="shared" si="21"/>
        <v>19</v>
      </c>
      <c r="G40" s="80" t="s">
        <v>631</v>
      </c>
      <c r="H40" s="80">
        <f t="shared" si="24"/>
        <v>41</v>
      </c>
      <c r="I40" t="s">
        <v>19</v>
      </c>
      <c r="J40">
        <v>6</v>
      </c>
      <c r="K40" t="s">
        <v>81</v>
      </c>
      <c r="L40">
        <v>12</v>
      </c>
      <c r="M40">
        <v>4</v>
      </c>
      <c r="R40">
        <f t="shared" si="4"/>
        <v>0</v>
      </c>
      <c r="T40">
        <f t="shared" si="5"/>
        <v>0</v>
      </c>
      <c r="W40">
        <f t="shared" si="6"/>
        <v>1</v>
      </c>
      <c r="X40">
        <f t="shared" si="7"/>
        <v>2</v>
      </c>
      <c r="Y40">
        <f t="shared" si="8"/>
        <v>2</v>
      </c>
      <c r="AA40" t="str">
        <f t="shared" si="9"/>
        <v>insert into XWING.UPGRADE (ID, NAME, DESCRIPTION, UPGRADE_TYPE_ID, COST, UNIQUENESS, LIMITED)
values ('28','Boucliers améliorés','Augmentez votre valeur de boucliers de 1.','12','4','0','0');</v>
      </c>
      <c r="AB40" t="str">
        <f t="shared" si="10"/>
        <v>insert into XWING.UPGRADE_EXPANSION (ID, UPGRADE_ID, EXPANSION_ID, QUANTITY)
select '38', ID, '6','2' from XWING.UPGRADE where NAME = 'Boucliers améliorés' and UPGRADE_TYPE_ID = '12';</v>
      </c>
      <c r="AC40" t="str">
        <f t="shared" si="11"/>
        <v/>
      </c>
      <c r="AD40" t="str">
        <f t="shared" si="12"/>
        <v/>
      </c>
      <c r="AE40">
        <f t="shared" si="13"/>
        <v>0</v>
      </c>
      <c r="AF40">
        <f t="shared" si="14"/>
        <v>1</v>
      </c>
      <c r="AG40">
        <f t="shared" si="15"/>
        <v>1</v>
      </c>
    </row>
    <row r="41" spans="1:33" x14ac:dyDescent="0.25">
      <c r="B41">
        <f t="shared" si="1"/>
        <v>28</v>
      </c>
      <c r="C41" t="str">
        <f t="shared" si="2"/>
        <v/>
      </c>
      <c r="D41">
        <f t="shared" si="3"/>
        <v>38</v>
      </c>
      <c r="E41" s="80" t="s">
        <v>73</v>
      </c>
      <c r="F41" s="80">
        <f t="shared" si="21"/>
        <v>19</v>
      </c>
      <c r="I41" t="s">
        <v>19</v>
      </c>
      <c r="J41">
        <v>6</v>
      </c>
      <c r="K41" t="s">
        <v>81</v>
      </c>
      <c r="L41">
        <v>12</v>
      </c>
      <c r="M41">
        <v>4</v>
      </c>
      <c r="R41">
        <f t="shared" si="4"/>
        <v>0</v>
      </c>
      <c r="T41">
        <f t="shared" si="5"/>
        <v>0</v>
      </c>
      <c r="W41">
        <f t="shared" si="6"/>
        <v>0</v>
      </c>
      <c r="X41">
        <f t="shared" si="7"/>
        <v>1</v>
      </c>
      <c r="Y41">
        <f t="shared" si="8"/>
        <v>0</v>
      </c>
      <c r="AA41" t="str">
        <f t="shared" si="9"/>
        <v/>
      </c>
      <c r="AB41" t="str">
        <f t="shared" si="10"/>
        <v/>
      </c>
      <c r="AC41" t="str">
        <f t="shared" si="11"/>
        <v/>
      </c>
      <c r="AD41" t="str">
        <f t="shared" si="12"/>
        <v/>
      </c>
      <c r="AE41">
        <f t="shared" si="13"/>
        <v>0</v>
      </c>
      <c r="AF41">
        <f t="shared" si="14"/>
        <v>0</v>
      </c>
      <c r="AG41">
        <f t="shared" si="15"/>
        <v>0</v>
      </c>
    </row>
    <row r="42" spans="1:33" x14ac:dyDescent="0.25">
      <c r="A42" t="s">
        <v>106</v>
      </c>
      <c r="B42">
        <f t="shared" si="1"/>
        <v>29</v>
      </c>
      <c r="C42">
        <f t="shared" si="2"/>
        <v>29</v>
      </c>
      <c r="D42">
        <f t="shared" si="3"/>
        <v>39</v>
      </c>
      <c r="E42" s="80" t="s">
        <v>74</v>
      </c>
      <c r="F42" s="80">
        <f t="shared" si="21"/>
        <v>17</v>
      </c>
      <c r="G42" s="80" t="s">
        <v>636</v>
      </c>
      <c r="H42" s="80">
        <f t="shared" si="24"/>
        <v>106</v>
      </c>
      <c r="I42" t="s">
        <v>19</v>
      </c>
      <c r="J42">
        <v>6</v>
      </c>
      <c r="K42" t="s">
        <v>81</v>
      </c>
      <c r="L42">
        <v>12</v>
      </c>
      <c r="M42">
        <v>4</v>
      </c>
      <c r="R42">
        <f t="shared" si="4"/>
        <v>0</v>
      </c>
      <c r="T42">
        <f t="shared" si="5"/>
        <v>0</v>
      </c>
      <c r="W42">
        <f t="shared" si="6"/>
        <v>1</v>
      </c>
      <c r="X42">
        <f t="shared" si="7"/>
        <v>2</v>
      </c>
      <c r="Y42">
        <f t="shared" si="8"/>
        <v>2</v>
      </c>
      <c r="AA42" t="str">
        <f t="shared" si="9"/>
        <v>insert into XWING.UPGRADE (ID, NAME, DESCRIPTION, UPGRADE_TYPE_ID, COST, UNIQUENESS, LIMITED)
values ('29','Moteurs améliorés','Votre barre d''action gagne l''icône d''action &lt;img class="smallicon" src="$path/action/icone_boost.png"&gt;.','12','4','0','0');</v>
      </c>
      <c r="AB42" t="str">
        <f t="shared" si="10"/>
        <v>insert into XWING.UPGRADE_EXPANSION (ID, UPGRADE_ID, EXPANSION_ID, QUANTITY)
select '39', ID, '6','2' from XWING.UPGRADE where NAME = 'Moteurs améliorés' and UPGRADE_TYPE_ID = '12';</v>
      </c>
      <c r="AC42" t="str">
        <f t="shared" si="11"/>
        <v/>
      </c>
      <c r="AD42" t="str">
        <f t="shared" si="12"/>
        <v/>
      </c>
      <c r="AE42">
        <f t="shared" si="13"/>
        <v>0</v>
      </c>
      <c r="AF42">
        <f t="shared" si="14"/>
        <v>1</v>
      </c>
      <c r="AG42">
        <f t="shared" si="15"/>
        <v>1</v>
      </c>
    </row>
    <row r="43" spans="1:33" x14ac:dyDescent="0.25">
      <c r="B43">
        <f t="shared" si="1"/>
        <v>29</v>
      </c>
      <c r="C43" t="str">
        <f t="shared" si="2"/>
        <v/>
      </c>
      <c r="D43">
        <f t="shared" si="3"/>
        <v>39</v>
      </c>
      <c r="E43" s="80" t="s">
        <v>74</v>
      </c>
      <c r="F43" s="80">
        <f t="shared" si="21"/>
        <v>17</v>
      </c>
      <c r="I43" t="s">
        <v>19</v>
      </c>
      <c r="J43">
        <v>6</v>
      </c>
      <c r="K43" t="s">
        <v>81</v>
      </c>
      <c r="L43">
        <v>12</v>
      </c>
      <c r="M43">
        <v>4</v>
      </c>
      <c r="R43">
        <f t="shared" si="4"/>
        <v>0</v>
      </c>
      <c r="T43">
        <f t="shared" si="5"/>
        <v>0</v>
      </c>
      <c r="W43">
        <f t="shared" si="6"/>
        <v>0</v>
      </c>
      <c r="X43">
        <f t="shared" si="7"/>
        <v>1</v>
      </c>
      <c r="Y43">
        <f t="shared" si="8"/>
        <v>0</v>
      </c>
      <c r="AA43" t="str">
        <f t="shared" si="9"/>
        <v/>
      </c>
      <c r="AB43" t="str">
        <f t="shared" si="10"/>
        <v/>
      </c>
      <c r="AC43" t="str">
        <f t="shared" si="11"/>
        <v/>
      </c>
      <c r="AD43" t="str">
        <f t="shared" si="12"/>
        <v/>
      </c>
      <c r="AE43">
        <f t="shared" si="13"/>
        <v>0</v>
      </c>
      <c r="AF43">
        <f t="shared" si="14"/>
        <v>0</v>
      </c>
      <c r="AG43">
        <f t="shared" si="15"/>
        <v>0</v>
      </c>
    </row>
    <row r="44" spans="1:33" x14ac:dyDescent="0.25">
      <c r="A44" t="s">
        <v>106</v>
      </c>
      <c r="B44">
        <f t="shared" si="1"/>
        <v>30</v>
      </c>
      <c r="C44">
        <f t="shared" si="2"/>
        <v>30</v>
      </c>
      <c r="D44">
        <f t="shared" si="3"/>
        <v>40</v>
      </c>
      <c r="E44" s="80" t="s">
        <v>19</v>
      </c>
      <c r="F44" s="80">
        <f t="shared" si="21"/>
        <v>16</v>
      </c>
      <c r="G44" s="80" t="s">
        <v>650</v>
      </c>
      <c r="H44" s="80">
        <f t="shared" si="24"/>
        <v>106</v>
      </c>
      <c r="I44" t="s">
        <v>19</v>
      </c>
      <c r="J44">
        <v>6</v>
      </c>
      <c r="K44" t="s">
        <v>75</v>
      </c>
      <c r="L44">
        <v>13</v>
      </c>
      <c r="M44">
        <v>1</v>
      </c>
      <c r="Q44">
        <v>1</v>
      </c>
      <c r="R44">
        <f t="shared" si="4"/>
        <v>1</v>
      </c>
      <c r="T44">
        <f t="shared" si="5"/>
        <v>0</v>
      </c>
      <c r="U44">
        <v>18</v>
      </c>
      <c r="W44">
        <f t="shared" si="6"/>
        <v>0</v>
      </c>
      <c r="X44">
        <f t="shared" si="7"/>
        <v>1</v>
      </c>
      <c r="Y44">
        <f t="shared" si="8"/>
        <v>1</v>
      </c>
      <c r="AA44" t="str">
        <f t="shared" si="9"/>
        <v>insert into XWING.UPGRADE (ID, NAME, DESCRIPTION, UPGRADE_TYPE_ID, COST, UNIQUENESS, LIMITED)
values ('30','Faucon Millenium','Votre barre d''action gagne l''icône d''action &lt;img class="smallicon" src="$path/action/icone_evade.png"&gt;.','13','1','1','0');</v>
      </c>
      <c r="AB44" t="str">
        <f t="shared" si="10"/>
        <v>insert into XWING.UPGRADE_EXPANSION (ID, UPGRADE_ID, EXPANSION_ID, QUANTITY)
select '40', ID, '6','1' from XWING.UPGRADE where NAME = 'Faucon Millenium' and UPGRADE_TYPE_ID = '13';</v>
      </c>
      <c r="AC44" t="str">
        <f t="shared" si="11"/>
        <v>insert into XWING.UPGRADE_RESTRICTION (UPGRADE_ID, RESTRICTION_ID)
values ('30','18');</v>
      </c>
      <c r="AD44" t="str">
        <f t="shared" si="12"/>
        <v/>
      </c>
      <c r="AE44">
        <f t="shared" si="13"/>
        <v>0</v>
      </c>
      <c r="AF44">
        <f t="shared" si="14"/>
        <v>1</v>
      </c>
      <c r="AG44">
        <f t="shared" si="15"/>
        <v>1</v>
      </c>
    </row>
    <row r="45" spans="1:33" x14ac:dyDescent="0.25">
      <c r="B45">
        <f t="shared" si="1"/>
        <v>30</v>
      </c>
      <c r="C45" t="str">
        <f t="shared" si="2"/>
        <v/>
      </c>
      <c r="D45">
        <f t="shared" si="3"/>
        <v>41</v>
      </c>
      <c r="E45" s="80" t="s">
        <v>67</v>
      </c>
      <c r="F45" s="80">
        <f t="shared" si="21"/>
        <v>19</v>
      </c>
      <c r="H45" s="80">
        <f t="shared" ref="H45:H50" si="25">LEN(G45)</f>
        <v>0</v>
      </c>
      <c r="I45" t="s">
        <v>82</v>
      </c>
      <c r="J45">
        <v>7</v>
      </c>
      <c r="K45" t="s">
        <v>45</v>
      </c>
      <c r="L45">
        <v>1</v>
      </c>
      <c r="M45">
        <v>1</v>
      </c>
      <c r="R45">
        <f t="shared" si="4"/>
        <v>0</v>
      </c>
      <c r="T45">
        <f t="shared" si="5"/>
        <v>0</v>
      </c>
      <c r="W45">
        <f t="shared" si="6"/>
        <v>0</v>
      </c>
      <c r="X45">
        <f t="shared" si="7"/>
        <v>1</v>
      </c>
      <c r="Y45">
        <f t="shared" si="8"/>
        <v>1</v>
      </c>
      <c r="AA45" t="str">
        <f t="shared" si="9"/>
        <v/>
      </c>
      <c r="AB45" t="str">
        <f t="shared" si="10"/>
        <v>insert into XWING.UPGRADE_EXPANSION (ID, UPGRADE_ID, EXPANSION_ID, QUANTITY)
select '41', ID, '7','1' from XWING.UPGRADE where NAME = 'Instinct de vétéran' and UPGRADE_TYPE_ID = '1';</v>
      </c>
      <c r="AC45" t="str">
        <f t="shared" si="11"/>
        <v/>
      </c>
      <c r="AD45" t="str">
        <f t="shared" si="12"/>
        <v/>
      </c>
      <c r="AE45">
        <f t="shared" si="13"/>
        <v>0</v>
      </c>
      <c r="AF45">
        <f t="shared" si="14"/>
        <v>0</v>
      </c>
      <c r="AG45">
        <f t="shared" si="15"/>
        <v>1</v>
      </c>
    </row>
    <row r="46" spans="1:33" x14ac:dyDescent="0.25">
      <c r="A46" t="s">
        <v>106</v>
      </c>
      <c r="B46">
        <f t="shared" si="1"/>
        <v>31</v>
      </c>
      <c r="C46">
        <f t="shared" si="2"/>
        <v>31</v>
      </c>
      <c r="D46">
        <f t="shared" si="3"/>
        <v>42</v>
      </c>
      <c r="E46" s="80" t="s">
        <v>83</v>
      </c>
      <c r="F46" s="80">
        <f t="shared" si="21"/>
        <v>15</v>
      </c>
      <c r="G46" s="80" t="s">
        <v>600</v>
      </c>
      <c r="H46" s="80">
        <f t="shared" si="25"/>
        <v>129</v>
      </c>
      <c r="I46" t="s">
        <v>82</v>
      </c>
      <c r="J46">
        <v>7</v>
      </c>
      <c r="K46" t="s">
        <v>45</v>
      </c>
      <c r="L46">
        <v>1</v>
      </c>
      <c r="M46">
        <v>4</v>
      </c>
      <c r="R46">
        <f t="shared" si="4"/>
        <v>0</v>
      </c>
      <c r="T46">
        <f t="shared" si="5"/>
        <v>0</v>
      </c>
      <c r="W46">
        <f t="shared" si="6"/>
        <v>0</v>
      </c>
      <c r="X46">
        <f t="shared" si="7"/>
        <v>1</v>
      </c>
      <c r="Y46">
        <f t="shared" si="8"/>
        <v>1</v>
      </c>
      <c r="AA46" t="str">
        <f t="shared" si="9"/>
        <v>insert into XWING.UPGRADE (ID, NAME, DESCRIPTION, UPGRADE_TYPE_ID, COST, UNIQUENESS, LIMITED)
values ('31','Prise de risque','&lt;b&gt;Action :&lt;/b&gt; jusqu''à la fin du tour, augmentez votre valeur d''arme principale de 1 et réduisez votre valeur d''agilité de 1.','1','4','0','0');</v>
      </c>
      <c r="AB46" t="str">
        <f t="shared" si="10"/>
        <v>insert into XWING.UPGRADE_EXPANSION (ID, UPGRADE_ID, EXPANSION_ID, QUANTITY)
select '42', ID, '7','1' from XWING.UPGRADE where NAME = 'Prise de risque' and UPGRADE_TYPE_ID = '1';</v>
      </c>
      <c r="AC46" t="str">
        <f t="shared" si="11"/>
        <v/>
      </c>
      <c r="AD46" t="str">
        <f t="shared" si="12"/>
        <v/>
      </c>
      <c r="AE46">
        <f t="shared" si="13"/>
        <v>0</v>
      </c>
      <c r="AF46">
        <f t="shared" si="14"/>
        <v>1</v>
      </c>
      <c r="AG46">
        <f t="shared" si="15"/>
        <v>1</v>
      </c>
    </row>
    <row r="47" spans="1:33" x14ac:dyDescent="0.25">
      <c r="A47" t="s">
        <v>106</v>
      </c>
      <c r="B47">
        <f t="shared" si="1"/>
        <v>32</v>
      </c>
      <c r="C47">
        <f t="shared" si="2"/>
        <v>32</v>
      </c>
      <c r="D47">
        <f t="shared" si="3"/>
        <v>43</v>
      </c>
      <c r="E47" s="80" t="s">
        <v>84</v>
      </c>
      <c r="F47" s="80">
        <f t="shared" si="21"/>
        <v>13</v>
      </c>
      <c r="G47" s="80" t="s">
        <v>624</v>
      </c>
      <c r="H47" s="80">
        <f t="shared" si="25"/>
        <v>171</v>
      </c>
      <c r="I47" t="s">
        <v>82</v>
      </c>
      <c r="J47">
        <v>7</v>
      </c>
      <c r="K47" t="s">
        <v>77</v>
      </c>
      <c r="L47">
        <v>8</v>
      </c>
      <c r="M47">
        <v>3</v>
      </c>
      <c r="O47">
        <v>3</v>
      </c>
      <c r="P47" s="87" t="s">
        <v>621</v>
      </c>
      <c r="R47">
        <f t="shared" si="4"/>
        <v>0</v>
      </c>
      <c r="T47">
        <f t="shared" si="5"/>
        <v>0</v>
      </c>
      <c r="W47">
        <f t="shared" si="6"/>
        <v>0</v>
      </c>
      <c r="X47">
        <f t="shared" si="7"/>
        <v>1</v>
      </c>
      <c r="Y47">
        <f t="shared" si="8"/>
        <v>1</v>
      </c>
      <c r="AA47" t="str">
        <f t="shared" si="9"/>
        <v>insert into XWING.UPGRADE (ID, NAME, DESCRIPTION, UPGRADE_TYPE_ID, COST, UNIQUENESS, LIMITED)
values ('32','Canon ionique','&lt;b&gt;Attaque :&lt;/b&gt; attaquez 1 vaisseau. Si cette attaque touche, le défenseur subit 1 dégât et reçoit 1 marqueur ionique. Ensuite annulez le résultat de &lt;b&gt;tous&lt;/b&gt; les dés.','8','3','0','0');</v>
      </c>
      <c r="AB47" t="str">
        <f t="shared" si="10"/>
        <v>insert into XWING.UPGRADE_EXPANSION (ID, UPGRADE_ID, EXPANSION_ID, QUANTITY)
select '43', ID, '7','1' from XWING.UPGRADE where NAME = 'Canon ionique' and UPGRADE_TYPE_ID = '8';</v>
      </c>
      <c r="AC47" t="str">
        <f t="shared" si="11"/>
        <v/>
      </c>
      <c r="AD47" t="str">
        <f t="shared" si="12"/>
        <v/>
      </c>
      <c r="AE47">
        <f t="shared" si="13"/>
        <v>0</v>
      </c>
      <c r="AF47">
        <f t="shared" si="14"/>
        <v>1</v>
      </c>
      <c r="AG47">
        <f t="shared" si="15"/>
        <v>1</v>
      </c>
    </row>
    <row r="48" spans="1:33" x14ac:dyDescent="0.25">
      <c r="A48" t="s">
        <v>106</v>
      </c>
      <c r="B48">
        <f t="shared" si="1"/>
        <v>33</v>
      </c>
      <c r="C48">
        <f t="shared" si="2"/>
        <v>33</v>
      </c>
      <c r="D48">
        <f t="shared" si="3"/>
        <v>44</v>
      </c>
      <c r="E48" s="80" t="s">
        <v>85</v>
      </c>
      <c r="F48" s="80">
        <f t="shared" si="21"/>
        <v>17</v>
      </c>
      <c r="G48" s="80" t="s">
        <v>622</v>
      </c>
      <c r="H48" s="80">
        <f t="shared" si="25"/>
        <v>241</v>
      </c>
      <c r="I48" t="s">
        <v>82</v>
      </c>
      <c r="J48">
        <v>7</v>
      </c>
      <c r="K48" t="s">
        <v>77</v>
      </c>
      <c r="L48">
        <v>8</v>
      </c>
      <c r="M48">
        <v>7</v>
      </c>
      <c r="O48">
        <v>4</v>
      </c>
      <c r="P48" s="87" t="s">
        <v>608</v>
      </c>
      <c r="R48">
        <f t="shared" si="4"/>
        <v>0</v>
      </c>
      <c r="T48">
        <f t="shared" si="5"/>
        <v>0</v>
      </c>
      <c r="W48">
        <f t="shared" si="6"/>
        <v>0</v>
      </c>
      <c r="X48">
        <f t="shared" si="7"/>
        <v>1</v>
      </c>
      <c r="Y48">
        <f t="shared" si="8"/>
        <v>1</v>
      </c>
      <c r="AA48" t="str">
        <f t="shared" si="9"/>
        <v>insert into XWING.UPGRADE (ID, NAME, DESCRIPTION, UPGRADE_TYPE_ID, COST, UNIQUENESS, LIMITED)
values ('33','Canon laser lourd','&lt;b&gt;Attaque :&lt;/b&gt; attaquez 1 vaisseau. Juste après avoir lancé vos dés d''attaque, vous devez changer tous vos résultats &lt;img class="smallicon" src="$path/icone_criticalhit.png"&gt; en résultats &lt;img class="smallicon" src="$path/icone_hit.png"&gt;.','8','7','0','0');</v>
      </c>
      <c r="AB48" t="str">
        <f t="shared" si="10"/>
        <v>insert into XWING.UPGRADE_EXPANSION (ID, UPGRADE_ID, EXPANSION_ID, QUANTITY)
select '44', ID, '7','1' from XWING.UPGRADE where NAME = 'Canon laser lourd' and UPGRADE_TYPE_ID = '8';</v>
      </c>
      <c r="AC48" t="str">
        <f t="shared" si="11"/>
        <v/>
      </c>
      <c r="AD48" t="str">
        <f t="shared" si="12"/>
        <v/>
      </c>
      <c r="AE48">
        <f t="shared" si="13"/>
        <v>0</v>
      </c>
      <c r="AF48">
        <f t="shared" si="14"/>
        <v>1</v>
      </c>
      <c r="AG48">
        <f t="shared" si="15"/>
        <v>1</v>
      </c>
    </row>
    <row r="49" spans="1:33" x14ac:dyDescent="0.25">
      <c r="A49" t="s">
        <v>106</v>
      </c>
      <c r="B49">
        <f t="shared" si="1"/>
        <v>34</v>
      </c>
      <c r="C49">
        <f t="shared" si="2"/>
        <v>34</v>
      </c>
      <c r="D49">
        <f t="shared" si="3"/>
        <v>45</v>
      </c>
      <c r="E49" s="80" t="s">
        <v>86</v>
      </c>
      <c r="F49" s="80">
        <f t="shared" si="21"/>
        <v>9</v>
      </c>
      <c r="G49" s="80" t="s">
        <v>628</v>
      </c>
      <c r="H49" s="80">
        <f t="shared" si="25"/>
        <v>165</v>
      </c>
      <c r="I49" t="s">
        <v>82</v>
      </c>
      <c r="J49">
        <v>7</v>
      </c>
      <c r="K49" t="s">
        <v>66</v>
      </c>
      <c r="L49">
        <v>9</v>
      </c>
      <c r="M49">
        <v>5</v>
      </c>
      <c r="R49">
        <f t="shared" si="4"/>
        <v>0</v>
      </c>
      <c r="T49">
        <f t="shared" si="5"/>
        <v>0</v>
      </c>
      <c r="W49">
        <f t="shared" si="6"/>
        <v>0</v>
      </c>
      <c r="X49">
        <f t="shared" si="7"/>
        <v>1</v>
      </c>
      <c r="Y49">
        <f t="shared" si="8"/>
        <v>1</v>
      </c>
      <c r="AA49" t="str">
        <f t="shared" si="9"/>
        <v>insert into XWING.UPGRADE (ID, NAME, DESCRIPTION, UPGRADE_TYPE_ID, COST, UNIQUENESS, LIMITED)
values ('34','Canonnier','Après avoir effectué une attaque qui ne touche pas, effectuez immédiatement une attaque d''arme principale. Vous ne pouvez pas effectuer d''autre attaque ce tour-ci.','9','5','0','0');</v>
      </c>
      <c r="AB49" t="str">
        <f t="shared" si="10"/>
        <v>insert into XWING.UPGRADE_EXPANSION (ID, UPGRADE_ID, EXPANSION_ID, QUANTITY)
select '45', ID, '7','1' from XWING.UPGRADE where NAME = 'Canonnier' and UPGRADE_TYPE_ID = '9';</v>
      </c>
      <c r="AC49" t="str">
        <f t="shared" si="11"/>
        <v/>
      </c>
      <c r="AD49" t="str">
        <f t="shared" si="12"/>
        <v/>
      </c>
      <c r="AE49">
        <f t="shared" si="13"/>
        <v>0</v>
      </c>
      <c r="AF49">
        <f t="shared" si="14"/>
        <v>1</v>
      </c>
      <c r="AG49">
        <f t="shared" si="15"/>
        <v>1</v>
      </c>
    </row>
    <row r="50" spans="1:33" x14ac:dyDescent="0.25">
      <c r="A50" t="s">
        <v>106</v>
      </c>
      <c r="B50">
        <f t="shared" si="1"/>
        <v>35</v>
      </c>
      <c r="C50">
        <f t="shared" si="2"/>
        <v>35</v>
      </c>
      <c r="D50">
        <f t="shared" si="3"/>
        <v>46</v>
      </c>
      <c r="E50" s="80" t="s">
        <v>87</v>
      </c>
      <c r="F50" s="80">
        <f t="shared" si="21"/>
        <v>19</v>
      </c>
      <c r="G50" s="80" t="s">
        <v>637</v>
      </c>
      <c r="H50" s="80">
        <f t="shared" si="25"/>
        <v>198</v>
      </c>
      <c r="I50" t="s">
        <v>82</v>
      </c>
      <c r="J50">
        <v>7</v>
      </c>
      <c r="K50" t="s">
        <v>66</v>
      </c>
      <c r="L50">
        <v>9</v>
      </c>
      <c r="M50">
        <v>2</v>
      </c>
      <c r="R50">
        <f t="shared" si="4"/>
        <v>0</v>
      </c>
      <c r="T50">
        <f t="shared" si="5"/>
        <v>0</v>
      </c>
      <c r="W50">
        <f t="shared" si="6"/>
        <v>0</v>
      </c>
      <c r="X50">
        <f t="shared" si="7"/>
        <v>1</v>
      </c>
      <c r="Y50">
        <f t="shared" si="8"/>
        <v>1</v>
      </c>
      <c r="AA50" t="str">
        <f t="shared" si="9"/>
        <v>insert into XWING.UPGRADE (ID, NAME, DESCRIPTION, UPGRADE_TYPE_ID, COST, UNIQUENESS, LIMITED)
values ('35','Copilote mercenaire','Quand vous attaquez à portée 3, vous pouvez échanger 1 de vos résultats &lt;img class="smallicon" src="$path/icone_hit.png"&gt; contre 1 résultat &lt;img class="smallicon" src="$path/icone_criticalhit.png"&gt;.','9','2','0','0');</v>
      </c>
      <c r="AB50" t="str">
        <f t="shared" si="10"/>
        <v>insert into XWING.UPGRADE_EXPANSION (ID, UPGRADE_ID, EXPANSION_ID, QUANTITY)
select '46', ID, '7','1' from XWING.UPGRADE where NAME = 'Copilote mercenaire' and UPGRADE_TYPE_ID = '9';</v>
      </c>
      <c r="AC50" t="str">
        <f t="shared" si="11"/>
        <v/>
      </c>
      <c r="AD50" t="str">
        <f t="shared" si="12"/>
        <v/>
      </c>
      <c r="AE50">
        <f t="shared" si="13"/>
        <v>0</v>
      </c>
      <c r="AF50">
        <f t="shared" si="14"/>
        <v>1</v>
      </c>
      <c r="AG50">
        <f t="shared" si="15"/>
        <v>1</v>
      </c>
    </row>
    <row r="51" spans="1:33" x14ac:dyDescent="0.25">
      <c r="B51">
        <f t="shared" si="1"/>
        <v>35</v>
      </c>
      <c r="C51" t="str">
        <f t="shared" si="2"/>
        <v/>
      </c>
      <c r="D51">
        <f t="shared" si="3"/>
        <v>47</v>
      </c>
      <c r="E51" s="80" t="s">
        <v>62</v>
      </c>
      <c r="F51" s="80">
        <f t="shared" si="21"/>
        <v>26</v>
      </c>
      <c r="H51" s="80">
        <f t="shared" ref="H51:H55" si="26">LEN(G51)</f>
        <v>0</v>
      </c>
      <c r="I51" t="s">
        <v>82</v>
      </c>
      <c r="J51">
        <v>7</v>
      </c>
      <c r="K51" t="s">
        <v>79</v>
      </c>
      <c r="L51">
        <v>5</v>
      </c>
      <c r="M51">
        <v>5</v>
      </c>
      <c r="R51">
        <f t="shared" si="4"/>
        <v>0</v>
      </c>
      <c r="T51">
        <f t="shared" si="5"/>
        <v>0</v>
      </c>
      <c r="W51">
        <f t="shared" si="6"/>
        <v>0</v>
      </c>
      <c r="X51">
        <f t="shared" si="7"/>
        <v>1</v>
      </c>
      <c r="Y51">
        <f t="shared" si="8"/>
        <v>1</v>
      </c>
      <c r="AA51" t="str">
        <f t="shared" si="9"/>
        <v/>
      </c>
      <c r="AB51" t="str">
        <f t="shared" si="10"/>
        <v>insert into XWING.UPGRADE_EXPANSION (ID, UPGRADE_ID, EXPANSION_ID, QUANTITY)
select '47', ID, '7','1' from XWING.UPGRADE where NAME = 'Missiles à tête chercheuse' and UPGRADE_TYPE_ID = '5';</v>
      </c>
      <c r="AC51" t="str">
        <f t="shared" si="11"/>
        <v/>
      </c>
      <c r="AD51" t="str">
        <f t="shared" si="12"/>
        <v/>
      </c>
      <c r="AE51">
        <f t="shared" si="13"/>
        <v>0</v>
      </c>
      <c r="AF51">
        <f t="shared" si="14"/>
        <v>0</v>
      </c>
      <c r="AG51">
        <f t="shared" si="15"/>
        <v>1</v>
      </c>
    </row>
    <row r="52" spans="1:33" x14ac:dyDescent="0.25">
      <c r="B52">
        <f t="shared" si="1"/>
        <v>35</v>
      </c>
      <c r="C52" t="str">
        <f t="shared" si="2"/>
        <v/>
      </c>
      <c r="D52">
        <f t="shared" si="3"/>
        <v>48</v>
      </c>
      <c r="E52" s="80" t="s">
        <v>789</v>
      </c>
      <c r="F52" s="80">
        <f t="shared" si="21"/>
        <v>18</v>
      </c>
      <c r="H52" s="80">
        <f t="shared" si="26"/>
        <v>0</v>
      </c>
      <c r="I52" t="s">
        <v>82</v>
      </c>
      <c r="J52">
        <v>7</v>
      </c>
      <c r="K52" t="s">
        <v>79</v>
      </c>
      <c r="L52">
        <v>5</v>
      </c>
      <c r="M52">
        <v>5</v>
      </c>
      <c r="R52">
        <f t="shared" si="4"/>
        <v>0</v>
      </c>
      <c r="T52">
        <f t="shared" si="5"/>
        <v>0</v>
      </c>
      <c r="W52">
        <f t="shared" si="6"/>
        <v>0</v>
      </c>
      <c r="X52">
        <f t="shared" si="7"/>
        <v>1</v>
      </c>
      <c r="Y52">
        <f t="shared" si="8"/>
        <v>1</v>
      </c>
      <c r="AA52" t="str">
        <f t="shared" si="9"/>
        <v/>
      </c>
      <c r="AB52" t="str">
        <f t="shared" si="10"/>
        <v>insert into XWING.UPGRADE_EXPANSION (ID, UPGRADE_ID, EXPANSION_ID, QUANTITY)
select '48', ID, '7','1' from XWING.UPGRADE where NAME = 'Missiles d''assaut' and UPGRADE_TYPE_ID = '5';</v>
      </c>
      <c r="AC52" t="str">
        <f t="shared" si="11"/>
        <v/>
      </c>
      <c r="AD52" t="str">
        <f t="shared" si="12"/>
        <v/>
      </c>
      <c r="AE52">
        <f t="shared" si="13"/>
        <v>0</v>
      </c>
      <c r="AF52">
        <f t="shared" si="14"/>
        <v>0</v>
      </c>
      <c r="AG52">
        <f t="shared" si="15"/>
        <v>1</v>
      </c>
    </row>
    <row r="53" spans="1:33" x14ac:dyDescent="0.25">
      <c r="A53" t="s">
        <v>106</v>
      </c>
      <c r="B53">
        <f t="shared" si="1"/>
        <v>36</v>
      </c>
      <c r="C53">
        <f t="shared" si="2"/>
        <v>36</v>
      </c>
      <c r="D53">
        <f t="shared" si="3"/>
        <v>49</v>
      </c>
      <c r="E53" s="80" t="s">
        <v>88</v>
      </c>
      <c r="F53" s="80">
        <f t="shared" si="21"/>
        <v>17</v>
      </c>
      <c r="G53" s="80" t="s">
        <v>790</v>
      </c>
      <c r="H53" s="80">
        <f t="shared" si="26"/>
        <v>196</v>
      </c>
      <c r="I53" t="s">
        <v>82</v>
      </c>
      <c r="J53">
        <v>7</v>
      </c>
      <c r="K53" t="s">
        <v>78</v>
      </c>
      <c r="L53">
        <v>6</v>
      </c>
      <c r="M53">
        <v>2</v>
      </c>
      <c r="R53">
        <f t="shared" si="4"/>
        <v>0</v>
      </c>
      <c r="T53">
        <f t="shared" si="5"/>
        <v>0</v>
      </c>
      <c r="W53">
        <f t="shared" si="6"/>
        <v>0</v>
      </c>
      <c r="X53">
        <f t="shared" si="7"/>
        <v>1</v>
      </c>
      <c r="Y53">
        <f t="shared" si="8"/>
        <v>1</v>
      </c>
      <c r="AA53" t="str">
        <f t="shared" si="9"/>
        <v>insert into XWING.UPGRADE (ID, NAME, DESCRIPTION, UPGRADE_TYPE_ID, COST, UNIQUENESS, LIMITED)
values ('36','Charges sismiques','Quand vous révélez votre cadran de manoeuvres, vous pouvez défausser cette carte pour &lt;b&gt;larguer&lt;/b&gt; 1 marqueur de charges sismiques. Ce marqueur &lt;b&gt;explose&lt;/b&gt; à la fin de la phase d''activation.','6','2','0','0');</v>
      </c>
      <c r="AB53" t="str">
        <f t="shared" si="10"/>
        <v>insert into XWING.UPGRADE_EXPANSION (ID, UPGRADE_ID, EXPANSION_ID, QUANTITY)
select '49', ID, '7','1' from XWING.UPGRADE where NAME = 'Charges sismiques' and UPGRADE_TYPE_ID = '6';</v>
      </c>
      <c r="AC53" t="str">
        <f t="shared" si="11"/>
        <v/>
      </c>
      <c r="AD53" t="str">
        <f t="shared" si="12"/>
        <v/>
      </c>
      <c r="AE53">
        <f t="shared" si="13"/>
        <v>0</v>
      </c>
      <c r="AF53">
        <f t="shared" si="14"/>
        <v>1</v>
      </c>
      <c r="AG53">
        <f t="shared" si="15"/>
        <v>1</v>
      </c>
    </row>
    <row r="54" spans="1:33" x14ac:dyDescent="0.25">
      <c r="A54" t="s">
        <v>106</v>
      </c>
      <c r="B54">
        <f t="shared" si="1"/>
        <v>37</v>
      </c>
      <c r="C54">
        <f t="shared" si="2"/>
        <v>37</v>
      </c>
      <c r="D54">
        <f t="shared" si="3"/>
        <v>50</v>
      </c>
      <c r="E54" s="80" t="s">
        <v>89</v>
      </c>
      <c r="F54" s="80">
        <f t="shared" si="21"/>
        <v>18</v>
      </c>
      <c r="G54" s="80" t="s">
        <v>629</v>
      </c>
      <c r="H54" s="80">
        <f t="shared" si="26"/>
        <v>224</v>
      </c>
      <c r="I54" t="s">
        <v>82</v>
      </c>
      <c r="J54">
        <v>7</v>
      </c>
      <c r="K54" t="s">
        <v>78</v>
      </c>
      <c r="L54">
        <v>6</v>
      </c>
      <c r="M54">
        <v>3</v>
      </c>
      <c r="R54">
        <f t="shared" si="4"/>
        <v>0</v>
      </c>
      <c r="T54">
        <f t="shared" si="5"/>
        <v>0</v>
      </c>
      <c r="W54">
        <f t="shared" si="6"/>
        <v>0</v>
      </c>
      <c r="X54">
        <f t="shared" si="7"/>
        <v>1</v>
      </c>
      <c r="Y54">
        <f t="shared" si="8"/>
        <v>1</v>
      </c>
      <c r="AA54" t="str">
        <f t="shared" si="9"/>
        <v>insert into XWING.UPGRADE (ID, NAME, DESCRIPTION, UPGRADE_TYPE_ID, COST, UNIQUENESS, LIMITED)
values ('37','Mines de proximité','&lt;b&gt;Action :&lt;/b&gt; défaussez cette carte pour &lt;b&gt;larguer&lt;/b&gt; 1 marqueur de mines de proximité. Quand un vaisseau exécute une manoeuvre, si son socle ou son gabarit de manoeuvre chevauche ce marqueur, ce marqueur &lt;b&gt;explose&lt;/b&gt;.','6','3','0','0');</v>
      </c>
      <c r="AB54" t="str">
        <f t="shared" si="10"/>
        <v>insert into XWING.UPGRADE_EXPANSION (ID, UPGRADE_ID, EXPANSION_ID, QUANTITY)
select '50', ID, '7','1' from XWING.UPGRADE where NAME = 'Mines de proximité' and UPGRADE_TYPE_ID = '6';</v>
      </c>
      <c r="AC54" t="str">
        <f t="shared" si="11"/>
        <v/>
      </c>
      <c r="AD54" t="str">
        <f t="shared" si="12"/>
        <v/>
      </c>
      <c r="AE54">
        <f t="shared" si="13"/>
        <v>0</v>
      </c>
      <c r="AF54">
        <f t="shared" si="14"/>
        <v>1</v>
      </c>
      <c r="AG54">
        <f t="shared" si="15"/>
        <v>1</v>
      </c>
    </row>
    <row r="55" spans="1:33" x14ac:dyDescent="0.25">
      <c r="A55" t="s">
        <v>106</v>
      </c>
      <c r="B55">
        <f t="shared" si="1"/>
        <v>38</v>
      </c>
      <c r="C55">
        <f t="shared" si="2"/>
        <v>38</v>
      </c>
      <c r="D55">
        <f t="shared" si="3"/>
        <v>51</v>
      </c>
      <c r="E55" s="80" t="s">
        <v>735</v>
      </c>
      <c r="F55" s="80">
        <f t="shared" si="21"/>
        <v>22</v>
      </c>
      <c r="G55" s="80" t="s">
        <v>633</v>
      </c>
      <c r="H55" s="80">
        <f t="shared" si="26"/>
        <v>90</v>
      </c>
      <c r="I55" t="s">
        <v>82</v>
      </c>
      <c r="J55">
        <v>7</v>
      </c>
      <c r="K55" t="s">
        <v>81</v>
      </c>
      <c r="L55">
        <v>12</v>
      </c>
      <c r="M55">
        <v>3</v>
      </c>
      <c r="R55">
        <f t="shared" si="4"/>
        <v>0</v>
      </c>
      <c r="T55">
        <f t="shared" si="5"/>
        <v>0</v>
      </c>
      <c r="W55">
        <f t="shared" si="6"/>
        <v>1</v>
      </c>
      <c r="X55">
        <f t="shared" si="7"/>
        <v>2</v>
      </c>
      <c r="Y55">
        <f t="shared" si="8"/>
        <v>2</v>
      </c>
      <c r="AA55" t="str">
        <f t="shared" si="9"/>
        <v>insert into XWING.UPGRADE (ID, NAME, DESCRIPTION, UPGRADE_TYPE_ID, COST, UNIQUENESS, LIMITED)
values ('38','Système d''occultation','Augmentez votre valeur d''agilité de 1. Si une attaque vous touche, défaussez cette carte.','12','3','0','0');</v>
      </c>
      <c r="AB55" t="str">
        <f t="shared" si="10"/>
        <v>insert into XWING.UPGRADE_EXPANSION (ID, UPGRADE_ID, EXPANSION_ID, QUANTITY)
select '51', ID, '7','2' from XWING.UPGRADE where NAME = 'Système d''occultation' and UPGRADE_TYPE_ID = '12';</v>
      </c>
      <c r="AC55" t="str">
        <f t="shared" si="11"/>
        <v/>
      </c>
      <c r="AD55" t="str">
        <f t="shared" si="12"/>
        <v/>
      </c>
      <c r="AE55">
        <f t="shared" si="13"/>
        <v>0</v>
      </c>
      <c r="AF55">
        <f t="shared" si="14"/>
        <v>1</v>
      </c>
      <c r="AG55">
        <f t="shared" si="15"/>
        <v>1</v>
      </c>
    </row>
    <row r="56" spans="1:33" x14ac:dyDescent="0.25">
      <c r="B56">
        <f t="shared" si="1"/>
        <v>38</v>
      </c>
      <c r="C56" t="str">
        <f t="shared" si="2"/>
        <v/>
      </c>
      <c r="D56">
        <f t="shared" si="3"/>
        <v>51</v>
      </c>
      <c r="E56" s="80" t="s">
        <v>735</v>
      </c>
      <c r="F56" s="80">
        <f t="shared" si="21"/>
        <v>22</v>
      </c>
      <c r="I56" t="s">
        <v>82</v>
      </c>
      <c r="J56">
        <v>7</v>
      </c>
      <c r="K56" t="s">
        <v>81</v>
      </c>
      <c r="L56">
        <v>12</v>
      </c>
      <c r="M56">
        <v>3</v>
      </c>
      <c r="R56">
        <f t="shared" si="4"/>
        <v>0</v>
      </c>
      <c r="T56">
        <f t="shared" si="5"/>
        <v>0</v>
      </c>
      <c r="W56">
        <f t="shared" si="6"/>
        <v>0</v>
      </c>
      <c r="X56">
        <f t="shared" si="7"/>
        <v>1</v>
      </c>
      <c r="Y56">
        <f t="shared" si="8"/>
        <v>0</v>
      </c>
      <c r="AA56" t="str">
        <f t="shared" si="9"/>
        <v/>
      </c>
      <c r="AB56" t="str">
        <f t="shared" si="10"/>
        <v/>
      </c>
      <c r="AC56" t="str">
        <f t="shared" si="11"/>
        <v/>
      </c>
      <c r="AD56" t="str">
        <f t="shared" si="12"/>
        <v/>
      </c>
      <c r="AE56">
        <f t="shared" si="13"/>
        <v>0</v>
      </c>
      <c r="AF56">
        <f t="shared" si="14"/>
        <v>0</v>
      </c>
      <c r="AG56">
        <f t="shared" si="15"/>
        <v>0</v>
      </c>
    </row>
    <row r="57" spans="1:33" x14ac:dyDescent="0.25">
      <c r="A57" t="s">
        <v>106</v>
      </c>
      <c r="B57">
        <f t="shared" si="1"/>
        <v>39</v>
      </c>
      <c r="C57">
        <f t="shared" si="2"/>
        <v>39</v>
      </c>
      <c r="D57">
        <f t="shared" si="3"/>
        <v>52</v>
      </c>
      <c r="E57" s="80" t="s">
        <v>82</v>
      </c>
      <c r="F57" s="80">
        <f t="shared" si="21"/>
        <v>7</v>
      </c>
      <c r="G57" s="80" t="s">
        <v>835</v>
      </c>
      <c r="H57" s="80">
        <f t="shared" ref="H57:H58" si="27">LEN(G57)</f>
        <v>111</v>
      </c>
      <c r="I57" t="s">
        <v>82</v>
      </c>
      <c r="J57">
        <v>7</v>
      </c>
      <c r="K57" t="s">
        <v>75</v>
      </c>
      <c r="L57">
        <v>13</v>
      </c>
      <c r="M57">
        <v>1</v>
      </c>
      <c r="Q57">
        <v>1</v>
      </c>
      <c r="R57">
        <f t="shared" si="4"/>
        <v>1</v>
      </c>
      <c r="T57">
        <f t="shared" si="5"/>
        <v>0</v>
      </c>
      <c r="U57">
        <v>20</v>
      </c>
      <c r="W57">
        <f t="shared" si="6"/>
        <v>0</v>
      </c>
      <c r="X57">
        <f t="shared" si="7"/>
        <v>1</v>
      </c>
      <c r="Y57">
        <f t="shared" si="8"/>
        <v>1</v>
      </c>
      <c r="AA57" t="str">
        <f t="shared" si="9"/>
        <v>insert into XWING.UPGRADE (ID, NAME, DESCRIPTION, UPGRADE_TYPE_ID, COST, UNIQUENESS, LIMITED)
values ('39','Slave-1','Votre bandeau d''amélioration gagne l''icône &lt;img class="smallicon" src="$path/card/icone_Card_Torpedoes.png"&gt;.','13','1','1','0');</v>
      </c>
      <c r="AB57" t="str">
        <f t="shared" si="10"/>
        <v>insert into XWING.UPGRADE_EXPANSION (ID, UPGRADE_ID, EXPANSION_ID, QUANTITY)
select '52', ID, '7','1' from XWING.UPGRADE where NAME = 'Slave-1' and UPGRADE_TYPE_ID = '13';</v>
      </c>
      <c r="AC57" t="str">
        <f t="shared" si="11"/>
        <v>insert into XWING.UPGRADE_RESTRICTION (UPGRADE_ID, RESTRICTION_ID)
values ('39','20');</v>
      </c>
      <c r="AD57" t="str">
        <f t="shared" si="12"/>
        <v/>
      </c>
      <c r="AE57">
        <f t="shared" si="13"/>
        <v>0</v>
      </c>
      <c r="AF57">
        <f t="shared" si="14"/>
        <v>1</v>
      </c>
      <c r="AG57">
        <f t="shared" si="15"/>
        <v>1</v>
      </c>
    </row>
    <row r="58" spans="1:33" x14ac:dyDescent="0.25">
      <c r="A58" t="s">
        <v>106</v>
      </c>
      <c r="B58">
        <f t="shared" si="1"/>
        <v>40</v>
      </c>
      <c r="C58">
        <f t="shared" si="2"/>
        <v>40</v>
      </c>
      <c r="D58">
        <f t="shared" si="3"/>
        <v>53</v>
      </c>
      <c r="E58" s="80" t="s">
        <v>91</v>
      </c>
      <c r="F58" s="80">
        <f t="shared" si="21"/>
        <v>11</v>
      </c>
      <c r="G58" s="111" t="s">
        <v>623</v>
      </c>
      <c r="H58" s="80">
        <f t="shared" si="27"/>
        <v>322</v>
      </c>
      <c r="I58" t="s">
        <v>92</v>
      </c>
      <c r="J58">
        <v>11</v>
      </c>
      <c r="K58" t="s">
        <v>77</v>
      </c>
      <c r="L58">
        <v>8</v>
      </c>
      <c r="M58">
        <v>5</v>
      </c>
      <c r="O58">
        <v>3</v>
      </c>
      <c r="P58" s="87" t="s">
        <v>272</v>
      </c>
      <c r="R58">
        <f t="shared" si="4"/>
        <v>0</v>
      </c>
      <c r="T58">
        <f t="shared" si="5"/>
        <v>0</v>
      </c>
      <c r="W58">
        <f t="shared" si="6"/>
        <v>0</v>
      </c>
      <c r="X58">
        <f t="shared" si="7"/>
        <v>1</v>
      </c>
      <c r="Y58">
        <f t="shared" si="8"/>
        <v>1</v>
      </c>
      <c r="Z58">
        <v>1</v>
      </c>
      <c r="AA58" t="str">
        <f t="shared" si="9"/>
        <v>insert into XWING.UPGRADE (ID, NAME, DESCRIPTION, UPGRADE_TYPE_ID, COST, UNIQUENESS, LIMITED)
values ('40','Autoblaster','&lt;b&gt;Attaque :&lt;/b&gt; attaquez 1 vaisseau. Vos résultats &lt;img class="smallicon" src="$path/icone_hit.png"&gt; ne peuvent pas être annulés par des dés de défense. Le défenseur peut annuler les résultats &lt;img class="smallicon" src="$path/icone_criticalhit.png"&gt; avant les résultats &lt;img class="smallicon" src="$path/icone_hit.png"&gt;.','8','5','0','0');</v>
      </c>
      <c r="AB58" t="str">
        <f t="shared" si="10"/>
        <v>insert into XWING.UPGRADE_EXPANSION (ID, UPGRADE_ID, EXPANSION_ID, QUANTITY)
select '53', ID, '11','1' from XWING.UPGRADE where NAME = 'Autoblaster' and UPGRADE_TYPE_ID = '8';</v>
      </c>
      <c r="AC58" t="str">
        <f t="shared" si="11"/>
        <v/>
      </c>
      <c r="AD58" t="str">
        <f t="shared" si="12"/>
        <v/>
      </c>
      <c r="AE58">
        <f t="shared" si="13"/>
        <v>0</v>
      </c>
      <c r="AF58">
        <f t="shared" si="14"/>
        <v>1</v>
      </c>
      <c r="AG58">
        <f t="shared" si="15"/>
        <v>1</v>
      </c>
    </row>
    <row r="59" spans="1:33" x14ac:dyDescent="0.25">
      <c r="B59">
        <f t="shared" si="1"/>
        <v>40</v>
      </c>
      <c r="C59" t="str">
        <f t="shared" si="2"/>
        <v/>
      </c>
      <c r="D59">
        <f t="shared" si="3"/>
        <v>54</v>
      </c>
      <c r="E59" s="80" t="s">
        <v>84</v>
      </c>
      <c r="F59" s="80">
        <f t="shared" si="21"/>
        <v>13</v>
      </c>
      <c r="H59" s="80">
        <f t="shared" ref="H59:H60" si="28">LEN(G59)</f>
        <v>0</v>
      </c>
      <c r="I59" t="s">
        <v>92</v>
      </c>
      <c r="J59">
        <v>11</v>
      </c>
      <c r="K59" t="s">
        <v>77</v>
      </c>
      <c r="L59">
        <v>8</v>
      </c>
      <c r="M59">
        <v>2</v>
      </c>
      <c r="R59">
        <f t="shared" si="4"/>
        <v>0</v>
      </c>
      <c r="T59">
        <f t="shared" si="5"/>
        <v>0</v>
      </c>
      <c r="W59">
        <f t="shared" si="6"/>
        <v>0</v>
      </c>
      <c r="X59">
        <f t="shared" si="7"/>
        <v>1</v>
      </c>
      <c r="Y59">
        <f t="shared" si="8"/>
        <v>1</v>
      </c>
      <c r="Z59">
        <v>1</v>
      </c>
      <c r="AA59" t="str">
        <f t="shared" si="9"/>
        <v/>
      </c>
      <c r="AB59" t="str">
        <f t="shared" si="10"/>
        <v>insert into XWING.UPGRADE_EXPANSION (ID, UPGRADE_ID, EXPANSION_ID, QUANTITY)
select '54', ID, '11','1' from XWING.UPGRADE where NAME = 'Canon ionique' and UPGRADE_TYPE_ID = '8';</v>
      </c>
      <c r="AC59" t="str">
        <f t="shared" si="11"/>
        <v/>
      </c>
      <c r="AD59" t="str">
        <f t="shared" si="12"/>
        <v/>
      </c>
      <c r="AE59">
        <f t="shared" si="13"/>
        <v>0</v>
      </c>
      <c r="AF59">
        <f t="shared" si="14"/>
        <v>0</v>
      </c>
      <c r="AG59">
        <f t="shared" si="15"/>
        <v>1</v>
      </c>
    </row>
    <row r="60" spans="1:33" x14ac:dyDescent="0.25">
      <c r="A60" t="s">
        <v>106</v>
      </c>
      <c r="B60">
        <f t="shared" si="1"/>
        <v>41</v>
      </c>
      <c r="C60">
        <f t="shared" si="2"/>
        <v>41</v>
      </c>
      <c r="D60">
        <f t="shared" si="3"/>
        <v>55</v>
      </c>
      <c r="E60" s="80" t="s">
        <v>93</v>
      </c>
      <c r="F60" s="80">
        <f t="shared" si="21"/>
        <v>26</v>
      </c>
      <c r="G60" s="80" t="s">
        <v>652</v>
      </c>
      <c r="H60" s="80">
        <f t="shared" si="28"/>
        <v>71</v>
      </c>
      <c r="I60" t="s">
        <v>92</v>
      </c>
      <c r="J60">
        <v>11</v>
      </c>
      <c r="K60" t="s">
        <v>90</v>
      </c>
      <c r="L60">
        <v>10</v>
      </c>
      <c r="M60">
        <v>2</v>
      </c>
      <c r="R60">
        <f t="shared" si="4"/>
        <v>0</v>
      </c>
      <c r="T60">
        <f t="shared" si="5"/>
        <v>0</v>
      </c>
      <c r="W60">
        <f t="shared" si="6"/>
        <v>0</v>
      </c>
      <c r="X60">
        <f t="shared" si="7"/>
        <v>1</v>
      </c>
      <c r="Y60">
        <f t="shared" si="8"/>
        <v>1</v>
      </c>
      <c r="Z60">
        <v>1</v>
      </c>
      <c r="AA60" t="str">
        <f t="shared" si="9"/>
        <v>insert into XWING.UPGRADE (ID, NAME, DESCRIPTION, UPGRADE_TYPE_ID, COST, UNIQUENESS, LIMITED)
values ('41','Système de commande de tir','Après avoir effectué une attaque, vous pouvez verrouiller le défenseur.','10','2','0','0');</v>
      </c>
      <c r="AB60" t="str">
        <f t="shared" si="10"/>
        <v>insert into XWING.UPGRADE_EXPANSION (ID, UPGRADE_ID, EXPANSION_ID, QUANTITY)
select '55', ID, '11','1' from XWING.UPGRADE where NAME = 'Système de commande de tir' and UPGRADE_TYPE_ID = '10';</v>
      </c>
      <c r="AC60" t="str">
        <f t="shared" si="11"/>
        <v/>
      </c>
      <c r="AD60" t="str">
        <f t="shared" si="12"/>
        <v/>
      </c>
      <c r="AE60">
        <f t="shared" si="13"/>
        <v>0</v>
      </c>
      <c r="AF60">
        <f t="shared" si="14"/>
        <v>1</v>
      </c>
      <c r="AG60">
        <f t="shared" si="15"/>
        <v>1</v>
      </c>
    </row>
    <row r="61" spans="1:33" x14ac:dyDescent="0.25">
      <c r="B61">
        <f t="shared" si="1"/>
        <v>41</v>
      </c>
      <c r="C61" t="str">
        <f t="shared" si="2"/>
        <v/>
      </c>
      <c r="D61">
        <f t="shared" si="3"/>
        <v>56</v>
      </c>
      <c r="E61" s="80" t="s">
        <v>49</v>
      </c>
      <c r="F61" s="80">
        <f t="shared" si="21"/>
        <v>19</v>
      </c>
      <c r="H61" s="80">
        <f t="shared" ref="H61:H64" si="29">LEN(G61)</f>
        <v>0</v>
      </c>
      <c r="I61" t="s">
        <v>92</v>
      </c>
      <c r="J61">
        <v>11</v>
      </c>
      <c r="K61" t="s">
        <v>80</v>
      </c>
      <c r="L61">
        <v>4</v>
      </c>
      <c r="M61">
        <v>4</v>
      </c>
      <c r="R61">
        <f t="shared" si="4"/>
        <v>0</v>
      </c>
      <c r="T61">
        <f t="shared" si="5"/>
        <v>0</v>
      </c>
      <c r="W61">
        <f t="shared" si="6"/>
        <v>0</v>
      </c>
      <c r="X61">
        <f t="shared" si="7"/>
        <v>1</v>
      </c>
      <c r="Y61">
        <f t="shared" si="8"/>
        <v>1</v>
      </c>
      <c r="Z61">
        <v>1</v>
      </c>
      <c r="AA61" t="str">
        <f t="shared" si="9"/>
        <v/>
      </c>
      <c r="AB61" t="str">
        <f t="shared" si="10"/>
        <v>insert into XWING.UPGRADE_EXPANSION (ID, UPGRADE_ID, EXPANSION_ID, QUANTITY)
select '56', ID, '11','1' from XWING.UPGRADE where NAME = 'Torpilles à protons' and UPGRADE_TYPE_ID = '4';</v>
      </c>
      <c r="AC61" t="str">
        <f t="shared" si="11"/>
        <v/>
      </c>
      <c r="AD61" t="str">
        <f t="shared" si="12"/>
        <v/>
      </c>
      <c r="AE61">
        <f t="shared" si="13"/>
        <v>0</v>
      </c>
      <c r="AF61">
        <f t="shared" si="14"/>
        <v>0</v>
      </c>
      <c r="AG61">
        <f t="shared" si="15"/>
        <v>1</v>
      </c>
    </row>
    <row r="62" spans="1:33" x14ac:dyDescent="0.25">
      <c r="A62" t="s">
        <v>106</v>
      </c>
      <c r="B62">
        <f t="shared" si="1"/>
        <v>42</v>
      </c>
      <c r="C62">
        <f t="shared" si="2"/>
        <v>42</v>
      </c>
      <c r="D62">
        <f t="shared" si="3"/>
        <v>57</v>
      </c>
      <c r="E62" s="80" t="s">
        <v>94</v>
      </c>
      <c r="F62" s="80">
        <f t="shared" si="21"/>
        <v>28</v>
      </c>
      <c r="G62" s="80" t="s">
        <v>609</v>
      </c>
      <c r="H62" s="80">
        <f t="shared" si="29"/>
        <v>273</v>
      </c>
      <c r="I62" t="s">
        <v>92</v>
      </c>
      <c r="J62">
        <v>11</v>
      </c>
      <c r="K62" t="s">
        <v>80</v>
      </c>
      <c r="L62">
        <v>4</v>
      </c>
      <c r="M62">
        <v>6</v>
      </c>
      <c r="O62">
        <v>5</v>
      </c>
      <c r="P62" s="87" t="s">
        <v>272</v>
      </c>
      <c r="R62">
        <f t="shared" si="4"/>
        <v>0</v>
      </c>
      <c r="T62">
        <f t="shared" si="5"/>
        <v>0</v>
      </c>
      <c r="W62">
        <f t="shared" si="6"/>
        <v>0</v>
      </c>
      <c r="X62">
        <f t="shared" si="7"/>
        <v>1</v>
      </c>
      <c r="Y62">
        <f t="shared" si="8"/>
        <v>1</v>
      </c>
      <c r="Z62">
        <v>1</v>
      </c>
      <c r="AA62" t="str">
        <f t="shared" si="9"/>
        <v>insert into XWING.UPGRADE (ID, NAME, DESCRIPTION, UPGRADE_TYPE_ID, COST, UNIQUENESS, LIMITED)
values ('42','Torpilles à protons avancées','&lt;b&gt;Attaque (acquisition de cible) :&lt;/b&gt; utilisez votre acquisition de cible et défaussez cette carte pour effectuer cette attaque. Vous pouvez échanger jusqu''à 3 de vos résultats vierge contre autant de résultats &lt;img class="smallicon" src="$path/action/icone_focus.png"&gt;.','4','6','0','0');</v>
      </c>
      <c r="AB62" t="str">
        <f t="shared" si="10"/>
        <v>insert into XWING.UPGRADE_EXPANSION (ID, UPGRADE_ID, EXPANSION_ID, QUANTITY)
select '57', ID, '11','1' from XWING.UPGRADE where NAME = 'Torpilles à protons avancées' and UPGRADE_TYPE_ID = '4';</v>
      </c>
      <c r="AC62" t="str">
        <f t="shared" si="11"/>
        <v/>
      </c>
      <c r="AD62" t="str">
        <f t="shared" si="12"/>
        <v/>
      </c>
      <c r="AE62">
        <f t="shared" si="13"/>
        <v>0</v>
      </c>
      <c r="AF62">
        <f t="shared" si="14"/>
        <v>1</v>
      </c>
      <c r="AG62">
        <f t="shared" si="15"/>
        <v>1</v>
      </c>
    </row>
    <row r="63" spans="1:33" x14ac:dyDescent="0.25">
      <c r="A63" t="s">
        <v>106</v>
      </c>
      <c r="B63">
        <f t="shared" si="1"/>
        <v>43</v>
      </c>
      <c r="C63">
        <f t="shared" si="2"/>
        <v>43</v>
      </c>
      <c r="D63">
        <f t="shared" si="3"/>
        <v>58</v>
      </c>
      <c r="E63" s="80" t="s">
        <v>791</v>
      </c>
      <c r="F63" s="80">
        <f t="shared" si="21"/>
        <v>20</v>
      </c>
      <c r="G63" s="80" t="s">
        <v>601</v>
      </c>
      <c r="H63" s="80">
        <f t="shared" si="29"/>
        <v>173</v>
      </c>
      <c r="I63" t="s">
        <v>33</v>
      </c>
      <c r="J63">
        <v>12</v>
      </c>
      <c r="K63" t="s">
        <v>45</v>
      </c>
      <c r="L63">
        <v>1</v>
      </c>
      <c r="M63">
        <v>1</v>
      </c>
      <c r="R63">
        <f t="shared" si="4"/>
        <v>0</v>
      </c>
      <c r="T63">
        <f t="shared" si="5"/>
        <v>0</v>
      </c>
      <c r="W63">
        <f t="shared" si="6"/>
        <v>0</v>
      </c>
      <c r="X63">
        <f t="shared" si="7"/>
        <v>1</v>
      </c>
      <c r="Y63">
        <f t="shared" si="8"/>
        <v>1</v>
      </c>
      <c r="Z63">
        <v>1</v>
      </c>
      <c r="AA63" t="str">
        <f t="shared" si="9"/>
        <v>insert into XWING.UPGRADE (ID, NAME, DESCRIPTION, UPGRADE_TYPE_ID, COST, UNIQUENESS, LIMITED)
values ('43','Montée d''adrénaline','Quand vous révélez une manoeuvre rouge, vous pouvez défausser cette carte pour traiter cette manoeuvre comme une manoeuvre blanche jusqu''à la fin de la phase d''activation.','1','1','0','0');</v>
      </c>
      <c r="AB63" t="str">
        <f t="shared" si="10"/>
        <v>insert into XWING.UPGRADE_EXPANSION (ID, UPGRADE_ID, EXPANSION_ID, QUANTITY)
select '58', ID, '12','1' from XWING.UPGRADE where NAME = 'Montée d''adrénaline' and UPGRADE_TYPE_ID = '1';</v>
      </c>
      <c r="AC63" t="str">
        <f t="shared" si="11"/>
        <v/>
      </c>
      <c r="AD63" t="str">
        <f t="shared" si="12"/>
        <v/>
      </c>
      <c r="AE63">
        <f t="shared" si="13"/>
        <v>0</v>
      </c>
      <c r="AF63">
        <f t="shared" si="14"/>
        <v>1</v>
      </c>
      <c r="AG63">
        <f t="shared" si="15"/>
        <v>1</v>
      </c>
    </row>
    <row r="64" spans="1:33" x14ac:dyDescent="0.25">
      <c r="A64" t="s">
        <v>106</v>
      </c>
      <c r="B64">
        <f t="shared" si="1"/>
        <v>44</v>
      </c>
      <c r="C64">
        <f t="shared" si="2"/>
        <v>44</v>
      </c>
      <c r="D64">
        <f t="shared" si="3"/>
        <v>59</v>
      </c>
      <c r="E64" s="80" t="s">
        <v>107</v>
      </c>
      <c r="F64" s="80">
        <f t="shared" si="21"/>
        <v>16</v>
      </c>
      <c r="G64" s="80" t="s">
        <v>792</v>
      </c>
      <c r="H64" s="80">
        <f t="shared" si="29"/>
        <v>194</v>
      </c>
      <c r="I64" t="s">
        <v>33</v>
      </c>
      <c r="J64">
        <v>12</v>
      </c>
      <c r="K64" t="s">
        <v>78</v>
      </c>
      <c r="L64">
        <v>6</v>
      </c>
      <c r="M64">
        <v>5</v>
      </c>
      <c r="R64">
        <f t="shared" si="4"/>
        <v>0</v>
      </c>
      <c r="T64">
        <f t="shared" si="5"/>
        <v>0</v>
      </c>
      <c r="W64">
        <f t="shared" si="6"/>
        <v>0</v>
      </c>
      <c r="X64">
        <f t="shared" si="7"/>
        <v>1</v>
      </c>
      <c r="Y64">
        <f t="shared" si="8"/>
        <v>1</v>
      </c>
      <c r="Z64">
        <v>1</v>
      </c>
      <c r="AA64" t="str">
        <f t="shared" si="9"/>
        <v>insert into XWING.UPGRADE (ID, NAME, DESCRIPTION, UPGRADE_TYPE_ID, COST, UNIQUENESS, LIMITED)
values ('44','Bombes à protons','Quand vous révélez votre cadran de manoeuvres, vous pouvez défausser cette carte pour &lt;b&gt;larguer&lt;/b&gt; 1 marqueur de bombe à protons. Ce marqueur &lt;b&gt;explose&lt;/b&gt; à la fin de la phase d''activation.','6','5','0','0');</v>
      </c>
      <c r="AB64" t="str">
        <f t="shared" si="10"/>
        <v>insert into XWING.UPGRADE_EXPANSION (ID, UPGRADE_ID, EXPANSION_ID, QUANTITY)
select '59', ID, '12','1' from XWING.UPGRADE where NAME = 'Bombes à protons' and UPGRADE_TYPE_ID = '6';</v>
      </c>
      <c r="AC64" t="str">
        <f t="shared" si="11"/>
        <v/>
      </c>
      <c r="AD64" t="str">
        <f t="shared" si="12"/>
        <v/>
      </c>
      <c r="AE64">
        <f t="shared" si="13"/>
        <v>0</v>
      </c>
      <c r="AF64">
        <f t="shared" si="14"/>
        <v>1</v>
      </c>
      <c r="AG64">
        <f t="shared" si="15"/>
        <v>1</v>
      </c>
    </row>
    <row r="65" spans="1:33" x14ac:dyDescent="0.25">
      <c r="B65">
        <f t="shared" si="1"/>
        <v>44</v>
      </c>
      <c r="C65" t="str">
        <f t="shared" si="2"/>
        <v/>
      </c>
      <c r="D65">
        <f t="shared" si="3"/>
        <v>60</v>
      </c>
      <c r="E65" s="80" t="s">
        <v>88</v>
      </c>
      <c r="F65" s="80">
        <f t="shared" si="21"/>
        <v>17</v>
      </c>
      <c r="I65" t="s">
        <v>33</v>
      </c>
      <c r="J65">
        <v>12</v>
      </c>
      <c r="K65" t="s">
        <v>78</v>
      </c>
      <c r="L65">
        <v>6</v>
      </c>
      <c r="M65">
        <v>2</v>
      </c>
      <c r="R65">
        <f t="shared" si="4"/>
        <v>0</v>
      </c>
      <c r="T65">
        <f t="shared" si="5"/>
        <v>0</v>
      </c>
      <c r="W65">
        <f t="shared" si="6"/>
        <v>0</v>
      </c>
      <c r="X65">
        <f t="shared" si="7"/>
        <v>1</v>
      </c>
      <c r="Y65">
        <f t="shared" si="8"/>
        <v>1</v>
      </c>
      <c r="Z65">
        <v>1</v>
      </c>
      <c r="AA65" t="str">
        <f t="shared" si="9"/>
        <v/>
      </c>
      <c r="AB65" t="str">
        <f t="shared" si="10"/>
        <v>insert into XWING.UPGRADE_EXPANSION (ID, UPGRADE_ID, EXPANSION_ID, QUANTITY)
select '60', ID, '12','1' from XWING.UPGRADE where NAME = 'Charges sismiques' and UPGRADE_TYPE_ID = '6';</v>
      </c>
      <c r="AC65" t="str">
        <f t="shared" si="11"/>
        <v/>
      </c>
      <c r="AD65" t="str">
        <f t="shared" si="12"/>
        <v/>
      </c>
      <c r="AE65">
        <f t="shared" si="13"/>
        <v>0</v>
      </c>
      <c r="AF65">
        <f t="shared" si="14"/>
        <v>0</v>
      </c>
      <c r="AG65">
        <f t="shared" si="15"/>
        <v>1</v>
      </c>
    </row>
    <row r="66" spans="1:33" x14ac:dyDescent="0.25">
      <c r="B66">
        <f t="shared" si="1"/>
        <v>44</v>
      </c>
      <c r="C66" t="str">
        <f t="shared" si="2"/>
        <v/>
      </c>
      <c r="D66">
        <f t="shared" si="3"/>
        <v>61</v>
      </c>
      <c r="E66" s="80" t="s">
        <v>789</v>
      </c>
      <c r="F66" s="80">
        <f t="shared" si="21"/>
        <v>18</v>
      </c>
      <c r="H66" s="80">
        <f t="shared" ref="H66" si="30">LEN(G66)</f>
        <v>0</v>
      </c>
      <c r="I66" t="s">
        <v>33</v>
      </c>
      <c r="J66">
        <v>12</v>
      </c>
      <c r="K66" t="s">
        <v>79</v>
      </c>
      <c r="L66">
        <v>5</v>
      </c>
      <c r="M66">
        <v>5</v>
      </c>
      <c r="R66">
        <f t="shared" si="4"/>
        <v>0</v>
      </c>
      <c r="T66">
        <f t="shared" si="5"/>
        <v>0</v>
      </c>
      <c r="W66">
        <f t="shared" si="6"/>
        <v>0</v>
      </c>
      <c r="X66">
        <f t="shared" si="7"/>
        <v>1</v>
      </c>
      <c r="Y66">
        <f t="shared" si="8"/>
        <v>1</v>
      </c>
      <c r="Z66">
        <v>1</v>
      </c>
      <c r="AA66" t="str">
        <f t="shared" si="9"/>
        <v/>
      </c>
      <c r="AB66" t="str">
        <f t="shared" si="10"/>
        <v>insert into XWING.UPGRADE_EXPANSION (ID, UPGRADE_ID, EXPANSION_ID, QUANTITY)
select '61', ID, '12','1' from XWING.UPGRADE where NAME = 'Missiles d''assaut' and UPGRADE_TYPE_ID = '5';</v>
      </c>
      <c r="AC66" t="str">
        <f t="shared" si="11"/>
        <v/>
      </c>
      <c r="AD66" t="str">
        <f t="shared" si="12"/>
        <v/>
      </c>
      <c r="AE66">
        <f t="shared" si="13"/>
        <v>0</v>
      </c>
      <c r="AF66">
        <f t="shared" si="14"/>
        <v>0</v>
      </c>
      <c r="AG66">
        <f t="shared" si="15"/>
        <v>1</v>
      </c>
    </row>
    <row r="67" spans="1:33" x14ac:dyDescent="0.25">
      <c r="B67">
        <f t="shared" ref="B67:B128" si="31">IF(A67="x",B66+1,B66)</f>
        <v>44</v>
      </c>
      <c r="C67" t="str">
        <f t="shared" ref="C67:C128" si="32">IF(A67="x",B67,"")</f>
        <v/>
      </c>
      <c r="D67">
        <f t="shared" ref="D67:D130" si="33">IF(OR(E67&lt;&gt;E66,I67&lt;&gt;I66),D66+1,D66)</f>
        <v>62</v>
      </c>
      <c r="E67" s="80" t="s">
        <v>94</v>
      </c>
      <c r="F67" s="80">
        <f t="shared" si="21"/>
        <v>28</v>
      </c>
      <c r="H67" s="80">
        <f t="shared" ref="H67:H70" si="34">LEN(G67)</f>
        <v>0</v>
      </c>
      <c r="I67" t="s">
        <v>33</v>
      </c>
      <c r="J67">
        <v>12</v>
      </c>
      <c r="K67" t="s">
        <v>80</v>
      </c>
      <c r="L67">
        <v>4</v>
      </c>
      <c r="M67">
        <v>6</v>
      </c>
      <c r="R67">
        <f t="shared" ref="R67:R130" si="35">IF(Q67=1,1,0)</f>
        <v>0</v>
      </c>
      <c r="T67">
        <f t="shared" ref="T67:T130" si="36">IF(S67=1,1,0)</f>
        <v>0</v>
      </c>
      <c r="W67">
        <f t="shared" ref="W67:W130" si="37">IF(AND(E67=E68,I67=I68),X68,0)</f>
        <v>0</v>
      </c>
      <c r="X67">
        <f t="shared" ref="X67:X130" si="38">W67+1</f>
        <v>1</v>
      </c>
      <c r="Y67">
        <f t="shared" ref="Y67:Y130" si="39">IF(OR(E67&lt;&gt;E66,I67&lt;&gt;I66),X67,0)</f>
        <v>1</v>
      </c>
      <c r="Z67">
        <v>1</v>
      </c>
      <c r="AA67" t="str">
        <f t="shared" ref="AA67:AA130" si="40">IF(A67="x","insert into XWING.UPGRADE (ID, NAME, DESCRIPTION, UPGRADE_TYPE_ID, COST, UNIQUENESS, LIMITED)
values ('"&amp;C67&amp;"','"&amp;E67&amp;"','"&amp;G67&amp;"','"&amp;L67&amp;"','"&amp;M67&amp;"','"&amp;R67&amp;"','"&amp;T67&amp;"');","")</f>
        <v/>
      </c>
      <c r="AB67" t="str">
        <f t="shared" ref="AB67:AB130" si="41">IF(OR(E67&lt;&gt;E66,I67&lt;&gt;I66),"insert into XWING.UPGRADE_EXPANSION (ID, UPGRADE_ID, EXPANSION_ID, QUANTITY)
select '"&amp;D67&amp;"', ID, '"&amp;J67&amp;"','"&amp;X67&amp;"' from XWING.UPGRADE where NAME = '"&amp;E67&amp;"' and UPGRADE_TYPE_ID = '"&amp;L67&amp;"';","")</f>
        <v>insert into XWING.UPGRADE_EXPANSION (ID, UPGRADE_ID, EXPANSION_ID, QUANTITY)
select '62', ID, '12','1' from XWING.UPGRADE where NAME = 'Torpilles à protons avancées' and UPGRADE_TYPE_ID = '4';</v>
      </c>
      <c r="AC67" t="str">
        <f t="shared" ref="AC67:AC130" si="42">IF(A67="x",IF(U67&gt;0,"insert into XWING.UPGRADE_RESTRICTION (UPGRADE_ID, RESTRICTION_ID)
values ('"&amp;C67&amp;"','"&amp;U67&amp;"');",""),"")</f>
        <v/>
      </c>
      <c r="AD67" t="str">
        <f t="shared" ref="AD67:AD130" si="43">IF(A67="x",IF(V67&gt;0,"insert into XWING.UPGRADE_RESTRICTION (UPGRADE_ID, RESTRICTION_ID)
values ('"&amp;C67&amp;"','"&amp;V67&amp;"');",""),"")</f>
        <v/>
      </c>
      <c r="AE67">
        <f t="shared" ref="AE67:AE130" si="44">IF(A67="x",IF(G67="",1,0),0)</f>
        <v>0</v>
      </c>
      <c r="AF67">
        <f t="shared" ref="AF67:AF130" si="45">IF(A67="x",1,0)</f>
        <v>0</v>
      </c>
      <c r="AG67">
        <f t="shared" ref="AG67:AG130" si="46">IF(E67&lt;&gt;E66,1,0)</f>
        <v>1</v>
      </c>
    </row>
    <row r="68" spans="1:33" x14ac:dyDescent="0.25">
      <c r="A68" t="s">
        <v>106</v>
      </c>
      <c r="B68">
        <f t="shared" si="31"/>
        <v>45</v>
      </c>
      <c r="C68">
        <f t="shared" si="32"/>
        <v>45</v>
      </c>
      <c r="D68">
        <f t="shared" si="33"/>
        <v>63</v>
      </c>
      <c r="E68" s="80" t="s">
        <v>135</v>
      </c>
      <c r="F68" s="80">
        <f t="shared" si="21"/>
        <v>22</v>
      </c>
      <c r="G68" s="111" t="s">
        <v>752</v>
      </c>
      <c r="H68" s="80">
        <f t="shared" si="34"/>
        <v>144</v>
      </c>
      <c r="I68" t="s">
        <v>95</v>
      </c>
      <c r="J68">
        <v>10</v>
      </c>
      <c r="K68" t="s">
        <v>66</v>
      </c>
      <c r="L68">
        <v>9</v>
      </c>
      <c r="M68">
        <v>1</v>
      </c>
      <c r="R68">
        <f t="shared" si="35"/>
        <v>0</v>
      </c>
      <c r="T68">
        <f t="shared" si="36"/>
        <v>0</v>
      </c>
      <c r="W68">
        <f t="shared" si="37"/>
        <v>0</v>
      </c>
      <c r="X68">
        <f t="shared" si="38"/>
        <v>1</v>
      </c>
      <c r="Y68">
        <f t="shared" si="39"/>
        <v>1</v>
      </c>
      <c r="AA68" t="str">
        <f t="shared" si="40"/>
        <v>insert into XWING.UPGRADE (ID, NAME, DESCRIPTION, UPGRADE_TYPE_ID, COST, UNIQUENESS, LIMITED)
values ('45','Agent de renseignement','Au début de la phase d''activation, choisissez 1 vaisseau ennemi situé à portée 1-2. Vous pouvez regarder la manoeuvre choisie pour ce vaisseau.','9','1','0','0');</v>
      </c>
      <c r="AB68" t="str">
        <f t="shared" si="41"/>
        <v>insert into XWING.UPGRADE_EXPANSION (ID, UPGRADE_ID, EXPANSION_ID, QUANTITY)
select '63', ID, '10','1' from XWING.UPGRADE where NAME = 'Agent de renseignement' and UPGRADE_TYPE_ID = '9';</v>
      </c>
      <c r="AC68" t="str">
        <f t="shared" si="42"/>
        <v/>
      </c>
      <c r="AD68" t="str">
        <f t="shared" si="43"/>
        <v/>
      </c>
      <c r="AE68">
        <f t="shared" si="13"/>
        <v>0</v>
      </c>
      <c r="AF68">
        <f t="shared" si="45"/>
        <v>1</v>
      </c>
      <c r="AG68">
        <f t="shared" si="46"/>
        <v>1</v>
      </c>
    </row>
    <row r="69" spans="1:33" x14ac:dyDescent="0.25">
      <c r="A69" t="s">
        <v>106</v>
      </c>
      <c r="B69">
        <f t="shared" si="31"/>
        <v>46</v>
      </c>
      <c r="C69">
        <f t="shared" si="32"/>
        <v>46</v>
      </c>
      <c r="D69">
        <f t="shared" si="33"/>
        <v>64</v>
      </c>
      <c r="E69" s="80" t="s">
        <v>136</v>
      </c>
      <c r="F69" s="80">
        <f t="shared" si="21"/>
        <v>26</v>
      </c>
      <c r="G69" s="80" t="s">
        <v>746</v>
      </c>
      <c r="H69" s="80">
        <f t="shared" si="34"/>
        <v>119</v>
      </c>
      <c r="I69" t="s">
        <v>95</v>
      </c>
      <c r="J69">
        <v>10</v>
      </c>
      <c r="K69" t="s">
        <v>66</v>
      </c>
      <c r="L69">
        <v>9</v>
      </c>
      <c r="M69">
        <v>3</v>
      </c>
      <c r="R69">
        <f t="shared" si="35"/>
        <v>0</v>
      </c>
      <c r="T69">
        <f t="shared" si="36"/>
        <v>0</v>
      </c>
      <c r="W69">
        <f t="shared" si="37"/>
        <v>0</v>
      </c>
      <c r="X69">
        <f t="shared" si="38"/>
        <v>1</v>
      </c>
      <c r="Y69">
        <f t="shared" si="39"/>
        <v>1</v>
      </c>
      <c r="AA69" t="str">
        <f t="shared" si="40"/>
        <v>insert into XWING.UPGRADE (ID, NAME, DESCRIPTION, UPGRADE_TYPE_ID, COST, UNIQUENESS, LIMITED)
values ('46','Officier en reconnaissance','Quand vous effectuez une action de concentration, assignez 1 marqueur de concentration supplémentaire à votre vaisseau.','9','3','0','0');</v>
      </c>
      <c r="AB69" t="str">
        <f t="shared" si="41"/>
        <v>insert into XWING.UPGRADE_EXPANSION (ID, UPGRADE_ID, EXPANSION_ID, QUANTITY)
select '64', ID, '10','1' from XWING.UPGRADE where NAME = 'Officier en reconnaissance' and UPGRADE_TYPE_ID = '9';</v>
      </c>
      <c r="AC69" t="str">
        <f t="shared" si="42"/>
        <v/>
      </c>
      <c r="AD69" t="str">
        <f t="shared" si="43"/>
        <v/>
      </c>
      <c r="AE69">
        <f t="shared" ref="AE69:AE70" si="47">IF(A69="x",IF(G69="",1,0),0)</f>
        <v>0</v>
      </c>
      <c r="AF69">
        <f t="shared" si="45"/>
        <v>1</v>
      </c>
      <c r="AG69">
        <f t="shared" si="46"/>
        <v>1</v>
      </c>
    </row>
    <row r="70" spans="1:33" x14ac:dyDescent="0.25">
      <c r="A70" t="s">
        <v>106</v>
      </c>
      <c r="B70">
        <f t="shared" si="31"/>
        <v>47</v>
      </c>
      <c r="C70">
        <f t="shared" si="32"/>
        <v>47</v>
      </c>
      <c r="D70">
        <f t="shared" si="33"/>
        <v>65</v>
      </c>
      <c r="E70" s="80" t="s">
        <v>137</v>
      </c>
      <c r="F70" s="80">
        <f t="shared" si="21"/>
        <v>8</v>
      </c>
      <c r="G70" s="80" t="s">
        <v>778</v>
      </c>
      <c r="H70" s="80">
        <f t="shared" si="34"/>
        <v>323</v>
      </c>
      <c r="I70" t="s">
        <v>95</v>
      </c>
      <c r="J70">
        <v>10</v>
      </c>
      <c r="K70" t="s">
        <v>66</v>
      </c>
      <c r="L70">
        <v>9</v>
      </c>
      <c r="M70">
        <v>2</v>
      </c>
      <c r="R70">
        <f t="shared" si="35"/>
        <v>0</v>
      </c>
      <c r="T70">
        <f t="shared" si="36"/>
        <v>0</v>
      </c>
      <c r="W70">
        <f t="shared" si="37"/>
        <v>0</v>
      </c>
      <c r="X70">
        <f t="shared" si="38"/>
        <v>1</v>
      </c>
      <c r="Y70">
        <f t="shared" si="39"/>
        <v>1</v>
      </c>
      <c r="AA70" t="str">
        <f>IF(A70="x","insert into XWING.UPGRADE (ID, NAME, DESCRIPTION, UPGRADE_TYPE_ID, COST, UNIQUENESS, LIMITED)
values ('"&amp;C70&amp;"','"&amp;E70&amp;"','"&amp;G75&amp;"','"&amp;L70&amp;"','"&amp;M70&amp;"','"&amp;R70&amp;"','"&amp;T70&amp;"');","")</f>
        <v>insert into XWING.UPGRADE (ID, NAME, DESCRIPTION, UPGRADE_TYPE_ID, COST, UNIQUENESS, LIMITED)
values ('47','Saboteur','Après avoir effectué une attaque contre un vaisseau ennemi, vous pouvez subir 2 dégâts pour infliger 1 dégât critique à cet appareil.','9','2','0','0');</v>
      </c>
      <c r="AB70" t="str">
        <f t="shared" si="41"/>
        <v>insert into XWING.UPGRADE_EXPANSION (ID, UPGRADE_ID, EXPANSION_ID, QUANTITY)
select '65', ID, '10','1' from XWING.UPGRADE where NAME = 'Saboteur' and UPGRADE_TYPE_ID = '9';</v>
      </c>
      <c r="AC70" t="str">
        <f t="shared" si="42"/>
        <v/>
      </c>
      <c r="AD70" t="str">
        <f t="shared" si="43"/>
        <v/>
      </c>
      <c r="AE70">
        <f t="shared" si="47"/>
        <v>0</v>
      </c>
      <c r="AF70">
        <f t="shared" si="45"/>
        <v>1</v>
      </c>
      <c r="AG70">
        <f t="shared" si="46"/>
        <v>1</v>
      </c>
    </row>
    <row r="71" spans="1:33" x14ac:dyDescent="0.25">
      <c r="B71">
        <f t="shared" si="31"/>
        <v>47</v>
      </c>
      <c r="C71" t="str">
        <f t="shared" si="32"/>
        <v/>
      </c>
      <c r="D71">
        <f t="shared" si="33"/>
        <v>66</v>
      </c>
      <c r="E71" s="80" t="s">
        <v>56</v>
      </c>
      <c r="F71" s="80">
        <f t="shared" si="21"/>
        <v>27</v>
      </c>
      <c r="H71" s="80">
        <f t="shared" ref="H71:H73" si="48">LEN(G71)</f>
        <v>0</v>
      </c>
      <c r="I71" t="s">
        <v>95</v>
      </c>
      <c r="J71">
        <v>10</v>
      </c>
      <c r="K71" t="s">
        <v>59</v>
      </c>
      <c r="L71">
        <v>7</v>
      </c>
      <c r="M71">
        <v>5</v>
      </c>
      <c r="R71">
        <f t="shared" si="35"/>
        <v>0</v>
      </c>
      <c r="T71">
        <f t="shared" si="36"/>
        <v>0</v>
      </c>
      <c r="W71">
        <f t="shared" si="37"/>
        <v>0</v>
      </c>
      <c r="X71">
        <f t="shared" si="38"/>
        <v>1</v>
      </c>
      <c r="Y71">
        <f t="shared" si="39"/>
        <v>1</v>
      </c>
      <c r="AA71" t="str">
        <f t="shared" si="40"/>
        <v/>
      </c>
      <c r="AB71" t="str">
        <f t="shared" si="41"/>
        <v>insert into XWING.UPGRADE_EXPANSION (ID, UPGRADE_ID, EXPANSION_ID, QUANTITY)
select '66', ID, '10','1' from XWING.UPGRADE where NAME = 'Tourelles à canons ioniques' and UPGRADE_TYPE_ID = '7';</v>
      </c>
      <c r="AC71" t="str">
        <f t="shared" si="42"/>
        <v/>
      </c>
      <c r="AD71" t="str">
        <f t="shared" si="43"/>
        <v/>
      </c>
      <c r="AE71">
        <f t="shared" si="44"/>
        <v>0</v>
      </c>
      <c r="AF71">
        <f t="shared" si="45"/>
        <v>0</v>
      </c>
      <c r="AG71">
        <f t="shared" si="46"/>
        <v>1</v>
      </c>
    </row>
    <row r="72" spans="1:33" x14ac:dyDescent="0.25">
      <c r="A72" t="s">
        <v>106</v>
      </c>
      <c r="B72">
        <f t="shared" si="31"/>
        <v>48</v>
      </c>
      <c r="C72">
        <f t="shared" si="32"/>
        <v>48</v>
      </c>
      <c r="D72">
        <f t="shared" si="33"/>
        <v>67</v>
      </c>
      <c r="E72" s="80" t="s">
        <v>138</v>
      </c>
      <c r="F72" s="80">
        <f t="shared" si="21"/>
        <v>17</v>
      </c>
      <c r="G72" s="80" t="s">
        <v>616</v>
      </c>
      <c r="H72" s="80">
        <f t="shared" si="48"/>
        <v>168</v>
      </c>
      <c r="I72" t="s">
        <v>95</v>
      </c>
      <c r="J72">
        <v>10</v>
      </c>
      <c r="K72" t="s">
        <v>59</v>
      </c>
      <c r="L72">
        <v>7</v>
      </c>
      <c r="M72">
        <v>4</v>
      </c>
      <c r="O72">
        <v>3</v>
      </c>
      <c r="P72" s="87" t="s">
        <v>615</v>
      </c>
      <c r="R72">
        <f t="shared" si="35"/>
        <v>0</v>
      </c>
      <c r="T72">
        <f t="shared" si="36"/>
        <v>0</v>
      </c>
      <c r="W72">
        <f t="shared" si="37"/>
        <v>0</v>
      </c>
      <c r="X72">
        <f t="shared" si="38"/>
        <v>1</v>
      </c>
      <c r="Y72">
        <f t="shared" si="39"/>
        <v>1</v>
      </c>
      <c r="AA72" t="str">
        <f t="shared" si="40"/>
        <v>insert into XWING.UPGRADE (ID, NAME, DESCRIPTION, UPGRADE_TYPE_ID, COST, UNIQUENESS, LIMITED)
values ('48','Tourelles blaster','&lt;b&gt;Attaque (concentration) :&lt;/b&gt;  dépensez un marqueur concentration pour effectuer cette attaque contre 1 vaisseau (même s''il se situe en dehors de votre arc de tir).','7','4','0','0');</v>
      </c>
      <c r="AB72" t="str">
        <f t="shared" si="41"/>
        <v>insert into XWING.UPGRADE_EXPANSION (ID, UPGRADE_ID, EXPANSION_ID, QUANTITY)
select '67', ID, '10','1' from XWING.UPGRADE where NAME = 'Tourelles blaster' and UPGRADE_TYPE_ID = '7';</v>
      </c>
      <c r="AC72" t="str">
        <f t="shared" si="42"/>
        <v/>
      </c>
      <c r="AD72" t="str">
        <f t="shared" si="43"/>
        <v/>
      </c>
      <c r="AE72">
        <f t="shared" si="44"/>
        <v>0</v>
      </c>
      <c r="AF72">
        <f t="shared" si="45"/>
        <v>1</v>
      </c>
      <c r="AG72">
        <f t="shared" si="46"/>
        <v>1</v>
      </c>
    </row>
    <row r="73" spans="1:33" x14ac:dyDescent="0.25">
      <c r="A73" t="s">
        <v>106</v>
      </c>
      <c r="B73">
        <f t="shared" si="31"/>
        <v>49</v>
      </c>
      <c r="C73">
        <f t="shared" si="32"/>
        <v>49</v>
      </c>
      <c r="D73">
        <f t="shared" si="33"/>
        <v>68</v>
      </c>
      <c r="E73" s="80" t="s">
        <v>139</v>
      </c>
      <c r="F73" s="80">
        <f t="shared" si="21"/>
        <v>10</v>
      </c>
      <c r="G73" s="80" t="s">
        <v>643</v>
      </c>
      <c r="H73" s="80">
        <f t="shared" si="48"/>
        <v>105</v>
      </c>
      <c r="I73" t="s">
        <v>95</v>
      </c>
      <c r="J73">
        <v>10</v>
      </c>
      <c r="K73" t="s">
        <v>75</v>
      </c>
      <c r="L73">
        <v>13</v>
      </c>
      <c r="M73">
        <v>3</v>
      </c>
      <c r="Q73">
        <v>1</v>
      </c>
      <c r="R73">
        <f t="shared" si="35"/>
        <v>1</v>
      </c>
      <c r="T73">
        <f t="shared" si="36"/>
        <v>0</v>
      </c>
      <c r="U73">
        <v>14</v>
      </c>
      <c r="W73">
        <f t="shared" si="37"/>
        <v>0</v>
      </c>
      <c r="X73">
        <f t="shared" si="38"/>
        <v>1</v>
      </c>
      <c r="Y73">
        <f t="shared" si="39"/>
        <v>1</v>
      </c>
      <c r="AA73" t="str">
        <f t="shared" si="40"/>
        <v>insert into XWING.UPGRADE (ID, NAME, DESCRIPTION, UPGRADE_TYPE_ID, COST, UNIQUENESS, LIMITED)
values ('49','Moldy Crow','Lors de la phase de dénouement, ne retirez pas les marqueurs concentrations inutilisés de votre vaisseau.','13','3','1','0');</v>
      </c>
      <c r="AB73" t="str">
        <f t="shared" si="41"/>
        <v>insert into XWING.UPGRADE_EXPANSION (ID, UPGRADE_ID, EXPANSION_ID, QUANTITY)
select '68', ID, '10','1' from XWING.UPGRADE where NAME = 'Moldy Crow' and UPGRADE_TYPE_ID = '13';</v>
      </c>
      <c r="AC73" t="str">
        <f t="shared" si="42"/>
        <v>insert into XWING.UPGRADE_RESTRICTION (UPGRADE_ID, RESTRICTION_ID)
values ('49','14');</v>
      </c>
      <c r="AD73" t="str">
        <f t="shared" si="43"/>
        <v/>
      </c>
      <c r="AE73">
        <f t="shared" si="44"/>
        <v>0</v>
      </c>
      <c r="AF73">
        <f t="shared" si="45"/>
        <v>1</v>
      </c>
      <c r="AG73">
        <f t="shared" si="46"/>
        <v>1</v>
      </c>
    </row>
    <row r="74" spans="1:33" x14ac:dyDescent="0.25">
      <c r="B74">
        <f t="shared" si="31"/>
        <v>49</v>
      </c>
      <c r="C74" t="str">
        <f t="shared" si="32"/>
        <v/>
      </c>
      <c r="D74">
        <f t="shared" si="33"/>
        <v>69</v>
      </c>
      <c r="E74" s="80" t="s">
        <v>85</v>
      </c>
      <c r="F74" s="80">
        <f t="shared" si="21"/>
        <v>17</v>
      </c>
      <c r="H74" s="80">
        <f t="shared" ref="H74:H81" si="49">LEN(G74)</f>
        <v>0</v>
      </c>
      <c r="I74" t="s">
        <v>96</v>
      </c>
      <c r="J74">
        <v>13</v>
      </c>
      <c r="K74" t="s">
        <v>77</v>
      </c>
      <c r="L74">
        <v>8</v>
      </c>
      <c r="M74">
        <v>7</v>
      </c>
      <c r="R74">
        <f t="shared" si="35"/>
        <v>0</v>
      </c>
      <c r="T74">
        <f t="shared" si="36"/>
        <v>0</v>
      </c>
      <c r="W74">
        <f t="shared" si="37"/>
        <v>0</v>
      </c>
      <c r="X74">
        <f t="shared" si="38"/>
        <v>1</v>
      </c>
      <c r="Y74">
        <f t="shared" si="39"/>
        <v>1</v>
      </c>
      <c r="AA74" t="str">
        <f t="shared" si="40"/>
        <v/>
      </c>
      <c r="AB74" t="str">
        <f t="shared" si="41"/>
        <v>insert into XWING.UPGRADE_EXPANSION (ID, UPGRADE_ID, EXPANSION_ID, QUANTITY)
select '69', ID, '13','1' from XWING.UPGRADE where NAME = 'Canon laser lourd' and UPGRADE_TYPE_ID = '8';</v>
      </c>
      <c r="AC74" t="str">
        <f t="shared" si="42"/>
        <v/>
      </c>
      <c r="AD74" t="str">
        <f t="shared" si="43"/>
        <v/>
      </c>
      <c r="AE74">
        <f t="shared" si="44"/>
        <v>0</v>
      </c>
      <c r="AF74">
        <f t="shared" si="45"/>
        <v>0</v>
      </c>
      <c r="AG74">
        <f t="shared" si="46"/>
        <v>1</v>
      </c>
    </row>
    <row r="75" spans="1:33" x14ac:dyDescent="0.25">
      <c r="A75" t="s">
        <v>106</v>
      </c>
      <c r="B75">
        <f t="shared" si="31"/>
        <v>50</v>
      </c>
      <c r="C75">
        <f t="shared" si="32"/>
        <v>50</v>
      </c>
      <c r="D75">
        <f t="shared" si="33"/>
        <v>70</v>
      </c>
      <c r="E75" s="80" t="s">
        <v>43</v>
      </c>
      <c r="F75" s="80">
        <f t="shared" si="21"/>
        <v>10</v>
      </c>
      <c r="G75" s="80" t="s">
        <v>741</v>
      </c>
      <c r="H75" s="80">
        <f t="shared" si="49"/>
        <v>133</v>
      </c>
      <c r="I75" t="s">
        <v>96</v>
      </c>
      <c r="J75">
        <v>13</v>
      </c>
      <c r="K75" t="s">
        <v>66</v>
      </c>
      <c r="L75">
        <v>9</v>
      </c>
      <c r="M75">
        <v>3</v>
      </c>
      <c r="Q75">
        <v>1</v>
      </c>
      <c r="R75">
        <f t="shared" si="35"/>
        <v>1</v>
      </c>
      <c r="T75">
        <f t="shared" si="36"/>
        <v>0</v>
      </c>
      <c r="U75">
        <v>1</v>
      </c>
      <c r="W75">
        <f t="shared" si="37"/>
        <v>0</v>
      </c>
      <c r="X75">
        <f t="shared" si="38"/>
        <v>1</v>
      </c>
      <c r="Y75">
        <f t="shared" si="39"/>
        <v>1</v>
      </c>
      <c r="AA75" t="str">
        <f t="shared" si="40"/>
        <v>insert into XWING.UPGRADE (ID, NAME, DESCRIPTION, UPGRADE_TYPE_ID, COST, UNIQUENESS, LIMITED)
values ('50','Dark Vador','Après avoir effectué une attaque contre un vaisseau ennemi, vous pouvez subir 2 dégâts pour infliger 1 dégât critique à cet appareil.','9','3','1','0');</v>
      </c>
      <c r="AB75" t="str">
        <f t="shared" si="41"/>
        <v>insert into XWING.UPGRADE_EXPANSION (ID, UPGRADE_ID, EXPANSION_ID, QUANTITY)
select '70', ID, '13','1' from XWING.UPGRADE where NAME = 'Dark Vador' and UPGRADE_TYPE_ID = '9';</v>
      </c>
      <c r="AC75" t="str">
        <f t="shared" si="42"/>
        <v>insert into XWING.UPGRADE_RESTRICTION (UPGRADE_ID, RESTRICTION_ID)
values ('50','1');</v>
      </c>
      <c r="AD75" t="str">
        <f t="shared" si="43"/>
        <v/>
      </c>
      <c r="AE75">
        <f t="shared" si="44"/>
        <v>0</v>
      </c>
      <c r="AF75">
        <f t="shared" si="45"/>
        <v>1</v>
      </c>
      <c r="AG75">
        <f t="shared" si="46"/>
        <v>1</v>
      </c>
    </row>
    <row r="76" spans="1:33" x14ac:dyDescent="0.25">
      <c r="A76" t="s">
        <v>106</v>
      </c>
      <c r="B76">
        <f t="shared" si="31"/>
        <v>51</v>
      </c>
      <c r="C76">
        <f t="shared" si="32"/>
        <v>51</v>
      </c>
      <c r="D76">
        <f t="shared" si="33"/>
        <v>71</v>
      </c>
      <c r="E76" s="80" t="s">
        <v>140</v>
      </c>
      <c r="F76" s="80">
        <f t="shared" si="21"/>
        <v>10</v>
      </c>
      <c r="G76" s="80" t="s">
        <v>806</v>
      </c>
      <c r="H76" s="80">
        <f t="shared" si="49"/>
        <v>218</v>
      </c>
      <c r="I76" t="s">
        <v>96</v>
      </c>
      <c r="J76">
        <v>13</v>
      </c>
      <c r="K76" t="s">
        <v>66</v>
      </c>
      <c r="L76">
        <v>9</v>
      </c>
      <c r="M76">
        <v>3</v>
      </c>
      <c r="R76">
        <f t="shared" si="35"/>
        <v>0</v>
      </c>
      <c r="T76">
        <f t="shared" si="36"/>
        <v>0</v>
      </c>
      <c r="W76">
        <f t="shared" si="37"/>
        <v>0</v>
      </c>
      <c r="X76">
        <f t="shared" si="38"/>
        <v>1</v>
      </c>
      <c r="Y76">
        <f t="shared" si="39"/>
        <v>1</v>
      </c>
      <c r="AA76" t="str">
        <f t="shared" si="40"/>
        <v>insert into XWING.UPGRADE (ID, NAME, DESCRIPTION, UPGRADE_TYPE_ID, COST, UNIQUENESS, LIMITED)
values ('51','Navigateur','Quand vous révélez une manoeuvre, vous pouvez tourner le cadran sur une autre manoeuvre ayant la même direction. Vous ne pouvez pas tourner le cadran sur une manoeuvre rouge si vous avez au moins un marqueur de stress.','9','3','0','0');</v>
      </c>
      <c r="AB76" t="str">
        <f t="shared" si="41"/>
        <v>insert into XWING.UPGRADE_EXPANSION (ID, UPGRADE_ID, EXPANSION_ID, QUANTITY)
select '71', ID, '13','1' from XWING.UPGRADE where NAME = 'Navigateur' and UPGRADE_TYPE_ID = '9';</v>
      </c>
      <c r="AC76" t="str">
        <f t="shared" si="42"/>
        <v/>
      </c>
      <c r="AD76" t="str">
        <f t="shared" si="43"/>
        <v/>
      </c>
      <c r="AE76">
        <f t="shared" si="44"/>
        <v>0</v>
      </c>
      <c r="AF76">
        <f t="shared" si="45"/>
        <v>1</v>
      </c>
      <c r="AG76">
        <f t="shared" si="46"/>
        <v>1</v>
      </c>
    </row>
    <row r="77" spans="1:33" x14ac:dyDescent="0.25">
      <c r="A77" t="s">
        <v>106</v>
      </c>
      <c r="B77">
        <f t="shared" si="31"/>
        <v>52</v>
      </c>
      <c r="C77">
        <f t="shared" si="32"/>
        <v>52</v>
      </c>
      <c r="D77">
        <f t="shared" si="33"/>
        <v>72</v>
      </c>
      <c r="E77" s="80" t="s">
        <v>141</v>
      </c>
      <c r="F77" s="80">
        <f t="shared" si="21"/>
        <v>18</v>
      </c>
      <c r="G77" s="80" t="s">
        <v>836</v>
      </c>
      <c r="H77" s="80">
        <f t="shared" si="49"/>
        <v>239</v>
      </c>
      <c r="I77" t="s">
        <v>96</v>
      </c>
      <c r="J77">
        <v>13</v>
      </c>
      <c r="K77" t="s">
        <v>66</v>
      </c>
      <c r="L77">
        <v>9</v>
      </c>
      <c r="M77">
        <v>4</v>
      </c>
      <c r="R77">
        <f t="shared" si="35"/>
        <v>0</v>
      </c>
      <c r="T77">
        <f t="shared" si="36"/>
        <v>0</v>
      </c>
      <c r="W77">
        <f t="shared" si="37"/>
        <v>0</v>
      </c>
      <c r="X77">
        <f t="shared" si="38"/>
        <v>1</v>
      </c>
      <c r="Y77">
        <f t="shared" si="39"/>
        <v>1</v>
      </c>
      <c r="AA77" t="str">
        <f t="shared" si="40"/>
        <v>insert into XWING.UPGRADE (ID, NAME, DESCRIPTION, UPGRADE_TYPE_ID, COST, UNIQUENESS, LIMITED)
values ('52','Pilote instructeur','Quand vous défendez, vous pouvez relancer 1 de vos résultats &lt;img class="smallicon" src="$path/actionicone_focus.png"&gt;. Si la valeur de pilotage de l''attaquant est de 2 ou moins, vous pouvez relancer 1 de vos résultats vierges à la place.','9','4','0','0');</v>
      </c>
      <c r="AB77" t="str">
        <f t="shared" si="41"/>
        <v>insert into XWING.UPGRADE_EXPANSION (ID, UPGRADE_ID, EXPANSION_ID, QUANTITY)
select '72', ID, '13','1' from XWING.UPGRADE where NAME = 'Pilote instructeur' and UPGRADE_TYPE_ID = '9';</v>
      </c>
      <c r="AC77" t="str">
        <f t="shared" si="42"/>
        <v/>
      </c>
      <c r="AD77" t="str">
        <f t="shared" si="43"/>
        <v/>
      </c>
      <c r="AE77">
        <f t="shared" si="44"/>
        <v>0</v>
      </c>
      <c r="AF77">
        <f t="shared" si="45"/>
        <v>1</v>
      </c>
      <c r="AG77">
        <f t="shared" si="46"/>
        <v>1</v>
      </c>
    </row>
    <row r="78" spans="1:33" x14ac:dyDescent="0.25">
      <c r="A78" t="s">
        <v>106</v>
      </c>
      <c r="B78">
        <f t="shared" si="31"/>
        <v>53</v>
      </c>
      <c r="C78">
        <f t="shared" si="32"/>
        <v>53</v>
      </c>
      <c r="D78">
        <f t="shared" si="33"/>
        <v>73</v>
      </c>
      <c r="E78" s="80" t="s">
        <v>142</v>
      </c>
      <c r="F78" s="80">
        <f t="shared" si="21"/>
        <v>18</v>
      </c>
      <c r="G78" s="80" t="s">
        <v>745</v>
      </c>
      <c r="H78" s="80">
        <f t="shared" si="49"/>
        <v>123</v>
      </c>
      <c r="I78" t="s">
        <v>96</v>
      </c>
      <c r="J78">
        <v>13</v>
      </c>
      <c r="K78" t="s">
        <v>66</v>
      </c>
      <c r="L78">
        <v>9</v>
      </c>
      <c r="M78">
        <v>3</v>
      </c>
      <c r="Q78">
        <v>1</v>
      </c>
      <c r="R78">
        <f t="shared" si="35"/>
        <v>1</v>
      </c>
      <c r="T78">
        <f t="shared" si="36"/>
        <v>0</v>
      </c>
      <c r="U78">
        <v>1</v>
      </c>
      <c r="W78">
        <f t="shared" si="37"/>
        <v>0</v>
      </c>
      <c r="X78">
        <f t="shared" si="38"/>
        <v>1</v>
      </c>
      <c r="Y78">
        <f t="shared" si="39"/>
        <v>1</v>
      </c>
      <c r="AA78" t="str">
        <f t="shared" si="40"/>
        <v>insert into XWING.UPGRADE (ID, NAME, DESCRIPTION, UPGRADE_TYPE_ID, COST, UNIQUENESS, LIMITED)
values ('53','Prisonnier rebelle','Une fois par tour, le premier vaisseau qui vous déclare comme la cible d''une attaque reçoit aussitôt 1 marqueur de stress.','9','3','1','0');</v>
      </c>
      <c r="AB78" t="str">
        <f t="shared" si="41"/>
        <v>insert into XWING.UPGRADE_EXPANSION (ID, UPGRADE_ID, EXPANSION_ID, QUANTITY)
select '73', ID, '13','1' from XWING.UPGRADE where NAME = 'Prisonnier rebelle' and UPGRADE_TYPE_ID = '9';</v>
      </c>
      <c r="AC78" t="str">
        <f t="shared" si="42"/>
        <v>insert into XWING.UPGRADE_RESTRICTION (UPGRADE_ID, RESTRICTION_ID)
values ('53','1');</v>
      </c>
      <c r="AD78" t="str">
        <f t="shared" si="43"/>
        <v/>
      </c>
      <c r="AE78">
        <f t="shared" si="44"/>
        <v>0</v>
      </c>
      <c r="AF78">
        <f t="shared" si="45"/>
        <v>1</v>
      </c>
      <c r="AG78">
        <f t="shared" si="46"/>
        <v>1</v>
      </c>
    </row>
    <row r="79" spans="1:33" x14ac:dyDescent="0.25">
      <c r="A79" t="s">
        <v>106</v>
      </c>
      <c r="B79">
        <f t="shared" si="31"/>
        <v>54</v>
      </c>
      <c r="C79">
        <f t="shared" si="32"/>
        <v>54</v>
      </c>
      <c r="D79">
        <f t="shared" si="33"/>
        <v>74</v>
      </c>
      <c r="E79" s="80" t="s">
        <v>143</v>
      </c>
      <c r="F79" s="80">
        <f t="shared" si="21"/>
        <v>22</v>
      </c>
      <c r="G79" s="80" t="s">
        <v>807</v>
      </c>
      <c r="H79" s="80">
        <f t="shared" si="49"/>
        <v>255</v>
      </c>
      <c r="I79" t="s">
        <v>96</v>
      </c>
      <c r="J79">
        <v>13</v>
      </c>
      <c r="K79" t="s">
        <v>90</v>
      </c>
      <c r="L79">
        <v>10</v>
      </c>
      <c r="M79">
        <v>4</v>
      </c>
      <c r="R79">
        <f t="shared" si="35"/>
        <v>0</v>
      </c>
      <c r="T79">
        <f t="shared" si="36"/>
        <v>0</v>
      </c>
      <c r="W79">
        <f t="shared" si="37"/>
        <v>0</v>
      </c>
      <c r="X79">
        <f t="shared" si="38"/>
        <v>1</v>
      </c>
      <c r="Y79">
        <f t="shared" si="39"/>
        <v>1</v>
      </c>
      <c r="AA79" t="str">
        <f t="shared" si="40"/>
        <v>insert into XWING.UPGRADE (ID, NAME, DESCRIPTION, UPGRADE_TYPE_ID, COST, UNIQUENESS, LIMITED)
values ('54','Brouilleur de senseurs','Quand vous défendez, vous pouvez changer 1 des résultats &lt;img class="smallicon" src="$path/icone_hit.png"&gt; de l''attaquant en résultat &lt;img class="smallicon" src="$path/action/icone_focus.png"&gt;. L''attaquant ne peut pas relancer le dé au résultat modifié.','10','4','0','0');</v>
      </c>
      <c r="AB79" t="str">
        <f t="shared" si="41"/>
        <v>insert into XWING.UPGRADE_EXPANSION (ID, UPGRADE_ID, EXPANSION_ID, QUANTITY)
select '74', ID, '13','1' from XWING.UPGRADE where NAME = 'Brouilleur de senseurs' and UPGRADE_TYPE_ID = '10';</v>
      </c>
      <c r="AC79" t="str">
        <f t="shared" si="42"/>
        <v/>
      </c>
      <c r="AD79" t="str">
        <f t="shared" si="43"/>
        <v/>
      </c>
      <c r="AE79">
        <f t="shared" si="44"/>
        <v>0</v>
      </c>
      <c r="AF79">
        <f t="shared" si="45"/>
        <v>1</v>
      </c>
      <c r="AG79">
        <f t="shared" si="46"/>
        <v>1</v>
      </c>
    </row>
    <row r="80" spans="1:33" x14ac:dyDescent="0.25">
      <c r="A80" t="s">
        <v>106</v>
      </c>
      <c r="B80">
        <f t="shared" si="31"/>
        <v>55</v>
      </c>
      <c r="C80">
        <f t="shared" si="32"/>
        <v>55</v>
      </c>
      <c r="D80">
        <f t="shared" si="33"/>
        <v>75</v>
      </c>
      <c r="E80" s="80" t="s">
        <v>144</v>
      </c>
      <c r="F80" s="80">
        <f t="shared" si="21"/>
        <v>16</v>
      </c>
      <c r="G80" s="80" t="s">
        <v>639</v>
      </c>
      <c r="H80" s="80">
        <f t="shared" si="49"/>
        <v>175</v>
      </c>
      <c r="I80" t="s">
        <v>96</v>
      </c>
      <c r="J80">
        <v>13</v>
      </c>
      <c r="K80" t="s">
        <v>90</v>
      </c>
      <c r="L80">
        <v>10</v>
      </c>
      <c r="M80">
        <v>3</v>
      </c>
      <c r="R80">
        <f t="shared" si="35"/>
        <v>0</v>
      </c>
      <c r="T80">
        <f t="shared" si="36"/>
        <v>0</v>
      </c>
      <c r="W80">
        <f t="shared" si="37"/>
        <v>0</v>
      </c>
      <c r="X80">
        <f t="shared" si="38"/>
        <v>1</v>
      </c>
      <c r="Y80">
        <f t="shared" si="39"/>
        <v>1</v>
      </c>
      <c r="AA80" t="str">
        <f t="shared" si="40"/>
        <v>insert into XWING.UPGRADE (ID, NAME, DESCRIPTION, UPGRADE_TYPE_ID, COST, UNIQUENESS, LIMITED)
values ('55','Senseurs avancés','Juste avant de révéler votre manoeuvre, vous pouvez effectuer 1 action gratuite. Si vous utilisez cette capacité, vous devez passer l''étape "Effectuer une action" ce tour-ci.','10','3','0','0');</v>
      </c>
      <c r="AB80" t="str">
        <f t="shared" si="41"/>
        <v>insert into XWING.UPGRADE_EXPANSION (ID, UPGRADE_ID, EXPANSION_ID, QUANTITY)
select '75', ID, '13','1' from XWING.UPGRADE where NAME = 'Senseurs avancés' and UPGRADE_TYPE_ID = '10';</v>
      </c>
      <c r="AC80" t="str">
        <f t="shared" si="42"/>
        <v/>
      </c>
      <c r="AD80" t="str">
        <f t="shared" si="43"/>
        <v/>
      </c>
      <c r="AE80">
        <f t="shared" si="44"/>
        <v>0</v>
      </c>
      <c r="AF80">
        <f t="shared" si="45"/>
        <v>1</v>
      </c>
      <c r="AG80">
        <f t="shared" si="46"/>
        <v>1</v>
      </c>
    </row>
    <row r="81" spans="1:33" x14ac:dyDescent="0.25">
      <c r="A81" t="s">
        <v>106</v>
      </c>
      <c r="B81">
        <f t="shared" si="31"/>
        <v>56</v>
      </c>
      <c r="C81">
        <f t="shared" si="32"/>
        <v>56</v>
      </c>
      <c r="D81">
        <f t="shared" si="33"/>
        <v>76</v>
      </c>
      <c r="E81" s="80" t="s">
        <v>145</v>
      </c>
      <c r="F81" s="80">
        <f t="shared" si="21"/>
        <v>20</v>
      </c>
      <c r="G81" s="80" t="s">
        <v>808</v>
      </c>
      <c r="H81" s="80">
        <f t="shared" si="49"/>
        <v>273</v>
      </c>
      <c r="I81" t="s">
        <v>96</v>
      </c>
      <c r="J81">
        <v>13</v>
      </c>
      <c r="K81" t="s">
        <v>81</v>
      </c>
      <c r="L81">
        <v>12</v>
      </c>
      <c r="M81">
        <v>2</v>
      </c>
      <c r="R81">
        <f t="shared" si="35"/>
        <v>0</v>
      </c>
      <c r="T81">
        <f t="shared" si="36"/>
        <v>0</v>
      </c>
      <c r="U81">
        <v>4</v>
      </c>
      <c r="W81">
        <f t="shared" si="37"/>
        <v>1</v>
      </c>
      <c r="X81">
        <f t="shared" si="38"/>
        <v>2</v>
      </c>
      <c r="Y81">
        <f t="shared" si="39"/>
        <v>2</v>
      </c>
      <c r="AA81" t="str">
        <f t="shared" si="40"/>
        <v>insert into XWING.UPGRADE (ID, NAME, DESCRIPTION, UPGRADE_TYPE_ID, COST, UNIQUENESS, LIMITED)
values ('56','Lasers antipoursuite','Quand un vaisseau ennemi exécute une manoeuvre l''obligeant à chevaucher votre appareil, lancez 1 dé d''attaque. Sur un résultat &lt;img class="smallicon" src="$path/icone_hit.png"&gt; ou &lt;img class="smallicon" src="$path/icone_criticalhit.png"&gt;, le vaisseau ennemi subi 1 dégât.','12','2','0','0');</v>
      </c>
      <c r="AB81" t="str">
        <f t="shared" si="41"/>
        <v>insert into XWING.UPGRADE_EXPANSION (ID, UPGRADE_ID, EXPANSION_ID, QUANTITY)
select '76', ID, '13','2' from XWING.UPGRADE where NAME = 'Lasers antipoursuite' and UPGRADE_TYPE_ID = '12';</v>
      </c>
      <c r="AC81" t="str">
        <f t="shared" si="42"/>
        <v>insert into XWING.UPGRADE_RESTRICTION (UPGRADE_ID, RESTRICTION_ID)
values ('56','4');</v>
      </c>
      <c r="AD81" t="str">
        <f t="shared" si="43"/>
        <v/>
      </c>
      <c r="AE81">
        <f t="shared" si="44"/>
        <v>0</v>
      </c>
      <c r="AF81">
        <f t="shared" si="45"/>
        <v>1</v>
      </c>
      <c r="AG81">
        <f t="shared" si="46"/>
        <v>1</v>
      </c>
    </row>
    <row r="82" spans="1:33" x14ac:dyDescent="0.25">
      <c r="B82">
        <f t="shared" ref="B82" si="50">IF(A82="x",B81+1,B81)</f>
        <v>56</v>
      </c>
      <c r="C82" t="str">
        <f t="shared" ref="C82" si="51">IF(A82="x",B82,"")</f>
        <v/>
      </c>
      <c r="D82">
        <f t="shared" si="33"/>
        <v>76</v>
      </c>
      <c r="E82" s="80" t="s">
        <v>145</v>
      </c>
      <c r="F82" s="80">
        <f t="shared" ref="F82:F145" si="52">LEN(E82)</f>
        <v>20</v>
      </c>
      <c r="I82" t="s">
        <v>96</v>
      </c>
      <c r="J82">
        <v>13</v>
      </c>
      <c r="K82" t="s">
        <v>81</v>
      </c>
      <c r="L82">
        <v>12</v>
      </c>
      <c r="M82">
        <v>2</v>
      </c>
      <c r="R82">
        <f t="shared" si="35"/>
        <v>0</v>
      </c>
      <c r="T82">
        <f t="shared" si="36"/>
        <v>0</v>
      </c>
      <c r="U82">
        <v>4</v>
      </c>
      <c r="W82">
        <f t="shared" si="37"/>
        <v>0</v>
      </c>
      <c r="X82">
        <f t="shared" si="38"/>
        <v>1</v>
      </c>
      <c r="Y82">
        <f t="shared" si="39"/>
        <v>0</v>
      </c>
      <c r="AA82" t="str">
        <f t="shared" si="40"/>
        <v/>
      </c>
      <c r="AB82" t="str">
        <f t="shared" si="41"/>
        <v/>
      </c>
      <c r="AC82" t="str">
        <f t="shared" si="42"/>
        <v/>
      </c>
      <c r="AD82" t="str">
        <f t="shared" si="43"/>
        <v/>
      </c>
      <c r="AE82">
        <f t="shared" si="44"/>
        <v>0</v>
      </c>
      <c r="AF82">
        <f t="shared" si="45"/>
        <v>0</v>
      </c>
      <c r="AG82">
        <f t="shared" si="46"/>
        <v>0</v>
      </c>
    </row>
    <row r="83" spans="1:33" x14ac:dyDescent="0.25">
      <c r="A83" t="s">
        <v>106</v>
      </c>
      <c r="B83">
        <f>IF(A83="x",B81+1,B81)</f>
        <v>57</v>
      </c>
      <c r="C83">
        <f t="shared" si="32"/>
        <v>57</v>
      </c>
      <c r="D83">
        <f t="shared" si="33"/>
        <v>77</v>
      </c>
      <c r="E83" s="80" t="s">
        <v>146</v>
      </c>
      <c r="F83" s="80">
        <f t="shared" si="52"/>
        <v>6</v>
      </c>
      <c r="G83" t="s">
        <v>644</v>
      </c>
      <c r="H83" s="80">
        <f t="shared" ref="H83" si="53">LEN(G83)</f>
        <v>116</v>
      </c>
      <c r="I83" t="s">
        <v>96</v>
      </c>
      <c r="J83">
        <v>13</v>
      </c>
      <c r="K83" t="s">
        <v>75</v>
      </c>
      <c r="L83">
        <v>13</v>
      </c>
      <c r="M83">
        <v>3</v>
      </c>
      <c r="Q83">
        <v>1</v>
      </c>
      <c r="R83">
        <f t="shared" si="35"/>
        <v>1</v>
      </c>
      <c r="T83">
        <f t="shared" si="36"/>
        <v>0</v>
      </c>
      <c r="U83">
        <v>15</v>
      </c>
      <c r="W83">
        <f t="shared" si="37"/>
        <v>0</v>
      </c>
      <c r="X83">
        <f t="shared" si="38"/>
        <v>1</v>
      </c>
      <c r="Y83">
        <f t="shared" si="39"/>
        <v>1</v>
      </c>
      <c r="AA83" t="str">
        <f t="shared" si="40"/>
        <v>insert into XWING.UPGRADE (ID, NAME, DESCRIPTION, UPGRADE_TYPE_ID, COST, UNIQUENESS, LIMITED)
values ('57','ST-321','Quand vous verrouillez une cible, vous pouvez verrouiller n''importe quel vaisseau ennemi situé dans la zone de jeu.','13','3','1','0');</v>
      </c>
      <c r="AB83" t="str">
        <f t="shared" si="41"/>
        <v>insert into XWING.UPGRADE_EXPANSION (ID, UPGRADE_ID, EXPANSION_ID, QUANTITY)
select '77', ID, '13','1' from XWING.UPGRADE where NAME = 'ST-321' and UPGRADE_TYPE_ID = '13';</v>
      </c>
      <c r="AC83" t="str">
        <f t="shared" si="42"/>
        <v>insert into XWING.UPGRADE_RESTRICTION (UPGRADE_ID, RESTRICTION_ID)
values ('57','15');</v>
      </c>
      <c r="AD83" t="str">
        <f t="shared" si="43"/>
        <v/>
      </c>
      <c r="AE83">
        <f t="shared" si="44"/>
        <v>0</v>
      </c>
      <c r="AF83">
        <f t="shared" si="45"/>
        <v>1</v>
      </c>
      <c r="AG83">
        <f t="shared" si="46"/>
        <v>1</v>
      </c>
    </row>
    <row r="84" spans="1:33" x14ac:dyDescent="0.25">
      <c r="A84" t="s">
        <v>106</v>
      </c>
      <c r="B84">
        <f t="shared" si="31"/>
        <v>58</v>
      </c>
      <c r="C84">
        <f t="shared" si="32"/>
        <v>58</v>
      </c>
      <c r="D84">
        <f t="shared" si="33"/>
        <v>78</v>
      </c>
      <c r="E84" s="80" t="s">
        <v>840</v>
      </c>
      <c r="F84" s="80">
        <f t="shared" si="52"/>
        <v>20</v>
      </c>
      <c r="G84" s="80" t="s">
        <v>602</v>
      </c>
      <c r="H84" s="80">
        <f t="shared" ref="H84" si="54">LEN(G84)</f>
        <v>178</v>
      </c>
      <c r="I84" t="s">
        <v>183</v>
      </c>
      <c r="J84">
        <v>18</v>
      </c>
      <c r="K84" t="s">
        <v>45</v>
      </c>
      <c r="L84">
        <v>1</v>
      </c>
      <c r="M84">
        <v>3</v>
      </c>
      <c r="R84">
        <f t="shared" si="35"/>
        <v>0</v>
      </c>
      <c r="T84">
        <f t="shared" si="36"/>
        <v>0</v>
      </c>
      <c r="W84">
        <f t="shared" si="37"/>
        <v>0</v>
      </c>
      <c r="X84">
        <f t="shared" si="38"/>
        <v>1</v>
      </c>
      <c r="Y84">
        <f t="shared" si="39"/>
        <v>1</v>
      </c>
      <c r="AA84" t="str">
        <f t="shared" si="40"/>
        <v>insert into XWING.UPGRADE (ID, NAME, DESCRIPTION, UPGRADE_TYPE_ID, COST, UNIQUENESS, LIMITED)
values ('58','Manoeuvre improbable','Quand vous attaquez un vaisseau situé dans votre arc de tir, si vous n''êtes pas dans l''arc de tir de ce vaisseau, réduisez sa valeur d''agilité de 1 (jusqu''à un minimum de 0).','1','3','0','0');</v>
      </c>
      <c r="AB84" t="str">
        <f t="shared" si="41"/>
        <v>insert into XWING.UPGRADE_EXPANSION (ID, UPGRADE_ID, EXPANSION_ID, QUANTITY)
select '78', ID, '18','1' from XWING.UPGRADE where NAME = 'Manoeuvre improbable' and UPGRADE_TYPE_ID = '1';</v>
      </c>
      <c r="AC84" t="str">
        <f t="shared" si="42"/>
        <v/>
      </c>
      <c r="AD84" t="str">
        <f t="shared" si="43"/>
        <v/>
      </c>
      <c r="AE84">
        <f t="shared" si="44"/>
        <v>0</v>
      </c>
      <c r="AF84">
        <f t="shared" si="45"/>
        <v>1</v>
      </c>
      <c r="AG84">
        <f t="shared" si="46"/>
        <v>1</v>
      </c>
    </row>
    <row r="85" spans="1:33" x14ac:dyDescent="0.25">
      <c r="A85" t="s">
        <v>106</v>
      </c>
      <c r="B85">
        <f t="shared" si="31"/>
        <v>59</v>
      </c>
      <c r="C85">
        <f t="shared" si="32"/>
        <v>59</v>
      </c>
      <c r="D85">
        <f t="shared" si="33"/>
        <v>79</v>
      </c>
      <c r="E85" s="80" t="s">
        <v>184</v>
      </c>
      <c r="F85" s="80">
        <f t="shared" si="52"/>
        <v>5</v>
      </c>
      <c r="G85" s="111" t="s">
        <v>809</v>
      </c>
      <c r="H85" s="80">
        <f t="shared" ref="H85:H86" si="55">LEN(G85)</f>
        <v>195</v>
      </c>
      <c r="I85" t="s">
        <v>183</v>
      </c>
      <c r="J85">
        <v>18</v>
      </c>
      <c r="K85" t="s">
        <v>47</v>
      </c>
      <c r="L85">
        <v>2</v>
      </c>
      <c r="M85">
        <v>3</v>
      </c>
      <c r="Q85">
        <v>1</v>
      </c>
      <c r="R85">
        <f t="shared" si="35"/>
        <v>1</v>
      </c>
      <c r="T85">
        <f t="shared" si="36"/>
        <v>0</v>
      </c>
      <c r="W85">
        <f t="shared" si="37"/>
        <v>0</v>
      </c>
      <c r="X85">
        <f t="shared" si="38"/>
        <v>1</v>
      </c>
      <c r="Y85">
        <f t="shared" si="39"/>
        <v>1</v>
      </c>
      <c r="AA85" t="str">
        <f t="shared" si="40"/>
        <v>insert into XWING.UPGRADE (ID, NAME, DESCRIPTION, UPGRADE_TYPE_ID, COST, UNIQUENESS, LIMITED)
values ('59','R7-T1','&lt;b&gt;Action :&lt;/b&gt; choisissez un vaisseau ennemi situé à portée 1-2. Si vous êtes dans son arc de tir, vous pouvez le verrouiller. Ensuite, vous pouvez effectuer une action d''accélération gratuite.','2','3','1','0');</v>
      </c>
      <c r="AB85" t="str">
        <f t="shared" si="41"/>
        <v>insert into XWING.UPGRADE_EXPANSION (ID, UPGRADE_ID, EXPANSION_ID, QUANTITY)
select '79', ID, '18','1' from XWING.UPGRADE where NAME = 'R7-T1' and UPGRADE_TYPE_ID = '2';</v>
      </c>
      <c r="AC85" t="str">
        <f t="shared" si="42"/>
        <v/>
      </c>
      <c r="AD85" t="str">
        <f t="shared" si="43"/>
        <v/>
      </c>
      <c r="AE85">
        <f t="shared" si="44"/>
        <v>0</v>
      </c>
      <c r="AF85">
        <f t="shared" si="45"/>
        <v>1</v>
      </c>
      <c r="AG85">
        <f t="shared" si="46"/>
        <v>1</v>
      </c>
    </row>
    <row r="86" spans="1:33" x14ac:dyDescent="0.25">
      <c r="A86" t="s">
        <v>106</v>
      </c>
      <c r="B86">
        <f t="shared" si="31"/>
        <v>60</v>
      </c>
      <c r="C86">
        <f t="shared" si="32"/>
        <v>60</v>
      </c>
      <c r="D86">
        <f t="shared" si="33"/>
        <v>80</v>
      </c>
      <c r="E86" s="80" t="s">
        <v>185</v>
      </c>
      <c r="F86" s="80">
        <f t="shared" si="52"/>
        <v>12</v>
      </c>
      <c r="G86" s="111" t="s">
        <v>810</v>
      </c>
      <c r="H86" s="80">
        <f t="shared" si="55"/>
        <v>214</v>
      </c>
      <c r="I86" t="s">
        <v>183</v>
      </c>
      <c r="J86">
        <v>18</v>
      </c>
      <c r="K86" t="s">
        <v>47</v>
      </c>
      <c r="L86">
        <v>2</v>
      </c>
      <c r="M86">
        <v>2</v>
      </c>
      <c r="R86">
        <f t="shared" si="35"/>
        <v>0</v>
      </c>
      <c r="T86">
        <f t="shared" si="36"/>
        <v>0</v>
      </c>
      <c r="W86">
        <f t="shared" si="37"/>
        <v>0</v>
      </c>
      <c r="X86">
        <f t="shared" si="38"/>
        <v>1</v>
      </c>
      <c r="Y86">
        <f t="shared" si="39"/>
        <v>1</v>
      </c>
      <c r="AA86" t="str">
        <f t="shared" si="40"/>
        <v>insert into XWING.UPGRADE (ID, NAME, DESCRIPTION, UPGRADE_TYPE_ID, COST, UNIQUENESS, LIMITED)
values ('60','Astromech R7','Une fois par tour, quand vous défendez, si vous avez verrouillé l''attaquant, vous pouvez dépenser l''acquisition de cible pour choisir tout ou partie des dés d''attaque. L''attaquant doit relancer les dés choisis.','2','2','0','0');</v>
      </c>
      <c r="AB86" t="str">
        <f t="shared" si="41"/>
        <v>insert into XWING.UPGRADE_EXPANSION (ID, UPGRADE_ID, EXPANSION_ID, QUANTITY)
select '80', ID, '18','1' from XWING.UPGRADE where NAME = 'Astromech R7' and UPGRADE_TYPE_ID = '2';</v>
      </c>
      <c r="AC86" t="str">
        <f t="shared" si="42"/>
        <v/>
      </c>
      <c r="AD86" t="str">
        <f t="shared" si="43"/>
        <v/>
      </c>
      <c r="AE86">
        <f t="shared" si="44"/>
        <v>0</v>
      </c>
      <c r="AF86">
        <f t="shared" si="45"/>
        <v>1</v>
      </c>
      <c r="AG86">
        <f t="shared" si="46"/>
        <v>1</v>
      </c>
    </row>
    <row r="87" spans="1:33" x14ac:dyDescent="0.25">
      <c r="B87">
        <f t="shared" si="31"/>
        <v>60</v>
      </c>
      <c r="C87" t="str">
        <f t="shared" si="32"/>
        <v/>
      </c>
      <c r="D87">
        <f t="shared" si="33"/>
        <v>81</v>
      </c>
      <c r="E87" s="80" t="s">
        <v>144</v>
      </c>
      <c r="F87" s="80">
        <f t="shared" si="52"/>
        <v>16</v>
      </c>
      <c r="I87" t="s">
        <v>183</v>
      </c>
      <c r="J87">
        <v>18</v>
      </c>
      <c r="K87" t="s">
        <v>90</v>
      </c>
      <c r="L87">
        <v>10</v>
      </c>
      <c r="M87">
        <v>3</v>
      </c>
      <c r="R87">
        <f t="shared" si="35"/>
        <v>0</v>
      </c>
      <c r="T87">
        <f t="shared" si="36"/>
        <v>0</v>
      </c>
      <c r="W87">
        <f t="shared" si="37"/>
        <v>0</v>
      </c>
      <c r="X87">
        <f t="shared" si="38"/>
        <v>1</v>
      </c>
      <c r="Y87">
        <f t="shared" si="39"/>
        <v>1</v>
      </c>
      <c r="AA87" t="str">
        <f t="shared" si="40"/>
        <v/>
      </c>
      <c r="AB87" t="str">
        <f t="shared" si="41"/>
        <v>insert into XWING.UPGRADE_EXPANSION (ID, UPGRADE_ID, EXPANSION_ID, QUANTITY)
select '81', ID, '18','1' from XWING.UPGRADE where NAME = 'Senseurs avancés' and UPGRADE_TYPE_ID = '10';</v>
      </c>
      <c r="AC87" t="str">
        <f t="shared" si="42"/>
        <v/>
      </c>
      <c r="AD87" t="str">
        <f t="shared" si="43"/>
        <v/>
      </c>
      <c r="AE87">
        <f t="shared" si="44"/>
        <v>0</v>
      </c>
      <c r="AF87">
        <f t="shared" si="45"/>
        <v>0</v>
      </c>
      <c r="AG87">
        <f t="shared" si="46"/>
        <v>1</v>
      </c>
    </row>
    <row r="88" spans="1:33" x14ac:dyDescent="0.25">
      <c r="A88" t="s">
        <v>106</v>
      </c>
      <c r="B88">
        <f t="shared" si="31"/>
        <v>61</v>
      </c>
      <c r="C88">
        <f t="shared" si="32"/>
        <v>61</v>
      </c>
      <c r="D88">
        <f t="shared" si="33"/>
        <v>82</v>
      </c>
      <c r="E88" s="80" t="s">
        <v>186</v>
      </c>
      <c r="F88" s="80">
        <f t="shared" si="52"/>
        <v>20</v>
      </c>
      <c r="G88" s="80" t="s">
        <v>811</v>
      </c>
      <c r="H88" s="80">
        <f t="shared" ref="H88" si="56">LEN(G88)</f>
        <v>256</v>
      </c>
      <c r="I88" t="s">
        <v>183</v>
      </c>
      <c r="J88">
        <v>18</v>
      </c>
      <c r="K88" t="s">
        <v>80</v>
      </c>
      <c r="L88">
        <v>4</v>
      </c>
      <c r="M88">
        <v>2</v>
      </c>
      <c r="O88">
        <v>3</v>
      </c>
      <c r="P88" s="87" t="s">
        <v>608</v>
      </c>
      <c r="R88">
        <f t="shared" si="35"/>
        <v>0</v>
      </c>
      <c r="T88">
        <f t="shared" si="36"/>
        <v>0</v>
      </c>
      <c r="W88">
        <f t="shared" si="37"/>
        <v>0</v>
      </c>
      <c r="X88">
        <f t="shared" si="38"/>
        <v>1</v>
      </c>
      <c r="Y88">
        <f t="shared" si="39"/>
        <v>1</v>
      </c>
      <c r="AA88" t="str">
        <f t="shared" si="40"/>
        <v>insert into XWING.UPGRADE (ID, NAME, DESCRIPTION, UPGRADE_TYPE_ID, COST, UNIQUENESS, LIMITED)
values ('61','Torpilles fléchettes','&lt;b&gt;Attaque (acquisition de cible) :&lt;/b&gt; défaussez cette carte et dépensez votre acquisition de cible pour effectuer cette attaque. Après que vous avez effectué cette attaque, le défenseur reçoit 1 marqueur de stress si sa valeur de coque est de 4 ou moins.','4','2','0','0');</v>
      </c>
      <c r="AB88" t="str">
        <f t="shared" si="41"/>
        <v>insert into XWING.UPGRADE_EXPANSION (ID, UPGRADE_ID, EXPANSION_ID, QUANTITY)
select '82', ID, '18','1' from XWING.UPGRADE where NAME = 'Torpilles fléchettes' and UPGRADE_TYPE_ID = '4';</v>
      </c>
      <c r="AC88" t="str">
        <f t="shared" si="42"/>
        <v/>
      </c>
      <c r="AD88" t="str">
        <f t="shared" si="43"/>
        <v/>
      </c>
      <c r="AE88">
        <f t="shared" si="44"/>
        <v>0</v>
      </c>
      <c r="AF88">
        <f t="shared" si="45"/>
        <v>1</v>
      </c>
      <c r="AG88">
        <f t="shared" si="46"/>
        <v>1</v>
      </c>
    </row>
    <row r="89" spans="1:33" x14ac:dyDescent="0.25">
      <c r="A89" t="s">
        <v>106</v>
      </c>
      <c r="B89">
        <f t="shared" si="31"/>
        <v>62</v>
      </c>
      <c r="C89">
        <f t="shared" si="32"/>
        <v>62</v>
      </c>
      <c r="D89">
        <f t="shared" si="33"/>
        <v>83</v>
      </c>
      <c r="E89" s="80" t="s">
        <v>187</v>
      </c>
      <c r="F89" s="80">
        <f t="shared" si="52"/>
        <v>6</v>
      </c>
      <c r="G89" s="80" t="s">
        <v>812</v>
      </c>
      <c r="H89" s="80">
        <f t="shared" ref="H89:H95" si="57">LEN(G89)</f>
        <v>178</v>
      </c>
      <c r="I89" t="s">
        <v>30</v>
      </c>
      <c r="J89">
        <v>16</v>
      </c>
      <c r="K89" t="s">
        <v>45</v>
      </c>
      <c r="L89">
        <v>1</v>
      </c>
      <c r="M89">
        <v>2</v>
      </c>
      <c r="R89">
        <f t="shared" si="35"/>
        <v>0</v>
      </c>
      <c r="T89">
        <f t="shared" si="36"/>
        <v>0</v>
      </c>
      <c r="W89">
        <f t="shared" si="37"/>
        <v>0</v>
      </c>
      <c r="X89">
        <f t="shared" si="38"/>
        <v>1</v>
      </c>
      <c r="Y89">
        <f t="shared" si="39"/>
        <v>1</v>
      </c>
      <c r="AA89" t="str">
        <f t="shared" si="40"/>
        <v>insert into XWING.UPGRADE (ID, NAME, DESCRIPTION, UPGRADE_TYPE_ID, COST, UNIQUENESS, LIMITED)
values ('62','Leurre','Au début de la phase de Combat, vous pouvez choisir un vaisseau allié situé à portée 1-2. Echangez votre valeur de pilotage avec celle de ce vaisseau jusqu''à la fin de la phase.','1','2','0','0');</v>
      </c>
      <c r="AB89" t="str">
        <f t="shared" si="41"/>
        <v>insert into XWING.UPGRADE_EXPANSION (ID, UPGRADE_ID, EXPANSION_ID, QUANTITY)
select '83', ID, '16','1' from XWING.UPGRADE where NAME = 'Leurre' and UPGRADE_TYPE_ID = '1';</v>
      </c>
      <c r="AC89" t="str">
        <f t="shared" si="42"/>
        <v/>
      </c>
      <c r="AD89" t="str">
        <f t="shared" si="43"/>
        <v/>
      </c>
      <c r="AE89">
        <f t="shared" si="44"/>
        <v>0</v>
      </c>
      <c r="AF89">
        <f t="shared" si="45"/>
        <v>1</v>
      </c>
      <c r="AG89">
        <f t="shared" si="46"/>
        <v>1</v>
      </c>
    </row>
    <row r="90" spans="1:33" x14ac:dyDescent="0.25">
      <c r="A90" t="s">
        <v>106</v>
      </c>
      <c r="B90">
        <f t="shared" si="31"/>
        <v>63</v>
      </c>
      <c r="C90">
        <f t="shared" si="32"/>
        <v>63</v>
      </c>
      <c r="D90">
        <f t="shared" si="33"/>
        <v>84</v>
      </c>
      <c r="E90" s="80" t="s">
        <v>188</v>
      </c>
      <c r="F90" s="80">
        <f t="shared" si="52"/>
        <v>6</v>
      </c>
      <c r="G90" s="80" t="s">
        <v>603</v>
      </c>
      <c r="H90" s="80">
        <f t="shared" si="57"/>
        <v>105</v>
      </c>
      <c r="I90" t="s">
        <v>30</v>
      </c>
      <c r="J90">
        <v>16</v>
      </c>
      <c r="K90" t="s">
        <v>45</v>
      </c>
      <c r="L90">
        <v>1</v>
      </c>
      <c r="M90">
        <v>2</v>
      </c>
      <c r="R90">
        <f t="shared" si="35"/>
        <v>0</v>
      </c>
      <c r="T90">
        <f t="shared" si="36"/>
        <v>0</v>
      </c>
      <c r="W90">
        <f t="shared" si="37"/>
        <v>0</v>
      </c>
      <c r="X90">
        <f t="shared" si="38"/>
        <v>1</v>
      </c>
      <c r="Y90">
        <f t="shared" si="39"/>
        <v>1</v>
      </c>
      <c r="AA90" t="str">
        <f t="shared" si="40"/>
        <v>insert into XWING.UPGRADE (ID, NAME, DESCRIPTION, UPGRADE_TYPE_ID, COST, UNIQUENESS, LIMITED)
values ('63','Ailier','Au début de la phase de combat, retirez 1 marqueur de stress d''un autre vaisseau allié situé à portée 1.','1','2','0','0');</v>
      </c>
      <c r="AB90" t="str">
        <f t="shared" si="41"/>
        <v>insert into XWING.UPGRADE_EXPANSION (ID, UPGRADE_ID, EXPANSION_ID, QUANTITY)
select '84', ID, '16','1' from XWING.UPGRADE where NAME = 'Ailier' and UPGRADE_TYPE_ID = '1';</v>
      </c>
      <c r="AC90" t="str">
        <f t="shared" si="42"/>
        <v/>
      </c>
      <c r="AD90" t="str">
        <f t="shared" si="43"/>
        <v/>
      </c>
      <c r="AE90">
        <f t="shared" si="44"/>
        <v>0</v>
      </c>
      <c r="AF90">
        <f t="shared" si="45"/>
        <v>1</v>
      </c>
      <c r="AG90">
        <f t="shared" si="46"/>
        <v>1</v>
      </c>
    </row>
    <row r="91" spans="1:33" x14ac:dyDescent="0.25">
      <c r="B91">
        <f t="shared" si="31"/>
        <v>63</v>
      </c>
      <c r="C91" t="str">
        <f t="shared" si="32"/>
        <v/>
      </c>
      <c r="D91">
        <f t="shared" si="33"/>
        <v>85</v>
      </c>
      <c r="E91" s="80" t="s">
        <v>789</v>
      </c>
      <c r="F91" s="80">
        <f t="shared" si="52"/>
        <v>18</v>
      </c>
      <c r="H91" s="80">
        <f t="shared" si="57"/>
        <v>0</v>
      </c>
      <c r="I91" t="s">
        <v>30</v>
      </c>
      <c r="J91">
        <v>16</v>
      </c>
      <c r="K91" t="s">
        <v>79</v>
      </c>
      <c r="L91">
        <v>5</v>
      </c>
      <c r="M91">
        <v>5</v>
      </c>
      <c r="R91">
        <f t="shared" si="35"/>
        <v>0</v>
      </c>
      <c r="T91">
        <f t="shared" si="36"/>
        <v>0</v>
      </c>
      <c r="W91">
        <f t="shared" si="37"/>
        <v>0</v>
      </c>
      <c r="X91">
        <f t="shared" si="38"/>
        <v>1</v>
      </c>
      <c r="Y91">
        <f t="shared" si="39"/>
        <v>1</v>
      </c>
      <c r="AA91" t="str">
        <f t="shared" si="40"/>
        <v/>
      </c>
      <c r="AB91" t="str">
        <f t="shared" si="41"/>
        <v>insert into XWING.UPGRADE_EXPANSION (ID, UPGRADE_ID, EXPANSION_ID, QUANTITY)
select '85', ID, '16','1' from XWING.UPGRADE where NAME = 'Missiles d''assaut' and UPGRADE_TYPE_ID = '5';</v>
      </c>
      <c r="AC91" t="str">
        <f t="shared" si="42"/>
        <v/>
      </c>
      <c r="AD91" t="str">
        <f t="shared" si="43"/>
        <v/>
      </c>
      <c r="AE91">
        <f t="shared" si="44"/>
        <v>0</v>
      </c>
      <c r="AF91">
        <f t="shared" si="45"/>
        <v>0</v>
      </c>
      <c r="AG91">
        <f t="shared" si="46"/>
        <v>1</v>
      </c>
    </row>
    <row r="92" spans="1:33" x14ac:dyDescent="0.25">
      <c r="A92" t="s">
        <v>106</v>
      </c>
      <c r="B92">
        <f t="shared" si="31"/>
        <v>64</v>
      </c>
      <c r="C92">
        <f t="shared" si="32"/>
        <v>64</v>
      </c>
      <c r="D92">
        <f t="shared" si="33"/>
        <v>86</v>
      </c>
      <c r="E92" s="80" t="s">
        <v>189</v>
      </c>
      <c r="F92" s="80">
        <f t="shared" si="52"/>
        <v>28</v>
      </c>
      <c r="G92" s="80" t="s">
        <v>813</v>
      </c>
      <c r="H92" s="80">
        <f t="shared" si="57"/>
        <v>227</v>
      </c>
      <c r="I92" t="s">
        <v>30</v>
      </c>
      <c r="J92">
        <v>16</v>
      </c>
      <c r="K92" t="s">
        <v>79</v>
      </c>
      <c r="L92">
        <v>5</v>
      </c>
      <c r="M92">
        <v>3</v>
      </c>
      <c r="O92">
        <v>3</v>
      </c>
      <c r="P92" s="87" t="s">
        <v>608</v>
      </c>
      <c r="R92">
        <f t="shared" si="35"/>
        <v>0</v>
      </c>
      <c r="T92">
        <f t="shared" si="36"/>
        <v>0</v>
      </c>
      <c r="W92">
        <f t="shared" si="37"/>
        <v>0</v>
      </c>
      <c r="X92">
        <f t="shared" si="38"/>
        <v>1</v>
      </c>
      <c r="Y92">
        <f t="shared" si="39"/>
        <v>1</v>
      </c>
      <c r="AA92" t="str">
        <f t="shared" si="40"/>
        <v>insert into XWING.UPGRADE (ID, NAME, DESCRIPTION, UPGRADE_TYPE_ID, COST, UNIQUENESS, LIMITED)
values ('64','Missiles à impulsion ionique','&lt;b&gt;Attaque (acquisition de cible) :&lt;/b&gt; défaussez cette carte pour effectuer cette attaque. Si cette attaque touche, le défenseur subit 1 dégât et reçoit 2 marqueurs ioniques. Ensuite annulez le résultat de &lt;b&gt;tous&lt;/b&gt; les dés.','5','3','0','0');</v>
      </c>
      <c r="AB92" t="str">
        <f t="shared" si="41"/>
        <v>insert into XWING.UPGRADE_EXPANSION (ID, UPGRADE_ID, EXPANSION_ID, QUANTITY)
select '86', ID, '16','1' from XWING.UPGRADE where NAME = 'Missiles à impulsion ionique' and UPGRADE_TYPE_ID = '5';</v>
      </c>
      <c r="AC92" t="str">
        <f t="shared" si="42"/>
        <v/>
      </c>
      <c r="AD92" t="str">
        <f t="shared" si="43"/>
        <v/>
      </c>
      <c r="AE92">
        <f t="shared" si="44"/>
        <v>0</v>
      </c>
      <c r="AF92">
        <f t="shared" si="45"/>
        <v>1</v>
      </c>
      <c r="AG92">
        <f t="shared" si="46"/>
        <v>1</v>
      </c>
    </row>
    <row r="93" spans="1:33" x14ac:dyDescent="0.25">
      <c r="A93" t="s">
        <v>106</v>
      </c>
      <c r="B93">
        <f t="shared" si="31"/>
        <v>65</v>
      </c>
      <c r="C93">
        <f t="shared" si="32"/>
        <v>65</v>
      </c>
      <c r="D93">
        <f t="shared" si="33"/>
        <v>87</v>
      </c>
      <c r="E93" s="80" t="s">
        <v>190</v>
      </c>
      <c r="F93" s="80">
        <f t="shared" si="52"/>
        <v>27</v>
      </c>
      <c r="G93" s="80" t="s">
        <v>634</v>
      </c>
      <c r="H93" s="80">
        <f t="shared" si="57"/>
        <v>152</v>
      </c>
      <c r="I93" t="s">
        <v>30</v>
      </c>
      <c r="J93">
        <v>16</v>
      </c>
      <c r="K93" t="s">
        <v>81</v>
      </c>
      <c r="L93">
        <v>12</v>
      </c>
      <c r="M93">
        <v>1</v>
      </c>
      <c r="R93">
        <f t="shared" si="35"/>
        <v>0</v>
      </c>
      <c r="T93">
        <f t="shared" si="36"/>
        <v>0</v>
      </c>
      <c r="W93">
        <f t="shared" si="37"/>
        <v>0</v>
      </c>
      <c r="X93">
        <f t="shared" si="38"/>
        <v>1</v>
      </c>
      <c r="Y93">
        <f t="shared" si="39"/>
        <v>1</v>
      </c>
      <c r="AA93" t="str">
        <f t="shared" si="40"/>
        <v>insert into XWING.UPGRADE (ID, NAME, DESCRIPTION, UPGRADE_TYPE_ID, COST, UNIQUENESS, LIMITED)
values ('65','Munitions à sureté intégrée','Quand vous attaquez avec une arme secondaire qui vous demande de la défausser pour effectuer cette attaque, défaussez-la seulement si l''attaque touche.','12','1','0','0');</v>
      </c>
      <c r="AB93" t="str">
        <f t="shared" si="41"/>
        <v>insert into XWING.UPGRADE_EXPANSION (ID, UPGRADE_ID, EXPANSION_ID, QUANTITY)
select '87', ID, '16','1' from XWING.UPGRADE where NAME = 'Munitions à sureté intégrée' and UPGRADE_TYPE_ID = '12';</v>
      </c>
      <c r="AC93" t="str">
        <f t="shared" si="42"/>
        <v/>
      </c>
      <c r="AD93" t="str">
        <f t="shared" si="43"/>
        <v/>
      </c>
      <c r="AE93">
        <f t="shared" si="44"/>
        <v>0</v>
      </c>
      <c r="AF93">
        <f t="shared" si="45"/>
        <v>1</v>
      </c>
      <c r="AG93">
        <f t="shared" si="46"/>
        <v>1</v>
      </c>
    </row>
    <row r="94" spans="1:33" x14ac:dyDescent="0.25">
      <c r="B94">
        <f t="shared" si="31"/>
        <v>65</v>
      </c>
      <c r="C94" t="str">
        <f t="shared" si="32"/>
        <v/>
      </c>
      <c r="D94">
        <f t="shared" si="33"/>
        <v>88</v>
      </c>
      <c r="E94" s="80" t="s">
        <v>840</v>
      </c>
      <c r="F94" s="80">
        <f t="shared" si="52"/>
        <v>20</v>
      </c>
      <c r="H94" s="80">
        <f t="shared" ref="H94:H96" si="58">LEN(G94)</f>
        <v>0</v>
      </c>
      <c r="I94" t="s">
        <v>34</v>
      </c>
      <c r="J94">
        <v>17</v>
      </c>
      <c r="K94" t="s">
        <v>45</v>
      </c>
      <c r="L94">
        <v>1</v>
      </c>
      <c r="M94">
        <v>3</v>
      </c>
      <c r="R94">
        <f t="shared" si="35"/>
        <v>0</v>
      </c>
      <c r="T94">
        <f t="shared" si="36"/>
        <v>0</v>
      </c>
      <c r="W94">
        <f t="shared" si="37"/>
        <v>0</v>
      </c>
      <c r="X94">
        <f t="shared" si="38"/>
        <v>1</v>
      </c>
      <c r="Y94">
        <f t="shared" si="39"/>
        <v>1</v>
      </c>
      <c r="AA94" t="str">
        <f t="shared" si="40"/>
        <v/>
      </c>
      <c r="AB94" t="str">
        <f t="shared" si="41"/>
        <v>insert into XWING.UPGRADE_EXPANSION (ID, UPGRADE_ID, EXPANSION_ID, QUANTITY)
select '88', ID, '17','1' from XWING.UPGRADE where NAME = 'Manoeuvre improbable' and UPGRADE_TYPE_ID = '1';</v>
      </c>
      <c r="AC94" t="str">
        <f t="shared" si="42"/>
        <v/>
      </c>
      <c r="AD94" t="str">
        <f t="shared" si="43"/>
        <v/>
      </c>
      <c r="AE94">
        <f t="shared" si="44"/>
        <v>0</v>
      </c>
      <c r="AF94">
        <f t="shared" si="45"/>
        <v>0</v>
      </c>
      <c r="AG94">
        <f t="shared" si="46"/>
        <v>1</v>
      </c>
    </row>
    <row r="95" spans="1:33" x14ac:dyDescent="0.25">
      <c r="A95" t="s">
        <v>106</v>
      </c>
      <c r="B95">
        <f t="shared" si="31"/>
        <v>66</v>
      </c>
      <c r="C95">
        <f t="shared" si="32"/>
        <v>66</v>
      </c>
      <c r="D95">
        <f t="shared" si="33"/>
        <v>89</v>
      </c>
      <c r="E95" s="80" t="s">
        <v>191</v>
      </c>
      <c r="F95" s="80">
        <f t="shared" si="52"/>
        <v>9</v>
      </c>
      <c r="G95" s="80" t="s">
        <v>604</v>
      </c>
      <c r="H95" s="80">
        <f t="shared" si="57"/>
        <v>176</v>
      </c>
      <c r="I95" t="s">
        <v>34</v>
      </c>
      <c r="J95">
        <v>17</v>
      </c>
      <c r="K95" t="s">
        <v>45</v>
      </c>
      <c r="L95">
        <v>1</v>
      </c>
      <c r="M95">
        <v>3</v>
      </c>
      <c r="R95">
        <f t="shared" si="35"/>
        <v>0</v>
      </c>
      <c r="T95">
        <f t="shared" si="36"/>
        <v>0</v>
      </c>
      <c r="W95">
        <f t="shared" si="37"/>
        <v>0</v>
      </c>
      <c r="X95">
        <f t="shared" si="38"/>
        <v>1</v>
      </c>
      <c r="Y95">
        <f t="shared" si="39"/>
        <v>1</v>
      </c>
      <c r="AA95" t="str">
        <f t="shared" si="40"/>
        <v>insert into XWING.UPGRADE (ID, NAME, DESCRIPTION, UPGRADE_TYPE_ID, COST, UNIQUENESS, LIMITED)
values ('66','Prédateur','Quand vous attaquez, vous pouvez relancer 1 dé d''attaque. Si la valeur de pilotage du défenseur est de "2" ou moins, vous pouvez relancer jusqu''à 2 dés d''attaque à la place.','1','3','0','0');</v>
      </c>
      <c r="AB95" t="str">
        <f t="shared" si="41"/>
        <v>insert into XWING.UPGRADE_EXPANSION (ID, UPGRADE_ID, EXPANSION_ID, QUANTITY)
select '89', ID, '17','1' from XWING.UPGRADE where NAME = 'Prédateur' and UPGRADE_TYPE_ID = '1';</v>
      </c>
      <c r="AC95" t="str">
        <f t="shared" si="42"/>
        <v/>
      </c>
      <c r="AD95" t="str">
        <f t="shared" si="43"/>
        <v/>
      </c>
      <c r="AE95">
        <f t="shared" si="44"/>
        <v>0</v>
      </c>
      <c r="AF95">
        <f t="shared" si="45"/>
        <v>1</v>
      </c>
      <c r="AG95">
        <f t="shared" si="46"/>
        <v>1</v>
      </c>
    </row>
    <row r="96" spans="1:33" x14ac:dyDescent="0.25">
      <c r="B96">
        <f t="shared" si="31"/>
        <v>66</v>
      </c>
      <c r="C96" t="str">
        <f t="shared" si="32"/>
        <v/>
      </c>
      <c r="D96">
        <f t="shared" si="33"/>
        <v>90</v>
      </c>
      <c r="E96" s="80" t="s">
        <v>84</v>
      </c>
      <c r="F96" s="80">
        <f t="shared" si="52"/>
        <v>13</v>
      </c>
      <c r="H96" s="80">
        <f t="shared" si="58"/>
        <v>0</v>
      </c>
      <c r="I96" t="s">
        <v>34</v>
      </c>
      <c r="J96">
        <v>17</v>
      </c>
      <c r="K96" t="s">
        <v>77</v>
      </c>
      <c r="L96">
        <v>8</v>
      </c>
      <c r="M96">
        <v>3</v>
      </c>
      <c r="R96">
        <f t="shared" si="35"/>
        <v>0</v>
      </c>
      <c r="T96">
        <f t="shared" si="36"/>
        <v>0</v>
      </c>
      <c r="W96">
        <f t="shared" si="37"/>
        <v>0</v>
      </c>
      <c r="X96">
        <f t="shared" si="38"/>
        <v>1</v>
      </c>
      <c r="Y96">
        <f t="shared" si="39"/>
        <v>1</v>
      </c>
      <c r="AA96" t="str">
        <f t="shared" si="40"/>
        <v/>
      </c>
      <c r="AB96" t="str">
        <f t="shared" si="41"/>
        <v>insert into XWING.UPGRADE_EXPANSION (ID, UPGRADE_ID, EXPANSION_ID, QUANTITY)
select '90', ID, '17','1' from XWING.UPGRADE where NAME = 'Canon ionique' and UPGRADE_TYPE_ID = '8';</v>
      </c>
      <c r="AC96" t="str">
        <f t="shared" si="42"/>
        <v/>
      </c>
      <c r="AD96" t="str">
        <f t="shared" si="43"/>
        <v/>
      </c>
      <c r="AE96">
        <f t="shared" si="44"/>
        <v>0</v>
      </c>
      <c r="AF96">
        <f t="shared" si="45"/>
        <v>0</v>
      </c>
      <c r="AG96">
        <f t="shared" si="46"/>
        <v>1</v>
      </c>
    </row>
    <row r="97" spans="1:33" x14ac:dyDescent="0.25">
      <c r="B97">
        <f t="shared" si="31"/>
        <v>66</v>
      </c>
      <c r="C97" t="str">
        <f t="shared" si="32"/>
        <v/>
      </c>
      <c r="D97">
        <f t="shared" si="33"/>
        <v>91</v>
      </c>
      <c r="E97" s="80" t="s">
        <v>189</v>
      </c>
      <c r="F97" s="80">
        <f t="shared" si="52"/>
        <v>28</v>
      </c>
      <c r="H97" s="80">
        <f t="shared" ref="H97" si="59">LEN(G97)</f>
        <v>0</v>
      </c>
      <c r="I97" t="s">
        <v>34</v>
      </c>
      <c r="J97">
        <v>17</v>
      </c>
      <c r="K97" t="s">
        <v>79</v>
      </c>
      <c r="L97">
        <v>5</v>
      </c>
      <c r="M97">
        <v>3</v>
      </c>
      <c r="R97">
        <f t="shared" si="35"/>
        <v>0</v>
      </c>
      <c r="T97">
        <f t="shared" si="36"/>
        <v>0</v>
      </c>
      <c r="W97">
        <f t="shared" si="37"/>
        <v>0</v>
      </c>
      <c r="X97">
        <f t="shared" si="38"/>
        <v>1</v>
      </c>
      <c r="Y97">
        <f t="shared" si="39"/>
        <v>1</v>
      </c>
      <c r="AA97" t="str">
        <f t="shared" si="40"/>
        <v/>
      </c>
      <c r="AB97" t="str">
        <f t="shared" si="41"/>
        <v>insert into XWING.UPGRADE_EXPANSION (ID, UPGRADE_ID, EXPANSION_ID, QUANTITY)
select '91', ID, '17','1' from XWING.UPGRADE where NAME = 'Missiles à impulsion ionique' and UPGRADE_TYPE_ID = '5';</v>
      </c>
      <c r="AC97" t="str">
        <f t="shared" si="42"/>
        <v/>
      </c>
      <c r="AD97" t="str">
        <f t="shared" si="43"/>
        <v/>
      </c>
      <c r="AE97">
        <f t="shared" si="44"/>
        <v>0</v>
      </c>
      <c r="AF97">
        <f t="shared" si="45"/>
        <v>0</v>
      </c>
      <c r="AG97">
        <f t="shared" si="46"/>
        <v>1</v>
      </c>
    </row>
    <row r="98" spans="1:33" x14ac:dyDescent="0.25">
      <c r="B98">
        <f t="shared" si="31"/>
        <v>66</v>
      </c>
      <c r="C98" t="str">
        <f t="shared" si="32"/>
        <v/>
      </c>
      <c r="D98">
        <f t="shared" si="33"/>
        <v>92</v>
      </c>
      <c r="E98" s="80" t="s">
        <v>190</v>
      </c>
      <c r="F98" s="80">
        <f t="shared" si="52"/>
        <v>27</v>
      </c>
      <c r="I98" t="s">
        <v>34</v>
      </c>
      <c r="J98">
        <v>17</v>
      </c>
      <c r="K98" t="s">
        <v>81</v>
      </c>
      <c r="L98">
        <v>12</v>
      </c>
      <c r="M98">
        <v>1</v>
      </c>
      <c r="R98">
        <f t="shared" si="35"/>
        <v>0</v>
      </c>
      <c r="T98">
        <f t="shared" si="36"/>
        <v>0</v>
      </c>
      <c r="W98">
        <f t="shared" si="37"/>
        <v>0</v>
      </c>
      <c r="X98">
        <f t="shared" si="38"/>
        <v>1</v>
      </c>
      <c r="Y98">
        <f t="shared" si="39"/>
        <v>1</v>
      </c>
      <c r="AA98" t="str">
        <f t="shared" si="40"/>
        <v/>
      </c>
      <c r="AB98" t="str">
        <f t="shared" si="41"/>
        <v>insert into XWING.UPGRADE_EXPANSION (ID, UPGRADE_ID, EXPANSION_ID, QUANTITY)
select '92', ID, '17','1' from XWING.UPGRADE where NAME = 'Munitions à sureté intégrée' and UPGRADE_TYPE_ID = '12';</v>
      </c>
      <c r="AC98" t="str">
        <f t="shared" si="42"/>
        <v/>
      </c>
      <c r="AD98" t="str">
        <f t="shared" si="43"/>
        <v/>
      </c>
      <c r="AE98">
        <f t="shared" si="44"/>
        <v>0</v>
      </c>
      <c r="AF98">
        <f t="shared" si="45"/>
        <v>0</v>
      </c>
      <c r="AG98">
        <f t="shared" si="46"/>
        <v>1</v>
      </c>
    </row>
    <row r="99" spans="1:33" x14ac:dyDescent="0.25">
      <c r="B99">
        <f t="shared" si="31"/>
        <v>66</v>
      </c>
      <c r="C99" t="str">
        <f t="shared" si="32"/>
        <v/>
      </c>
      <c r="D99">
        <f t="shared" si="33"/>
        <v>93</v>
      </c>
      <c r="E99" s="80" t="s">
        <v>93</v>
      </c>
      <c r="F99" s="80">
        <f t="shared" si="52"/>
        <v>26</v>
      </c>
      <c r="I99" t="s">
        <v>192</v>
      </c>
      <c r="J99">
        <v>19</v>
      </c>
      <c r="K99" t="s">
        <v>90</v>
      </c>
      <c r="L99">
        <v>10</v>
      </c>
      <c r="M99">
        <v>2</v>
      </c>
      <c r="R99">
        <f t="shared" si="35"/>
        <v>0</v>
      </c>
      <c r="T99">
        <f t="shared" si="36"/>
        <v>0</v>
      </c>
      <c r="W99">
        <f t="shared" si="37"/>
        <v>0</v>
      </c>
      <c r="X99">
        <f t="shared" si="38"/>
        <v>1</v>
      </c>
      <c r="Y99">
        <f t="shared" si="39"/>
        <v>1</v>
      </c>
      <c r="AA99" t="str">
        <f t="shared" si="40"/>
        <v/>
      </c>
      <c r="AB99" t="str">
        <f t="shared" si="41"/>
        <v>insert into XWING.UPGRADE_EXPANSION (ID, UPGRADE_ID, EXPANSION_ID, QUANTITY)
select '93', ID, '19','1' from XWING.UPGRADE where NAME = 'Système de commande de tir' and UPGRADE_TYPE_ID = '10';</v>
      </c>
      <c r="AC99" t="str">
        <f t="shared" si="42"/>
        <v/>
      </c>
      <c r="AD99" t="str">
        <f t="shared" si="43"/>
        <v/>
      </c>
      <c r="AE99">
        <f t="shared" si="44"/>
        <v>0</v>
      </c>
      <c r="AF99">
        <f t="shared" si="45"/>
        <v>0</v>
      </c>
      <c r="AG99">
        <f t="shared" si="46"/>
        <v>1</v>
      </c>
    </row>
    <row r="100" spans="1:33" x14ac:dyDescent="0.25">
      <c r="B100">
        <f t="shared" si="31"/>
        <v>66</v>
      </c>
      <c r="C100" t="str">
        <f t="shared" si="32"/>
        <v/>
      </c>
      <c r="D100">
        <f t="shared" si="33"/>
        <v>94</v>
      </c>
      <c r="E100" s="80" t="s">
        <v>136</v>
      </c>
      <c r="F100" s="80">
        <f t="shared" si="52"/>
        <v>26</v>
      </c>
      <c r="H100" s="80">
        <f t="shared" ref="H100:H104" si="60">LEN(G100)</f>
        <v>0</v>
      </c>
      <c r="I100" t="s">
        <v>192</v>
      </c>
      <c r="J100">
        <v>19</v>
      </c>
      <c r="K100" t="s">
        <v>66</v>
      </c>
      <c r="L100">
        <v>9</v>
      </c>
      <c r="M100">
        <v>3</v>
      </c>
      <c r="R100">
        <f t="shared" si="35"/>
        <v>0</v>
      </c>
      <c r="T100">
        <f t="shared" si="36"/>
        <v>0</v>
      </c>
      <c r="W100">
        <f t="shared" si="37"/>
        <v>0</v>
      </c>
      <c r="X100">
        <f t="shared" si="38"/>
        <v>1</v>
      </c>
      <c r="Y100">
        <f t="shared" si="39"/>
        <v>1</v>
      </c>
      <c r="AA100" t="str">
        <f t="shared" si="40"/>
        <v/>
      </c>
      <c r="AB100" t="str">
        <f t="shared" si="41"/>
        <v>insert into XWING.UPGRADE_EXPANSION (ID, UPGRADE_ID, EXPANSION_ID, QUANTITY)
select '94', ID, '19','1' from XWING.UPGRADE where NAME = 'Officier en reconnaissance' and UPGRADE_TYPE_ID = '9';</v>
      </c>
      <c r="AC100" t="str">
        <f t="shared" si="42"/>
        <v/>
      </c>
      <c r="AD100" t="str">
        <f t="shared" si="43"/>
        <v/>
      </c>
      <c r="AE100">
        <f t="shared" si="44"/>
        <v>0</v>
      </c>
      <c r="AF100">
        <f t="shared" si="45"/>
        <v>0</v>
      </c>
      <c r="AG100">
        <f t="shared" si="46"/>
        <v>1</v>
      </c>
    </row>
    <row r="101" spans="1:33" x14ac:dyDescent="0.25">
      <c r="A101" t="s">
        <v>106</v>
      </c>
      <c r="B101">
        <f t="shared" si="31"/>
        <v>67</v>
      </c>
      <c r="C101">
        <f t="shared" si="32"/>
        <v>67</v>
      </c>
      <c r="D101">
        <f t="shared" si="33"/>
        <v>95</v>
      </c>
      <c r="E101" s="80" t="s">
        <v>193</v>
      </c>
      <c r="F101" s="80">
        <f t="shared" si="52"/>
        <v>9</v>
      </c>
      <c r="G101" s="80" t="s">
        <v>750</v>
      </c>
      <c r="H101" s="80">
        <f t="shared" si="60"/>
        <v>140</v>
      </c>
      <c r="I101" t="s">
        <v>192</v>
      </c>
      <c r="J101">
        <v>19</v>
      </c>
      <c r="K101" t="s">
        <v>66</v>
      </c>
      <c r="L101">
        <v>9</v>
      </c>
      <c r="M101">
        <v>2</v>
      </c>
      <c r="R101">
        <f t="shared" si="35"/>
        <v>0</v>
      </c>
      <c r="T101">
        <f t="shared" si="36"/>
        <v>0</v>
      </c>
      <c r="W101">
        <f t="shared" si="37"/>
        <v>0</v>
      </c>
      <c r="X101">
        <f t="shared" si="38"/>
        <v>1</v>
      </c>
      <c r="Y101">
        <f t="shared" si="39"/>
        <v>1</v>
      </c>
      <c r="AA101" t="str">
        <f t="shared" si="40"/>
        <v>insert into XWING.UPGRADE (ID, NAME, DESCRIPTION, UPGRADE_TYPE_ID, COST, UNIQUENESS, LIMITED)
values ('67','Tacticien','Après que vous avez effectué une attaque contre un vaisseau situé dans votre arc de tir à portée 2, ce vaisseau reçoit 1 marqueur de stress.','9','2','0','0');</v>
      </c>
      <c r="AB101" t="str">
        <f t="shared" si="41"/>
        <v>insert into XWING.UPGRADE_EXPANSION (ID, UPGRADE_ID, EXPANSION_ID, QUANTITY)
select '95', ID, '19','1' from XWING.UPGRADE where NAME = 'Tacticien' and UPGRADE_TYPE_ID = '9';</v>
      </c>
      <c r="AC101" t="str">
        <f t="shared" si="42"/>
        <v/>
      </c>
      <c r="AD101" t="str">
        <f t="shared" si="43"/>
        <v/>
      </c>
      <c r="AE101">
        <f t="shared" si="44"/>
        <v>0</v>
      </c>
      <c r="AF101">
        <f t="shared" si="45"/>
        <v>1</v>
      </c>
      <c r="AG101">
        <f t="shared" si="46"/>
        <v>1</v>
      </c>
    </row>
    <row r="102" spans="1:33" x14ac:dyDescent="0.25">
      <c r="A102" t="s">
        <v>106</v>
      </c>
      <c r="B102">
        <f t="shared" si="31"/>
        <v>68</v>
      </c>
      <c r="C102">
        <f t="shared" si="32"/>
        <v>68</v>
      </c>
      <c r="D102">
        <f t="shared" si="33"/>
        <v>96</v>
      </c>
      <c r="E102" s="80" t="s">
        <v>793</v>
      </c>
      <c r="F102" s="80">
        <f t="shared" si="52"/>
        <v>29</v>
      </c>
      <c r="G102" s="80" t="s">
        <v>630</v>
      </c>
      <c r="H102" s="80">
        <f t="shared" si="60"/>
        <v>91</v>
      </c>
      <c r="I102" t="s">
        <v>192</v>
      </c>
      <c r="J102">
        <v>19</v>
      </c>
      <c r="K102" t="s">
        <v>81</v>
      </c>
      <c r="L102">
        <v>12</v>
      </c>
      <c r="M102">
        <v>4</v>
      </c>
      <c r="R102">
        <f t="shared" si="35"/>
        <v>0</v>
      </c>
      <c r="T102">
        <f t="shared" si="36"/>
        <v>0</v>
      </c>
      <c r="U102">
        <v>10</v>
      </c>
      <c r="W102">
        <f t="shared" si="37"/>
        <v>0</v>
      </c>
      <c r="X102">
        <f t="shared" si="38"/>
        <v>1</v>
      </c>
      <c r="Y102">
        <f t="shared" si="39"/>
        <v>1</v>
      </c>
      <c r="AA102" t="str">
        <f t="shared" si="40"/>
        <v>insert into XWING.UPGRADE (ID, NAME, DESCRIPTION, UPGRADE_TYPE_ID, COST, UNIQUENESS, LIMITED)
values ('68','Système d''occultation avancé','Après avoir effectué une attaque, vous pouvez effectuer une action d''occultation gratuite.','12','4','0','0');</v>
      </c>
      <c r="AB102" t="str">
        <f t="shared" si="41"/>
        <v>insert into XWING.UPGRADE_EXPANSION (ID, UPGRADE_ID, EXPANSION_ID, QUANTITY)
select '96', ID, '19','1' from XWING.UPGRADE where NAME = 'Système d''occultation avancé' and UPGRADE_TYPE_ID = '12';</v>
      </c>
      <c r="AC102" t="str">
        <f t="shared" si="42"/>
        <v>insert into XWING.UPGRADE_RESTRICTION (UPGRADE_ID, RESTRICTION_ID)
values ('68','10');</v>
      </c>
      <c r="AD102" t="str">
        <f t="shared" si="43"/>
        <v/>
      </c>
      <c r="AE102">
        <f t="shared" si="44"/>
        <v>0</v>
      </c>
      <c r="AF102">
        <f t="shared" si="45"/>
        <v>1</v>
      </c>
      <c r="AG102">
        <f t="shared" si="46"/>
        <v>1</v>
      </c>
    </row>
    <row r="103" spans="1:33" x14ac:dyDescent="0.25">
      <c r="A103" t="s">
        <v>106</v>
      </c>
      <c r="B103">
        <f t="shared" si="31"/>
        <v>69</v>
      </c>
      <c r="C103">
        <f t="shared" si="32"/>
        <v>69</v>
      </c>
      <c r="D103">
        <f t="shared" si="33"/>
        <v>97</v>
      </c>
      <c r="E103" s="80" t="s">
        <v>194</v>
      </c>
      <c r="F103" s="80">
        <f t="shared" si="52"/>
        <v>37</v>
      </c>
      <c r="G103" s="80" t="s">
        <v>794</v>
      </c>
      <c r="H103" s="80">
        <f t="shared" si="60"/>
        <v>121</v>
      </c>
      <c r="I103" t="s">
        <v>192</v>
      </c>
      <c r="J103">
        <v>19</v>
      </c>
      <c r="K103" t="s">
        <v>81</v>
      </c>
      <c r="L103">
        <v>12</v>
      </c>
      <c r="M103">
        <v>2</v>
      </c>
      <c r="R103">
        <f t="shared" si="35"/>
        <v>0</v>
      </c>
      <c r="T103">
        <f t="shared" si="36"/>
        <v>0</v>
      </c>
      <c r="W103">
        <f t="shared" si="37"/>
        <v>0</v>
      </c>
      <c r="X103">
        <f t="shared" si="38"/>
        <v>1</v>
      </c>
      <c r="Y103">
        <f t="shared" si="39"/>
        <v>1</v>
      </c>
      <c r="AA103" t="str">
        <f t="shared" si="40"/>
        <v>insert into XWING.UPGRADE (ID, NAME, DESCRIPTION, UPGRADE_TYPE_ID, COST, UNIQUENESS, LIMITED)
values ('69','Accélérateur de particules de Stygium','Quand vous vous désoccultez ou effectuez une action d''occultation, vous pouvez effectuer une action d''évasion gratuite.','12','2','0','0');</v>
      </c>
      <c r="AB103" t="str">
        <f t="shared" si="41"/>
        <v>insert into XWING.UPGRADE_EXPANSION (ID, UPGRADE_ID, EXPANSION_ID, QUANTITY)
select '97', ID, '19','1' from XWING.UPGRADE where NAME = 'Accélérateur de particules de Stygium' and UPGRADE_TYPE_ID = '12';</v>
      </c>
      <c r="AC103" t="str">
        <f t="shared" si="42"/>
        <v/>
      </c>
      <c r="AD103" t="str">
        <f t="shared" si="43"/>
        <v/>
      </c>
      <c r="AE103">
        <f t="shared" si="44"/>
        <v>0</v>
      </c>
      <c r="AF103">
        <f t="shared" si="45"/>
        <v>1</v>
      </c>
      <c r="AG103">
        <f t="shared" si="46"/>
        <v>1</v>
      </c>
    </row>
    <row r="104" spans="1:33" x14ac:dyDescent="0.25">
      <c r="A104" t="s">
        <v>106</v>
      </c>
      <c r="B104">
        <f t="shared" si="31"/>
        <v>70</v>
      </c>
      <c r="C104">
        <f t="shared" si="32"/>
        <v>70</v>
      </c>
      <c r="D104">
        <f t="shared" si="33"/>
        <v>98</v>
      </c>
      <c r="E104" s="80" t="s">
        <v>203</v>
      </c>
      <c r="F104" s="80">
        <f t="shared" si="52"/>
        <v>12</v>
      </c>
      <c r="G104" s="80" t="s">
        <v>814</v>
      </c>
      <c r="H104" s="80">
        <f t="shared" si="60"/>
        <v>264</v>
      </c>
      <c r="I104" t="s">
        <v>161</v>
      </c>
      <c r="J104">
        <v>14</v>
      </c>
      <c r="K104" t="s">
        <v>45</v>
      </c>
      <c r="L104">
        <v>1</v>
      </c>
      <c r="M104">
        <v>4</v>
      </c>
      <c r="R104">
        <f t="shared" si="35"/>
        <v>0</v>
      </c>
      <c r="T104">
        <f t="shared" si="36"/>
        <v>0</v>
      </c>
      <c r="W104">
        <f t="shared" si="37"/>
        <v>1</v>
      </c>
      <c r="X104">
        <f t="shared" si="38"/>
        <v>2</v>
      </c>
      <c r="Y104">
        <f t="shared" si="39"/>
        <v>2</v>
      </c>
      <c r="Z104">
        <v>1</v>
      </c>
      <c r="AA104" t="str">
        <f t="shared" si="40"/>
        <v>insert into XWING.UPGRADE (ID, NAME, DESCRIPTION, UPGRADE_TYPE_ID, COST, UNIQUENESS, LIMITED)
values ('70','Opportuniste','Quand vous attaquez, si le défenseur n''a pas de marqueurs de concentration ou d''évasion, vous pouvez recevoir 1 marqueur de stress pour lancer 1 dé d''attaque supplémentaire. Vous ne pouvez pas utiliser cette capacité si vous avez au moins un marqueur de stress.','1','4','0','0');</v>
      </c>
      <c r="AB104" t="str">
        <f t="shared" si="41"/>
        <v>insert into XWING.UPGRADE_EXPANSION (ID, UPGRADE_ID, EXPANSION_ID, QUANTITY)
select '98', ID, '14','2' from XWING.UPGRADE where NAME = 'Opportuniste' and UPGRADE_TYPE_ID = '1';</v>
      </c>
      <c r="AC104" t="str">
        <f t="shared" si="42"/>
        <v/>
      </c>
      <c r="AD104" t="str">
        <f t="shared" si="43"/>
        <v/>
      </c>
      <c r="AE104">
        <f t="shared" si="44"/>
        <v>0</v>
      </c>
      <c r="AF104">
        <f t="shared" si="45"/>
        <v>1</v>
      </c>
      <c r="AG104">
        <f t="shared" si="46"/>
        <v>1</v>
      </c>
    </row>
    <row r="105" spans="1:33" x14ac:dyDescent="0.25">
      <c r="B105">
        <f t="shared" si="31"/>
        <v>70</v>
      </c>
      <c r="C105" t="str">
        <f t="shared" si="32"/>
        <v/>
      </c>
      <c r="D105">
        <f t="shared" si="33"/>
        <v>98</v>
      </c>
      <c r="E105" s="80" t="s">
        <v>203</v>
      </c>
      <c r="F105" s="80">
        <f t="shared" si="52"/>
        <v>12</v>
      </c>
      <c r="H105" s="80">
        <f t="shared" ref="H105:H107" si="61">LEN(G105)</f>
        <v>0</v>
      </c>
      <c r="I105" t="s">
        <v>161</v>
      </c>
      <c r="J105">
        <v>14</v>
      </c>
      <c r="K105" t="s">
        <v>45</v>
      </c>
      <c r="L105">
        <v>1</v>
      </c>
      <c r="M105">
        <v>4</v>
      </c>
      <c r="R105">
        <f t="shared" si="35"/>
        <v>0</v>
      </c>
      <c r="T105">
        <f t="shared" si="36"/>
        <v>0</v>
      </c>
      <c r="W105">
        <f t="shared" si="37"/>
        <v>0</v>
      </c>
      <c r="X105">
        <f t="shared" si="38"/>
        <v>1</v>
      </c>
      <c r="Y105">
        <f t="shared" si="39"/>
        <v>0</v>
      </c>
      <c r="Z105">
        <v>1</v>
      </c>
      <c r="AA105" t="str">
        <f t="shared" si="40"/>
        <v/>
      </c>
      <c r="AB105" t="str">
        <f t="shared" si="41"/>
        <v/>
      </c>
      <c r="AC105" t="str">
        <f t="shared" si="42"/>
        <v/>
      </c>
      <c r="AD105" t="str">
        <f t="shared" si="43"/>
        <v/>
      </c>
      <c r="AE105">
        <f t="shared" si="44"/>
        <v>0</v>
      </c>
      <c r="AF105">
        <f t="shared" si="45"/>
        <v>0</v>
      </c>
      <c r="AG105">
        <f t="shared" si="46"/>
        <v>0</v>
      </c>
    </row>
    <row r="106" spans="1:33" x14ac:dyDescent="0.25">
      <c r="B106">
        <f t="shared" si="31"/>
        <v>70</v>
      </c>
      <c r="C106" t="str">
        <f t="shared" si="32"/>
        <v/>
      </c>
      <c r="D106">
        <f t="shared" si="33"/>
        <v>99</v>
      </c>
      <c r="E106" s="80" t="s">
        <v>60</v>
      </c>
      <c r="F106" s="80">
        <f t="shared" si="52"/>
        <v>21</v>
      </c>
      <c r="H106" s="80">
        <f t="shared" si="61"/>
        <v>0</v>
      </c>
      <c r="I106" t="s">
        <v>161</v>
      </c>
      <c r="J106">
        <v>14</v>
      </c>
      <c r="K106" t="s">
        <v>45</v>
      </c>
      <c r="L106">
        <v>1</v>
      </c>
      <c r="M106">
        <v>3</v>
      </c>
      <c r="R106">
        <f t="shared" si="35"/>
        <v>0</v>
      </c>
      <c r="T106">
        <f t="shared" si="36"/>
        <v>0</v>
      </c>
      <c r="W106">
        <f t="shared" si="37"/>
        <v>1</v>
      </c>
      <c r="X106">
        <f t="shared" si="38"/>
        <v>2</v>
      </c>
      <c r="Y106">
        <f t="shared" si="39"/>
        <v>2</v>
      </c>
      <c r="Z106">
        <v>1</v>
      </c>
      <c r="AA106" t="str">
        <f t="shared" si="40"/>
        <v/>
      </c>
      <c r="AB106" t="str">
        <f t="shared" si="41"/>
        <v>insert into XWING.UPGRADE_EXPANSION (ID, UPGRADE_ID, EXPANSION_ID, QUANTITY)
select '99', ID, '14','2' from XWING.UPGRADE where NAME = 'Repousser les limites' and UPGRADE_TYPE_ID = '1';</v>
      </c>
      <c r="AC106" t="str">
        <f t="shared" si="42"/>
        <v/>
      </c>
      <c r="AD106" t="str">
        <f t="shared" si="43"/>
        <v/>
      </c>
      <c r="AE106">
        <f t="shared" si="44"/>
        <v>0</v>
      </c>
      <c r="AF106">
        <f t="shared" si="45"/>
        <v>0</v>
      </c>
      <c r="AG106">
        <f t="shared" si="46"/>
        <v>1</v>
      </c>
    </row>
    <row r="107" spans="1:33" x14ac:dyDescent="0.25">
      <c r="B107">
        <f t="shared" si="31"/>
        <v>70</v>
      </c>
      <c r="C107" t="str">
        <f t="shared" si="32"/>
        <v/>
      </c>
      <c r="D107">
        <f t="shared" si="33"/>
        <v>99</v>
      </c>
      <c r="E107" s="80" t="s">
        <v>60</v>
      </c>
      <c r="F107" s="80">
        <f t="shared" si="52"/>
        <v>21</v>
      </c>
      <c r="H107" s="80">
        <f t="shared" si="61"/>
        <v>0</v>
      </c>
      <c r="I107" t="s">
        <v>161</v>
      </c>
      <c r="J107">
        <v>14</v>
      </c>
      <c r="K107" t="s">
        <v>45</v>
      </c>
      <c r="L107">
        <v>1</v>
      </c>
      <c r="M107">
        <v>3</v>
      </c>
      <c r="R107">
        <f t="shared" si="35"/>
        <v>0</v>
      </c>
      <c r="T107">
        <f t="shared" si="36"/>
        <v>0</v>
      </c>
      <c r="W107">
        <f t="shared" si="37"/>
        <v>0</v>
      </c>
      <c r="X107">
        <f t="shared" si="38"/>
        <v>1</v>
      </c>
      <c r="Y107">
        <f t="shared" si="39"/>
        <v>0</v>
      </c>
      <c r="Z107">
        <v>1</v>
      </c>
      <c r="AA107" t="str">
        <f t="shared" si="40"/>
        <v/>
      </c>
      <c r="AB107" t="str">
        <f t="shared" si="41"/>
        <v/>
      </c>
      <c r="AC107" t="str">
        <f t="shared" si="42"/>
        <v/>
      </c>
      <c r="AD107" t="str">
        <f t="shared" si="43"/>
        <v/>
      </c>
      <c r="AE107">
        <f t="shared" si="44"/>
        <v>0</v>
      </c>
      <c r="AF107">
        <f t="shared" si="45"/>
        <v>0</v>
      </c>
      <c r="AG107">
        <f t="shared" si="46"/>
        <v>0</v>
      </c>
    </row>
    <row r="108" spans="1:33" x14ac:dyDescent="0.25">
      <c r="B108">
        <f t="shared" si="31"/>
        <v>70</v>
      </c>
      <c r="C108" t="str">
        <f t="shared" si="32"/>
        <v/>
      </c>
      <c r="D108">
        <f t="shared" si="33"/>
        <v>100</v>
      </c>
      <c r="E108" s="80" t="s">
        <v>73</v>
      </c>
      <c r="F108" s="80">
        <f t="shared" si="52"/>
        <v>19</v>
      </c>
      <c r="I108" t="s">
        <v>161</v>
      </c>
      <c r="J108">
        <v>14</v>
      </c>
      <c r="K108" t="s">
        <v>81</v>
      </c>
      <c r="L108">
        <v>12</v>
      </c>
      <c r="M108">
        <v>4</v>
      </c>
      <c r="R108">
        <f t="shared" si="35"/>
        <v>0</v>
      </c>
      <c r="T108">
        <f t="shared" si="36"/>
        <v>0</v>
      </c>
      <c r="W108">
        <f t="shared" si="37"/>
        <v>1</v>
      </c>
      <c r="X108">
        <f t="shared" si="38"/>
        <v>2</v>
      </c>
      <c r="Y108">
        <f t="shared" si="39"/>
        <v>2</v>
      </c>
      <c r="Z108">
        <v>1</v>
      </c>
      <c r="AA108" t="str">
        <f t="shared" si="40"/>
        <v/>
      </c>
      <c r="AB108" t="str">
        <f t="shared" si="41"/>
        <v>insert into XWING.UPGRADE_EXPANSION (ID, UPGRADE_ID, EXPANSION_ID, QUANTITY)
select '100', ID, '14','2' from XWING.UPGRADE where NAME = 'Boucliers améliorés' and UPGRADE_TYPE_ID = '12';</v>
      </c>
      <c r="AC108" t="str">
        <f t="shared" si="42"/>
        <v/>
      </c>
      <c r="AD108" t="str">
        <f t="shared" si="43"/>
        <v/>
      </c>
      <c r="AE108">
        <f t="shared" si="44"/>
        <v>0</v>
      </c>
      <c r="AF108">
        <f t="shared" si="45"/>
        <v>0</v>
      </c>
      <c r="AG108">
        <f t="shared" si="46"/>
        <v>1</v>
      </c>
    </row>
    <row r="109" spans="1:33" x14ac:dyDescent="0.25">
      <c r="B109">
        <f t="shared" si="31"/>
        <v>70</v>
      </c>
      <c r="C109" t="str">
        <f t="shared" si="32"/>
        <v/>
      </c>
      <c r="D109">
        <f t="shared" si="33"/>
        <v>100</v>
      </c>
      <c r="E109" s="80" t="s">
        <v>73</v>
      </c>
      <c r="F109" s="80">
        <f t="shared" si="52"/>
        <v>19</v>
      </c>
      <c r="I109" t="s">
        <v>161</v>
      </c>
      <c r="J109">
        <v>14</v>
      </c>
      <c r="K109" t="s">
        <v>81</v>
      </c>
      <c r="L109">
        <v>12</v>
      </c>
      <c r="M109">
        <v>4</v>
      </c>
      <c r="R109">
        <f t="shared" si="35"/>
        <v>0</v>
      </c>
      <c r="T109">
        <f t="shared" si="36"/>
        <v>0</v>
      </c>
      <c r="W109">
        <f t="shared" si="37"/>
        <v>0</v>
      </c>
      <c r="X109">
        <f t="shared" si="38"/>
        <v>1</v>
      </c>
      <c r="Y109">
        <f t="shared" si="39"/>
        <v>0</v>
      </c>
      <c r="Z109">
        <v>1</v>
      </c>
      <c r="AA109" t="str">
        <f t="shared" si="40"/>
        <v/>
      </c>
      <c r="AB109" t="str">
        <f t="shared" si="41"/>
        <v/>
      </c>
      <c r="AC109" t="str">
        <f t="shared" si="42"/>
        <v/>
      </c>
      <c r="AD109" t="str">
        <f t="shared" si="43"/>
        <v/>
      </c>
      <c r="AE109">
        <f t="shared" si="44"/>
        <v>0</v>
      </c>
      <c r="AF109">
        <f t="shared" si="45"/>
        <v>0</v>
      </c>
      <c r="AG109">
        <f t="shared" si="46"/>
        <v>0</v>
      </c>
    </row>
    <row r="110" spans="1:33" x14ac:dyDescent="0.25">
      <c r="A110" t="s">
        <v>106</v>
      </c>
      <c r="B110">
        <f t="shared" si="31"/>
        <v>71</v>
      </c>
      <c r="C110">
        <f t="shared" si="32"/>
        <v>71</v>
      </c>
      <c r="D110">
        <f t="shared" si="33"/>
        <v>101</v>
      </c>
      <c r="E110" s="80" t="s">
        <v>204</v>
      </c>
      <c r="F110" s="80">
        <f t="shared" si="52"/>
        <v>15</v>
      </c>
      <c r="G110" s="80" t="s">
        <v>632</v>
      </c>
      <c r="H110" s="80">
        <f t="shared" ref="H110" si="62">LEN(G110)</f>
        <v>37</v>
      </c>
      <c r="I110" t="s">
        <v>161</v>
      </c>
      <c r="J110">
        <v>14</v>
      </c>
      <c r="K110" t="s">
        <v>81</v>
      </c>
      <c r="L110">
        <v>12</v>
      </c>
      <c r="M110">
        <v>3</v>
      </c>
      <c r="R110">
        <f t="shared" si="35"/>
        <v>0</v>
      </c>
      <c r="T110">
        <f t="shared" si="36"/>
        <v>0</v>
      </c>
      <c r="W110">
        <f t="shared" si="37"/>
        <v>1</v>
      </c>
      <c r="X110">
        <f t="shared" si="38"/>
        <v>2</v>
      </c>
      <c r="Y110">
        <f t="shared" si="39"/>
        <v>2</v>
      </c>
      <c r="Z110">
        <v>1</v>
      </c>
      <c r="AA110" t="str">
        <f t="shared" si="40"/>
        <v>insert into XWING.UPGRADE (ID, NAME, DESCRIPTION, UPGRADE_TYPE_ID, COST, UNIQUENESS, LIMITED)
values ('71','Coque améliorée','Augmentez votre valeur de coque de 1.','12','3','0','0');</v>
      </c>
      <c r="AB110" t="str">
        <f t="shared" si="41"/>
        <v>insert into XWING.UPGRADE_EXPANSION (ID, UPGRADE_ID, EXPANSION_ID, QUANTITY)
select '101', ID, '14','2' from XWING.UPGRADE where NAME = 'Coque améliorée' and UPGRADE_TYPE_ID = '12';</v>
      </c>
      <c r="AC110" t="str">
        <f t="shared" si="42"/>
        <v/>
      </c>
      <c r="AD110" t="str">
        <f t="shared" si="43"/>
        <v/>
      </c>
      <c r="AE110">
        <f t="shared" si="44"/>
        <v>0</v>
      </c>
      <c r="AF110">
        <f t="shared" si="45"/>
        <v>1</v>
      </c>
      <c r="AG110">
        <f t="shared" si="46"/>
        <v>1</v>
      </c>
    </row>
    <row r="111" spans="1:33" x14ac:dyDescent="0.25">
      <c r="B111">
        <f t="shared" si="31"/>
        <v>71</v>
      </c>
      <c r="C111" t="str">
        <f t="shared" si="32"/>
        <v/>
      </c>
      <c r="D111">
        <f t="shared" si="33"/>
        <v>101</v>
      </c>
      <c r="E111" s="80" t="s">
        <v>204</v>
      </c>
      <c r="F111" s="80">
        <f t="shared" si="52"/>
        <v>15</v>
      </c>
      <c r="I111" t="s">
        <v>161</v>
      </c>
      <c r="J111">
        <v>14</v>
      </c>
      <c r="K111" t="s">
        <v>81</v>
      </c>
      <c r="L111">
        <v>12</v>
      </c>
      <c r="M111">
        <v>3</v>
      </c>
      <c r="R111">
        <f t="shared" si="35"/>
        <v>0</v>
      </c>
      <c r="T111">
        <f t="shared" si="36"/>
        <v>0</v>
      </c>
      <c r="W111">
        <f t="shared" si="37"/>
        <v>0</v>
      </c>
      <c r="X111">
        <f t="shared" si="38"/>
        <v>1</v>
      </c>
      <c r="Y111">
        <f t="shared" si="39"/>
        <v>0</v>
      </c>
      <c r="Z111">
        <v>1</v>
      </c>
      <c r="AA111" t="str">
        <f t="shared" si="40"/>
        <v/>
      </c>
      <c r="AB111" t="str">
        <f t="shared" si="41"/>
        <v/>
      </c>
      <c r="AC111" t="str">
        <f t="shared" si="42"/>
        <v/>
      </c>
      <c r="AD111" t="str">
        <f t="shared" si="43"/>
        <v/>
      </c>
      <c r="AE111">
        <f t="shared" si="44"/>
        <v>0</v>
      </c>
      <c r="AF111">
        <f t="shared" si="45"/>
        <v>0</v>
      </c>
      <c r="AG111">
        <f t="shared" si="46"/>
        <v>0</v>
      </c>
    </row>
    <row r="112" spans="1:33" x14ac:dyDescent="0.25">
      <c r="A112" t="s">
        <v>106</v>
      </c>
      <c r="B112">
        <f t="shared" si="31"/>
        <v>72</v>
      </c>
      <c r="C112">
        <f t="shared" si="32"/>
        <v>72</v>
      </c>
      <c r="D112">
        <f t="shared" si="33"/>
        <v>102</v>
      </c>
      <c r="E112" s="80" t="s">
        <v>205</v>
      </c>
      <c r="F112" s="80">
        <f t="shared" si="52"/>
        <v>19</v>
      </c>
      <c r="G112" s="80" t="s">
        <v>638</v>
      </c>
      <c r="H112" s="80">
        <f t="shared" ref="H112" si="63">LEN(G112)</f>
        <v>111</v>
      </c>
      <c r="I112" t="s">
        <v>161</v>
      </c>
      <c r="J112">
        <v>14</v>
      </c>
      <c r="K112" t="s">
        <v>81</v>
      </c>
      <c r="L112">
        <v>12</v>
      </c>
      <c r="M112">
        <v>2</v>
      </c>
      <c r="R112">
        <f t="shared" si="35"/>
        <v>0</v>
      </c>
      <c r="T112">
        <f t="shared" si="36"/>
        <v>0</v>
      </c>
      <c r="W112">
        <f t="shared" si="37"/>
        <v>1</v>
      </c>
      <c r="X112">
        <f t="shared" si="38"/>
        <v>2</v>
      </c>
      <c r="Y112">
        <f t="shared" si="39"/>
        <v>2</v>
      </c>
      <c r="Z112">
        <v>1</v>
      </c>
      <c r="AA112" t="str">
        <f t="shared" si="40"/>
        <v>insert into XWING.UPGRADE (ID, NAME, DESCRIPTION, UPGRADE_TYPE_ID, COST, UNIQUENESS, LIMITED)
values ('72','Ordinateur de visée','Votre barre d''action gagne l''icône d''action &lt;img class="smallicon" src="$path/action/icone_targetlock.png"&gt;.','12','2','0','0');</v>
      </c>
      <c r="AB112" t="str">
        <f t="shared" si="41"/>
        <v>insert into XWING.UPGRADE_EXPANSION (ID, UPGRADE_ID, EXPANSION_ID, QUANTITY)
select '102', ID, '14','2' from XWING.UPGRADE where NAME = 'Ordinateur de visée' and UPGRADE_TYPE_ID = '12';</v>
      </c>
      <c r="AC112" t="str">
        <f t="shared" si="42"/>
        <v/>
      </c>
      <c r="AD112" t="str">
        <f t="shared" si="43"/>
        <v/>
      </c>
      <c r="AE112">
        <f t="shared" si="44"/>
        <v>0</v>
      </c>
      <c r="AF112">
        <f t="shared" si="45"/>
        <v>1</v>
      </c>
      <c r="AG112">
        <f t="shared" si="46"/>
        <v>1</v>
      </c>
    </row>
    <row r="113" spans="1:33" x14ac:dyDescent="0.25">
      <c r="B113">
        <f t="shared" si="31"/>
        <v>72</v>
      </c>
      <c r="C113" t="str">
        <f t="shared" si="32"/>
        <v/>
      </c>
      <c r="D113">
        <f t="shared" si="33"/>
        <v>102</v>
      </c>
      <c r="E113" s="80" t="s">
        <v>205</v>
      </c>
      <c r="F113" s="80">
        <f t="shared" si="52"/>
        <v>19</v>
      </c>
      <c r="I113" t="s">
        <v>161</v>
      </c>
      <c r="J113">
        <v>14</v>
      </c>
      <c r="K113" t="s">
        <v>81</v>
      </c>
      <c r="L113">
        <v>12</v>
      </c>
      <c r="M113">
        <v>2</v>
      </c>
      <c r="R113">
        <f t="shared" si="35"/>
        <v>0</v>
      </c>
      <c r="T113">
        <f t="shared" si="36"/>
        <v>0</v>
      </c>
      <c r="W113">
        <f t="shared" si="37"/>
        <v>0</v>
      </c>
      <c r="X113">
        <f t="shared" si="38"/>
        <v>1</v>
      </c>
      <c r="Y113">
        <f t="shared" si="39"/>
        <v>0</v>
      </c>
      <c r="Z113">
        <v>1</v>
      </c>
      <c r="AA113" t="str">
        <f t="shared" si="40"/>
        <v/>
      </c>
      <c r="AB113" t="str">
        <f t="shared" si="41"/>
        <v/>
      </c>
      <c r="AC113" t="str">
        <f t="shared" si="42"/>
        <v/>
      </c>
      <c r="AD113" t="str">
        <f t="shared" si="43"/>
        <v/>
      </c>
      <c r="AE113">
        <f t="shared" si="44"/>
        <v>0</v>
      </c>
      <c r="AF113">
        <f t="shared" si="45"/>
        <v>0</v>
      </c>
      <c r="AG113">
        <f t="shared" si="46"/>
        <v>0</v>
      </c>
    </row>
    <row r="114" spans="1:33" x14ac:dyDescent="0.25">
      <c r="A114" t="s">
        <v>106</v>
      </c>
      <c r="B114">
        <f t="shared" si="31"/>
        <v>73</v>
      </c>
      <c r="C114">
        <f t="shared" si="32"/>
        <v>73</v>
      </c>
      <c r="D114">
        <f t="shared" si="33"/>
        <v>103</v>
      </c>
      <c r="E114" s="80" t="s">
        <v>206</v>
      </c>
      <c r="F114" s="80">
        <f t="shared" si="52"/>
        <v>22</v>
      </c>
      <c r="G114" s="80" t="s">
        <v>647</v>
      </c>
      <c r="H114" s="80">
        <f t="shared" ref="H114" si="64">LEN(G114)</f>
        <v>176</v>
      </c>
      <c r="I114" t="s">
        <v>161</v>
      </c>
      <c r="J114">
        <v>14</v>
      </c>
      <c r="K114" t="s">
        <v>75</v>
      </c>
      <c r="L114">
        <v>13</v>
      </c>
      <c r="M114">
        <v>0</v>
      </c>
      <c r="R114">
        <f t="shared" si="35"/>
        <v>0</v>
      </c>
      <c r="T114">
        <f t="shared" si="36"/>
        <v>0</v>
      </c>
      <c r="U114">
        <v>22</v>
      </c>
      <c r="W114">
        <f t="shared" si="37"/>
        <v>1</v>
      </c>
      <c r="X114">
        <f t="shared" si="38"/>
        <v>2</v>
      </c>
      <c r="Y114">
        <f t="shared" si="39"/>
        <v>2</v>
      </c>
      <c r="Z114">
        <v>1</v>
      </c>
      <c r="AA114" t="str">
        <f t="shared" si="40"/>
        <v>insert into XWING.UPGRADE (ID, NAME, DESCRIPTION, UPGRADE_TYPE_ID, COST, UNIQUENESS, LIMITED)
values ('73','TIE de la garde royale','Vous pouvez vous équiper de 2 améliorations Modification différentes (au lieu de 1). Cette carte ne peut pas équiper un vaisseau dont la valeur de pilotage est de "4" ou moins.','13','0','0','0');</v>
      </c>
      <c r="AB114" t="str">
        <f t="shared" si="41"/>
        <v>insert into XWING.UPGRADE_EXPANSION (ID, UPGRADE_ID, EXPANSION_ID, QUANTITY)
select '103', ID, '14','2' from XWING.UPGRADE where NAME = 'TIE de la garde royale' and UPGRADE_TYPE_ID = '13';</v>
      </c>
      <c r="AC114" t="str">
        <f t="shared" si="42"/>
        <v>insert into XWING.UPGRADE_RESTRICTION (UPGRADE_ID, RESTRICTION_ID)
values ('73','22');</v>
      </c>
      <c r="AD114" t="str">
        <f t="shared" si="43"/>
        <v/>
      </c>
      <c r="AE114">
        <f t="shared" si="44"/>
        <v>0</v>
      </c>
      <c r="AF114">
        <f t="shared" si="45"/>
        <v>1</v>
      </c>
      <c r="AG114">
        <f t="shared" si="46"/>
        <v>1</v>
      </c>
    </row>
    <row r="115" spans="1:33" x14ac:dyDescent="0.25">
      <c r="B115">
        <f t="shared" si="31"/>
        <v>73</v>
      </c>
      <c r="C115" t="str">
        <f t="shared" si="32"/>
        <v/>
      </c>
      <c r="D115">
        <f t="shared" si="33"/>
        <v>103</v>
      </c>
      <c r="E115" s="80" t="s">
        <v>206</v>
      </c>
      <c r="F115" s="80">
        <f t="shared" si="52"/>
        <v>22</v>
      </c>
      <c r="I115" t="s">
        <v>161</v>
      </c>
      <c r="J115">
        <v>14</v>
      </c>
      <c r="K115" t="s">
        <v>75</v>
      </c>
      <c r="L115">
        <v>13</v>
      </c>
      <c r="M115">
        <v>0</v>
      </c>
      <c r="R115">
        <f t="shared" si="35"/>
        <v>0</v>
      </c>
      <c r="T115">
        <f t="shared" si="36"/>
        <v>0</v>
      </c>
      <c r="U115">
        <v>22</v>
      </c>
      <c r="W115">
        <f t="shared" si="37"/>
        <v>0</v>
      </c>
      <c r="X115">
        <f t="shared" si="38"/>
        <v>1</v>
      </c>
      <c r="Y115">
        <f t="shared" si="39"/>
        <v>0</v>
      </c>
      <c r="Z115">
        <v>1</v>
      </c>
      <c r="AA115" t="str">
        <f t="shared" si="40"/>
        <v/>
      </c>
      <c r="AB115" t="str">
        <f t="shared" si="41"/>
        <v/>
      </c>
      <c r="AC115" t="str">
        <f t="shared" si="42"/>
        <v/>
      </c>
      <c r="AD115" t="str">
        <f t="shared" si="43"/>
        <v/>
      </c>
      <c r="AE115">
        <f t="shared" si="44"/>
        <v>0</v>
      </c>
      <c r="AF115">
        <f t="shared" si="45"/>
        <v>0</v>
      </c>
      <c r="AG115">
        <f t="shared" si="46"/>
        <v>0</v>
      </c>
    </row>
    <row r="116" spans="1:33" x14ac:dyDescent="0.25">
      <c r="A116" t="s">
        <v>106</v>
      </c>
      <c r="B116">
        <f t="shared" si="31"/>
        <v>74</v>
      </c>
      <c r="C116">
        <f t="shared" si="32"/>
        <v>74</v>
      </c>
      <c r="D116">
        <f t="shared" si="33"/>
        <v>104</v>
      </c>
      <c r="E116" s="80" t="s">
        <v>207</v>
      </c>
      <c r="F116" s="80">
        <f t="shared" si="52"/>
        <v>11</v>
      </c>
      <c r="G116" s="80" t="s">
        <v>743</v>
      </c>
      <c r="H116" s="80">
        <f t="shared" ref="H116:H117" si="65">LEN(G116)</f>
        <v>127</v>
      </c>
      <c r="I116" t="s">
        <v>175</v>
      </c>
      <c r="J116">
        <v>15</v>
      </c>
      <c r="K116" t="s">
        <v>66</v>
      </c>
      <c r="L116">
        <v>9</v>
      </c>
      <c r="M116">
        <v>3</v>
      </c>
      <c r="Q116">
        <v>1</v>
      </c>
      <c r="R116">
        <f t="shared" si="35"/>
        <v>1</v>
      </c>
      <c r="T116">
        <f t="shared" si="36"/>
        <v>0</v>
      </c>
      <c r="U116">
        <v>3</v>
      </c>
      <c r="W116">
        <f t="shared" si="37"/>
        <v>0</v>
      </c>
      <c r="X116">
        <f t="shared" si="38"/>
        <v>1</v>
      </c>
      <c r="Y116">
        <f t="shared" si="39"/>
        <v>1</v>
      </c>
      <c r="AA116" t="str">
        <f t="shared" si="40"/>
        <v>insert into XWING.UPGRADE (ID, NAME, DESCRIPTION, UPGRADE_TYPE_ID, COST, UNIQUENESS, LIMITED)
values ('74','Kyle Katarn','Après avoir retiré un marqueur de stress de votre vaisseau, vous pouvez assigner un marqueur de concentration à votre vaisseau.','9','3','1','0');</v>
      </c>
      <c r="AB116" t="str">
        <f t="shared" si="41"/>
        <v>insert into XWING.UPGRADE_EXPANSION (ID, UPGRADE_ID, EXPANSION_ID, QUANTITY)
select '104', ID, '15','1' from XWING.UPGRADE where NAME = 'Kyle Katarn' and UPGRADE_TYPE_ID = '9';</v>
      </c>
      <c r="AC116" t="str">
        <f t="shared" si="42"/>
        <v>insert into XWING.UPGRADE_RESTRICTION (UPGRADE_ID, RESTRICTION_ID)
values ('74','3');</v>
      </c>
      <c r="AD116" t="str">
        <f t="shared" si="43"/>
        <v/>
      </c>
      <c r="AE116">
        <f t="shared" si="44"/>
        <v>0</v>
      </c>
      <c r="AF116">
        <f t="shared" si="45"/>
        <v>1</v>
      </c>
      <c r="AG116">
        <f t="shared" si="46"/>
        <v>1</v>
      </c>
    </row>
    <row r="117" spans="1:33" x14ac:dyDescent="0.25">
      <c r="A117" t="s">
        <v>106</v>
      </c>
      <c r="B117">
        <f t="shared" si="31"/>
        <v>75</v>
      </c>
      <c r="C117">
        <f t="shared" si="32"/>
        <v>75</v>
      </c>
      <c r="D117">
        <f t="shared" si="33"/>
        <v>105</v>
      </c>
      <c r="E117" s="80" t="s">
        <v>208</v>
      </c>
      <c r="F117" s="80">
        <f t="shared" si="52"/>
        <v>7</v>
      </c>
      <c r="G117" s="80" t="s">
        <v>748</v>
      </c>
      <c r="H117" s="80">
        <f t="shared" si="65"/>
        <v>208</v>
      </c>
      <c r="I117" t="s">
        <v>175</v>
      </c>
      <c r="J117">
        <v>15</v>
      </c>
      <c r="K117" t="s">
        <v>66</v>
      </c>
      <c r="L117">
        <v>9</v>
      </c>
      <c r="M117">
        <v>3</v>
      </c>
      <c r="Q117">
        <v>1</v>
      </c>
      <c r="R117">
        <f t="shared" si="35"/>
        <v>1</v>
      </c>
      <c r="T117">
        <f t="shared" si="36"/>
        <v>0</v>
      </c>
      <c r="U117">
        <v>3</v>
      </c>
      <c r="W117">
        <f t="shared" si="37"/>
        <v>0</v>
      </c>
      <c r="X117">
        <f t="shared" si="38"/>
        <v>1</v>
      </c>
      <c r="Y117">
        <f t="shared" si="39"/>
        <v>1</v>
      </c>
      <c r="AA117" t="str">
        <f t="shared" si="40"/>
        <v>insert into XWING.UPGRADE (ID, NAME, DESCRIPTION, UPGRADE_TYPE_ID, COST, UNIQUENESS, LIMITED)
values ('75','Jan Ors','Une fois par tour, quand un vaisseau allié situé à portée 1-3 effectue une action de concentration ou reçoit un marqueur de concentration, vous pouvez assigner à ce vaisseau un marqueur d''évasion à la place.','9','3','1','0');</v>
      </c>
      <c r="AB117" t="str">
        <f t="shared" si="41"/>
        <v>insert into XWING.UPGRADE_EXPANSION (ID, UPGRADE_ID, EXPANSION_ID, QUANTITY)
select '105', ID, '15','1' from XWING.UPGRADE where NAME = 'Jan Ors' and UPGRADE_TYPE_ID = '9';</v>
      </c>
      <c r="AC117" t="str">
        <f t="shared" si="42"/>
        <v>insert into XWING.UPGRADE_RESTRICTION (UPGRADE_ID, RESTRICTION_ID)
values ('75','3');</v>
      </c>
      <c r="AD117" t="str">
        <f t="shared" si="43"/>
        <v/>
      </c>
      <c r="AE117">
        <f t="shared" si="44"/>
        <v>0</v>
      </c>
      <c r="AF117">
        <f t="shared" si="45"/>
        <v>1</v>
      </c>
      <c r="AG117">
        <f t="shared" si="46"/>
        <v>1</v>
      </c>
    </row>
    <row r="118" spans="1:33" x14ac:dyDescent="0.25">
      <c r="A118" t="s">
        <v>106</v>
      </c>
      <c r="B118">
        <f t="shared" si="31"/>
        <v>76</v>
      </c>
      <c r="C118">
        <f t="shared" si="32"/>
        <v>76</v>
      </c>
      <c r="D118">
        <f t="shared" si="33"/>
        <v>106</v>
      </c>
      <c r="E118" s="80" t="s">
        <v>212</v>
      </c>
      <c r="F118" s="80">
        <f t="shared" si="52"/>
        <v>17</v>
      </c>
      <c r="G118" t="s">
        <v>620</v>
      </c>
      <c r="H118" s="80">
        <f t="shared" ref="H118:H127" si="66">LEN(G118)</f>
        <v>52</v>
      </c>
      <c r="I118" t="s">
        <v>175</v>
      </c>
      <c r="J118">
        <v>15</v>
      </c>
      <c r="K118" t="s">
        <v>79</v>
      </c>
      <c r="L118">
        <v>5</v>
      </c>
      <c r="M118">
        <v>-2</v>
      </c>
      <c r="R118">
        <f t="shared" si="35"/>
        <v>0</v>
      </c>
      <c r="T118">
        <f t="shared" si="36"/>
        <v>0</v>
      </c>
      <c r="U118">
        <v>7</v>
      </c>
      <c r="W118">
        <f t="shared" si="37"/>
        <v>2</v>
      </c>
      <c r="X118">
        <f t="shared" si="38"/>
        <v>3</v>
      </c>
      <c r="Y118">
        <f t="shared" si="39"/>
        <v>3</v>
      </c>
      <c r="AA118" t="str">
        <f t="shared" si="40"/>
        <v>insert into XWING.UPGRADE (ID, NAME, DESCRIPTION, UPGRADE_TYPE_ID, COST, UNIQUENESS, LIMITED)
values ('76','Radoub à Chardaan','Cette carte a un coût en points d''escadron négatif.','5','-2','0','0');</v>
      </c>
      <c r="AB118" t="str">
        <f t="shared" si="41"/>
        <v>insert into XWING.UPGRADE_EXPANSION (ID, UPGRADE_ID, EXPANSION_ID, QUANTITY)
select '106', ID, '15','3' from XWING.UPGRADE where NAME = 'Radoub à Chardaan' and UPGRADE_TYPE_ID = '5';</v>
      </c>
      <c r="AC118" t="str">
        <f t="shared" si="42"/>
        <v>insert into XWING.UPGRADE_RESTRICTION (UPGRADE_ID, RESTRICTION_ID)
values ('76','7');</v>
      </c>
      <c r="AD118" t="str">
        <f t="shared" si="43"/>
        <v/>
      </c>
      <c r="AE118">
        <f t="shared" si="44"/>
        <v>0</v>
      </c>
      <c r="AF118">
        <f t="shared" si="45"/>
        <v>1</v>
      </c>
      <c r="AG118">
        <f t="shared" si="46"/>
        <v>1</v>
      </c>
    </row>
    <row r="119" spans="1:33" x14ac:dyDescent="0.25">
      <c r="B119">
        <f t="shared" si="31"/>
        <v>76</v>
      </c>
      <c r="C119" t="str">
        <f t="shared" si="32"/>
        <v/>
      </c>
      <c r="D119">
        <f t="shared" si="33"/>
        <v>106</v>
      </c>
      <c r="E119" s="80" t="s">
        <v>212</v>
      </c>
      <c r="F119" s="80">
        <f t="shared" si="52"/>
        <v>17</v>
      </c>
      <c r="H119" s="80">
        <f t="shared" si="66"/>
        <v>0</v>
      </c>
      <c r="I119" t="s">
        <v>175</v>
      </c>
      <c r="J119">
        <v>15</v>
      </c>
      <c r="K119" t="s">
        <v>79</v>
      </c>
      <c r="L119">
        <v>5</v>
      </c>
      <c r="M119">
        <v>-2</v>
      </c>
      <c r="R119">
        <f t="shared" si="35"/>
        <v>0</v>
      </c>
      <c r="T119">
        <f t="shared" si="36"/>
        <v>0</v>
      </c>
      <c r="U119">
        <v>7</v>
      </c>
      <c r="W119">
        <f t="shared" si="37"/>
        <v>1</v>
      </c>
      <c r="X119">
        <f t="shared" si="38"/>
        <v>2</v>
      </c>
      <c r="Y119">
        <f t="shared" si="39"/>
        <v>0</v>
      </c>
      <c r="AA119" t="str">
        <f t="shared" si="40"/>
        <v/>
      </c>
      <c r="AB119" t="str">
        <f t="shared" si="41"/>
        <v/>
      </c>
      <c r="AC119" t="str">
        <f t="shared" si="42"/>
        <v/>
      </c>
      <c r="AD119" t="str">
        <f t="shared" si="43"/>
        <v/>
      </c>
      <c r="AE119">
        <f t="shared" si="44"/>
        <v>0</v>
      </c>
      <c r="AF119">
        <f t="shared" si="45"/>
        <v>0</v>
      </c>
      <c r="AG119">
        <f t="shared" si="46"/>
        <v>0</v>
      </c>
    </row>
    <row r="120" spans="1:33" x14ac:dyDescent="0.25">
      <c r="B120">
        <f t="shared" si="31"/>
        <v>76</v>
      </c>
      <c r="C120" t="str">
        <f t="shared" si="32"/>
        <v/>
      </c>
      <c r="D120">
        <f t="shared" si="33"/>
        <v>106</v>
      </c>
      <c r="E120" s="80" t="s">
        <v>212</v>
      </c>
      <c r="F120" s="80">
        <f t="shared" si="52"/>
        <v>17</v>
      </c>
      <c r="H120" s="80">
        <f t="shared" si="66"/>
        <v>0</v>
      </c>
      <c r="I120" t="s">
        <v>175</v>
      </c>
      <c r="J120">
        <v>15</v>
      </c>
      <c r="K120" t="s">
        <v>79</v>
      </c>
      <c r="L120">
        <v>5</v>
      </c>
      <c r="M120">
        <v>-2</v>
      </c>
      <c r="R120">
        <f t="shared" si="35"/>
        <v>0</v>
      </c>
      <c r="T120">
        <f t="shared" si="36"/>
        <v>0</v>
      </c>
      <c r="U120">
        <v>7</v>
      </c>
      <c r="W120">
        <f t="shared" si="37"/>
        <v>0</v>
      </c>
      <c r="X120">
        <f t="shared" si="38"/>
        <v>1</v>
      </c>
      <c r="Y120">
        <f t="shared" si="39"/>
        <v>0</v>
      </c>
      <c r="AA120" t="str">
        <f t="shared" si="40"/>
        <v/>
      </c>
      <c r="AB120" t="str">
        <f t="shared" si="41"/>
        <v/>
      </c>
      <c r="AC120" t="str">
        <f t="shared" si="42"/>
        <v/>
      </c>
      <c r="AD120" t="str">
        <f t="shared" si="43"/>
        <v/>
      </c>
      <c r="AE120">
        <f t="shared" si="44"/>
        <v>0</v>
      </c>
      <c r="AF120">
        <f t="shared" si="45"/>
        <v>0</v>
      </c>
      <c r="AG120">
        <f t="shared" si="46"/>
        <v>0</v>
      </c>
    </row>
    <row r="121" spans="1:33" x14ac:dyDescent="0.25">
      <c r="A121" t="s">
        <v>106</v>
      </c>
      <c r="B121">
        <f t="shared" si="31"/>
        <v>77</v>
      </c>
      <c r="C121">
        <f t="shared" si="32"/>
        <v>77</v>
      </c>
      <c r="D121">
        <f t="shared" si="33"/>
        <v>107</v>
      </c>
      <c r="E121" s="80" t="s">
        <v>209</v>
      </c>
      <c r="F121" s="80">
        <f t="shared" si="52"/>
        <v>18</v>
      </c>
      <c r="G121" s="80" t="s">
        <v>815</v>
      </c>
      <c r="H121" s="80">
        <f t="shared" si="66"/>
        <v>220</v>
      </c>
      <c r="I121" t="s">
        <v>175</v>
      </c>
      <c r="J121">
        <v>15</v>
      </c>
      <c r="K121" t="s">
        <v>79</v>
      </c>
      <c r="L121">
        <v>5</v>
      </c>
      <c r="M121">
        <v>3</v>
      </c>
      <c r="O121">
        <v>2</v>
      </c>
      <c r="P121" s="87" t="s">
        <v>272</v>
      </c>
      <c r="R121">
        <f t="shared" si="35"/>
        <v>0</v>
      </c>
      <c r="T121">
        <f t="shared" si="36"/>
        <v>0</v>
      </c>
      <c r="W121">
        <f t="shared" si="37"/>
        <v>1</v>
      </c>
      <c r="X121">
        <f t="shared" si="38"/>
        <v>2</v>
      </c>
      <c r="Y121">
        <f t="shared" si="39"/>
        <v>2</v>
      </c>
      <c r="AA121" t="str">
        <f t="shared" si="40"/>
        <v>insert into XWING.UPGRADE (ID, NAME, DESCRIPTION, UPGRADE_TYPE_ID, COST, UNIQUENESS, LIMITED)
values ('77','Roquettes à proton','&lt;b&gt;Attaque (concentration) : &lt;/b&gt; défaussez cette carte pour effectuer cette attaque. Vous pouvez lancer un nombre de dés d''attaque additionnels égal à votre valeur d''agilité, jusqu''à un maximum de 3 dés additionnels.','5','3','0','0');</v>
      </c>
      <c r="AB121" t="str">
        <f t="shared" si="41"/>
        <v>insert into XWING.UPGRADE_EXPANSION (ID, UPGRADE_ID, EXPANSION_ID, QUANTITY)
select '107', ID, '15','2' from XWING.UPGRADE where NAME = 'Roquettes à proton' and UPGRADE_TYPE_ID = '5';</v>
      </c>
      <c r="AC121" t="str">
        <f t="shared" si="42"/>
        <v/>
      </c>
      <c r="AD121" t="str">
        <f t="shared" si="43"/>
        <v/>
      </c>
      <c r="AE121">
        <f t="shared" si="44"/>
        <v>0</v>
      </c>
      <c r="AF121">
        <f t="shared" si="45"/>
        <v>1</v>
      </c>
      <c r="AG121">
        <f t="shared" si="46"/>
        <v>1</v>
      </c>
    </row>
    <row r="122" spans="1:33" x14ac:dyDescent="0.25">
      <c r="B122">
        <f t="shared" si="31"/>
        <v>77</v>
      </c>
      <c r="C122" t="str">
        <f t="shared" si="32"/>
        <v/>
      </c>
      <c r="D122">
        <f t="shared" si="33"/>
        <v>107</v>
      </c>
      <c r="E122" s="80" t="s">
        <v>209</v>
      </c>
      <c r="F122" s="80">
        <f t="shared" si="52"/>
        <v>18</v>
      </c>
      <c r="H122" s="80">
        <f t="shared" si="66"/>
        <v>0</v>
      </c>
      <c r="I122" t="s">
        <v>175</v>
      </c>
      <c r="J122">
        <v>15</v>
      </c>
      <c r="K122" t="s">
        <v>79</v>
      </c>
      <c r="L122">
        <v>5</v>
      </c>
      <c r="M122">
        <v>3</v>
      </c>
      <c r="R122">
        <f t="shared" si="35"/>
        <v>0</v>
      </c>
      <c r="T122">
        <f t="shared" si="36"/>
        <v>0</v>
      </c>
      <c r="W122">
        <f t="shared" si="37"/>
        <v>0</v>
      </c>
      <c r="X122">
        <f t="shared" si="38"/>
        <v>1</v>
      </c>
      <c r="Y122">
        <f t="shared" si="39"/>
        <v>0</v>
      </c>
      <c r="AA122" t="str">
        <f t="shared" si="40"/>
        <v/>
      </c>
      <c r="AB122" t="str">
        <f t="shared" si="41"/>
        <v/>
      </c>
      <c r="AC122" t="str">
        <f t="shared" si="42"/>
        <v/>
      </c>
      <c r="AD122" t="str">
        <f t="shared" si="43"/>
        <v/>
      </c>
      <c r="AE122">
        <f t="shared" si="44"/>
        <v>0</v>
      </c>
      <c r="AF122">
        <f t="shared" si="45"/>
        <v>0</v>
      </c>
      <c r="AG122">
        <f t="shared" si="46"/>
        <v>0</v>
      </c>
    </row>
    <row r="123" spans="1:33" x14ac:dyDescent="0.25">
      <c r="A123" t="s">
        <v>106</v>
      </c>
      <c r="B123">
        <f t="shared" si="31"/>
        <v>78</v>
      </c>
      <c r="C123">
        <f t="shared" si="32"/>
        <v>78</v>
      </c>
      <c r="D123">
        <f t="shared" si="33"/>
        <v>108</v>
      </c>
      <c r="E123" s="80" t="s">
        <v>795</v>
      </c>
      <c r="F123" s="80">
        <f t="shared" si="52"/>
        <v>27</v>
      </c>
      <c r="G123" s="80" t="s">
        <v>816</v>
      </c>
      <c r="H123" s="80">
        <f t="shared" si="66"/>
        <v>348</v>
      </c>
      <c r="I123" t="s">
        <v>175</v>
      </c>
      <c r="J123">
        <v>15</v>
      </c>
      <c r="K123" t="s">
        <v>75</v>
      </c>
      <c r="L123">
        <v>13</v>
      </c>
      <c r="M123">
        <v>0</v>
      </c>
      <c r="R123">
        <f t="shared" si="35"/>
        <v>0</v>
      </c>
      <c r="T123">
        <f t="shared" si="36"/>
        <v>0</v>
      </c>
      <c r="U123">
        <v>7</v>
      </c>
      <c r="W123">
        <f t="shared" si="37"/>
        <v>1</v>
      </c>
      <c r="X123">
        <f t="shared" si="38"/>
        <v>2</v>
      </c>
      <c r="Y123">
        <f t="shared" si="39"/>
        <v>2</v>
      </c>
      <c r="AA123" t="str">
        <f t="shared" si="40"/>
        <v>insert into XWING.UPGRADE (ID, NAME, DESCRIPTION, UPGRADE_TYPE_ID, COST, UNIQUENESS, LIMITED)
values ('78','Pilote d''essais sur A-wing','Votre bandeau d''amélioration gagne 1 icône d''amélioration &lt;img class="smallicon" src="$path/card/icone_Card_Talents.png"&gt;. Vous ne pouvez pas équiper 2 cartes d''amélioration &lt;img class="smallicon" src="$path/card/icone_Card_Talents.png"&gt; identiques. Vous ne pouvez pas vous équiper de cette carte si votre valeur de pilotage est de "1" ou moins.','13','0','0','0');</v>
      </c>
      <c r="AB123" t="str">
        <f t="shared" si="41"/>
        <v>insert into XWING.UPGRADE_EXPANSION (ID, UPGRADE_ID, EXPANSION_ID, QUANTITY)
select '108', ID, '15','2' from XWING.UPGRADE where NAME = 'Pilote d''essais sur A-wing' and UPGRADE_TYPE_ID = '13';</v>
      </c>
      <c r="AC123" t="str">
        <f t="shared" si="42"/>
        <v>insert into XWING.UPGRADE_RESTRICTION (UPGRADE_ID, RESTRICTION_ID)
values ('78','7');</v>
      </c>
      <c r="AD123" t="str">
        <f t="shared" si="43"/>
        <v/>
      </c>
      <c r="AE123">
        <f t="shared" si="44"/>
        <v>0</v>
      </c>
      <c r="AF123">
        <f t="shared" si="45"/>
        <v>1</v>
      </c>
      <c r="AG123">
        <f t="shared" si="46"/>
        <v>1</v>
      </c>
    </row>
    <row r="124" spans="1:33" x14ac:dyDescent="0.25">
      <c r="B124">
        <f t="shared" si="31"/>
        <v>78</v>
      </c>
      <c r="C124" t="str">
        <f t="shared" si="32"/>
        <v/>
      </c>
      <c r="D124">
        <f t="shared" si="33"/>
        <v>108</v>
      </c>
      <c r="E124" s="80" t="s">
        <v>795</v>
      </c>
      <c r="F124" s="80">
        <f t="shared" si="52"/>
        <v>27</v>
      </c>
      <c r="I124" t="s">
        <v>175</v>
      </c>
      <c r="J124">
        <v>15</v>
      </c>
      <c r="K124" t="s">
        <v>75</v>
      </c>
      <c r="L124">
        <v>13</v>
      </c>
      <c r="M124">
        <v>0</v>
      </c>
      <c r="R124">
        <f t="shared" si="35"/>
        <v>0</v>
      </c>
      <c r="T124">
        <f t="shared" si="36"/>
        <v>0</v>
      </c>
      <c r="U124">
        <v>7</v>
      </c>
      <c r="W124">
        <f t="shared" si="37"/>
        <v>0</v>
      </c>
      <c r="X124">
        <f t="shared" si="38"/>
        <v>1</v>
      </c>
      <c r="Y124">
        <f t="shared" si="39"/>
        <v>0</v>
      </c>
      <c r="AA124" t="str">
        <f t="shared" si="40"/>
        <v/>
      </c>
      <c r="AB124" t="str">
        <f t="shared" si="41"/>
        <v/>
      </c>
      <c r="AC124" t="str">
        <f t="shared" si="42"/>
        <v/>
      </c>
      <c r="AD124" t="str">
        <f t="shared" si="43"/>
        <v/>
      </c>
      <c r="AE124">
        <f t="shared" si="44"/>
        <v>0</v>
      </c>
      <c r="AF124">
        <f t="shared" si="45"/>
        <v>0</v>
      </c>
      <c r="AG124">
        <f t="shared" si="46"/>
        <v>0</v>
      </c>
    </row>
    <row r="125" spans="1:33" x14ac:dyDescent="0.25">
      <c r="A125" t="s">
        <v>106</v>
      </c>
      <c r="B125">
        <f t="shared" si="31"/>
        <v>79</v>
      </c>
      <c r="C125">
        <f t="shared" si="32"/>
        <v>79</v>
      </c>
      <c r="D125">
        <f t="shared" si="33"/>
        <v>109</v>
      </c>
      <c r="E125" s="80" t="s">
        <v>210</v>
      </c>
      <c r="F125" s="80">
        <f t="shared" si="52"/>
        <v>16</v>
      </c>
      <c r="G125" s="80" t="s">
        <v>640</v>
      </c>
      <c r="H125" s="80">
        <f t="shared" si="66"/>
        <v>87</v>
      </c>
      <c r="I125" t="s">
        <v>175</v>
      </c>
      <c r="J125">
        <v>15</v>
      </c>
      <c r="K125" t="s">
        <v>90</v>
      </c>
      <c r="L125">
        <v>10</v>
      </c>
      <c r="M125">
        <v>1</v>
      </c>
      <c r="R125">
        <f t="shared" si="35"/>
        <v>0</v>
      </c>
      <c r="T125">
        <f t="shared" si="36"/>
        <v>0</v>
      </c>
      <c r="W125">
        <f t="shared" si="37"/>
        <v>1</v>
      </c>
      <c r="X125">
        <f t="shared" si="38"/>
        <v>2</v>
      </c>
      <c r="Y125">
        <f t="shared" si="39"/>
        <v>2</v>
      </c>
      <c r="AA125" t="str">
        <f t="shared" si="40"/>
        <v>insert into XWING.UPGRADE (ID, NAME, DESCRIPTION, UPGRADE_TYPE_ID, COST, UNIQUENESS, LIMITED)
values ('79','Radars améliorés','Durant la phase d''Activation, considérez que votre valeur de pilotage est égale à "0".','10','1','0','0');</v>
      </c>
      <c r="AB125" t="str">
        <f t="shared" si="41"/>
        <v>insert into XWING.UPGRADE_EXPANSION (ID, UPGRADE_ID, EXPANSION_ID, QUANTITY)
select '109', ID, '15','2' from XWING.UPGRADE where NAME = 'Radars améliorés' and UPGRADE_TYPE_ID = '10';</v>
      </c>
      <c r="AC125" t="str">
        <f t="shared" si="42"/>
        <v/>
      </c>
      <c r="AD125" t="str">
        <f t="shared" si="43"/>
        <v/>
      </c>
      <c r="AE125">
        <f t="shared" si="44"/>
        <v>0</v>
      </c>
      <c r="AF125">
        <f t="shared" si="45"/>
        <v>1</v>
      </c>
      <c r="AG125">
        <f t="shared" si="46"/>
        <v>1</v>
      </c>
    </row>
    <row r="126" spans="1:33" x14ac:dyDescent="0.25">
      <c r="B126">
        <f t="shared" si="31"/>
        <v>79</v>
      </c>
      <c r="C126" t="str">
        <f t="shared" si="32"/>
        <v/>
      </c>
      <c r="D126">
        <f t="shared" si="33"/>
        <v>109</v>
      </c>
      <c r="E126" s="80" t="s">
        <v>210</v>
      </c>
      <c r="F126" s="80">
        <f t="shared" si="52"/>
        <v>16</v>
      </c>
      <c r="I126" t="s">
        <v>175</v>
      </c>
      <c r="J126">
        <v>15</v>
      </c>
      <c r="K126" t="s">
        <v>90</v>
      </c>
      <c r="L126">
        <v>10</v>
      </c>
      <c r="M126">
        <v>1</v>
      </c>
      <c r="R126">
        <f t="shared" si="35"/>
        <v>0</v>
      </c>
      <c r="T126">
        <f t="shared" si="36"/>
        <v>0</v>
      </c>
      <c r="W126">
        <f t="shared" si="37"/>
        <v>0</v>
      </c>
      <c r="X126">
        <f t="shared" si="38"/>
        <v>1</v>
      </c>
      <c r="Y126">
        <f t="shared" si="39"/>
        <v>0</v>
      </c>
      <c r="AA126" t="str">
        <f t="shared" si="40"/>
        <v/>
      </c>
      <c r="AB126" t="str">
        <f t="shared" si="41"/>
        <v/>
      </c>
      <c r="AC126" t="str">
        <f t="shared" si="42"/>
        <v/>
      </c>
      <c r="AD126" t="str">
        <f t="shared" si="43"/>
        <v/>
      </c>
      <c r="AE126">
        <f t="shared" si="44"/>
        <v>0</v>
      </c>
      <c r="AF126">
        <f t="shared" si="45"/>
        <v>0</v>
      </c>
      <c r="AG126">
        <f t="shared" si="46"/>
        <v>0</v>
      </c>
    </row>
    <row r="127" spans="1:33" x14ac:dyDescent="0.25">
      <c r="A127" t="s">
        <v>106</v>
      </c>
      <c r="B127">
        <f t="shared" si="31"/>
        <v>80</v>
      </c>
      <c r="C127">
        <f t="shared" si="32"/>
        <v>80</v>
      </c>
      <c r="D127">
        <f t="shared" si="33"/>
        <v>110</v>
      </c>
      <c r="E127" s="80" t="s">
        <v>211</v>
      </c>
      <c r="F127" s="80">
        <f t="shared" si="52"/>
        <v>9</v>
      </c>
      <c r="G127" s="80" t="s">
        <v>841</v>
      </c>
      <c r="H127" s="80">
        <f t="shared" si="66"/>
        <v>122</v>
      </c>
      <c r="I127" t="s">
        <v>175</v>
      </c>
      <c r="J127">
        <v>15</v>
      </c>
      <c r="K127" t="s">
        <v>81</v>
      </c>
      <c r="L127">
        <v>12</v>
      </c>
      <c r="M127">
        <v>1</v>
      </c>
      <c r="R127">
        <f t="shared" si="35"/>
        <v>0</v>
      </c>
      <c r="T127">
        <f t="shared" si="36"/>
        <v>0</v>
      </c>
      <c r="U127">
        <v>1</v>
      </c>
      <c r="W127">
        <f t="shared" si="37"/>
        <v>1</v>
      </c>
      <c r="X127">
        <f t="shared" si="38"/>
        <v>2</v>
      </c>
      <c r="Y127">
        <f t="shared" si="39"/>
        <v>2</v>
      </c>
      <c r="AA127" t="str">
        <f t="shared" si="40"/>
        <v>insert into XWING.UPGRADE (ID, NAME, DESCRIPTION, UPGRADE_TYPE_ID, COST, UNIQUENESS, LIMITED)
values ('80','B-wing/E2','Votre bandeau d''amélioration gagne l''icône d''amélioration &lt;img class="smallicon" src="$path/card/icone_Card_Crew.png"&gt;.','12','1','0','0');</v>
      </c>
      <c r="AB127" t="str">
        <f t="shared" si="41"/>
        <v>insert into XWING.UPGRADE_EXPANSION (ID, UPGRADE_ID, EXPANSION_ID, QUANTITY)
select '110', ID, '15','2' from XWING.UPGRADE where NAME = 'B-wing/E2' and UPGRADE_TYPE_ID = '12';</v>
      </c>
      <c r="AC127" t="str">
        <f t="shared" si="42"/>
        <v>insert into XWING.UPGRADE_RESTRICTION (UPGRADE_ID, RESTRICTION_ID)
values ('80','1');</v>
      </c>
      <c r="AD127" t="str">
        <f t="shared" si="43"/>
        <v/>
      </c>
      <c r="AE127">
        <f t="shared" si="44"/>
        <v>0</v>
      </c>
      <c r="AF127">
        <f t="shared" si="45"/>
        <v>1</v>
      </c>
      <c r="AG127">
        <f t="shared" si="46"/>
        <v>1</v>
      </c>
    </row>
    <row r="128" spans="1:33" x14ac:dyDescent="0.25">
      <c r="B128">
        <f t="shared" si="31"/>
        <v>80</v>
      </c>
      <c r="C128" t="str">
        <f t="shared" si="32"/>
        <v/>
      </c>
      <c r="D128">
        <f t="shared" si="33"/>
        <v>110</v>
      </c>
      <c r="E128" s="80" t="s">
        <v>211</v>
      </c>
      <c r="F128" s="80">
        <f t="shared" si="52"/>
        <v>9</v>
      </c>
      <c r="I128" t="s">
        <v>175</v>
      </c>
      <c r="J128">
        <v>15</v>
      </c>
      <c r="K128" t="s">
        <v>81</v>
      </c>
      <c r="L128">
        <v>12</v>
      </c>
      <c r="M128">
        <v>1</v>
      </c>
      <c r="R128">
        <f t="shared" si="35"/>
        <v>0</v>
      </c>
      <c r="T128">
        <f t="shared" si="36"/>
        <v>0</v>
      </c>
      <c r="U128">
        <v>1</v>
      </c>
      <c r="W128">
        <f t="shared" si="37"/>
        <v>0</v>
      </c>
      <c r="X128">
        <f t="shared" si="38"/>
        <v>1</v>
      </c>
      <c r="Y128">
        <f t="shared" si="39"/>
        <v>0</v>
      </c>
      <c r="AA128" t="str">
        <f t="shared" si="40"/>
        <v/>
      </c>
      <c r="AB128" t="str">
        <f t="shared" si="41"/>
        <v/>
      </c>
      <c r="AC128" t="str">
        <f t="shared" si="42"/>
        <v/>
      </c>
      <c r="AD128" t="str">
        <f t="shared" si="43"/>
        <v/>
      </c>
      <c r="AE128">
        <f t="shared" si="44"/>
        <v>0</v>
      </c>
      <c r="AF128">
        <f t="shared" si="45"/>
        <v>0</v>
      </c>
      <c r="AG128">
        <f t="shared" si="46"/>
        <v>0</v>
      </c>
    </row>
    <row r="129" spans="1:33" x14ac:dyDescent="0.25">
      <c r="A129" t="s">
        <v>106</v>
      </c>
      <c r="B129">
        <f t="shared" ref="B129" si="67">IF(A129="x",B128+1,B128)</f>
        <v>81</v>
      </c>
      <c r="C129">
        <f t="shared" ref="C129" si="68">IF(A129="x",B129,"")</f>
        <v>81</v>
      </c>
      <c r="D129">
        <f t="shared" si="33"/>
        <v>111</v>
      </c>
      <c r="E129" s="80" t="s">
        <v>362</v>
      </c>
      <c r="F129" s="80">
        <f t="shared" si="52"/>
        <v>5</v>
      </c>
      <c r="G129" s="111" t="s">
        <v>817</v>
      </c>
      <c r="H129" s="80">
        <f t="shared" ref="H129:H136" si="69">LEN(G129)</f>
        <v>167</v>
      </c>
      <c r="I129" t="s">
        <v>22</v>
      </c>
      <c r="J129">
        <v>20</v>
      </c>
      <c r="K129" t="s">
        <v>47</v>
      </c>
      <c r="L129">
        <v>1</v>
      </c>
      <c r="M129">
        <v>3</v>
      </c>
      <c r="Q129">
        <v>1</v>
      </c>
      <c r="R129">
        <f t="shared" si="35"/>
        <v>1</v>
      </c>
      <c r="T129">
        <f t="shared" si="36"/>
        <v>0</v>
      </c>
      <c r="W129">
        <f t="shared" si="37"/>
        <v>0</v>
      </c>
      <c r="X129">
        <f t="shared" si="38"/>
        <v>1</v>
      </c>
      <c r="Y129">
        <f t="shared" si="39"/>
        <v>1</v>
      </c>
      <c r="AA129" t="str">
        <f t="shared" si="40"/>
        <v>insert into XWING.UPGRADE (ID, NAME, DESCRIPTION, UPGRADE_TYPE_ID, COST, UNIQUENESS, LIMITED)
values ('81','R5-P9','A la fin de la phase de combat, vous pouvez dépenser 1 de vos marqueurs de concentration pour récupérer 1 bouclier (jusqu''à concurrence de votre valeur de boucliers).','1','3','1','0');</v>
      </c>
      <c r="AB129" t="str">
        <f t="shared" si="41"/>
        <v>insert into XWING.UPGRADE_EXPANSION (ID, UPGRADE_ID, EXPANSION_ID, QUANTITY)
select '111', ID, '20','1' from XWING.UPGRADE where NAME = 'R5-P9' and UPGRADE_TYPE_ID = '1';</v>
      </c>
      <c r="AC129" t="str">
        <f t="shared" si="42"/>
        <v/>
      </c>
      <c r="AD129" t="str">
        <f t="shared" si="43"/>
        <v/>
      </c>
      <c r="AE129">
        <f t="shared" si="44"/>
        <v>0</v>
      </c>
      <c r="AF129">
        <f t="shared" si="45"/>
        <v>1</v>
      </c>
      <c r="AG129">
        <f t="shared" si="46"/>
        <v>1</v>
      </c>
    </row>
    <row r="130" spans="1:33" x14ac:dyDescent="0.25">
      <c r="A130" t="s">
        <v>106</v>
      </c>
      <c r="B130">
        <f t="shared" ref="B130" si="70">IF(A130="x",B129+1,B129)</f>
        <v>82</v>
      </c>
      <c r="C130">
        <f t="shared" ref="C130" si="71">IF(A130="x",B130,"")</f>
        <v>82</v>
      </c>
      <c r="D130">
        <f t="shared" si="33"/>
        <v>112</v>
      </c>
      <c r="E130" s="80" t="s">
        <v>363</v>
      </c>
      <c r="F130" s="80">
        <f t="shared" si="52"/>
        <v>5</v>
      </c>
      <c r="G130" s="111" t="s">
        <v>593</v>
      </c>
      <c r="H130" s="80">
        <f t="shared" si="69"/>
        <v>173</v>
      </c>
      <c r="I130" t="s">
        <v>22</v>
      </c>
      <c r="J130">
        <v>20</v>
      </c>
      <c r="K130" t="s">
        <v>47</v>
      </c>
      <c r="L130">
        <v>1</v>
      </c>
      <c r="M130">
        <v>2</v>
      </c>
      <c r="Q130">
        <v>1</v>
      </c>
      <c r="R130">
        <f t="shared" si="35"/>
        <v>1</v>
      </c>
      <c r="T130">
        <f t="shared" si="36"/>
        <v>0</v>
      </c>
      <c r="W130">
        <f t="shared" si="37"/>
        <v>0</v>
      </c>
      <c r="X130">
        <f t="shared" si="38"/>
        <v>1</v>
      </c>
      <c r="Y130">
        <f t="shared" si="39"/>
        <v>1</v>
      </c>
      <c r="AA130" t="str">
        <f t="shared" si="40"/>
        <v>insert into XWING.UPGRADE (ID, NAME, DESCRIPTION, UPGRADE_TYPE_ID, COST, UNIQUENESS, LIMITED)
values ('82','R3-A2','Quand vous déclarez la cible de votre attaque, si le défenseur est dans votre arc de tir, vous pouvez recevoir 1 marqueur de stress pour que le défenseur en reçoive 1 aussi.','1','2','1','0');</v>
      </c>
      <c r="AB130" t="str">
        <f t="shared" si="41"/>
        <v>insert into XWING.UPGRADE_EXPANSION (ID, UPGRADE_ID, EXPANSION_ID, QUANTITY)
select '112', ID, '20','1' from XWING.UPGRADE where NAME = 'R3-A2' and UPGRADE_TYPE_ID = '1';</v>
      </c>
      <c r="AC130" t="str">
        <f t="shared" si="42"/>
        <v/>
      </c>
      <c r="AD130" t="str">
        <f t="shared" si="43"/>
        <v/>
      </c>
      <c r="AE130">
        <f t="shared" si="44"/>
        <v>0</v>
      </c>
      <c r="AF130">
        <f t="shared" si="45"/>
        <v>1</v>
      </c>
      <c r="AG130">
        <f t="shared" si="46"/>
        <v>1</v>
      </c>
    </row>
    <row r="131" spans="1:33" x14ac:dyDescent="0.25">
      <c r="A131" t="s">
        <v>106</v>
      </c>
      <c r="B131">
        <f t="shared" ref="B131" si="72">IF(A131="x",B130+1,B130)</f>
        <v>83</v>
      </c>
      <c r="C131">
        <f t="shared" ref="C131" si="73">IF(A131="x",B131,"")</f>
        <v>83</v>
      </c>
      <c r="D131">
        <f t="shared" ref="D131:D194" si="74">IF(OR(E131&lt;&gt;E130,I131&lt;&gt;I130),D130+1,D130)</f>
        <v>113</v>
      </c>
      <c r="E131" s="80" t="s">
        <v>364</v>
      </c>
      <c r="F131" s="80">
        <f t="shared" si="52"/>
        <v>5</v>
      </c>
      <c r="G131" s="111" t="s">
        <v>818</v>
      </c>
      <c r="H131" s="80">
        <f t="shared" si="69"/>
        <v>338</v>
      </c>
      <c r="I131" t="s">
        <v>22</v>
      </c>
      <c r="J131">
        <v>20</v>
      </c>
      <c r="K131" t="s">
        <v>47</v>
      </c>
      <c r="L131">
        <v>1</v>
      </c>
      <c r="M131">
        <v>1</v>
      </c>
      <c r="Q131">
        <v>1</v>
      </c>
      <c r="R131">
        <f t="shared" ref="R131:R194" si="75">IF(Q131=1,1,0)</f>
        <v>1</v>
      </c>
      <c r="T131">
        <f t="shared" ref="T131:T194" si="76">IF(S131=1,1,0)</f>
        <v>0</v>
      </c>
      <c r="W131">
        <f t="shared" ref="W131:W194" si="77">IF(AND(E131=E132,I131=I132),X132,0)</f>
        <v>0</v>
      </c>
      <c r="X131">
        <f t="shared" ref="X131:X194" si="78">W131+1</f>
        <v>1</v>
      </c>
      <c r="Y131">
        <f t="shared" ref="Y131:Y194" si="79">IF(OR(E131&lt;&gt;E130,I131&lt;&gt;I130),X131,0)</f>
        <v>1</v>
      </c>
      <c r="AA131" t="str">
        <f t="shared" ref="AA131:AA194" si="80">IF(A131="x","insert into XWING.UPGRADE (ID, NAME, DESCRIPTION, UPGRADE_TYPE_ID, COST, UNIQUENESS, LIMITED)
values ('"&amp;C131&amp;"','"&amp;E131&amp;"','"&amp;G131&amp;"','"&amp;L131&amp;"','"&amp;M131&amp;"','"&amp;R131&amp;"','"&amp;T131&amp;"');","")</f>
        <v>insert into XWING.UPGRADE (ID, NAME, DESCRIPTION, UPGRADE_TYPE_ID, COST, UNIQUENESS, LIMITED)
values ('83','R2-D6','Votre bandeau d''amélioration gagne l''icône d''amélioration &lt;img class="smallicon" src="$path/card/icone_Card_Talents.png"&gt;. Vous ne pouvez pas vous équiper de cette amélioration si vous avez déjà l''icône d''amélioration &lt;img class="smallicon" src="$path/card/icone_Card_Talents.png"&gt; ou si votre valeur de pilotage est de "2" ou moins.','1','1','1','0');</v>
      </c>
      <c r="AB131" t="str">
        <f t="shared" ref="AB131:AB194" si="81">IF(OR(E131&lt;&gt;E130,I131&lt;&gt;I130),"insert into XWING.UPGRADE_EXPANSION (ID, UPGRADE_ID, EXPANSION_ID, QUANTITY)
select '"&amp;D131&amp;"', ID, '"&amp;J131&amp;"','"&amp;X131&amp;"' from XWING.UPGRADE where NAME = '"&amp;E131&amp;"' and UPGRADE_TYPE_ID = '"&amp;L131&amp;"';","")</f>
        <v>insert into XWING.UPGRADE_EXPANSION (ID, UPGRADE_ID, EXPANSION_ID, QUANTITY)
select '113', ID, '20','1' from XWING.UPGRADE where NAME = 'R2-D6' and UPGRADE_TYPE_ID = '1';</v>
      </c>
      <c r="AC131" t="str">
        <f t="shared" ref="AC131:AC194" si="82">IF(A131="x",IF(U131&gt;0,"insert into XWING.UPGRADE_RESTRICTION (UPGRADE_ID, RESTRICTION_ID)
values ('"&amp;C131&amp;"','"&amp;U131&amp;"');",""),"")</f>
        <v/>
      </c>
      <c r="AD131" t="str">
        <f t="shared" ref="AD131:AD194" si="83">IF(A131="x",IF(V131&gt;0,"insert into XWING.UPGRADE_RESTRICTION (UPGRADE_ID, RESTRICTION_ID)
values ('"&amp;C131&amp;"','"&amp;V131&amp;"');",""),"")</f>
        <v/>
      </c>
      <c r="AE131">
        <f t="shared" ref="AE131:AE194" si="84">IF(A131="x",IF(G131="",1,0),0)</f>
        <v>0</v>
      </c>
      <c r="AF131">
        <f t="shared" ref="AF131:AF194" si="85">IF(A131="x",1,0)</f>
        <v>1</v>
      </c>
      <c r="AG131">
        <f t="shared" ref="AG131:AG194" si="86">IF(E131&lt;&gt;E130,1,0)</f>
        <v>1</v>
      </c>
    </row>
    <row r="132" spans="1:33" x14ac:dyDescent="0.25">
      <c r="A132" t="s">
        <v>106</v>
      </c>
      <c r="B132">
        <f t="shared" ref="B132:B175" si="87">IF(A132="x",B131+1,B131)</f>
        <v>84</v>
      </c>
      <c r="C132">
        <f t="shared" ref="C132:C175" si="88">IF(A132="x",B132,"")</f>
        <v>84</v>
      </c>
      <c r="D132">
        <f t="shared" si="74"/>
        <v>114</v>
      </c>
      <c r="E132" s="80" t="s">
        <v>365</v>
      </c>
      <c r="F132" s="80">
        <f t="shared" si="52"/>
        <v>5</v>
      </c>
      <c r="G132" s="111" t="s">
        <v>796</v>
      </c>
      <c r="H132" s="80">
        <f t="shared" si="69"/>
        <v>297</v>
      </c>
      <c r="I132" t="s">
        <v>22</v>
      </c>
      <c r="J132">
        <v>20</v>
      </c>
      <c r="K132" t="s">
        <v>47</v>
      </c>
      <c r="L132">
        <v>1</v>
      </c>
      <c r="M132">
        <v>1</v>
      </c>
      <c r="Q132">
        <v>1</v>
      </c>
      <c r="R132">
        <f t="shared" si="75"/>
        <v>1</v>
      </c>
      <c r="T132">
        <f t="shared" si="76"/>
        <v>0</v>
      </c>
      <c r="W132">
        <f t="shared" si="77"/>
        <v>0</v>
      </c>
      <c r="X132">
        <f t="shared" si="78"/>
        <v>1</v>
      </c>
      <c r="Y132">
        <f t="shared" si="79"/>
        <v>1</v>
      </c>
      <c r="AA132" t="str">
        <f t="shared" si="80"/>
        <v>insert into XWING.UPGRADE (ID, NAME, DESCRIPTION, UPGRADE_TYPE_ID, COST, UNIQUENESS, LIMITED)
values ('84','R4-D6','Quand vous êtes touché par une attaque ayant généré au moins 3 résultats &lt;img class="smallicon" src="$path/icone_hit.png"&gt; non annulés, vous pouvez annuler les résultats que vous souhaitez jusqu''à ce qu''il n''en reste que 2. Pour chaque résultat annulé de la sorte, recevez 1 marqueur de stress.','1','1','1','0');</v>
      </c>
      <c r="AB132" t="str">
        <f t="shared" si="81"/>
        <v>insert into XWING.UPGRADE_EXPANSION (ID, UPGRADE_ID, EXPANSION_ID, QUANTITY)
select '114', ID, '20','1' from XWING.UPGRADE where NAME = 'R4-D6' and UPGRADE_TYPE_ID = '1';</v>
      </c>
      <c r="AC132" t="str">
        <f t="shared" si="82"/>
        <v/>
      </c>
      <c r="AD132" t="str">
        <f t="shared" si="83"/>
        <v/>
      </c>
      <c r="AE132">
        <f t="shared" si="84"/>
        <v>0</v>
      </c>
      <c r="AF132">
        <f t="shared" si="85"/>
        <v>1</v>
      </c>
      <c r="AG132">
        <f t="shared" si="86"/>
        <v>1</v>
      </c>
    </row>
    <row r="133" spans="1:33" x14ac:dyDescent="0.25">
      <c r="A133" t="s">
        <v>106</v>
      </c>
      <c r="B133">
        <f t="shared" si="87"/>
        <v>85</v>
      </c>
      <c r="C133">
        <f t="shared" si="88"/>
        <v>85</v>
      </c>
      <c r="D133">
        <f t="shared" si="74"/>
        <v>115</v>
      </c>
      <c r="E133" s="80" t="s">
        <v>366</v>
      </c>
      <c r="F133" s="80">
        <f t="shared" si="52"/>
        <v>11</v>
      </c>
      <c r="G133" s="80" t="s">
        <v>819</v>
      </c>
      <c r="H133" s="80">
        <f t="shared" si="69"/>
        <v>219</v>
      </c>
      <c r="I133" t="s">
        <v>22</v>
      </c>
      <c r="J133">
        <v>20</v>
      </c>
      <c r="K133" t="s">
        <v>66</v>
      </c>
      <c r="L133">
        <v>9</v>
      </c>
      <c r="M133">
        <v>6</v>
      </c>
      <c r="Q133">
        <v>1</v>
      </c>
      <c r="R133">
        <f t="shared" si="75"/>
        <v>1</v>
      </c>
      <c r="T133">
        <f t="shared" si="76"/>
        <v>0</v>
      </c>
      <c r="U133">
        <v>5</v>
      </c>
      <c r="V133">
        <v>3</v>
      </c>
      <c r="W133">
        <f t="shared" si="77"/>
        <v>0</v>
      </c>
      <c r="X133">
        <f t="shared" si="78"/>
        <v>1</v>
      </c>
      <c r="Y133">
        <f t="shared" si="79"/>
        <v>1</v>
      </c>
      <c r="AA133" t="str">
        <f t="shared" si="80"/>
        <v>insert into XWING.UPGRADE (ID, NAME, DESCRIPTION, UPGRADE_TYPE_ID, COST, UNIQUENESS, LIMITED)
values ('85','Jan Dodonna','Quand un autre vaisseau allié situé à portée 1 attaque, il peut échanger 1 de ses résultats &lt;img class="smallicon" src="$path/icone_hit.png"&gt; contre un résultat &lt;img class="smallicon" src="$path/icone_criticalhit.png"&gt;.','9','6','1','0');</v>
      </c>
      <c r="AB133" t="str">
        <f t="shared" si="81"/>
        <v>insert into XWING.UPGRADE_EXPANSION (ID, UPGRADE_ID, EXPANSION_ID, QUANTITY)
select '115', ID, '20','1' from XWING.UPGRADE where NAME = 'Jan Dodonna' and UPGRADE_TYPE_ID = '9';</v>
      </c>
      <c r="AC133" t="str">
        <f t="shared" si="82"/>
        <v>insert into XWING.UPGRADE_RESTRICTION (UPGRADE_ID, RESTRICTION_ID)
values ('85','5');</v>
      </c>
      <c r="AD133" t="str">
        <f t="shared" si="83"/>
        <v>insert into XWING.UPGRADE_RESTRICTION (UPGRADE_ID, RESTRICTION_ID)
values ('85','3');</v>
      </c>
      <c r="AE133">
        <f t="shared" si="84"/>
        <v>0</v>
      </c>
      <c r="AF133">
        <f t="shared" si="85"/>
        <v>1</v>
      </c>
      <c r="AG133">
        <f t="shared" si="86"/>
        <v>1</v>
      </c>
    </row>
    <row r="134" spans="1:33" x14ac:dyDescent="0.25">
      <c r="A134" t="s">
        <v>106</v>
      </c>
      <c r="B134">
        <f t="shared" si="87"/>
        <v>86</v>
      </c>
      <c r="C134">
        <f t="shared" si="88"/>
        <v>86</v>
      </c>
      <c r="D134">
        <f t="shared" si="74"/>
        <v>116</v>
      </c>
      <c r="E134" s="80" t="s">
        <v>367</v>
      </c>
      <c r="F134" s="80">
        <f t="shared" si="52"/>
        <v>11</v>
      </c>
      <c r="G134" s="80" t="s">
        <v>736</v>
      </c>
      <c r="H134" s="80">
        <f t="shared" si="69"/>
        <v>228</v>
      </c>
      <c r="I134" t="s">
        <v>22</v>
      </c>
      <c r="J134">
        <v>20</v>
      </c>
      <c r="K134" t="s">
        <v>66</v>
      </c>
      <c r="L134">
        <v>9</v>
      </c>
      <c r="M134">
        <v>6</v>
      </c>
      <c r="Q134">
        <v>1</v>
      </c>
      <c r="R134">
        <f t="shared" si="75"/>
        <v>1</v>
      </c>
      <c r="T134">
        <f t="shared" si="76"/>
        <v>0</v>
      </c>
      <c r="U134">
        <v>5</v>
      </c>
      <c r="V134">
        <v>3</v>
      </c>
      <c r="W134">
        <f t="shared" si="77"/>
        <v>0</v>
      </c>
      <c r="X134">
        <f t="shared" si="78"/>
        <v>1</v>
      </c>
      <c r="Y134">
        <f t="shared" si="79"/>
        <v>1</v>
      </c>
      <c r="AA134" t="str">
        <f t="shared" si="80"/>
        <v>insert into XWING.UPGRADE (ID, NAME, DESCRIPTION, UPGRADE_TYPE_ID, COST, UNIQUENESS, LIMITED)
values ('86','Torynn Farr','&lt;b&gt;Action :&lt;/b&gt; dépensez n''importe quelle quantité d''énergie pour choisir autant de vaisseaux ennemis situés à portée 1-2. Retirez tous les marqueurs de concentration, d''évasion et d''acquisition cible bleus de ces vaisseaux.','9','6','1','0');</v>
      </c>
      <c r="AB134" t="str">
        <f t="shared" si="81"/>
        <v>insert into XWING.UPGRADE_EXPANSION (ID, UPGRADE_ID, EXPANSION_ID, QUANTITY)
select '116', ID, '20','1' from XWING.UPGRADE where NAME = 'Torynn Farr' and UPGRADE_TYPE_ID = '9';</v>
      </c>
      <c r="AC134" t="str">
        <f t="shared" si="82"/>
        <v>insert into XWING.UPGRADE_RESTRICTION (UPGRADE_ID, RESTRICTION_ID)
values ('86','5');</v>
      </c>
      <c r="AD134" t="str">
        <f t="shared" si="83"/>
        <v>insert into XWING.UPGRADE_RESTRICTION (UPGRADE_ID, RESTRICTION_ID)
values ('86','3');</v>
      </c>
      <c r="AE134">
        <f t="shared" si="84"/>
        <v>0</v>
      </c>
      <c r="AF134">
        <f t="shared" si="85"/>
        <v>1</v>
      </c>
      <c r="AG134">
        <f t="shared" si="86"/>
        <v>1</v>
      </c>
    </row>
    <row r="135" spans="1:33" x14ac:dyDescent="0.25">
      <c r="A135" t="s">
        <v>106</v>
      </c>
      <c r="B135">
        <f t="shared" si="87"/>
        <v>87</v>
      </c>
      <c r="C135">
        <f t="shared" si="88"/>
        <v>87</v>
      </c>
      <c r="D135">
        <f t="shared" si="74"/>
        <v>117</v>
      </c>
      <c r="E135" s="80" t="s">
        <v>369</v>
      </c>
      <c r="F135" s="80">
        <f t="shared" si="52"/>
        <v>15</v>
      </c>
      <c r="G135" s="80" t="s">
        <v>740</v>
      </c>
      <c r="H135" s="80">
        <f t="shared" si="69"/>
        <v>191</v>
      </c>
      <c r="I135" t="s">
        <v>22</v>
      </c>
      <c r="J135">
        <v>20</v>
      </c>
      <c r="K135" t="s">
        <v>66</v>
      </c>
      <c r="L135">
        <v>9</v>
      </c>
      <c r="M135">
        <v>3</v>
      </c>
      <c r="Q135">
        <v>1</v>
      </c>
      <c r="R135">
        <f t="shared" si="75"/>
        <v>1</v>
      </c>
      <c r="T135">
        <f t="shared" si="76"/>
        <v>0</v>
      </c>
      <c r="U135">
        <v>5</v>
      </c>
      <c r="V135">
        <v>3</v>
      </c>
      <c r="W135">
        <f t="shared" si="77"/>
        <v>0</v>
      </c>
      <c r="X135">
        <f t="shared" si="78"/>
        <v>1</v>
      </c>
      <c r="Y135">
        <f t="shared" si="79"/>
        <v>1</v>
      </c>
      <c r="AA135" t="str">
        <f t="shared" si="80"/>
        <v>insert into XWING.UPGRADE (ID, NAME, DESCRIPTION, UPGRADE_TYPE_ID, COST, UNIQUENESS, LIMITED)
values ('87','Carlist Rieekan','Au début de la phase d''activation, vous pouvez défausser cette carte pour traiter la valeur de pilotage de chaque vaisseau allié comme si elle s''élevait à "12", jusqu''à la fin de la phase.','9','3','1','0');</v>
      </c>
      <c r="AB135" t="str">
        <f t="shared" si="81"/>
        <v>insert into XWING.UPGRADE_EXPANSION (ID, UPGRADE_ID, EXPANSION_ID, QUANTITY)
select '117', ID, '20','1' from XWING.UPGRADE where NAME = 'Carlist Rieekan' and UPGRADE_TYPE_ID = '9';</v>
      </c>
      <c r="AC135" t="str">
        <f t="shared" si="82"/>
        <v>insert into XWING.UPGRADE_RESTRICTION (UPGRADE_ID, RESTRICTION_ID)
values ('87','5');</v>
      </c>
      <c r="AD135" t="str">
        <f t="shared" si="83"/>
        <v>insert into XWING.UPGRADE_RESTRICTION (UPGRADE_ID, RESTRICTION_ID)
values ('87','3');</v>
      </c>
      <c r="AE135">
        <f t="shared" si="84"/>
        <v>0</v>
      </c>
      <c r="AF135">
        <f t="shared" si="85"/>
        <v>1</v>
      </c>
      <c r="AG135">
        <f t="shared" si="86"/>
        <v>1</v>
      </c>
    </row>
    <row r="136" spans="1:33" x14ac:dyDescent="0.25">
      <c r="A136" t="s">
        <v>106</v>
      </c>
      <c r="B136">
        <f t="shared" si="87"/>
        <v>88</v>
      </c>
      <c r="C136">
        <f t="shared" si="88"/>
        <v>88</v>
      </c>
      <c r="D136">
        <f t="shared" si="74"/>
        <v>118</v>
      </c>
      <c r="E136" s="80" t="s">
        <v>370</v>
      </c>
      <c r="F136" s="80">
        <f t="shared" si="52"/>
        <v>27</v>
      </c>
      <c r="G136" s="80" t="s">
        <v>820</v>
      </c>
      <c r="H136" s="80">
        <f t="shared" si="69"/>
        <v>164</v>
      </c>
      <c r="I136" t="s">
        <v>22</v>
      </c>
      <c r="J136">
        <v>20</v>
      </c>
      <c r="K136" t="s">
        <v>66</v>
      </c>
      <c r="L136">
        <v>9</v>
      </c>
      <c r="M136">
        <v>2</v>
      </c>
      <c r="R136">
        <f t="shared" si="75"/>
        <v>0</v>
      </c>
      <c r="T136">
        <f t="shared" si="76"/>
        <v>0</v>
      </c>
      <c r="U136">
        <v>5</v>
      </c>
      <c r="W136">
        <f t="shared" si="77"/>
        <v>0</v>
      </c>
      <c r="X136">
        <f t="shared" si="78"/>
        <v>1</v>
      </c>
      <c r="Y136">
        <f t="shared" si="79"/>
        <v>1</v>
      </c>
      <c r="AA136" t="str">
        <f t="shared" si="80"/>
        <v>insert into XWING.UPGRADE (ID, NAME, DESCRIPTION, UPGRADE_TYPE_ID, COST, UNIQUENESS, LIMITED)
values ('88','Droïde de réparation WED-15','&lt;b&gt;Action :&lt;/b&gt; dépensez 1 énergie pour défausser 1 de vos cartes de dégâts face cachée, ou dépensez 3 énergie pour défausser 1 de vos cartes de dégât face visible.','9','2','0','0');</v>
      </c>
      <c r="AB136" t="str">
        <f t="shared" si="81"/>
        <v>insert into XWING.UPGRADE_EXPANSION (ID, UPGRADE_ID, EXPANSION_ID, QUANTITY)
select '118', ID, '20','1' from XWING.UPGRADE where NAME = 'Droïde de réparation WED-15' and UPGRADE_TYPE_ID = '9';</v>
      </c>
      <c r="AC136" t="str">
        <f t="shared" si="82"/>
        <v>insert into XWING.UPGRADE_RESTRICTION (UPGRADE_ID, RESTRICTION_ID)
values ('88','5');</v>
      </c>
      <c r="AD136" t="str">
        <f t="shared" si="83"/>
        <v/>
      </c>
      <c r="AE136">
        <f t="shared" si="84"/>
        <v>0</v>
      </c>
      <c r="AF136">
        <f t="shared" si="85"/>
        <v>1</v>
      </c>
      <c r="AG136">
        <f t="shared" si="86"/>
        <v>1</v>
      </c>
    </row>
    <row r="137" spans="1:33" x14ac:dyDescent="0.25">
      <c r="B137">
        <f t="shared" si="87"/>
        <v>88</v>
      </c>
      <c r="C137" t="str">
        <f t="shared" si="88"/>
        <v/>
      </c>
      <c r="D137">
        <f t="shared" si="74"/>
        <v>119</v>
      </c>
      <c r="E137" s="80" t="s">
        <v>186</v>
      </c>
      <c r="F137" s="80">
        <f t="shared" si="52"/>
        <v>20</v>
      </c>
      <c r="H137" s="80">
        <f t="shared" ref="H137:H159" si="89">LEN(G137)</f>
        <v>0</v>
      </c>
      <c r="I137" t="s">
        <v>22</v>
      </c>
      <c r="J137">
        <v>20</v>
      </c>
      <c r="K137" t="s">
        <v>80</v>
      </c>
      <c r="L137">
        <v>4</v>
      </c>
      <c r="M137">
        <v>2</v>
      </c>
      <c r="R137">
        <f t="shared" si="75"/>
        <v>0</v>
      </c>
      <c r="T137">
        <f t="shared" si="76"/>
        <v>0</v>
      </c>
      <c r="W137">
        <f t="shared" si="77"/>
        <v>2</v>
      </c>
      <c r="X137">
        <f t="shared" si="78"/>
        <v>3</v>
      </c>
      <c r="Y137">
        <f t="shared" si="79"/>
        <v>3</v>
      </c>
      <c r="AA137" t="str">
        <f t="shared" si="80"/>
        <v/>
      </c>
      <c r="AB137" t="str">
        <f t="shared" si="81"/>
        <v>insert into XWING.UPGRADE_EXPANSION (ID, UPGRADE_ID, EXPANSION_ID, QUANTITY)
select '119', ID, '20','3' from XWING.UPGRADE where NAME = 'Torpilles fléchettes' and UPGRADE_TYPE_ID = '4';</v>
      </c>
      <c r="AC137" t="str">
        <f t="shared" si="82"/>
        <v/>
      </c>
      <c r="AD137" t="str">
        <f t="shared" si="83"/>
        <v/>
      </c>
      <c r="AE137">
        <f t="shared" si="84"/>
        <v>0</v>
      </c>
      <c r="AF137">
        <f t="shared" si="85"/>
        <v>0</v>
      </c>
      <c r="AG137">
        <f t="shared" si="86"/>
        <v>1</v>
      </c>
    </row>
    <row r="138" spans="1:33" x14ac:dyDescent="0.25">
      <c r="B138">
        <f t="shared" si="87"/>
        <v>88</v>
      </c>
      <c r="C138" t="str">
        <f t="shared" si="88"/>
        <v/>
      </c>
      <c r="D138">
        <f t="shared" si="74"/>
        <v>119</v>
      </c>
      <c r="E138" s="80" t="s">
        <v>186</v>
      </c>
      <c r="F138" s="80">
        <f t="shared" si="52"/>
        <v>20</v>
      </c>
      <c r="H138" s="80">
        <f t="shared" si="89"/>
        <v>0</v>
      </c>
      <c r="I138" t="s">
        <v>22</v>
      </c>
      <c r="J138">
        <v>20</v>
      </c>
      <c r="K138" t="s">
        <v>80</v>
      </c>
      <c r="L138">
        <v>4</v>
      </c>
      <c r="M138">
        <v>2</v>
      </c>
      <c r="R138">
        <f t="shared" si="75"/>
        <v>0</v>
      </c>
      <c r="T138">
        <f t="shared" si="76"/>
        <v>0</v>
      </c>
      <c r="W138">
        <f t="shared" si="77"/>
        <v>1</v>
      </c>
      <c r="X138">
        <f t="shared" si="78"/>
        <v>2</v>
      </c>
      <c r="Y138">
        <f t="shared" si="79"/>
        <v>0</v>
      </c>
      <c r="AA138" t="str">
        <f t="shared" si="80"/>
        <v/>
      </c>
      <c r="AB138" t="str">
        <f t="shared" si="81"/>
        <v/>
      </c>
      <c r="AC138" t="str">
        <f t="shared" si="82"/>
        <v/>
      </c>
      <c r="AD138" t="str">
        <f t="shared" si="83"/>
        <v/>
      </c>
      <c r="AE138">
        <f t="shared" si="84"/>
        <v>0</v>
      </c>
      <c r="AF138">
        <f t="shared" si="85"/>
        <v>0</v>
      </c>
      <c r="AG138">
        <f t="shared" si="86"/>
        <v>0</v>
      </c>
    </row>
    <row r="139" spans="1:33" x14ac:dyDescent="0.25">
      <c r="B139">
        <f t="shared" si="87"/>
        <v>88</v>
      </c>
      <c r="C139" t="str">
        <f t="shared" si="88"/>
        <v/>
      </c>
      <c r="D139">
        <f t="shared" si="74"/>
        <v>119</v>
      </c>
      <c r="E139" s="80" t="s">
        <v>186</v>
      </c>
      <c r="F139" s="80">
        <f t="shared" si="52"/>
        <v>20</v>
      </c>
      <c r="H139" s="80">
        <f t="shared" si="89"/>
        <v>0</v>
      </c>
      <c r="I139" t="s">
        <v>22</v>
      </c>
      <c r="J139">
        <v>20</v>
      </c>
      <c r="K139" t="s">
        <v>80</v>
      </c>
      <c r="L139">
        <v>4</v>
      </c>
      <c r="M139">
        <v>2</v>
      </c>
      <c r="R139">
        <f t="shared" si="75"/>
        <v>0</v>
      </c>
      <c r="T139">
        <f t="shared" si="76"/>
        <v>0</v>
      </c>
      <c r="W139">
        <f t="shared" si="77"/>
        <v>0</v>
      </c>
      <c r="X139">
        <f t="shared" si="78"/>
        <v>1</v>
      </c>
      <c r="Y139">
        <f t="shared" si="79"/>
        <v>0</v>
      </c>
      <c r="AA139" t="str">
        <f t="shared" si="80"/>
        <v/>
      </c>
      <c r="AB139" t="str">
        <f t="shared" si="81"/>
        <v/>
      </c>
      <c r="AC139" t="str">
        <f t="shared" si="82"/>
        <v/>
      </c>
      <c r="AD139" t="str">
        <f t="shared" si="83"/>
        <v/>
      </c>
      <c r="AE139">
        <f t="shared" si="84"/>
        <v>0</v>
      </c>
      <c r="AF139">
        <f t="shared" si="85"/>
        <v>0</v>
      </c>
      <c r="AG139">
        <f t="shared" si="86"/>
        <v>0</v>
      </c>
    </row>
    <row r="140" spans="1:33" x14ac:dyDescent="0.25">
      <c r="A140" t="s">
        <v>106</v>
      </c>
      <c r="B140">
        <f t="shared" si="87"/>
        <v>89</v>
      </c>
      <c r="C140">
        <f t="shared" si="88"/>
        <v>89</v>
      </c>
      <c r="D140">
        <f t="shared" si="74"/>
        <v>120</v>
      </c>
      <c r="E140" s="80" t="s">
        <v>371</v>
      </c>
      <c r="F140" s="80">
        <f t="shared" si="52"/>
        <v>16</v>
      </c>
      <c r="G140" s="80" t="s">
        <v>779</v>
      </c>
      <c r="H140" s="80">
        <f t="shared" si="89"/>
        <v>208</v>
      </c>
      <c r="I140" t="s">
        <v>22</v>
      </c>
      <c r="J140">
        <v>20</v>
      </c>
      <c r="K140" t="s">
        <v>338</v>
      </c>
      <c r="L140">
        <v>14</v>
      </c>
      <c r="M140">
        <v>7</v>
      </c>
      <c r="R140">
        <f t="shared" si="75"/>
        <v>0</v>
      </c>
      <c r="T140">
        <f t="shared" si="76"/>
        <v>0</v>
      </c>
      <c r="W140">
        <f t="shared" si="77"/>
        <v>0</v>
      </c>
      <c r="X140">
        <f t="shared" si="78"/>
        <v>1</v>
      </c>
      <c r="Y140">
        <f t="shared" si="79"/>
        <v>1</v>
      </c>
      <c r="AA140" t="str">
        <f t="shared" si="80"/>
        <v>insert into XWING.UPGRADE (ID, NAME, DESCRIPTION, UPGRADE_TYPE_ID, COST, UNIQUENESS, LIMITED)
values ('89','Outils de slicer','&lt;b&gt;Action :&lt;/b&gt; choisissez 1 ou plusieurs vaisseaux ennemis situé à portée 1-3 ayant un marqueur de stress. Pour chaque vaisseau choisi, vous pouvez dépenser 1 énergie pour forcer ce vaisseau à subir 1 dégât.','14','7','0','0');</v>
      </c>
      <c r="AB140" t="str">
        <f t="shared" si="81"/>
        <v>insert into XWING.UPGRADE_EXPANSION (ID, UPGRADE_ID, EXPANSION_ID, QUANTITY)
select '120', ID, '20','1' from XWING.UPGRADE where NAME = 'Outils de slicer' and UPGRADE_TYPE_ID = '14';</v>
      </c>
      <c r="AC140" t="str">
        <f t="shared" si="82"/>
        <v/>
      </c>
      <c r="AD140" t="str">
        <f t="shared" si="83"/>
        <v/>
      </c>
      <c r="AE140">
        <f t="shared" si="84"/>
        <v>0</v>
      </c>
      <c r="AF140">
        <f t="shared" si="85"/>
        <v>1</v>
      </c>
      <c r="AG140">
        <f t="shared" si="86"/>
        <v>1</v>
      </c>
    </row>
    <row r="141" spans="1:33" x14ac:dyDescent="0.25">
      <c r="A141" t="s">
        <v>106</v>
      </c>
      <c r="B141">
        <f t="shared" si="87"/>
        <v>90</v>
      </c>
      <c r="C141">
        <f t="shared" si="88"/>
        <v>90</v>
      </c>
      <c r="D141">
        <f t="shared" si="74"/>
        <v>121</v>
      </c>
      <c r="E141" s="80" t="s">
        <v>372</v>
      </c>
      <c r="F141" s="80">
        <f t="shared" si="52"/>
        <v>23</v>
      </c>
      <c r="G141" s="80" t="s">
        <v>821</v>
      </c>
      <c r="H141" s="80">
        <f t="shared" si="89"/>
        <v>200</v>
      </c>
      <c r="I141" t="s">
        <v>22</v>
      </c>
      <c r="J141">
        <v>20</v>
      </c>
      <c r="K141" t="s">
        <v>338</v>
      </c>
      <c r="L141">
        <v>14</v>
      </c>
      <c r="M141">
        <v>4</v>
      </c>
      <c r="R141">
        <f t="shared" si="75"/>
        <v>0</v>
      </c>
      <c r="S141">
        <v>1</v>
      </c>
      <c r="T141">
        <f t="shared" si="76"/>
        <v>1</v>
      </c>
      <c r="W141">
        <f t="shared" si="77"/>
        <v>0</v>
      </c>
      <c r="X141">
        <f t="shared" si="78"/>
        <v>1</v>
      </c>
      <c r="Y141">
        <f t="shared" si="79"/>
        <v>1</v>
      </c>
      <c r="AA141" t="str">
        <f t="shared" si="80"/>
        <v>insert into XWING.UPGRADE (ID, NAME, DESCRIPTION, UPGRADE_TYPE_ID, COST, UNIQUENESS, LIMITED)
values ('90','Brouilleur de fréquence','Quand vous effectuez une action de brouillage, choisissez 1 vaisseau ennemi qui n''a pas de marqueur de stress se situe à portée 1 du vaisseau brouillé. Le vaisseau choisi reçoit 1 marqueur de stress.','14','4','0','1');</v>
      </c>
      <c r="AB141" t="str">
        <f t="shared" si="81"/>
        <v>insert into XWING.UPGRADE_EXPANSION (ID, UPGRADE_ID, EXPANSION_ID, QUANTITY)
select '121', ID, '20','1' from XWING.UPGRADE where NAME = 'Brouilleur de fréquence' and UPGRADE_TYPE_ID = '14';</v>
      </c>
      <c r="AC141" t="str">
        <f t="shared" si="82"/>
        <v/>
      </c>
      <c r="AD141" t="str">
        <f t="shared" si="83"/>
        <v/>
      </c>
      <c r="AE141">
        <f t="shared" si="84"/>
        <v>0</v>
      </c>
      <c r="AF141">
        <f t="shared" si="85"/>
        <v>1</v>
      </c>
      <c r="AG141">
        <f t="shared" si="86"/>
        <v>1</v>
      </c>
    </row>
    <row r="142" spans="1:33" x14ac:dyDescent="0.25">
      <c r="A142" t="s">
        <v>106</v>
      </c>
      <c r="B142">
        <f t="shared" si="87"/>
        <v>91</v>
      </c>
      <c r="C142">
        <f t="shared" si="88"/>
        <v>91</v>
      </c>
      <c r="D142">
        <f t="shared" si="74"/>
        <v>122</v>
      </c>
      <c r="E142" s="80" t="s">
        <v>373</v>
      </c>
      <c r="F142" s="80">
        <f t="shared" si="52"/>
        <v>18</v>
      </c>
      <c r="G142" s="80" t="s">
        <v>753</v>
      </c>
      <c r="H142" s="80">
        <f t="shared" si="89"/>
        <v>179</v>
      </c>
      <c r="I142" t="s">
        <v>22</v>
      </c>
      <c r="J142">
        <v>20</v>
      </c>
      <c r="K142" t="s">
        <v>338</v>
      </c>
      <c r="L142">
        <v>14</v>
      </c>
      <c r="M142">
        <v>4</v>
      </c>
      <c r="R142">
        <f t="shared" si="75"/>
        <v>0</v>
      </c>
      <c r="T142">
        <f t="shared" si="76"/>
        <v>0</v>
      </c>
      <c r="W142">
        <f t="shared" si="77"/>
        <v>0</v>
      </c>
      <c r="X142">
        <f t="shared" si="78"/>
        <v>1</v>
      </c>
      <c r="Y142">
        <f t="shared" si="79"/>
        <v>1</v>
      </c>
      <c r="AA142" t="str">
        <f t="shared" si="80"/>
        <v>insert into XWING.UPGRADE (ID, NAME, DESCRIPTION, UPGRADE_TYPE_ID, COST, UNIQUENESS, LIMITED)
values ('91','Amplificateur comm','&lt;b&gt;Energie :&lt;/b&gt; dépensez 1 énergie pour retirer tous les marqueurs de stress d''un vaisseau allié situé à portée 1-3. Ensuite, assignez 1 marqueur de concentration à ce vaisseau.','14','4','0','0');</v>
      </c>
      <c r="AB142" t="str">
        <f t="shared" si="81"/>
        <v>insert into XWING.UPGRADE_EXPANSION (ID, UPGRADE_ID, EXPANSION_ID, QUANTITY)
select '122', ID, '20','1' from XWING.UPGRADE where NAME = 'Amplificateur comm' and UPGRADE_TYPE_ID = '14';</v>
      </c>
      <c r="AC142" t="str">
        <f t="shared" si="82"/>
        <v/>
      </c>
      <c r="AD142" t="str">
        <f t="shared" si="83"/>
        <v/>
      </c>
      <c r="AE142">
        <f t="shared" si="84"/>
        <v>0</v>
      </c>
      <c r="AF142">
        <f t="shared" si="85"/>
        <v>1</v>
      </c>
      <c r="AG142">
        <f t="shared" si="86"/>
        <v>1</v>
      </c>
    </row>
    <row r="143" spans="1:33" x14ac:dyDescent="0.25">
      <c r="A143" t="s">
        <v>106</v>
      </c>
      <c r="B143">
        <f t="shared" si="87"/>
        <v>92</v>
      </c>
      <c r="C143">
        <f t="shared" si="88"/>
        <v>92</v>
      </c>
      <c r="D143">
        <f t="shared" si="74"/>
        <v>123</v>
      </c>
      <c r="E143" s="80" t="s">
        <v>374</v>
      </c>
      <c r="F143" s="80">
        <f t="shared" si="52"/>
        <v>23</v>
      </c>
      <c r="G143" s="80" t="s">
        <v>780</v>
      </c>
      <c r="H143" s="80">
        <f t="shared" si="89"/>
        <v>184</v>
      </c>
      <c r="I143" t="s">
        <v>22</v>
      </c>
      <c r="J143">
        <v>20</v>
      </c>
      <c r="K143" t="s">
        <v>338</v>
      </c>
      <c r="L143">
        <v>14</v>
      </c>
      <c r="M143">
        <v>4</v>
      </c>
      <c r="R143">
        <f t="shared" si="75"/>
        <v>0</v>
      </c>
      <c r="T143">
        <f t="shared" si="76"/>
        <v>0</v>
      </c>
      <c r="W143">
        <f t="shared" si="77"/>
        <v>0</v>
      </c>
      <c r="X143">
        <f t="shared" si="78"/>
        <v>1</v>
      </c>
      <c r="Y143">
        <f t="shared" si="79"/>
        <v>1</v>
      </c>
      <c r="AA143" t="str">
        <f t="shared" si="80"/>
        <v>insert into XWING.UPGRADE (ID, NAME, DESCRIPTION, UPGRADE_TYPE_ID, COST, UNIQUENESS, LIMITED)
values ('92','Projecteur de boucliers','Quand un vaisseau ennemie devient le vaisseau actif durant la phase de combat, vous pouvez dépenser 3 énergie pour l''obliger à vous attaquer, si possible, jusqu''à la fin de la phase.','14','4','0','0');</v>
      </c>
      <c r="AB143" t="str">
        <f t="shared" si="81"/>
        <v>insert into XWING.UPGRADE_EXPANSION (ID, UPGRADE_ID, EXPANSION_ID, QUANTITY)
select '123', ID, '20','1' from XWING.UPGRADE where NAME = 'Projecteur de boucliers' and UPGRADE_TYPE_ID = '14';</v>
      </c>
      <c r="AC143" t="str">
        <f t="shared" si="82"/>
        <v/>
      </c>
      <c r="AD143" t="str">
        <f t="shared" si="83"/>
        <v/>
      </c>
      <c r="AE143">
        <f t="shared" si="84"/>
        <v>0</v>
      </c>
      <c r="AF143">
        <f t="shared" si="85"/>
        <v>1</v>
      </c>
      <c r="AG143">
        <f t="shared" si="86"/>
        <v>1</v>
      </c>
    </row>
    <row r="144" spans="1:33" x14ac:dyDescent="0.25">
      <c r="A144" t="s">
        <v>106</v>
      </c>
      <c r="B144">
        <f t="shared" si="87"/>
        <v>93</v>
      </c>
      <c r="C144">
        <f t="shared" si="88"/>
        <v>93</v>
      </c>
      <c r="D144">
        <f t="shared" si="74"/>
        <v>124</v>
      </c>
      <c r="E144" s="80" t="s">
        <v>375</v>
      </c>
      <c r="F144" s="80">
        <f t="shared" si="52"/>
        <v>23</v>
      </c>
      <c r="G144" s="80" t="s">
        <v>754</v>
      </c>
      <c r="H144" s="80">
        <f t="shared" si="89"/>
        <v>73</v>
      </c>
      <c r="I144" t="s">
        <v>22</v>
      </c>
      <c r="J144">
        <v>20</v>
      </c>
      <c r="K144" t="s">
        <v>338</v>
      </c>
      <c r="L144">
        <v>14</v>
      </c>
      <c r="M144">
        <v>4</v>
      </c>
      <c r="R144">
        <f t="shared" si="75"/>
        <v>0</v>
      </c>
      <c r="S144">
        <v>1</v>
      </c>
      <c r="T144">
        <f t="shared" si="76"/>
        <v>1</v>
      </c>
      <c r="W144">
        <f t="shared" si="77"/>
        <v>0</v>
      </c>
      <c r="X144">
        <f t="shared" si="78"/>
        <v>1</v>
      </c>
      <c r="Y144">
        <f t="shared" si="79"/>
        <v>1</v>
      </c>
      <c r="AA144" t="str">
        <f t="shared" si="80"/>
        <v>insert into XWING.UPGRADE (ID, NAME, DESCRIPTION, UPGRADE_TYPE_ID, COST, UNIQUENESS, LIMITED)
values ('93','Réserves de gaz Tibanna','&lt;b&gt;Energie :&lt;/b&gt; vous pouvez défausser cette carte pour gagner 3 énergie.','14','4','0','1');</v>
      </c>
      <c r="AB144" t="str">
        <f t="shared" si="81"/>
        <v>insert into XWING.UPGRADE_EXPANSION (ID, UPGRADE_ID, EXPANSION_ID, QUANTITY)
select '124', ID, '20','1' from XWING.UPGRADE where NAME = 'Réserves de gaz Tibanna' and UPGRADE_TYPE_ID = '14';</v>
      </c>
      <c r="AC144" t="str">
        <f t="shared" si="82"/>
        <v/>
      </c>
      <c r="AD144" t="str">
        <f t="shared" si="83"/>
        <v/>
      </c>
      <c r="AE144">
        <f t="shared" si="84"/>
        <v>0</v>
      </c>
      <c r="AF144">
        <f t="shared" si="85"/>
        <v>1</v>
      </c>
      <c r="AG144">
        <f t="shared" si="86"/>
        <v>1</v>
      </c>
    </row>
    <row r="145" spans="1:33" x14ac:dyDescent="0.25">
      <c r="A145" t="s">
        <v>106</v>
      </c>
      <c r="B145">
        <f t="shared" si="87"/>
        <v>94</v>
      </c>
      <c r="C145">
        <f t="shared" si="88"/>
        <v>94</v>
      </c>
      <c r="D145">
        <f t="shared" si="74"/>
        <v>125</v>
      </c>
      <c r="E145" s="80" t="s">
        <v>376</v>
      </c>
      <c r="F145" s="80">
        <f t="shared" si="52"/>
        <v>33</v>
      </c>
      <c r="G145" s="80" t="s">
        <v>755</v>
      </c>
      <c r="H145" s="80">
        <f t="shared" si="89"/>
        <v>134</v>
      </c>
      <c r="I145" t="s">
        <v>22</v>
      </c>
      <c r="J145">
        <v>20</v>
      </c>
      <c r="K145" t="s">
        <v>338</v>
      </c>
      <c r="L145">
        <v>14</v>
      </c>
      <c r="M145">
        <v>3</v>
      </c>
      <c r="R145">
        <f t="shared" si="75"/>
        <v>0</v>
      </c>
      <c r="S145">
        <v>1</v>
      </c>
      <c r="T145">
        <f t="shared" si="76"/>
        <v>1</v>
      </c>
      <c r="W145">
        <f t="shared" si="77"/>
        <v>0</v>
      </c>
      <c r="X145">
        <f t="shared" si="78"/>
        <v>1</v>
      </c>
      <c r="Y145">
        <f t="shared" si="79"/>
        <v>1</v>
      </c>
      <c r="AA145" t="str">
        <f t="shared" si="80"/>
        <v>insert into XWING.UPGRADE (ID, NAME, DESCRIPTION, UPGRADE_TYPE_ID, COST, UNIQUENESS, LIMITED)
values ('94','Générateur de bouclier auxiliaire','A la fin de chaque tour, vous pouvez dépenser 1 énergie pour récupérer 1 bouclier (jusqu''à concurrence de votre valeur de boucliers).','14','3','0','1');</v>
      </c>
      <c r="AB145" t="str">
        <f t="shared" si="81"/>
        <v>insert into XWING.UPGRADE_EXPANSION (ID, UPGRADE_ID, EXPANSION_ID, QUANTITY)
select '125', ID, '20','1' from XWING.UPGRADE where NAME = 'Générateur de bouclier auxiliaire' and UPGRADE_TYPE_ID = '14';</v>
      </c>
      <c r="AC145" t="str">
        <f t="shared" si="82"/>
        <v/>
      </c>
      <c r="AD145" t="str">
        <f t="shared" si="83"/>
        <v/>
      </c>
      <c r="AE145">
        <f t="shared" si="84"/>
        <v>0</v>
      </c>
      <c r="AF145">
        <f t="shared" si="85"/>
        <v>1</v>
      </c>
      <c r="AG145">
        <f t="shared" si="86"/>
        <v>1</v>
      </c>
    </row>
    <row r="146" spans="1:33" x14ac:dyDescent="0.25">
      <c r="A146" t="s">
        <v>106</v>
      </c>
      <c r="B146">
        <f t="shared" si="87"/>
        <v>95</v>
      </c>
      <c r="C146">
        <f t="shared" si="88"/>
        <v>95</v>
      </c>
      <c r="D146">
        <f t="shared" si="74"/>
        <v>126</v>
      </c>
      <c r="E146" s="80" t="s">
        <v>377</v>
      </c>
      <c r="F146" s="80">
        <f t="shared" ref="F146:F209" si="90">LEN(E146)</f>
        <v>11</v>
      </c>
      <c r="G146" s="80" t="s">
        <v>756</v>
      </c>
      <c r="H146" s="80">
        <f t="shared" si="89"/>
        <v>97</v>
      </c>
      <c r="I146" t="s">
        <v>22</v>
      </c>
      <c r="J146">
        <v>20</v>
      </c>
      <c r="K146" t="s">
        <v>338</v>
      </c>
      <c r="L146">
        <v>14</v>
      </c>
      <c r="M146">
        <v>3</v>
      </c>
      <c r="R146">
        <f t="shared" si="75"/>
        <v>0</v>
      </c>
      <c r="S146">
        <v>1</v>
      </c>
      <c r="T146">
        <f t="shared" si="76"/>
        <v>1</v>
      </c>
      <c r="W146">
        <f t="shared" si="77"/>
        <v>0</v>
      </c>
      <c r="X146">
        <f t="shared" si="78"/>
        <v>1</v>
      </c>
      <c r="Y146">
        <f t="shared" si="79"/>
        <v>1</v>
      </c>
      <c r="AA146" t="str">
        <f t="shared" si="80"/>
        <v>insert into XWING.UPGRADE (ID, NAME, DESCRIPTION, UPGRADE_TYPE_ID, COST, UNIQUENESS, LIMITED)
values ('95','Emetteur EM','Quand vous gênez une attaque, le défenseur lance 3 dés de défense supplémentaires (au lieu de 1).','14','3','0','1');</v>
      </c>
      <c r="AB146" t="str">
        <f t="shared" si="81"/>
        <v>insert into XWING.UPGRADE_EXPANSION (ID, UPGRADE_ID, EXPANSION_ID, QUANTITY)
select '126', ID, '20','1' from XWING.UPGRADE where NAME = 'Emetteur EM' and UPGRADE_TYPE_ID = '14';</v>
      </c>
      <c r="AC146" t="str">
        <f t="shared" si="82"/>
        <v/>
      </c>
      <c r="AD146" t="str">
        <f t="shared" si="83"/>
        <v/>
      </c>
      <c r="AE146">
        <f t="shared" si="84"/>
        <v>0</v>
      </c>
      <c r="AF146">
        <f t="shared" si="85"/>
        <v>1</v>
      </c>
      <c r="AG146">
        <f t="shared" si="86"/>
        <v>1</v>
      </c>
    </row>
    <row r="147" spans="1:33" x14ac:dyDescent="0.25">
      <c r="A147" t="s">
        <v>106</v>
      </c>
      <c r="B147">
        <f t="shared" si="87"/>
        <v>96</v>
      </c>
      <c r="C147">
        <f t="shared" si="88"/>
        <v>96</v>
      </c>
      <c r="D147">
        <f t="shared" si="74"/>
        <v>127</v>
      </c>
      <c r="E147" s="80" t="s">
        <v>378</v>
      </c>
      <c r="F147" s="80">
        <f t="shared" si="90"/>
        <v>7</v>
      </c>
      <c r="G147" s="80" t="s">
        <v>842</v>
      </c>
      <c r="H147" s="80">
        <f t="shared" si="89"/>
        <v>273</v>
      </c>
      <c r="I147" t="s">
        <v>22</v>
      </c>
      <c r="J147">
        <v>20</v>
      </c>
      <c r="K147" t="s">
        <v>338</v>
      </c>
      <c r="L147">
        <v>14</v>
      </c>
      <c r="M147">
        <v>3</v>
      </c>
      <c r="R147">
        <f t="shared" si="75"/>
        <v>0</v>
      </c>
      <c r="S147">
        <v>1</v>
      </c>
      <c r="T147">
        <f t="shared" si="76"/>
        <v>1</v>
      </c>
      <c r="W147">
        <f t="shared" si="77"/>
        <v>0</v>
      </c>
      <c r="X147">
        <f t="shared" si="78"/>
        <v>1</v>
      </c>
      <c r="Y147">
        <f t="shared" si="79"/>
        <v>1</v>
      </c>
      <c r="AA147" t="str">
        <f t="shared" si="80"/>
        <v>insert into XWING.UPGRADE (ID, NAME, DESCRIPTION, UPGRADE_TYPE_ID, COST, UNIQUENESS, LIMITED)
values ('96','Booster','Juste avant de dévoiler votre cadran de manoeuvres, vous pouvez dépenser 1 énergie pour exécuter une manoeuvre (&lt;img class="smallicon" src="$path/dial/icone_straight.png"&gt;1) blanche. Vous ne pouvez pas utiliser cette capacité si elle vous fait chevaucher un autre vaisseau.','14','3','0','1');</v>
      </c>
      <c r="AB147" t="str">
        <f t="shared" si="81"/>
        <v>insert into XWING.UPGRADE_EXPANSION (ID, UPGRADE_ID, EXPANSION_ID, QUANTITY)
select '127', ID, '20','1' from XWING.UPGRADE where NAME = 'Booster' and UPGRADE_TYPE_ID = '14';</v>
      </c>
      <c r="AC147" t="str">
        <f t="shared" si="82"/>
        <v/>
      </c>
      <c r="AD147" t="str">
        <f t="shared" si="83"/>
        <v/>
      </c>
      <c r="AE147">
        <f t="shared" si="84"/>
        <v>0</v>
      </c>
      <c r="AF147">
        <f t="shared" si="85"/>
        <v>1</v>
      </c>
      <c r="AG147">
        <f t="shared" si="86"/>
        <v>1</v>
      </c>
    </row>
    <row r="148" spans="1:33" x14ac:dyDescent="0.25">
      <c r="A148" t="s">
        <v>106</v>
      </c>
      <c r="B148">
        <f t="shared" si="87"/>
        <v>97</v>
      </c>
      <c r="C148">
        <f t="shared" si="88"/>
        <v>97</v>
      </c>
      <c r="D148">
        <f t="shared" si="74"/>
        <v>128</v>
      </c>
      <c r="E148" s="80" t="s">
        <v>379</v>
      </c>
      <c r="F148" s="80">
        <f t="shared" si="90"/>
        <v>29</v>
      </c>
      <c r="G148" s="111" t="s">
        <v>797</v>
      </c>
      <c r="H148" s="80">
        <f t="shared" si="89"/>
        <v>154</v>
      </c>
      <c r="I148" t="s">
        <v>22</v>
      </c>
      <c r="J148">
        <v>20</v>
      </c>
      <c r="K148" t="s">
        <v>338</v>
      </c>
      <c r="L148">
        <v>14</v>
      </c>
      <c r="M148">
        <v>1</v>
      </c>
      <c r="R148">
        <f t="shared" si="75"/>
        <v>0</v>
      </c>
      <c r="T148">
        <f t="shared" si="76"/>
        <v>0</v>
      </c>
      <c r="U148">
        <v>9</v>
      </c>
      <c r="W148">
        <f t="shared" si="77"/>
        <v>0</v>
      </c>
      <c r="X148">
        <f t="shared" si="78"/>
        <v>1</v>
      </c>
      <c r="Y148">
        <f t="shared" si="79"/>
        <v>1</v>
      </c>
      <c r="AA148" t="str">
        <f t="shared" si="80"/>
        <v>insert into XWING.UPGRADE (ID, NAME, DESCRIPTION, UPGRADE_TYPE_ID, COST, UNIQUENESS, LIMITED)
values ('97','Compartiments supplémentaires',' Une fois par tour, quand vous êtes sensé recevoir une carte de dégâts face visible, vous pouvez la piocher dans le paquet de dégâts de poupe ou de proue.','14','1','0','0');</v>
      </c>
      <c r="AB148" t="str">
        <f t="shared" si="81"/>
        <v>insert into XWING.UPGRADE_EXPANSION (ID, UPGRADE_ID, EXPANSION_ID, QUANTITY)
select '128', ID, '20','1' from XWING.UPGRADE where NAME = 'Compartiments supplémentaires' and UPGRADE_TYPE_ID = '14';</v>
      </c>
      <c r="AC148" t="str">
        <f t="shared" si="82"/>
        <v>insert into XWING.UPGRADE_RESTRICTION (UPGRADE_ID, RESTRICTION_ID)
values ('97','9');</v>
      </c>
      <c r="AD148" t="str">
        <f t="shared" si="83"/>
        <v/>
      </c>
      <c r="AE148">
        <f t="shared" si="84"/>
        <v>0</v>
      </c>
      <c r="AF148">
        <f t="shared" si="85"/>
        <v>1</v>
      </c>
      <c r="AG148">
        <f t="shared" si="86"/>
        <v>1</v>
      </c>
    </row>
    <row r="149" spans="1:33" x14ac:dyDescent="0.25">
      <c r="A149" t="s">
        <v>106</v>
      </c>
      <c r="B149">
        <f t="shared" si="87"/>
        <v>98</v>
      </c>
      <c r="C149">
        <f t="shared" si="88"/>
        <v>98</v>
      </c>
      <c r="D149">
        <f t="shared" si="74"/>
        <v>129</v>
      </c>
      <c r="E149" s="80" t="s">
        <v>380</v>
      </c>
      <c r="F149" s="80">
        <f t="shared" si="90"/>
        <v>22</v>
      </c>
      <c r="G149" s="80" t="s">
        <v>822</v>
      </c>
      <c r="H149" s="80">
        <f t="shared" si="89"/>
        <v>71</v>
      </c>
      <c r="I149" t="s">
        <v>22</v>
      </c>
      <c r="J149">
        <v>20</v>
      </c>
      <c r="K149" t="s">
        <v>81</v>
      </c>
      <c r="L149">
        <v>12</v>
      </c>
      <c r="M149">
        <v>10</v>
      </c>
      <c r="R149">
        <f t="shared" si="75"/>
        <v>0</v>
      </c>
      <c r="T149">
        <f t="shared" si="76"/>
        <v>0</v>
      </c>
      <c r="U149">
        <v>9</v>
      </c>
      <c r="W149">
        <f t="shared" si="77"/>
        <v>0</v>
      </c>
      <c r="X149">
        <f t="shared" si="78"/>
        <v>1</v>
      </c>
      <c r="Y149">
        <f t="shared" si="79"/>
        <v>1</v>
      </c>
      <c r="AA149" t="str">
        <f t="shared" si="80"/>
        <v>insert into XWING.UPGRADE (ID, NAME, DESCRIPTION, UPGRADE_TYPE_ID, COST, UNIQUENESS, LIMITED)
values ('98','Préparé pour le combat','Augmentez votre valeur de coque de 2 et votre valeur de boucliers de 1.','12','10','0','0');</v>
      </c>
      <c r="AB149" t="str">
        <f t="shared" si="81"/>
        <v>insert into XWING.UPGRADE_EXPANSION (ID, UPGRADE_ID, EXPANSION_ID, QUANTITY)
select '129', ID, '20','1' from XWING.UPGRADE where NAME = 'Préparé pour le combat' and UPGRADE_TYPE_ID = '12';</v>
      </c>
      <c r="AC149" t="str">
        <f t="shared" si="82"/>
        <v>insert into XWING.UPGRADE_RESTRICTION (UPGRADE_ID, RESTRICTION_ID)
values ('98','9');</v>
      </c>
      <c r="AD149" t="str">
        <f t="shared" si="83"/>
        <v/>
      </c>
      <c r="AE149">
        <f t="shared" si="84"/>
        <v>0</v>
      </c>
      <c r="AF149">
        <f t="shared" si="85"/>
        <v>1</v>
      </c>
      <c r="AG149">
        <f t="shared" si="86"/>
        <v>1</v>
      </c>
    </row>
    <row r="150" spans="1:33" x14ac:dyDescent="0.25">
      <c r="A150" t="s">
        <v>106</v>
      </c>
      <c r="B150">
        <f t="shared" si="87"/>
        <v>99</v>
      </c>
      <c r="C150">
        <f t="shared" si="88"/>
        <v>99</v>
      </c>
      <c r="D150">
        <f t="shared" si="74"/>
        <v>130</v>
      </c>
      <c r="E150" s="80" t="s">
        <v>381</v>
      </c>
      <c r="F150" s="80">
        <f t="shared" si="90"/>
        <v>11</v>
      </c>
      <c r="G150" s="80" t="s">
        <v>823</v>
      </c>
      <c r="H150" s="80">
        <f t="shared" si="89"/>
        <v>143</v>
      </c>
      <c r="I150" t="s">
        <v>22</v>
      </c>
      <c r="J150">
        <v>20</v>
      </c>
      <c r="K150" t="s">
        <v>75</v>
      </c>
      <c r="L150">
        <v>13</v>
      </c>
      <c r="M150">
        <v>5</v>
      </c>
      <c r="N150" s="87" t="s">
        <v>760</v>
      </c>
      <c r="Q150">
        <v>1</v>
      </c>
      <c r="R150">
        <f t="shared" si="75"/>
        <v>1</v>
      </c>
      <c r="T150">
        <f t="shared" si="76"/>
        <v>0</v>
      </c>
      <c r="U150">
        <v>9</v>
      </c>
      <c r="W150">
        <f t="shared" si="77"/>
        <v>0</v>
      </c>
      <c r="X150">
        <f t="shared" si="78"/>
        <v>1</v>
      </c>
      <c r="Y150">
        <f t="shared" si="79"/>
        <v>1</v>
      </c>
      <c r="AA150" t="str">
        <f t="shared" si="80"/>
        <v>insert into XWING.UPGRADE (ID, NAME, DESCRIPTION, UPGRADE_TYPE_ID, COST, UNIQUENESS, LIMITED)
values ('99','Bright Hope','Un marqueur de renforcement assigné à votre proue ajoute 2 résultats &lt;img class="smallicon" src="$path/action/icone_evade.png"&gt; (au lieu de 1).','13','5','1','0');</v>
      </c>
      <c r="AB150" t="str">
        <f t="shared" si="81"/>
        <v>insert into XWING.UPGRADE_EXPANSION (ID, UPGRADE_ID, EXPANSION_ID, QUANTITY)
select '130', ID, '20','1' from XWING.UPGRADE where NAME = 'Bright Hope' and UPGRADE_TYPE_ID = '13';</v>
      </c>
      <c r="AC150" t="str">
        <f t="shared" si="82"/>
        <v>insert into XWING.UPGRADE_RESTRICTION (UPGRADE_ID, RESTRICTION_ID)
values ('99','9');</v>
      </c>
      <c r="AD150" t="str">
        <f t="shared" si="83"/>
        <v/>
      </c>
      <c r="AE150">
        <f t="shared" si="84"/>
        <v>0</v>
      </c>
      <c r="AF150">
        <f t="shared" si="85"/>
        <v>1</v>
      </c>
      <c r="AG150">
        <f t="shared" si="86"/>
        <v>1</v>
      </c>
    </row>
    <row r="151" spans="1:33" x14ac:dyDescent="0.25">
      <c r="A151" t="s">
        <v>106</v>
      </c>
      <c r="B151">
        <f t="shared" si="87"/>
        <v>100</v>
      </c>
      <c r="C151">
        <f t="shared" si="88"/>
        <v>100</v>
      </c>
      <c r="D151">
        <f t="shared" si="74"/>
        <v>131</v>
      </c>
      <c r="E151" s="80" t="s">
        <v>382</v>
      </c>
      <c r="F151" s="80">
        <f t="shared" si="90"/>
        <v>13</v>
      </c>
      <c r="G151" s="80" t="s">
        <v>642</v>
      </c>
      <c r="H151" s="80">
        <f t="shared" si="89"/>
        <v>115</v>
      </c>
      <c r="I151" t="s">
        <v>22</v>
      </c>
      <c r="J151">
        <v>20</v>
      </c>
      <c r="K151" t="s">
        <v>75</v>
      </c>
      <c r="L151">
        <v>13</v>
      </c>
      <c r="M151">
        <v>4</v>
      </c>
      <c r="N151" s="87" t="s">
        <v>761</v>
      </c>
      <c r="Q151">
        <v>1</v>
      </c>
      <c r="R151">
        <f t="shared" si="75"/>
        <v>1</v>
      </c>
      <c r="T151">
        <f t="shared" si="76"/>
        <v>0</v>
      </c>
      <c r="U151">
        <v>9</v>
      </c>
      <c r="W151">
        <f t="shared" si="77"/>
        <v>0</v>
      </c>
      <c r="X151">
        <f t="shared" si="78"/>
        <v>1</v>
      </c>
      <c r="Y151">
        <f t="shared" si="79"/>
        <v>1</v>
      </c>
      <c r="AA151" t="str">
        <f t="shared" si="80"/>
        <v>insert into XWING.UPGRADE (ID, NAME, DESCRIPTION, UPGRADE_TYPE_ID, COST, UNIQUENESS, LIMITED)
values ('100','Quantum Storm','Au début de la phase de dénouement, si vous avez 1 marqueur d''énergie ou moins, vous gagnez 1 marqueur d''énergie.','13','4','1','0');</v>
      </c>
      <c r="AB151" t="str">
        <f t="shared" si="81"/>
        <v>insert into XWING.UPGRADE_EXPANSION (ID, UPGRADE_ID, EXPANSION_ID, QUANTITY)
select '131', ID, '20','1' from XWING.UPGRADE where NAME = 'Quantum Storm' and UPGRADE_TYPE_ID = '13';</v>
      </c>
      <c r="AC151" t="str">
        <f t="shared" si="82"/>
        <v>insert into XWING.UPGRADE_RESTRICTION (UPGRADE_ID, RESTRICTION_ID)
values ('100','9');</v>
      </c>
      <c r="AD151" t="str">
        <f t="shared" si="83"/>
        <v/>
      </c>
      <c r="AE151">
        <f t="shared" si="84"/>
        <v>0</v>
      </c>
      <c r="AF151">
        <f t="shared" si="85"/>
        <v>1</v>
      </c>
      <c r="AG151">
        <f t="shared" si="86"/>
        <v>1</v>
      </c>
    </row>
    <row r="152" spans="1:33" x14ac:dyDescent="0.25">
      <c r="A152" t="s">
        <v>106</v>
      </c>
      <c r="B152">
        <f t="shared" si="87"/>
        <v>101</v>
      </c>
      <c r="C152">
        <f t="shared" si="88"/>
        <v>101</v>
      </c>
      <c r="D152">
        <f t="shared" si="74"/>
        <v>132</v>
      </c>
      <c r="E152" s="80" t="s">
        <v>383</v>
      </c>
      <c r="F152" s="80">
        <f t="shared" si="90"/>
        <v>9</v>
      </c>
      <c r="G152" s="80" t="s">
        <v>646</v>
      </c>
      <c r="H152" s="80">
        <f t="shared" si="89"/>
        <v>129</v>
      </c>
      <c r="I152" t="s">
        <v>22</v>
      </c>
      <c r="J152">
        <v>20</v>
      </c>
      <c r="K152" t="s">
        <v>75</v>
      </c>
      <c r="L152">
        <v>13</v>
      </c>
      <c r="M152">
        <v>2</v>
      </c>
      <c r="N152" s="87" t="s">
        <v>762</v>
      </c>
      <c r="Q152">
        <v>1</v>
      </c>
      <c r="R152">
        <f t="shared" si="75"/>
        <v>1</v>
      </c>
      <c r="T152">
        <f t="shared" si="76"/>
        <v>0</v>
      </c>
      <c r="U152">
        <v>9</v>
      </c>
      <c r="W152">
        <f t="shared" si="77"/>
        <v>0</v>
      </c>
      <c r="X152">
        <f t="shared" si="78"/>
        <v>1</v>
      </c>
      <c r="Y152">
        <f t="shared" si="79"/>
        <v>1</v>
      </c>
      <c r="AA152" t="str">
        <f t="shared" si="80"/>
        <v>insert into XWING.UPGRADE (ID, NAME, DESCRIPTION, UPGRADE_TYPE_ID, COST, UNIQUENESS, LIMITED)
values ('101','Duty Free','Quand vous effectuez une action de brouillage, vous pouvez choisir un vaisseau ennemi situé à portée 1-3 (au lieu de portée 1-2).','13','2','1','0');</v>
      </c>
      <c r="AB152" t="str">
        <f t="shared" si="81"/>
        <v>insert into XWING.UPGRADE_EXPANSION (ID, UPGRADE_ID, EXPANSION_ID, QUANTITY)
select '132', ID, '20','1' from XWING.UPGRADE where NAME = 'Duty Free' and UPGRADE_TYPE_ID = '13';</v>
      </c>
      <c r="AC152" t="str">
        <f t="shared" si="82"/>
        <v>insert into XWING.UPGRADE_RESTRICTION (UPGRADE_ID, RESTRICTION_ID)
values ('101','9');</v>
      </c>
      <c r="AD152" t="str">
        <f t="shared" si="83"/>
        <v/>
      </c>
      <c r="AE152">
        <f t="shared" si="84"/>
        <v>0</v>
      </c>
      <c r="AF152">
        <f t="shared" si="85"/>
        <v>1</v>
      </c>
      <c r="AG152">
        <f t="shared" si="86"/>
        <v>1</v>
      </c>
    </row>
    <row r="153" spans="1:33" x14ac:dyDescent="0.25">
      <c r="A153" t="s">
        <v>106</v>
      </c>
      <c r="B153">
        <f t="shared" si="87"/>
        <v>102</v>
      </c>
      <c r="C153">
        <f t="shared" si="88"/>
        <v>102</v>
      </c>
      <c r="D153">
        <f t="shared" si="74"/>
        <v>133</v>
      </c>
      <c r="E153" s="80" t="s">
        <v>384</v>
      </c>
      <c r="F153" s="80">
        <f t="shared" si="90"/>
        <v>15</v>
      </c>
      <c r="G153" s="80" t="s">
        <v>824</v>
      </c>
      <c r="H153" s="80">
        <f t="shared" si="89"/>
        <v>212</v>
      </c>
      <c r="I153" t="s">
        <v>177</v>
      </c>
      <c r="J153">
        <v>21</v>
      </c>
      <c r="K153" t="s">
        <v>66</v>
      </c>
      <c r="L153">
        <v>9</v>
      </c>
      <c r="M153">
        <v>6</v>
      </c>
      <c r="Q153">
        <v>1</v>
      </c>
      <c r="R153">
        <f t="shared" si="75"/>
        <v>1</v>
      </c>
      <c r="T153">
        <f t="shared" si="76"/>
        <v>0</v>
      </c>
      <c r="U153">
        <v>5</v>
      </c>
      <c r="V153">
        <v>3</v>
      </c>
      <c r="W153">
        <f t="shared" si="77"/>
        <v>0</v>
      </c>
      <c r="X153">
        <f t="shared" si="78"/>
        <v>1</v>
      </c>
      <c r="Y153">
        <f t="shared" si="79"/>
        <v>1</v>
      </c>
      <c r="AA153" t="str">
        <f t="shared" si="80"/>
        <v>insert into XWING.UPGRADE (ID, NAME, DESCRIPTION, UPGRADE_TYPE_ID, COST, UNIQUENESS, LIMITED)
values ('102','Raymus Antilles','Au début de la phase d''activation, choisissez 1 vaisseau ennemi à portée 1-3. Vous pouvez regarder la manoeuvre choisie pour ce vaisseau. Si la manoeuvre est blanche, assignez 1 marqueur de stress à ce vaisseau.','9','6','1','0');</v>
      </c>
      <c r="AB153" t="str">
        <f t="shared" si="81"/>
        <v>insert into XWING.UPGRADE_EXPANSION (ID, UPGRADE_ID, EXPANSION_ID, QUANTITY)
select '133', ID, '21','1' from XWING.UPGRADE where NAME = 'Raymus Antilles' and UPGRADE_TYPE_ID = '9';</v>
      </c>
      <c r="AC153" t="str">
        <f t="shared" si="82"/>
        <v>insert into XWING.UPGRADE_RESTRICTION (UPGRADE_ID, RESTRICTION_ID)
values ('102','5');</v>
      </c>
      <c r="AD153" t="str">
        <f t="shared" si="83"/>
        <v>insert into XWING.UPGRADE_RESTRICTION (UPGRADE_ID, RESTRICTION_ID)
values ('102','3');</v>
      </c>
      <c r="AE153">
        <f t="shared" si="84"/>
        <v>0</v>
      </c>
      <c r="AF153">
        <f t="shared" si="85"/>
        <v>1</v>
      </c>
      <c r="AG153">
        <f t="shared" si="86"/>
        <v>1</v>
      </c>
    </row>
    <row r="154" spans="1:33" x14ac:dyDescent="0.25">
      <c r="A154" t="s">
        <v>106</v>
      </c>
      <c r="B154">
        <f t="shared" si="87"/>
        <v>103</v>
      </c>
      <c r="C154">
        <f t="shared" si="88"/>
        <v>103</v>
      </c>
      <c r="D154">
        <f t="shared" si="74"/>
        <v>134</v>
      </c>
      <c r="E154" s="80" t="s">
        <v>385</v>
      </c>
      <c r="F154" s="80">
        <f t="shared" si="90"/>
        <v>11</v>
      </c>
      <c r="G154" s="80" t="s">
        <v>737</v>
      </c>
      <c r="H154" s="80">
        <f t="shared" si="89"/>
        <v>232</v>
      </c>
      <c r="I154" t="s">
        <v>177</v>
      </c>
      <c r="J154">
        <v>21</v>
      </c>
      <c r="K154" t="s">
        <v>66</v>
      </c>
      <c r="L154">
        <v>9</v>
      </c>
      <c r="M154">
        <v>4</v>
      </c>
      <c r="Q154">
        <v>1</v>
      </c>
      <c r="R154">
        <f t="shared" si="75"/>
        <v>1</v>
      </c>
      <c r="T154">
        <f t="shared" si="76"/>
        <v>0</v>
      </c>
      <c r="U154">
        <v>3</v>
      </c>
      <c r="W154">
        <f t="shared" si="77"/>
        <v>0</v>
      </c>
      <c r="X154">
        <f t="shared" si="78"/>
        <v>1</v>
      </c>
      <c r="Y154">
        <f t="shared" si="79"/>
        <v>1</v>
      </c>
      <c r="AA154" t="str">
        <f t="shared" si="80"/>
        <v>insert into XWING.UPGRADE (ID, NAME, DESCRIPTION, UPGRADE_TYPE_ID, COST, UNIQUENESS, LIMITED)
values ('103','Leia Organa','Au début de la phase d''activation, vous pouvez défausser cette carte pour permettre à tous les vaisseaux alliés qui dévoilent une manoeuvre rouge de considérer cette dernière comme une manoeuvre blanche jusqu''à la fin de la phase.','9','4','1','0');</v>
      </c>
      <c r="AB154" t="str">
        <f t="shared" si="81"/>
        <v>insert into XWING.UPGRADE_EXPANSION (ID, UPGRADE_ID, EXPANSION_ID, QUANTITY)
select '134', ID, '21','1' from XWING.UPGRADE where NAME = 'Leia Organa' and UPGRADE_TYPE_ID = '9';</v>
      </c>
      <c r="AC154" t="str">
        <f t="shared" si="82"/>
        <v>insert into XWING.UPGRADE_RESTRICTION (UPGRADE_ID, RESTRICTION_ID)
values ('103','3');</v>
      </c>
      <c r="AD154" t="str">
        <f t="shared" si="83"/>
        <v/>
      </c>
      <c r="AE154">
        <f t="shared" si="84"/>
        <v>0</v>
      </c>
      <c r="AF154">
        <f t="shared" si="85"/>
        <v>1</v>
      </c>
      <c r="AG154">
        <f t="shared" si="86"/>
        <v>1</v>
      </c>
    </row>
    <row r="155" spans="1:33" x14ac:dyDescent="0.25">
      <c r="A155" t="s">
        <v>106</v>
      </c>
      <c r="B155">
        <f t="shared" si="87"/>
        <v>104</v>
      </c>
      <c r="C155">
        <f t="shared" si="88"/>
        <v>104</v>
      </c>
      <c r="D155">
        <f t="shared" si="74"/>
        <v>135</v>
      </c>
      <c r="E155" s="80" t="s">
        <v>37</v>
      </c>
      <c r="F155" s="80">
        <f t="shared" si="90"/>
        <v>5</v>
      </c>
      <c r="G155" s="80" t="s">
        <v>781</v>
      </c>
      <c r="H155" s="80">
        <f t="shared" si="89"/>
        <v>278</v>
      </c>
      <c r="I155" t="s">
        <v>177</v>
      </c>
      <c r="J155">
        <v>21</v>
      </c>
      <c r="K155" t="s">
        <v>66</v>
      </c>
      <c r="L155">
        <v>9</v>
      </c>
      <c r="M155">
        <v>4</v>
      </c>
      <c r="Q155">
        <v>1</v>
      </c>
      <c r="R155">
        <f t="shared" si="75"/>
        <v>1</v>
      </c>
      <c r="T155">
        <f t="shared" si="76"/>
        <v>0</v>
      </c>
      <c r="U155">
        <v>3</v>
      </c>
      <c r="W155">
        <f t="shared" si="77"/>
        <v>0</v>
      </c>
      <c r="X155">
        <f t="shared" si="78"/>
        <v>1</v>
      </c>
      <c r="Y155">
        <f t="shared" si="79"/>
        <v>1</v>
      </c>
      <c r="AA155" t="str">
        <f t="shared" si="80"/>
        <v>insert into XWING.UPGRADE (ID, NAME, DESCRIPTION, UPGRADE_TYPE_ID, COST, UNIQUENESS, LIMITED)
values ('104','R2-D2','A la fin de la phase de dénouement, si vous n''avez pas de boucliers, vous pouvez récupérer 1 bouclier et lancer 1 dé d''attaque. Sur un résultat &lt;img class="smallicon" src="$path/icone_hit.png"&gt;, prenez au hasard 1 de vos cartes dégâts face cachée, retournez-la et résolvez-la.','9','4','1','0');</v>
      </c>
      <c r="AB155" t="str">
        <f t="shared" si="81"/>
        <v>insert into XWING.UPGRADE_EXPANSION (ID, UPGRADE_ID, EXPANSION_ID, QUANTITY)
select '135', ID, '21','1' from XWING.UPGRADE where NAME = 'R2-D2' and UPGRADE_TYPE_ID = '9';</v>
      </c>
      <c r="AC155" t="str">
        <f t="shared" si="82"/>
        <v>insert into XWING.UPGRADE_RESTRICTION (UPGRADE_ID, RESTRICTION_ID)
values ('104','3');</v>
      </c>
      <c r="AD155" t="str">
        <f t="shared" si="83"/>
        <v/>
      </c>
      <c r="AE155">
        <f t="shared" si="84"/>
        <v>0</v>
      </c>
      <c r="AF155">
        <f t="shared" si="85"/>
        <v>1</v>
      </c>
      <c r="AG155">
        <f t="shared" si="86"/>
        <v>1</v>
      </c>
    </row>
    <row r="156" spans="1:33" x14ac:dyDescent="0.25">
      <c r="A156" t="s">
        <v>106</v>
      </c>
      <c r="B156">
        <f t="shared" si="87"/>
        <v>105</v>
      </c>
      <c r="C156">
        <f t="shared" si="88"/>
        <v>105</v>
      </c>
      <c r="D156">
        <f t="shared" si="74"/>
        <v>136</v>
      </c>
      <c r="E156" s="80" t="s">
        <v>386</v>
      </c>
      <c r="F156" s="80">
        <f t="shared" si="90"/>
        <v>21</v>
      </c>
      <c r="G156" s="80" t="s">
        <v>738</v>
      </c>
      <c r="H156" s="80">
        <f t="shared" si="89"/>
        <v>197</v>
      </c>
      <c r="I156" t="s">
        <v>177</v>
      </c>
      <c r="J156">
        <v>21</v>
      </c>
      <c r="K156" t="s">
        <v>66</v>
      </c>
      <c r="L156">
        <v>9</v>
      </c>
      <c r="M156">
        <v>4</v>
      </c>
      <c r="R156">
        <f t="shared" si="75"/>
        <v>0</v>
      </c>
      <c r="S156">
        <v>1</v>
      </c>
      <c r="T156">
        <f t="shared" si="76"/>
        <v>1</v>
      </c>
      <c r="U156">
        <v>5</v>
      </c>
      <c r="W156">
        <f t="shared" si="77"/>
        <v>0</v>
      </c>
      <c r="X156">
        <f t="shared" si="78"/>
        <v>1</v>
      </c>
      <c r="Y156">
        <f t="shared" si="79"/>
        <v>1</v>
      </c>
      <c r="AA156" t="str">
        <f t="shared" si="80"/>
        <v>insert into XWING.UPGRADE (ID, NAME, DESCRIPTION, UPGRADE_TYPE_ID, COST, UNIQUENESS, LIMITED)
values ('105','Coordinateur de visée','&lt;b&gt;Energie : &lt;/b&gt; vous pouvez dépenser 1 énergie pour choisir un vaisseau allié situé à portée 1-2. Verrouillez une cible, puis assignez le marqueur d''acquisition de cible bleu au vaisseau choisi.','9','4','0','1');</v>
      </c>
      <c r="AB156" t="str">
        <f t="shared" si="81"/>
        <v>insert into XWING.UPGRADE_EXPANSION (ID, UPGRADE_ID, EXPANSION_ID, QUANTITY)
select '136', ID, '21','1' from XWING.UPGRADE where NAME = 'Coordinateur de visée' and UPGRADE_TYPE_ID = '9';</v>
      </c>
      <c r="AC156" t="str">
        <f t="shared" si="82"/>
        <v>insert into XWING.UPGRADE_RESTRICTION (UPGRADE_ID, RESTRICTION_ID)
values ('105','5');</v>
      </c>
      <c r="AD156" t="str">
        <f t="shared" si="83"/>
        <v/>
      </c>
      <c r="AE156">
        <f t="shared" si="84"/>
        <v>0</v>
      </c>
      <c r="AF156">
        <f t="shared" si="85"/>
        <v>1</v>
      </c>
      <c r="AG156">
        <f t="shared" si="86"/>
        <v>1</v>
      </c>
    </row>
    <row r="157" spans="1:33" x14ac:dyDescent="0.25">
      <c r="A157" t="s">
        <v>106</v>
      </c>
      <c r="B157">
        <f t="shared" si="87"/>
        <v>106</v>
      </c>
      <c r="C157">
        <f t="shared" si="88"/>
        <v>106</v>
      </c>
      <c r="D157">
        <f t="shared" si="74"/>
        <v>137</v>
      </c>
      <c r="E157" s="80" t="s">
        <v>387</v>
      </c>
      <c r="F157" s="80">
        <f t="shared" si="90"/>
        <v>5</v>
      </c>
      <c r="G157" s="80" t="s">
        <v>843</v>
      </c>
      <c r="H157" s="80">
        <f t="shared" si="89"/>
        <v>336</v>
      </c>
      <c r="I157" t="s">
        <v>177</v>
      </c>
      <c r="J157">
        <v>21</v>
      </c>
      <c r="K157" t="s">
        <v>66</v>
      </c>
      <c r="L157">
        <v>9</v>
      </c>
      <c r="M157">
        <v>3</v>
      </c>
      <c r="Q157">
        <v>1</v>
      </c>
      <c r="R157">
        <f t="shared" si="75"/>
        <v>1</v>
      </c>
      <c r="T157">
        <f t="shared" si="76"/>
        <v>0</v>
      </c>
      <c r="U157">
        <v>3</v>
      </c>
      <c r="W157">
        <f t="shared" si="77"/>
        <v>0</v>
      </c>
      <c r="X157">
        <f t="shared" si="78"/>
        <v>1</v>
      </c>
      <c r="Y157">
        <f t="shared" si="79"/>
        <v>1</v>
      </c>
      <c r="AA157" t="str">
        <f t="shared" si="80"/>
        <v>insert into XWING.UPGRADE (ID, NAME, DESCRIPTION, UPGRADE_TYPE_ID, COST, UNIQUENESS, LIMITED)
values ('106','Z-6PO','Une fois par tour, avant de lancer 1 ou plusieurs dés de défense, vous pouvez tenter d''en deviner à voix haute le nombre de résultats &lt;img class="smallicon" src="$path/action/icone_evade.png"&gt;. Si vous obtenez le nombre annoncé (avant de modifier des dés), ajoutez 1 résultat &lt;img class="smallicon" src="$path/action/icone_evade.png"&gt;.','9','3','1','0');</v>
      </c>
      <c r="AB157" t="str">
        <f t="shared" si="81"/>
        <v>insert into XWING.UPGRADE_EXPANSION (ID, UPGRADE_ID, EXPANSION_ID, QUANTITY)
select '137', ID, '21','1' from XWING.UPGRADE where NAME = 'Z-6PO' and UPGRADE_TYPE_ID = '9';</v>
      </c>
      <c r="AC157" t="str">
        <f t="shared" si="82"/>
        <v>insert into XWING.UPGRADE_RESTRICTION (UPGRADE_ID, RESTRICTION_ID)
values ('106','3');</v>
      </c>
      <c r="AD157" t="str">
        <f t="shared" si="83"/>
        <v/>
      </c>
      <c r="AE157">
        <f t="shared" si="84"/>
        <v>0</v>
      </c>
      <c r="AF157">
        <f t="shared" si="85"/>
        <v>1</v>
      </c>
      <c r="AG157">
        <f t="shared" si="86"/>
        <v>1</v>
      </c>
    </row>
    <row r="158" spans="1:33" x14ac:dyDescent="0.25">
      <c r="A158" t="s">
        <v>106</v>
      </c>
      <c r="B158">
        <f t="shared" si="87"/>
        <v>107</v>
      </c>
      <c r="C158">
        <f t="shared" si="88"/>
        <v>107</v>
      </c>
      <c r="D158">
        <f t="shared" si="74"/>
        <v>138</v>
      </c>
      <c r="E158" s="80" t="s">
        <v>388</v>
      </c>
      <c r="F158" s="80">
        <f t="shared" si="90"/>
        <v>8</v>
      </c>
      <c r="G158" s="80" t="s">
        <v>837</v>
      </c>
      <c r="H158" s="80">
        <f t="shared" si="89"/>
        <v>266</v>
      </c>
      <c r="I158" t="s">
        <v>177</v>
      </c>
      <c r="J158">
        <v>21</v>
      </c>
      <c r="K158" t="s">
        <v>66</v>
      </c>
      <c r="L158">
        <v>9</v>
      </c>
      <c r="M158">
        <v>2</v>
      </c>
      <c r="Q158">
        <v>1</v>
      </c>
      <c r="R158">
        <f t="shared" si="75"/>
        <v>1</v>
      </c>
      <c r="T158">
        <f t="shared" si="76"/>
        <v>0</v>
      </c>
      <c r="U158">
        <v>3</v>
      </c>
      <c r="W158">
        <f t="shared" si="77"/>
        <v>0</v>
      </c>
      <c r="X158">
        <f t="shared" si="78"/>
        <v>1</v>
      </c>
      <c r="Y158">
        <f t="shared" si="79"/>
        <v>1</v>
      </c>
      <c r="AA158" t="str">
        <f t="shared" si="80"/>
        <v>insert into XWING.UPGRADE (ID, NAME, DESCRIPTION, UPGRADE_TYPE_ID, COST, UNIQUENESS, LIMITED)
values ('107','Han Solo','Quand vous attaquez, si vous avez verrouillé le défenseur, vous pouvez dépenser ce marqueur acquisition de cible pour changer tous vos résultats &lt;img class="smallicon" src="$path/actionicone_focus.png"&gt; en résultats &lt;img class="smallicon" src="$path/icone_hit.png"&gt;.','9','2','1','0');</v>
      </c>
      <c r="AB158" t="str">
        <f t="shared" si="81"/>
        <v>insert into XWING.UPGRADE_EXPANSION (ID, UPGRADE_ID, EXPANSION_ID, QUANTITY)
select '138', ID, '21','1' from XWING.UPGRADE where NAME = 'Han Solo' and UPGRADE_TYPE_ID = '9';</v>
      </c>
      <c r="AC158" t="str">
        <f t="shared" si="82"/>
        <v>insert into XWING.UPGRADE_RESTRICTION (UPGRADE_ID, RESTRICTION_ID)
values ('107','3');</v>
      </c>
      <c r="AD158" t="str">
        <f t="shared" si="83"/>
        <v/>
      </c>
      <c r="AE158">
        <f t="shared" si="84"/>
        <v>0</v>
      </c>
      <c r="AF158">
        <f t="shared" si="85"/>
        <v>1</v>
      </c>
      <c r="AG158">
        <f t="shared" si="86"/>
        <v>1</v>
      </c>
    </row>
    <row r="159" spans="1:33" x14ac:dyDescent="0.25">
      <c r="A159" t="s">
        <v>106</v>
      </c>
      <c r="B159">
        <f t="shared" si="87"/>
        <v>108</v>
      </c>
      <c r="C159">
        <f t="shared" si="88"/>
        <v>108</v>
      </c>
      <c r="D159">
        <f t="shared" si="74"/>
        <v>139</v>
      </c>
      <c r="E159" s="80" t="s">
        <v>237</v>
      </c>
      <c r="F159" s="80">
        <f t="shared" si="90"/>
        <v>10</v>
      </c>
      <c r="G159" s="111" t="s">
        <v>838</v>
      </c>
      <c r="H159" s="80">
        <f t="shared" si="89"/>
        <v>314</v>
      </c>
      <c r="I159" t="s">
        <v>177</v>
      </c>
      <c r="J159">
        <v>21</v>
      </c>
      <c r="K159" t="s">
        <v>342</v>
      </c>
      <c r="L159">
        <v>15</v>
      </c>
      <c r="M159">
        <v>8</v>
      </c>
      <c r="N159" s="87" t="s">
        <v>273</v>
      </c>
      <c r="O159">
        <v>4</v>
      </c>
      <c r="P159" s="87" t="s">
        <v>758</v>
      </c>
      <c r="R159">
        <f t="shared" si="75"/>
        <v>0</v>
      </c>
      <c r="T159">
        <f t="shared" si="76"/>
        <v>0</v>
      </c>
      <c r="W159">
        <f t="shared" si="77"/>
        <v>2</v>
      </c>
      <c r="X159">
        <f t="shared" si="78"/>
        <v>3</v>
      </c>
      <c r="Y159">
        <f t="shared" si="79"/>
        <v>3</v>
      </c>
      <c r="AA159" t="str">
        <f t="shared" si="80"/>
        <v>insert into XWING.UPGRADE (ID, NAME, DESCRIPTION, UPGRADE_TYPE_ID, COST, UNIQUENESS, LIMITED)
values ('108','Turbolaser','&lt;b&gt;Attaque (énergie) :&lt;/b&gt; dépensez 2 énergies de cette carte pour effectuer cette attaque. Le défenseur double sa valeur d''agilité contre cette attaque. Vous pouvez changer 1 de vos résultats &lt;img class="smallicon" src="$path/actionicone_focus.png"&gt; en résultat &lt;img class="smallicon" src="$path/icone_hit.png"&gt;.','15','8','0','0');</v>
      </c>
      <c r="AB159" t="str">
        <f t="shared" si="81"/>
        <v>insert into XWING.UPGRADE_EXPANSION (ID, UPGRADE_ID, EXPANSION_ID, QUANTITY)
select '139', ID, '21','3' from XWING.UPGRADE where NAME = 'Turbolaser' and UPGRADE_TYPE_ID = '15';</v>
      </c>
      <c r="AC159" t="str">
        <f t="shared" si="82"/>
        <v/>
      </c>
      <c r="AD159" t="str">
        <f t="shared" si="83"/>
        <v/>
      </c>
      <c r="AE159">
        <f t="shared" si="84"/>
        <v>0</v>
      </c>
      <c r="AF159">
        <f t="shared" si="85"/>
        <v>1</v>
      </c>
      <c r="AG159">
        <f t="shared" si="86"/>
        <v>1</v>
      </c>
    </row>
    <row r="160" spans="1:33" x14ac:dyDescent="0.25">
      <c r="B160">
        <f t="shared" si="87"/>
        <v>108</v>
      </c>
      <c r="C160" t="str">
        <f t="shared" si="88"/>
        <v/>
      </c>
      <c r="D160">
        <f t="shared" si="74"/>
        <v>139</v>
      </c>
      <c r="E160" s="80" t="s">
        <v>237</v>
      </c>
      <c r="F160" s="80">
        <f t="shared" si="90"/>
        <v>10</v>
      </c>
      <c r="I160" t="s">
        <v>177</v>
      </c>
      <c r="J160">
        <v>21</v>
      </c>
      <c r="K160" t="s">
        <v>342</v>
      </c>
      <c r="L160">
        <v>15</v>
      </c>
      <c r="M160">
        <v>8</v>
      </c>
      <c r="R160">
        <f t="shared" si="75"/>
        <v>0</v>
      </c>
      <c r="T160">
        <f t="shared" si="76"/>
        <v>0</v>
      </c>
      <c r="W160">
        <f t="shared" si="77"/>
        <v>1</v>
      </c>
      <c r="X160">
        <f t="shared" si="78"/>
        <v>2</v>
      </c>
      <c r="Y160">
        <f t="shared" si="79"/>
        <v>0</v>
      </c>
      <c r="AA160" t="str">
        <f t="shared" si="80"/>
        <v/>
      </c>
      <c r="AB160" t="str">
        <f t="shared" si="81"/>
        <v/>
      </c>
      <c r="AC160" t="str">
        <f t="shared" si="82"/>
        <v/>
      </c>
      <c r="AD160" t="str">
        <f t="shared" si="83"/>
        <v/>
      </c>
      <c r="AE160">
        <f t="shared" si="84"/>
        <v>0</v>
      </c>
      <c r="AF160">
        <f t="shared" si="85"/>
        <v>0</v>
      </c>
      <c r="AG160">
        <f t="shared" si="86"/>
        <v>0</v>
      </c>
    </row>
    <row r="161" spans="1:33" x14ac:dyDescent="0.25">
      <c r="B161">
        <f t="shared" si="87"/>
        <v>108</v>
      </c>
      <c r="C161" t="str">
        <f t="shared" si="88"/>
        <v/>
      </c>
      <c r="D161">
        <f t="shared" si="74"/>
        <v>139</v>
      </c>
      <c r="E161" s="80" t="s">
        <v>237</v>
      </c>
      <c r="F161" s="80">
        <f t="shared" si="90"/>
        <v>10</v>
      </c>
      <c r="I161" t="s">
        <v>177</v>
      </c>
      <c r="J161">
        <v>21</v>
      </c>
      <c r="K161" t="s">
        <v>342</v>
      </c>
      <c r="L161">
        <v>15</v>
      </c>
      <c r="M161">
        <v>8</v>
      </c>
      <c r="R161">
        <f t="shared" si="75"/>
        <v>0</v>
      </c>
      <c r="T161">
        <f t="shared" si="76"/>
        <v>0</v>
      </c>
      <c r="W161">
        <f t="shared" si="77"/>
        <v>0</v>
      </c>
      <c r="X161">
        <f t="shared" si="78"/>
        <v>1</v>
      </c>
      <c r="Y161">
        <f t="shared" si="79"/>
        <v>0</v>
      </c>
      <c r="AA161" t="str">
        <f t="shared" si="80"/>
        <v/>
      </c>
      <c r="AB161" t="str">
        <f t="shared" si="81"/>
        <v/>
      </c>
      <c r="AC161" t="str">
        <f t="shared" si="82"/>
        <v/>
      </c>
      <c r="AD161" t="str">
        <f t="shared" si="83"/>
        <v/>
      </c>
      <c r="AE161">
        <f t="shared" si="84"/>
        <v>0</v>
      </c>
      <c r="AF161">
        <f t="shared" si="85"/>
        <v>0</v>
      </c>
      <c r="AG161">
        <f t="shared" si="86"/>
        <v>0</v>
      </c>
    </row>
    <row r="162" spans="1:33" x14ac:dyDescent="0.25">
      <c r="A162" t="s">
        <v>106</v>
      </c>
      <c r="B162">
        <f t="shared" si="87"/>
        <v>109</v>
      </c>
      <c r="C162">
        <f t="shared" si="88"/>
        <v>109</v>
      </c>
      <c r="D162">
        <f t="shared" si="74"/>
        <v>140</v>
      </c>
      <c r="E162" s="80" t="s">
        <v>389</v>
      </c>
      <c r="F162" s="80">
        <f t="shared" si="90"/>
        <v>18</v>
      </c>
      <c r="G162" s="111" t="s">
        <v>759</v>
      </c>
      <c r="H162" s="80">
        <f t="shared" ref="H162" si="91">LEN(G162)</f>
        <v>217</v>
      </c>
      <c r="I162" t="s">
        <v>177</v>
      </c>
      <c r="J162">
        <v>21</v>
      </c>
      <c r="K162" t="s">
        <v>342</v>
      </c>
      <c r="L162">
        <v>15</v>
      </c>
      <c r="M162">
        <v>6</v>
      </c>
      <c r="N162" s="87" t="s">
        <v>273</v>
      </c>
      <c r="O162">
        <v>3</v>
      </c>
      <c r="P162" s="87" t="s">
        <v>615</v>
      </c>
      <c r="R162">
        <f t="shared" si="75"/>
        <v>0</v>
      </c>
      <c r="T162">
        <f t="shared" si="76"/>
        <v>0</v>
      </c>
      <c r="W162">
        <f t="shared" si="77"/>
        <v>2</v>
      </c>
      <c r="X162">
        <f t="shared" si="78"/>
        <v>3</v>
      </c>
      <c r="Y162">
        <f t="shared" si="79"/>
        <v>3</v>
      </c>
      <c r="AA162" t="str">
        <f t="shared" si="80"/>
        <v>insert into XWING.UPGRADE (ID, NAME, DESCRIPTION, UPGRADE_TYPE_ID, COST, UNIQUENESS, LIMITED)
values ('109','Canons quadrilaser','&lt;b&gt;Attaque (énergie) :&lt;/b&gt; dépensez 1 énergie de cette carte pour effectuer cette attaque. Si cette attaque ne touche pas, vous pouvez aussitôt dépenser 1 énergie de cette carte pour effectuer à nouveau cette attaque.','15','6','0','0');</v>
      </c>
      <c r="AB162" t="str">
        <f t="shared" si="81"/>
        <v>insert into XWING.UPGRADE_EXPANSION (ID, UPGRADE_ID, EXPANSION_ID, QUANTITY)
select '140', ID, '21','3' from XWING.UPGRADE where NAME = 'Canons quadrilaser' and UPGRADE_TYPE_ID = '15';</v>
      </c>
      <c r="AC162" t="str">
        <f t="shared" si="82"/>
        <v/>
      </c>
      <c r="AD162" t="str">
        <f t="shared" si="83"/>
        <v/>
      </c>
      <c r="AE162">
        <f t="shared" si="84"/>
        <v>0</v>
      </c>
      <c r="AF162">
        <f t="shared" si="85"/>
        <v>1</v>
      </c>
      <c r="AG162">
        <f t="shared" si="86"/>
        <v>1</v>
      </c>
    </row>
    <row r="163" spans="1:33" x14ac:dyDescent="0.25">
      <c r="B163">
        <f t="shared" si="87"/>
        <v>109</v>
      </c>
      <c r="C163" t="str">
        <f t="shared" si="88"/>
        <v/>
      </c>
      <c r="D163">
        <f t="shared" si="74"/>
        <v>140</v>
      </c>
      <c r="E163" s="80" t="s">
        <v>389</v>
      </c>
      <c r="F163" s="80">
        <f t="shared" si="90"/>
        <v>18</v>
      </c>
      <c r="I163" t="s">
        <v>177</v>
      </c>
      <c r="J163">
        <v>21</v>
      </c>
      <c r="K163" t="s">
        <v>342</v>
      </c>
      <c r="L163">
        <v>15</v>
      </c>
      <c r="M163">
        <v>6</v>
      </c>
      <c r="R163">
        <f t="shared" si="75"/>
        <v>0</v>
      </c>
      <c r="T163">
        <f t="shared" si="76"/>
        <v>0</v>
      </c>
      <c r="W163">
        <f t="shared" si="77"/>
        <v>1</v>
      </c>
      <c r="X163">
        <f t="shared" si="78"/>
        <v>2</v>
      </c>
      <c r="Y163">
        <f t="shared" si="79"/>
        <v>0</v>
      </c>
      <c r="AA163" t="str">
        <f t="shared" si="80"/>
        <v/>
      </c>
      <c r="AB163" t="str">
        <f t="shared" si="81"/>
        <v/>
      </c>
      <c r="AC163" t="str">
        <f t="shared" si="82"/>
        <v/>
      </c>
      <c r="AD163" t="str">
        <f t="shared" si="83"/>
        <v/>
      </c>
      <c r="AE163">
        <f t="shared" si="84"/>
        <v>0</v>
      </c>
      <c r="AF163">
        <f t="shared" si="85"/>
        <v>0</v>
      </c>
      <c r="AG163">
        <f t="shared" si="86"/>
        <v>0</v>
      </c>
    </row>
    <row r="164" spans="1:33" x14ac:dyDescent="0.25">
      <c r="B164">
        <f t="shared" si="87"/>
        <v>109</v>
      </c>
      <c r="C164" t="str">
        <f t="shared" si="88"/>
        <v/>
      </c>
      <c r="D164">
        <f t="shared" si="74"/>
        <v>140</v>
      </c>
      <c r="E164" s="80" t="s">
        <v>389</v>
      </c>
      <c r="F164" s="80">
        <f t="shared" si="90"/>
        <v>18</v>
      </c>
      <c r="I164" t="s">
        <v>177</v>
      </c>
      <c r="J164">
        <v>21</v>
      </c>
      <c r="K164" t="s">
        <v>342</v>
      </c>
      <c r="L164">
        <v>15</v>
      </c>
      <c r="M164">
        <v>6</v>
      </c>
      <c r="R164">
        <f t="shared" si="75"/>
        <v>0</v>
      </c>
      <c r="T164">
        <f t="shared" si="76"/>
        <v>0</v>
      </c>
      <c r="W164">
        <f t="shared" si="77"/>
        <v>0</v>
      </c>
      <c r="X164">
        <f t="shared" si="78"/>
        <v>1</v>
      </c>
      <c r="Y164">
        <f t="shared" si="79"/>
        <v>0</v>
      </c>
      <c r="AA164" t="str">
        <f t="shared" si="80"/>
        <v/>
      </c>
      <c r="AB164" t="str">
        <f t="shared" si="81"/>
        <v/>
      </c>
      <c r="AC164" t="str">
        <f t="shared" si="82"/>
        <v/>
      </c>
      <c r="AD164" t="str">
        <f t="shared" si="83"/>
        <v/>
      </c>
      <c r="AE164">
        <f t="shared" si="84"/>
        <v>0</v>
      </c>
      <c r="AF164">
        <f t="shared" si="85"/>
        <v>0</v>
      </c>
      <c r="AG164">
        <f t="shared" si="86"/>
        <v>0</v>
      </c>
    </row>
    <row r="165" spans="1:33" x14ac:dyDescent="0.25">
      <c r="A165" t="s">
        <v>106</v>
      </c>
      <c r="B165">
        <f t="shared" si="87"/>
        <v>110</v>
      </c>
      <c r="C165">
        <f t="shared" si="88"/>
        <v>110</v>
      </c>
      <c r="D165">
        <f t="shared" si="74"/>
        <v>141</v>
      </c>
      <c r="E165" s="80" t="s">
        <v>390</v>
      </c>
      <c r="F165" s="80">
        <f t="shared" si="90"/>
        <v>21</v>
      </c>
      <c r="G165" s="80" t="s">
        <v>844</v>
      </c>
      <c r="H165" s="80">
        <f t="shared" ref="H165:H167" si="92">LEN(G165)</f>
        <v>198</v>
      </c>
      <c r="I165" t="s">
        <v>177</v>
      </c>
      <c r="J165">
        <v>21</v>
      </c>
      <c r="K165" t="s">
        <v>341</v>
      </c>
      <c r="L165">
        <v>16</v>
      </c>
      <c r="M165">
        <v>4</v>
      </c>
      <c r="R165">
        <f t="shared" si="75"/>
        <v>0</v>
      </c>
      <c r="S165">
        <v>1</v>
      </c>
      <c r="T165">
        <f t="shared" si="76"/>
        <v>1</v>
      </c>
      <c r="W165">
        <f t="shared" si="77"/>
        <v>0</v>
      </c>
      <c r="X165">
        <f t="shared" si="78"/>
        <v>1</v>
      </c>
      <c r="Y165">
        <f t="shared" si="79"/>
        <v>1</v>
      </c>
      <c r="AA165" t="str">
        <f t="shared" si="80"/>
        <v>insert into XWING.UPGRADE (ID, NAME, DESCRIPTION, UPGRADE_TYPE_ID, COST, UNIQUENESS, LIMITED)
values ('110','Equipe de mécaniciens','Durant la phase d''activation, quand vous dévoilez une manoeuvre &lt;img class="smallicon" src="$path/dial/icone_straight.png"&gt;, gagnez 1 énergie supplémentaire lors de l''étape "Gagner de l''énergie".','16','4','0','1');</v>
      </c>
      <c r="AB165" t="str">
        <f t="shared" si="81"/>
        <v>insert into XWING.UPGRADE_EXPANSION (ID, UPGRADE_ID, EXPANSION_ID, QUANTITY)
select '141', ID, '21','1' from XWING.UPGRADE where NAME = 'Equipe de mécaniciens' and UPGRADE_TYPE_ID = '16';</v>
      </c>
      <c r="AC165" t="str">
        <f t="shared" si="82"/>
        <v/>
      </c>
      <c r="AD165" t="str">
        <f t="shared" si="83"/>
        <v/>
      </c>
      <c r="AE165">
        <f t="shared" si="84"/>
        <v>0</v>
      </c>
      <c r="AF165">
        <f t="shared" si="85"/>
        <v>1</v>
      </c>
      <c r="AG165">
        <f t="shared" si="86"/>
        <v>1</v>
      </c>
    </row>
    <row r="166" spans="1:33" x14ac:dyDescent="0.25">
      <c r="A166" t="s">
        <v>106</v>
      </c>
      <c r="B166">
        <f t="shared" si="87"/>
        <v>111</v>
      </c>
      <c r="C166">
        <f t="shared" si="88"/>
        <v>111</v>
      </c>
      <c r="D166">
        <f t="shared" si="74"/>
        <v>142</v>
      </c>
      <c r="E166" s="80" t="s">
        <v>798</v>
      </c>
      <c r="F166" s="80">
        <f t="shared" si="90"/>
        <v>20</v>
      </c>
      <c r="G166" s="80" t="s">
        <v>651</v>
      </c>
      <c r="H166" s="80">
        <f t="shared" si="92"/>
        <v>198</v>
      </c>
      <c r="I166" t="s">
        <v>177</v>
      </c>
      <c r="J166">
        <v>21</v>
      </c>
      <c r="K166" t="s">
        <v>341</v>
      </c>
      <c r="L166">
        <v>16</v>
      </c>
      <c r="M166">
        <v>4</v>
      </c>
      <c r="R166">
        <f t="shared" si="75"/>
        <v>0</v>
      </c>
      <c r="S166">
        <v>1</v>
      </c>
      <c r="T166">
        <f t="shared" si="76"/>
        <v>1</v>
      </c>
      <c r="W166">
        <f t="shared" si="77"/>
        <v>0</v>
      </c>
      <c r="X166">
        <f t="shared" si="78"/>
        <v>1</v>
      </c>
      <c r="Y166">
        <f t="shared" si="79"/>
        <v>1</v>
      </c>
      <c r="AA166" t="str">
        <f t="shared" si="80"/>
        <v>insert into XWING.UPGRADE (ID, NAME, DESCRIPTION, UPGRADE_TYPE_ID, COST, UNIQUENESS, LIMITED)
values ('111','Equipe d''artilleurs','Une fois par tour, quand vous attaquez avec une arme secondaire, vous pouvez dépenser 1 énergie pour changer 1 de vos résultats vierges en résultat &lt;img class="smallicon" src="$path/icone_hit.png"&gt;.','16','4','0','1');</v>
      </c>
      <c r="AB166" t="str">
        <f t="shared" si="81"/>
        <v>insert into XWING.UPGRADE_EXPANSION (ID, UPGRADE_ID, EXPANSION_ID, QUANTITY)
select '142', ID, '21','1' from XWING.UPGRADE where NAME = 'Equipe d''artilleurs' and UPGRADE_TYPE_ID = '16';</v>
      </c>
      <c r="AC166" t="str">
        <f t="shared" si="82"/>
        <v/>
      </c>
      <c r="AD166" t="str">
        <f t="shared" si="83"/>
        <v/>
      </c>
      <c r="AE166">
        <f t="shared" si="84"/>
        <v>0</v>
      </c>
      <c r="AF166">
        <f t="shared" si="85"/>
        <v>1</v>
      </c>
      <c r="AG166">
        <f t="shared" si="86"/>
        <v>1</v>
      </c>
    </row>
    <row r="167" spans="1:33" x14ac:dyDescent="0.25">
      <c r="A167" t="s">
        <v>106</v>
      </c>
      <c r="B167">
        <f t="shared" si="87"/>
        <v>112</v>
      </c>
      <c r="C167">
        <f t="shared" si="88"/>
        <v>112</v>
      </c>
      <c r="D167">
        <f t="shared" si="74"/>
        <v>143</v>
      </c>
      <c r="E167" s="80" t="s">
        <v>391</v>
      </c>
      <c r="F167" s="80">
        <f t="shared" si="90"/>
        <v>19</v>
      </c>
      <c r="G167" s="80" t="s">
        <v>648</v>
      </c>
      <c r="H167" s="80">
        <f t="shared" si="92"/>
        <v>114</v>
      </c>
      <c r="I167" t="s">
        <v>177</v>
      </c>
      <c r="J167">
        <v>21</v>
      </c>
      <c r="K167" t="s">
        <v>341</v>
      </c>
      <c r="L167">
        <v>16</v>
      </c>
      <c r="M167">
        <v>4</v>
      </c>
      <c r="R167">
        <f t="shared" si="75"/>
        <v>0</v>
      </c>
      <c r="T167">
        <f t="shared" si="76"/>
        <v>0</v>
      </c>
      <c r="W167">
        <f t="shared" si="77"/>
        <v>0</v>
      </c>
      <c r="X167">
        <f t="shared" si="78"/>
        <v>1</v>
      </c>
      <c r="Y167">
        <f t="shared" si="79"/>
        <v>1</v>
      </c>
      <c r="AA167" t="str">
        <f t="shared" si="80"/>
        <v>insert into XWING.UPGRADE (ID, NAME, DESCRIPTION, UPGRADE_TYPE_ID, COST, UNIQUENESS, LIMITED)
values ('112','Equipe des senseurs','Quand vous verrouillez une cible, vous pouvez verrouiller un vaisseau ennemi à portée 1-5 (au lieu de portée 1-3).','16','4','0','0');</v>
      </c>
      <c r="AB167" t="str">
        <f t="shared" si="81"/>
        <v>insert into XWING.UPGRADE_EXPANSION (ID, UPGRADE_ID, EXPANSION_ID, QUANTITY)
select '143', ID, '21','1' from XWING.UPGRADE where NAME = 'Equipe des senseurs' and UPGRADE_TYPE_ID = '16';</v>
      </c>
      <c r="AC167" t="str">
        <f t="shared" si="82"/>
        <v/>
      </c>
      <c r="AD167" t="str">
        <f t="shared" si="83"/>
        <v/>
      </c>
      <c r="AE167">
        <f t="shared" si="84"/>
        <v>0</v>
      </c>
      <c r="AF167">
        <f t="shared" si="85"/>
        <v>1</v>
      </c>
      <c r="AG167">
        <f t="shared" si="86"/>
        <v>1</v>
      </c>
    </row>
    <row r="168" spans="1:33" x14ac:dyDescent="0.25">
      <c r="B168">
        <f t="shared" si="87"/>
        <v>112</v>
      </c>
      <c r="C168" t="str">
        <f t="shared" si="88"/>
        <v/>
      </c>
      <c r="D168">
        <f t="shared" si="74"/>
        <v>144</v>
      </c>
      <c r="E168" s="80" t="s">
        <v>373</v>
      </c>
      <c r="F168" s="80">
        <f t="shared" si="90"/>
        <v>18</v>
      </c>
      <c r="I168" t="s">
        <v>177</v>
      </c>
      <c r="J168">
        <v>21</v>
      </c>
      <c r="K168" t="s">
        <v>338</v>
      </c>
      <c r="L168">
        <v>14</v>
      </c>
      <c r="M168">
        <v>4</v>
      </c>
      <c r="R168">
        <f t="shared" si="75"/>
        <v>0</v>
      </c>
      <c r="T168">
        <f t="shared" si="76"/>
        <v>0</v>
      </c>
      <c r="W168">
        <f t="shared" si="77"/>
        <v>0</v>
      </c>
      <c r="X168">
        <f t="shared" si="78"/>
        <v>1</v>
      </c>
      <c r="Y168">
        <f t="shared" si="79"/>
        <v>1</v>
      </c>
      <c r="AA168" t="str">
        <f t="shared" si="80"/>
        <v/>
      </c>
      <c r="AB168" t="str">
        <f t="shared" si="81"/>
        <v>insert into XWING.UPGRADE_EXPANSION (ID, UPGRADE_ID, EXPANSION_ID, QUANTITY)
select '144', ID, '21','1' from XWING.UPGRADE where NAME = 'Amplificateur comm' and UPGRADE_TYPE_ID = '14';</v>
      </c>
      <c r="AC168" t="str">
        <f t="shared" si="82"/>
        <v/>
      </c>
      <c r="AD168" t="str">
        <f t="shared" si="83"/>
        <v/>
      </c>
      <c r="AE168">
        <f t="shared" si="84"/>
        <v>0</v>
      </c>
      <c r="AF168">
        <f t="shared" si="85"/>
        <v>0</v>
      </c>
      <c r="AG168">
        <f t="shared" si="86"/>
        <v>1</v>
      </c>
    </row>
    <row r="169" spans="1:33" x14ac:dyDescent="0.25">
      <c r="A169" t="s">
        <v>106</v>
      </c>
      <c r="B169">
        <f t="shared" si="87"/>
        <v>113</v>
      </c>
      <c r="C169">
        <f t="shared" si="88"/>
        <v>113</v>
      </c>
      <c r="D169">
        <f t="shared" si="74"/>
        <v>145</v>
      </c>
      <c r="E169" s="80" t="s">
        <v>392</v>
      </c>
      <c r="F169" s="80">
        <f t="shared" si="90"/>
        <v>21</v>
      </c>
      <c r="G169" s="111" t="s">
        <v>757</v>
      </c>
      <c r="H169" s="80">
        <f t="shared" ref="H169" si="93">LEN(G169)</f>
        <v>164</v>
      </c>
      <c r="I169" t="s">
        <v>177</v>
      </c>
      <c r="J169">
        <v>21</v>
      </c>
      <c r="K169" t="s">
        <v>338</v>
      </c>
      <c r="L169">
        <v>14</v>
      </c>
      <c r="M169">
        <v>4</v>
      </c>
      <c r="N169" s="87" t="s">
        <v>276</v>
      </c>
      <c r="R169">
        <f t="shared" si="75"/>
        <v>0</v>
      </c>
      <c r="S169">
        <v>1</v>
      </c>
      <c r="T169">
        <f t="shared" si="76"/>
        <v>1</v>
      </c>
      <c r="W169">
        <f t="shared" si="77"/>
        <v>0</v>
      </c>
      <c r="X169">
        <f t="shared" si="78"/>
        <v>1</v>
      </c>
      <c r="Y169">
        <f t="shared" si="79"/>
        <v>1</v>
      </c>
      <c r="AA169" t="str">
        <f t="shared" si="80"/>
        <v>insert into XWING.UPGRADE (ID, NAME, DESCRIPTION, UPGRADE_TYPE_ID, COST, UNIQUENESS, LIMITED)
values ('113','Réacteur à ionisation','&lt;b&gt;Energie :&lt;/b&gt; dépensez 5 énergie de cette carte et défaussez-la pour que chaque autre vaisseau situé à portée 1 subisse 1 dégât et reçoivent un marqueur ionique.','14','4','0','1');</v>
      </c>
      <c r="AB169" t="str">
        <f t="shared" si="81"/>
        <v>insert into XWING.UPGRADE_EXPANSION (ID, UPGRADE_ID, EXPANSION_ID, QUANTITY)
select '145', ID, '21','1' from XWING.UPGRADE where NAME = 'Réacteur à ionisation' and UPGRADE_TYPE_ID = '14';</v>
      </c>
      <c r="AC169" t="str">
        <f t="shared" si="82"/>
        <v/>
      </c>
      <c r="AD169" t="str">
        <f t="shared" si="83"/>
        <v/>
      </c>
      <c r="AE169">
        <f t="shared" si="84"/>
        <v>0</v>
      </c>
      <c r="AF169">
        <f t="shared" si="85"/>
        <v>1</v>
      </c>
      <c r="AG169">
        <f t="shared" si="86"/>
        <v>1</v>
      </c>
    </row>
    <row r="170" spans="1:33" x14ac:dyDescent="0.25">
      <c r="B170">
        <f t="shared" si="87"/>
        <v>113</v>
      </c>
      <c r="C170" t="str">
        <f t="shared" si="88"/>
        <v/>
      </c>
      <c r="D170">
        <f t="shared" si="74"/>
        <v>146</v>
      </c>
      <c r="E170" s="80" t="s">
        <v>375</v>
      </c>
      <c r="F170" s="80">
        <f t="shared" si="90"/>
        <v>23</v>
      </c>
      <c r="I170" t="s">
        <v>177</v>
      </c>
      <c r="J170">
        <v>21</v>
      </c>
      <c r="K170" t="s">
        <v>338</v>
      </c>
      <c r="L170">
        <v>14</v>
      </c>
      <c r="M170">
        <v>4</v>
      </c>
      <c r="R170">
        <f t="shared" si="75"/>
        <v>0</v>
      </c>
      <c r="S170">
        <v>1</v>
      </c>
      <c r="T170">
        <f t="shared" si="76"/>
        <v>1</v>
      </c>
      <c r="W170">
        <f t="shared" si="77"/>
        <v>0</v>
      </c>
      <c r="X170">
        <f t="shared" si="78"/>
        <v>1</v>
      </c>
      <c r="Y170">
        <f t="shared" si="79"/>
        <v>1</v>
      </c>
      <c r="AA170" t="str">
        <f t="shared" si="80"/>
        <v/>
      </c>
      <c r="AB170" t="str">
        <f t="shared" si="81"/>
        <v>insert into XWING.UPGRADE_EXPANSION (ID, UPGRADE_ID, EXPANSION_ID, QUANTITY)
select '146', ID, '21','1' from XWING.UPGRADE where NAME = 'Réserves de gaz Tibanna' and UPGRADE_TYPE_ID = '14';</v>
      </c>
      <c r="AC170" t="str">
        <f t="shared" si="82"/>
        <v/>
      </c>
      <c r="AD170" t="str">
        <f t="shared" si="83"/>
        <v/>
      </c>
      <c r="AE170">
        <f t="shared" si="84"/>
        <v>0</v>
      </c>
      <c r="AF170">
        <f t="shared" si="85"/>
        <v>0</v>
      </c>
      <c r="AG170">
        <f t="shared" si="86"/>
        <v>1</v>
      </c>
    </row>
    <row r="171" spans="1:33" x14ac:dyDescent="0.25">
      <c r="B171">
        <f t="shared" si="87"/>
        <v>113</v>
      </c>
      <c r="C171" t="str">
        <f t="shared" si="88"/>
        <v/>
      </c>
      <c r="D171">
        <f t="shared" si="74"/>
        <v>147</v>
      </c>
      <c r="E171" s="80" t="s">
        <v>376</v>
      </c>
      <c r="F171" s="80">
        <f t="shared" si="90"/>
        <v>33</v>
      </c>
      <c r="I171" t="s">
        <v>177</v>
      </c>
      <c r="J171">
        <v>21</v>
      </c>
      <c r="K171" t="s">
        <v>338</v>
      </c>
      <c r="L171">
        <v>14</v>
      </c>
      <c r="M171">
        <v>3</v>
      </c>
      <c r="R171">
        <f t="shared" si="75"/>
        <v>0</v>
      </c>
      <c r="S171">
        <v>1</v>
      </c>
      <c r="T171">
        <f t="shared" si="76"/>
        <v>1</v>
      </c>
      <c r="W171">
        <f t="shared" si="77"/>
        <v>0</v>
      </c>
      <c r="X171">
        <f t="shared" si="78"/>
        <v>1</v>
      </c>
      <c r="Y171">
        <f t="shared" si="79"/>
        <v>1</v>
      </c>
      <c r="AA171" t="str">
        <f t="shared" si="80"/>
        <v/>
      </c>
      <c r="AB171" t="str">
        <f t="shared" si="81"/>
        <v>insert into XWING.UPGRADE_EXPANSION (ID, UPGRADE_ID, EXPANSION_ID, QUANTITY)
select '147', ID, '21','1' from XWING.UPGRADE where NAME = 'Générateur de bouclier auxiliaire' and UPGRADE_TYPE_ID = '14';</v>
      </c>
      <c r="AC171" t="str">
        <f t="shared" si="82"/>
        <v/>
      </c>
      <c r="AD171" t="str">
        <f t="shared" si="83"/>
        <v/>
      </c>
      <c r="AE171">
        <f t="shared" si="84"/>
        <v>0</v>
      </c>
      <c r="AF171">
        <f t="shared" si="85"/>
        <v>0</v>
      </c>
      <c r="AG171">
        <f t="shared" si="86"/>
        <v>1</v>
      </c>
    </row>
    <row r="172" spans="1:33" x14ac:dyDescent="0.25">
      <c r="B172">
        <f t="shared" si="87"/>
        <v>113</v>
      </c>
      <c r="C172" t="str">
        <f t="shared" si="88"/>
        <v/>
      </c>
      <c r="D172">
        <f t="shared" si="74"/>
        <v>148</v>
      </c>
      <c r="E172" s="80" t="s">
        <v>378</v>
      </c>
      <c r="F172" s="80">
        <f t="shared" si="90"/>
        <v>7</v>
      </c>
      <c r="I172" t="s">
        <v>177</v>
      </c>
      <c r="J172">
        <v>21</v>
      </c>
      <c r="K172" t="s">
        <v>338</v>
      </c>
      <c r="L172">
        <v>14</v>
      </c>
      <c r="M172">
        <v>3</v>
      </c>
      <c r="R172">
        <f t="shared" si="75"/>
        <v>0</v>
      </c>
      <c r="S172">
        <v>1</v>
      </c>
      <c r="T172">
        <f t="shared" si="76"/>
        <v>1</v>
      </c>
      <c r="W172">
        <f t="shared" si="77"/>
        <v>0</v>
      </c>
      <c r="X172">
        <f t="shared" si="78"/>
        <v>1</v>
      </c>
      <c r="Y172">
        <f t="shared" si="79"/>
        <v>1</v>
      </c>
      <c r="AA172" t="str">
        <f t="shared" si="80"/>
        <v/>
      </c>
      <c r="AB172" t="str">
        <f t="shared" si="81"/>
        <v>insert into XWING.UPGRADE_EXPANSION (ID, UPGRADE_ID, EXPANSION_ID, QUANTITY)
select '148', ID, '21','1' from XWING.UPGRADE where NAME = 'Booster' and UPGRADE_TYPE_ID = '14';</v>
      </c>
      <c r="AC172" t="str">
        <f t="shared" si="82"/>
        <v/>
      </c>
      <c r="AD172" t="str">
        <f t="shared" si="83"/>
        <v/>
      </c>
      <c r="AE172">
        <f t="shared" si="84"/>
        <v>0</v>
      </c>
      <c r="AF172">
        <f t="shared" si="85"/>
        <v>0</v>
      </c>
      <c r="AG172">
        <f t="shared" si="86"/>
        <v>1</v>
      </c>
    </row>
    <row r="173" spans="1:33" x14ac:dyDescent="0.25">
      <c r="A173" t="s">
        <v>106</v>
      </c>
      <c r="B173">
        <f t="shared" si="87"/>
        <v>114</v>
      </c>
      <c r="C173">
        <f t="shared" si="88"/>
        <v>114</v>
      </c>
      <c r="D173">
        <f t="shared" si="74"/>
        <v>149</v>
      </c>
      <c r="E173" s="80" t="s">
        <v>177</v>
      </c>
      <c r="F173" s="80">
        <f t="shared" si="90"/>
        <v>10</v>
      </c>
      <c r="G173" s="111" t="s">
        <v>825</v>
      </c>
      <c r="H173" s="80">
        <f t="shared" ref="H173:H177" si="94">LEN(G173)</f>
        <v>222</v>
      </c>
      <c r="I173" t="s">
        <v>177</v>
      </c>
      <c r="J173">
        <v>21</v>
      </c>
      <c r="K173" t="s">
        <v>75</v>
      </c>
      <c r="L173">
        <v>13</v>
      </c>
      <c r="M173">
        <v>4</v>
      </c>
      <c r="Q173">
        <v>1</v>
      </c>
      <c r="R173">
        <f t="shared" si="75"/>
        <v>1</v>
      </c>
      <c r="T173">
        <f t="shared" si="76"/>
        <v>0</v>
      </c>
      <c r="U173">
        <v>13</v>
      </c>
      <c r="W173">
        <f t="shared" si="77"/>
        <v>0</v>
      </c>
      <c r="X173">
        <f t="shared" si="78"/>
        <v>1</v>
      </c>
      <c r="Y173">
        <f t="shared" si="79"/>
        <v>1</v>
      </c>
      <c r="AA173" t="str">
        <f t="shared" si="80"/>
        <v>insert into XWING.UPGRADE (ID, NAME, DESCRIPTION, UPGRADE_TYPE_ID, COST, UNIQUENESS, LIMITED)
values ('114','Tantive IV','Le bandeau d''amélioration de votre proue gagne 1 icône &lt;img class="smallicon" src="$path/card/icone_Card_Crew.png"&gt; et 1 icône &lt;img class="smallicon" src="$path/card/icone_Card_Team.png"&gt; d''améliorations supplémentaires.','13','4','1','0');</v>
      </c>
      <c r="AB173" t="str">
        <f t="shared" si="81"/>
        <v>insert into XWING.UPGRADE_EXPANSION (ID, UPGRADE_ID, EXPANSION_ID, QUANTITY)
select '149', ID, '21','1' from XWING.UPGRADE where NAME = 'Tantive IV' and UPGRADE_TYPE_ID = '13';</v>
      </c>
      <c r="AC173" t="str">
        <f t="shared" si="82"/>
        <v>insert into XWING.UPGRADE_RESTRICTION (UPGRADE_ID, RESTRICTION_ID)
values ('114','13');</v>
      </c>
      <c r="AD173" t="str">
        <f t="shared" si="83"/>
        <v/>
      </c>
      <c r="AE173">
        <f t="shared" si="84"/>
        <v>0</v>
      </c>
      <c r="AF173">
        <f t="shared" si="85"/>
        <v>1</v>
      </c>
      <c r="AG173">
        <f t="shared" si="86"/>
        <v>1</v>
      </c>
    </row>
    <row r="174" spans="1:33" x14ac:dyDescent="0.25">
      <c r="A174" t="s">
        <v>106</v>
      </c>
      <c r="B174">
        <f t="shared" si="87"/>
        <v>115</v>
      </c>
      <c r="C174">
        <f t="shared" si="88"/>
        <v>115</v>
      </c>
      <c r="D174">
        <f t="shared" si="74"/>
        <v>150</v>
      </c>
      <c r="E174" s="80" t="s">
        <v>799</v>
      </c>
      <c r="F174" s="80">
        <f t="shared" si="90"/>
        <v>16</v>
      </c>
      <c r="G174" s="80" t="s">
        <v>826</v>
      </c>
      <c r="H174" s="80">
        <f t="shared" si="94"/>
        <v>161</v>
      </c>
      <c r="I174" t="s">
        <v>177</v>
      </c>
      <c r="J174">
        <v>21</v>
      </c>
      <c r="K174" t="s">
        <v>75</v>
      </c>
      <c r="L174">
        <v>13</v>
      </c>
      <c r="M174">
        <v>4</v>
      </c>
      <c r="Q174">
        <v>1</v>
      </c>
      <c r="R174">
        <f t="shared" si="75"/>
        <v>1</v>
      </c>
      <c r="T174">
        <f t="shared" si="76"/>
        <v>0</v>
      </c>
      <c r="U174">
        <v>13</v>
      </c>
      <c r="W174">
        <f t="shared" si="77"/>
        <v>0</v>
      </c>
      <c r="X174">
        <f t="shared" si="78"/>
        <v>1</v>
      </c>
      <c r="Y174">
        <f t="shared" si="79"/>
        <v>1</v>
      </c>
      <c r="AA174" t="str">
        <f t="shared" si="80"/>
        <v>insert into XWING.UPGRADE (ID, NAME, DESCRIPTION, UPGRADE_TYPE_ID, COST, UNIQUENESS, LIMITED)
values ('115','Dodonna''s Pride','Quand vous effectuez une action de coordination, vous pouvez choisir 2 vaisseaux alliés (au lieu de 1). Chacun de ces vaisseaux peut effectuer 1 action gratuite.','13','4','1','0');</v>
      </c>
      <c r="AB174" t="str">
        <f t="shared" si="81"/>
        <v>insert into XWING.UPGRADE_EXPANSION (ID, UPGRADE_ID, EXPANSION_ID, QUANTITY)
select '150', ID, '21','1' from XWING.UPGRADE where NAME = 'Dodonna''s Pride' and UPGRADE_TYPE_ID = '13';</v>
      </c>
      <c r="AC174" t="str">
        <f t="shared" si="82"/>
        <v>insert into XWING.UPGRADE_RESTRICTION (UPGRADE_ID, RESTRICTION_ID)
values ('115','13');</v>
      </c>
      <c r="AD174" t="str">
        <f t="shared" si="83"/>
        <v/>
      </c>
      <c r="AE174">
        <f t="shared" si="84"/>
        <v>0</v>
      </c>
      <c r="AF174">
        <f t="shared" si="85"/>
        <v>1</v>
      </c>
      <c r="AG174">
        <f t="shared" si="86"/>
        <v>1</v>
      </c>
    </row>
    <row r="175" spans="1:33" x14ac:dyDescent="0.25">
      <c r="A175" t="s">
        <v>106</v>
      </c>
      <c r="B175">
        <f t="shared" si="87"/>
        <v>116</v>
      </c>
      <c r="C175">
        <f t="shared" si="88"/>
        <v>116</v>
      </c>
      <c r="D175">
        <f t="shared" si="74"/>
        <v>151</v>
      </c>
      <c r="E175" s="80" t="s">
        <v>641</v>
      </c>
      <c r="F175" s="80">
        <f t="shared" si="90"/>
        <v>14</v>
      </c>
      <c r="G175" s="80" t="s">
        <v>653</v>
      </c>
      <c r="H175" s="80">
        <f t="shared" si="94"/>
        <v>165</v>
      </c>
      <c r="I175" t="s">
        <v>177</v>
      </c>
      <c r="J175">
        <v>21</v>
      </c>
      <c r="K175" t="s">
        <v>75</v>
      </c>
      <c r="L175">
        <v>13</v>
      </c>
      <c r="M175">
        <v>2</v>
      </c>
      <c r="Q175">
        <v>1</v>
      </c>
      <c r="R175">
        <f t="shared" si="75"/>
        <v>1</v>
      </c>
      <c r="T175">
        <f t="shared" si="76"/>
        <v>0</v>
      </c>
      <c r="U175">
        <v>13</v>
      </c>
      <c r="W175">
        <f t="shared" si="77"/>
        <v>0</v>
      </c>
      <c r="X175">
        <f t="shared" si="78"/>
        <v>1</v>
      </c>
      <c r="Y175">
        <f t="shared" si="79"/>
        <v>1</v>
      </c>
      <c r="AA175" t="str">
        <f t="shared" si="80"/>
        <v>insert into XWING.UPGRADE (ID, NAME, DESCRIPTION, UPGRADE_TYPE_ID, COST, UNIQUENESS, LIMITED)
values ('116','Jaina''s Light','Quand vous défendez, une fois par attaque, si vous recevez une carte de dégâts face visible, vous pouvez la défausser et piocher une autre carte dégâts face visible.','13','2','1','0');</v>
      </c>
      <c r="AB175" t="str">
        <f t="shared" si="81"/>
        <v>insert into XWING.UPGRADE_EXPANSION (ID, UPGRADE_ID, EXPANSION_ID, QUANTITY)
select '151', ID, '21','1' from XWING.UPGRADE where NAME = 'Jaina''s Light' and UPGRADE_TYPE_ID = '13';</v>
      </c>
      <c r="AC175" t="str">
        <f t="shared" si="82"/>
        <v>insert into XWING.UPGRADE_RESTRICTION (UPGRADE_ID, RESTRICTION_ID)
values ('116','13');</v>
      </c>
      <c r="AD175" t="str">
        <f t="shared" si="83"/>
        <v/>
      </c>
      <c r="AE175">
        <f t="shared" si="84"/>
        <v>0</v>
      </c>
      <c r="AF175">
        <f t="shared" si="85"/>
        <v>1</v>
      </c>
      <c r="AG175">
        <f t="shared" si="86"/>
        <v>1</v>
      </c>
    </row>
    <row r="176" spans="1:33" x14ac:dyDescent="0.25">
      <c r="A176" t="s">
        <v>106</v>
      </c>
      <c r="B176">
        <f t="shared" ref="B176:B193" si="95">IF(A176="x",B175+1,B175)</f>
        <v>117</v>
      </c>
      <c r="C176">
        <f t="shared" ref="C176:C193" si="96">IF(A176="x",B176,"")</f>
        <v>117</v>
      </c>
      <c r="D176">
        <f t="shared" si="74"/>
        <v>152</v>
      </c>
      <c r="E176" s="80" t="s">
        <v>393</v>
      </c>
      <c r="F176" s="80">
        <f t="shared" si="90"/>
        <v>14</v>
      </c>
      <c r="G176" s="80" t="s">
        <v>605</v>
      </c>
      <c r="H176" s="80">
        <f t="shared" si="94"/>
        <v>131</v>
      </c>
      <c r="I176" t="s">
        <v>98</v>
      </c>
      <c r="J176">
        <v>22</v>
      </c>
      <c r="K176" t="s">
        <v>45</v>
      </c>
      <c r="L176">
        <v>1</v>
      </c>
      <c r="M176">
        <v>2</v>
      </c>
      <c r="Q176">
        <v>1</v>
      </c>
      <c r="R176">
        <f t="shared" si="75"/>
        <v>1</v>
      </c>
      <c r="T176">
        <f t="shared" si="76"/>
        <v>0</v>
      </c>
      <c r="W176">
        <f t="shared" si="77"/>
        <v>0</v>
      </c>
      <c r="X176">
        <f t="shared" si="78"/>
        <v>1</v>
      </c>
      <c r="Y176">
        <f t="shared" si="79"/>
        <v>1</v>
      </c>
      <c r="AA176" t="str">
        <f t="shared" si="80"/>
        <v>insert into XWING.UPGRADE (ID, NAME, DESCRIPTION, UPGRADE_TYPE_ID, COST, UNIQUENESS, LIMITED)
values ('117','Loup solitaire','Quand vous attaquez ou défendez, s''il n''y a pas de vaisseaux alliés à portée 1-2, vous pouvez relancer 1 de vos résultats vierges','1','2','1','0');</v>
      </c>
      <c r="AB176" t="str">
        <f t="shared" si="81"/>
        <v>insert into XWING.UPGRADE_EXPANSION (ID, UPGRADE_ID, EXPANSION_ID, QUANTITY)
select '152', ID, '22','1' from XWING.UPGRADE where NAME = 'Loup solitaire' and UPGRADE_TYPE_ID = '1';</v>
      </c>
      <c r="AC176" t="str">
        <f t="shared" si="82"/>
        <v/>
      </c>
      <c r="AD176" t="str">
        <f t="shared" si="83"/>
        <v/>
      </c>
      <c r="AE176">
        <f t="shared" si="84"/>
        <v>0</v>
      </c>
      <c r="AF176">
        <f t="shared" si="85"/>
        <v>1</v>
      </c>
      <c r="AG176">
        <f t="shared" si="86"/>
        <v>1</v>
      </c>
    </row>
    <row r="177" spans="1:33" x14ac:dyDescent="0.25">
      <c r="A177" t="s">
        <v>106</v>
      </c>
      <c r="B177">
        <f t="shared" si="95"/>
        <v>118</v>
      </c>
      <c r="C177">
        <f t="shared" si="96"/>
        <v>118</v>
      </c>
      <c r="D177">
        <f t="shared" si="74"/>
        <v>153</v>
      </c>
      <c r="E177" s="80" t="s">
        <v>394</v>
      </c>
      <c r="F177" s="80">
        <f t="shared" si="90"/>
        <v>15</v>
      </c>
      <c r="G177" s="80" t="s">
        <v>827</v>
      </c>
      <c r="H177" s="80">
        <f t="shared" si="94"/>
        <v>164</v>
      </c>
      <c r="I177" t="s">
        <v>98</v>
      </c>
      <c r="J177">
        <v>22</v>
      </c>
      <c r="K177" t="s">
        <v>45</v>
      </c>
      <c r="L177">
        <v>1</v>
      </c>
      <c r="M177">
        <v>2</v>
      </c>
      <c r="R177">
        <f t="shared" si="75"/>
        <v>0</v>
      </c>
      <c r="T177">
        <f t="shared" si="76"/>
        <v>0</v>
      </c>
      <c r="W177">
        <f t="shared" si="77"/>
        <v>0</v>
      </c>
      <c r="X177">
        <f t="shared" si="78"/>
        <v>1</v>
      </c>
      <c r="Y177">
        <f t="shared" si="79"/>
        <v>1</v>
      </c>
      <c r="AA177" t="str">
        <f t="shared" si="80"/>
        <v>insert into XWING.UPGRADE (ID, NAME, DESCRIPTION, UPGRADE_TYPE_ID, COST, UNIQUENESS, LIMITED)
values ('118','Restez en ligne','Quand vous révélez une manoeuvre, vous pouvez tourner votre cadran sur une autre manoeuvre ayant la même vitesse. Traitez cette manoeuvre comme une manoeuvre rouge.','1','2','0','0');</v>
      </c>
      <c r="AB177" t="str">
        <f t="shared" si="81"/>
        <v>insert into XWING.UPGRADE_EXPANSION (ID, UPGRADE_ID, EXPANSION_ID, QUANTITY)
select '153', ID, '22','1' from XWING.UPGRADE where NAME = 'Restez en ligne' and UPGRADE_TYPE_ID = '1';</v>
      </c>
      <c r="AC177" t="str">
        <f t="shared" si="82"/>
        <v/>
      </c>
      <c r="AD177" t="str">
        <f t="shared" si="83"/>
        <v/>
      </c>
      <c r="AE177">
        <f t="shared" si="84"/>
        <v>0</v>
      </c>
      <c r="AF177">
        <f t="shared" si="85"/>
        <v>1</v>
      </c>
      <c r="AG177">
        <f t="shared" si="86"/>
        <v>1</v>
      </c>
    </row>
    <row r="178" spans="1:33" x14ac:dyDescent="0.25">
      <c r="B178">
        <f t="shared" si="95"/>
        <v>118</v>
      </c>
      <c r="C178" t="str">
        <f t="shared" si="96"/>
        <v/>
      </c>
      <c r="D178">
        <f t="shared" si="74"/>
        <v>154</v>
      </c>
      <c r="E178" s="80" t="s">
        <v>85</v>
      </c>
      <c r="F178" s="80">
        <f t="shared" si="90"/>
        <v>17</v>
      </c>
      <c r="H178" s="80">
        <f t="shared" ref="H178" si="97">LEN(G178)</f>
        <v>0</v>
      </c>
      <c r="I178" t="s">
        <v>98</v>
      </c>
      <c r="J178">
        <v>22</v>
      </c>
      <c r="K178" t="s">
        <v>77</v>
      </c>
      <c r="L178">
        <v>8</v>
      </c>
      <c r="M178">
        <v>7</v>
      </c>
      <c r="R178">
        <f t="shared" si="75"/>
        <v>0</v>
      </c>
      <c r="T178">
        <f t="shared" si="76"/>
        <v>0</v>
      </c>
      <c r="W178">
        <f t="shared" si="77"/>
        <v>0</v>
      </c>
      <c r="X178">
        <f t="shared" si="78"/>
        <v>1</v>
      </c>
      <c r="Y178">
        <f t="shared" si="79"/>
        <v>1</v>
      </c>
      <c r="AA178" t="str">
        <f t="shared" si="80"/>
        <v/>
      </c>
      <c r="AB178" t="str">
        <f t="shared" si="81"/>
        <v>insert into XWING.UPGRADE_EXPANSION (ID, UPGRADE_ID, EXPANSION_ID, QUANTITY)
select '154', ID, '22','1' from XWING.UPGRADE where NAME = 'Canon laser lourd' and UPGRADE_TYPE_ID = '8';</v>
      </c>
      <c r="AC178" t="str">
        <f t="shared" si="82"/>
        <v/>
      </c>
      <c r="AD178" t="str">
        <f t="shared" si="83"/>
        <v/>
      </c>
      <c r="AE178">
        <f t="shared" si="84"/>
        <v>0</v>
      </c>
      <c r="AF178">
        <f t="shared" si="85"/>
        <v>0</v>
      </c>
      <c r="AG178">
        <f t="shared" si="86"/>
        <v>1</v>
      </c>
    </row>
    <row r="179" spans="1:33" x14ac:dyDescent="0.25">
      <c r="B179">
        <f t="shared" si="95"/>
        <v>118</v>
      </c>
      <c r="C179" t="str">
        <f t="shared" si="96"/>
        <v/>
      </c>
      <c r="D179">
        <f t="shared" si="74"/>
        <v>155</v>
      </c>
      <c r="E179" s="80" t="s">
        <v>86</v>
      </c>
      <c r="F179" s="80">
        <f t="shared" si="90"/>
        <v>9</v>
      </c>
      <c r="I179" t="s">
        <v>98</v>
      </c>
      <c r="J179">
        <v>22</v>
      </c>
      <c r="K179" t="s">
        <v>66</v>
      </c>
      <c r="L179">
        <v>9</v>
      </c>
      <c r="M179">
        <v>5</v>
      </c>
      <c r="R179">
        <f t="shared" si="75"/>
        <v>0</v>
      </c>
      <c r="T179">
        <f t="shared" si="76"/>
        <v>0</v>
      </c>
      <c r="W179">
        <f t="shared" si="77"/>
        <v>0</v>
      </c>
      <c r="X179">
        <f t="shared" si="78"/>
        <v>1</v>
      </c>
      <c r="Y179">
        <f t="shared" si="79"/>
        <v>1</v>
      </c>
      <c r="AA179" t="str">
        <f t="shared" si="80"/>
        <v/>
      </c>
      <c r="AB179" t="str">
        <f t="shared" si="81"/>
        <v>insert into XWING.UPGRADE_EXPANSION (ID, UPGRADE_ID, EXPANSION_ID, QUANTITY)
select '155', ID, '22','1' from XWING.UPGRADE where NAME = 'Canonnier' and UPGRADE_TYPE_ID = '9';</v>
      </c>
      <c r="AC179" t="str">
        <f t="shared" si="82"/>
        <v/>
      </c>
      <c r="AD179" t="str">
        <f t="shared" si="83"/>
        <v/>
      </c>
      <c r="AE179">
        <f t="shared" si="84"/>
        <v>0</v>
      </c>
      <c r="AF179">
        <f t="shared" si="85"/>
        <v>0</v>
      </c>
      <c r="AG179">
        <f t="shared" si="86"/>
        <v>1</v>
      </c>
    </row>
    <row r="180" spans="1:33" x14ac:dyDescent="0.25">
      <c r="A180" t="s">
        <v>106</v>
      </c>
      <c r="B180">
        <f t="shared" si="95"/>
        <v>119</v>
      </c>
      <c r="C180">
        <f t="shared" si="96"/>
        <v>119</v>
      </c>
      <c r="D180">
        <f t="shared" si="74"/>
        <v>156</v>
      </c>
      <c r="E180" s="80" t="s">
        <v>395</v>
      </c>
      <c r="F180" s="80">
        <f t="shared" si="90"/>
        <v>16</v>
      </c>
      <c r="G180" s="80" t="s">
        <v>839</v>
      </c>
      <c r="H180" s="80">
        <f t="shared" ref="H180:H182" si="98">LEN(G180)</f>
        <v>305</v>
      </c>
      <c r="I180" t="s">
        <v>98</v>
      </c>
      <c r="J180">
        <v>22</v>
      </c>
      <c r="K180" t="s">
        <v>66</v>
      </c>
      <c r="L180">
        <v>9</v>
      </c>
      <c r="M180">
        <v>3</v>
      </c>
      <c r="Q180">
        <v>1</v>
      </c>
      <c r="R180">
        <f t="shared" si="75"/>
        <v>1</v>
      </c>
      <c r="T180">
        <f t="shared" si="76"/>
        <v>0</v>
      </c>
      <c r="U180">
        <v>3</v>
      </c>
      <c r="W180">
        <f t="shared" si="77"/>
        <v>0</v>
      </c>
      <c r="X180">
        <f t="shared" si="78"/>
        <v>1</v>
      </c>
      <c r="Y180">
        <f t="shared" si="79"/>
        <v>1</v>
      </c>
      <c r="AA180" t="str">
        <f t="shared" si="80"/>
        <v>insert into XWING.UPGRADE (ID, NAME, DESCRIPTION, UPGRADE_TYPE_ID, COST, UNIQUENESS, LIMITED)
values ('119','Lando Calrissian','&lt;b&gt;Action :&lt;/b&gt; lancez 2 dés de défense. Pour chaque résultat &lt;img class="smallicon" src="$path/actionicone_focus.png"&gt;, assignez 1 marqueur de concentration à votre vaisseau. Pour chaque résultat &lt;img class="smallicon" src="$path/action/icone_evade.png"&gt;, assignez 1 marqueur d''évasion à votre vaisseau.','9','3','1','0');</v>
      </c>
      <c r="AB180" t="str">
        <f t="shared" si="81"/>
        <v>insert into XWING.UPGRADE_EXPANSION (ID, UPGRADE_ID, EXPANSION_ID, QUANTITY)
select '156', ID, '22','1' from XWING.UPGRADE where NAME = 'Lando Calrissian' and UPGRADE_TYPE_ID = '9';</v>
      </c>
      <c r="AC180" t="str">
        <f t="shared" si="82"/>
        <v>insert into XWING.UPGRADE_RESTRICTION (UPGRADE_ID, RESTRICTION_ID)
values ('119','3');</v>
      </c>
      <c r="AD180" t="str">
        <f t="shared" si="83"/>
        <v/>
      </c>
      <c r="AE180">
        <f t="shared" si="84"/>
        <v>0</v>
      </c>
      <c r="AF180">
        <f t="shared" si="85"/>
        <v>1</v>
      </c>
      <c r="AG180">
        <f t="shared" si="86"/>
        <v>1</v>
      </c>
    </row>
    <row r="181" spans="1:33" x14ac:dyDescent="0.25">
      <c r="A181" t="s">
        <v>106</v>
      </c>
      <c r="B181">
        <f t="shared" si="95"/>
        <v>120</v>
      </c>
      <c r="C181">
        <f t="shared" si="96"/>
        <v>120</v>
      </c>
      <c r="D181">
        <f t="shared" si="74"/>
        <v>157</v>
      </c>
      <c r="E181" s="80" t="s">
        <v>396</v>
      </c>
      <c r="F181" s="80">
        <f t="shared" si="90"/>
        <v>11</v>
      </c>
      <c r="G181" s="80" t="s">
        <v>747</v>
      </c>
      <c r="H181" s="80">
        <f t="shared" si="98"/>
        <v>108</v>
      </c>
      <c r="I181" t="s">
        <v>98</v>
      </c>
      <c r="J181">
        <v>22</v>
      </c>
      <c r="K181" t="s">
        <v>66</v>
      </c>
      <c r="L181">
        <v>9</v>
      </c>
      <c r="M181">
        <v>2</v>
      </c>
      <c r="Q181">
        <v>1</v>
      </c>
      <c r="R181">
        <f t="shared" si="75"/>
        <v>1</v>
      </c>
      <c r="T181">
        <f t="shared" si="76"/>
        <v>0</v>
      </c>
      <c r="U181">
        <v>3</v>
      </c>
      <c r="W181">
        <f t="shared" si="77"/>
        <v>0</v>
      </c>
      <c r="X181">
        <f t="shared" si="78"/>
        <v>1</v>
      </c>
      <c r="Y181">
        <f t="shared" si="79"/>
        <v>1</v>
      </c>
      <c r="AA181" t="str">
        <f t="shared" si="80"/>
        <v>insert into XWING.UPGRADE (ID, NAME, DESCRIPTION, UPGRADE_TYPE_ID, COST, UNIQUENESS, LIMITED)
values ('120','Dash Rendar','Vous pouvez effectuer des attaques tout en chevauchant un obstacle. Vos attaques ne peuvent pas être gênées.','9','2','1','0');</v>
      </c>
      <c r="AB181" t="str">
        <f t="shared" si="81"/>
        <v>insert into XWING.UPGRADE_EXPANSION (ID, UPGRADE_ID, EXPANSION_ID, QUANTITY)
select '157', ID, '22','1' from XWING.UPGRADE where NAME = 'Dash Rendar' and UPGRADE_TYPE_ID = '9';</v>
      </c>
      <c r="AC181" t="str">
        <f t="shared" si="82"/>
        <v>insert into XWING.UPGRADE_RESTRICTION (UPGRADE_ID, RESTRICTION_ID)
values ('120','3');</v>
      </c>
      <c r="AD181" t="str">
        <f t="shared" si="83"/>
        <v/>
      </c>
      <c r="AE181">
        <f t="shared" si="84"/>
        <v>0</v>
      </c>
      <c r="AF181">
        <f t="shared" si="85"/>
        <v>1</v>
      </c>
      <c r="AG181">
        <f t="shared" si="86"/>
        <v>1</v>
      </c>
    </row>
    <row r="182" spans="1:33" x14ac:dyDescent="0.25">
      <c r="A182" t="s">
        <v>106</v>
      </c>
      <c r="B182">
        <f t="shared" si="95"/>
        <v>121</v>
      </c>
      <c r="C182">
        <f t="shared" si="96"/>
        <v>121</v>
      </c>
      <c r="D182">
        <f t="shared" si="74"/>
        <v>158</v>
      </c>
      <c r="E182" s="80" t="s">
        <v>766</v>
      </c>
      <c r="F182" s="80">
        <f t="shared" si="90"/>
        <v>7</v>
      </c>
      <c r="G182" s="80" t="s">
        <v>828</v>
      </c>
      <c r="H182" s="80">
        <f t="shared" si="98"/>
        <v>100</v>
      </c>
      <c r="I182" t="s">
        <v>98</v>
      </c>
      <c r="J182">
        <v>22</v>
      </c>
      <c r="K182" t="s">
        <v>66</v>
      </c>
      <c r="L182">
        <v>9</v>
      </c>
      <c r="M182">
        <v>2</v>
      </c>
      <c r="Q182">
        <v>1</v>
      </c>
      <c r="R182">
        <f t="shared" si="75"/>
        <v>1</v>
      </c>
      <c r="T182">
        <f t="shared" si="76"/>
        <v>0</v>
      </c>
      <c r="U182">
        <v>3</v>
      </c>
      <c r="W182">
        <f t="shared" si="77"/>
        <v>0</v>
      </c>
      <c r="X182">
        <f t="shared" si="78"/>
        <v>1</v>
      </c>
      <c r="Y182">
        <f t="shared" si="79"/>
        <v>1</v>
      </c>
      <c r="AA182" t="str">
        <f t="shared" si="80"/>
        <v>insert into XWING.UPGRADE (ID, NAME, DESCRIPTION, UPGRADE_TYPE_ID, COST, UNIQUENESS, LIMITED)
values ('121','"Leebo"','&lt;b&gt;Action : &lt;/b&gt; effectuez une action d''accélération gratuite. Ensuite, recevez 1 marqueur ionique.','9','2','1','0');</v>
      </c>
      <c r="AB182" t="str">
        <f t="shared" si="81"/>
        <v>insert into XWING.UPGRADE_EXPANSION (ID, UPGRADE_ID, EXPANSION_ID, QUANTITY)
select '158', ID, '22','1' from XWING.UPGRADE where NAME = '"Leebo"' and UPGRADE_TYPE_ID = '9';</v>
      </c>
      <c r="AC182" t="str">
        <f t="shared" si="82"/>
        <v>insert into XWING.UPGRADE_RESTRICTION (UPGRADE_ID, RESTRICTION_ID)
values ('121','3');</v>
      </c>
      <c r="AD182" t="str">
        <f t="shared" si="83"/>
        <v/>
      </c>
      <c r="AE182">
        <f t="shared" si="84"/>
        <v>0</v>
      </c>
      <c r="AF182">
        <f t="shared" si="85"/>
        <v>1</v>
      </c>
      <c r="AG182">
        <f t="shared" si="86"/>
        <v>1</v>
      </c>
    </row>
    <row r="183" spans="1:33" x14ac:dyDescent="0.25">
      <c r="B183">
        <f t="shared" si="95"/>
        <v>121</v>
      </c>
      <c r="C183" t="str">
        <f t="shared" si="96"/>
        <v/>
      </c>
      <c r="D183">
        <f t="shared" si="74"/>
        <v>159</v>
      </c>
      <c r="E183" s="80" t="s">
        <v>87</v>
      </c>
      <c r="F183" s="80">
        <f t="shared" si="90"/>
        <v>19</v>
      </c>
      <c r="I183" t="s">
        <v>98</v>
      </c>
      <c r="J183">
        <v>22</v>
      </c>
      <c r="K183" t="s">
        <v>66</v>
      </c>
      <c r="L183">
        <v>9</v>
      </c>
      <c r="M183">
        <v>2</v>
      </c>
      <c r="R183">
        <f t="shared" si="75"/>
        <v>0</v>
      </c>
      <c r="T183">
        <f t="shared" si="76"/>
        <v>0</v>
      </c>
      <c r="W183">
        <f t="shared" si="77"/>
        <v>0</v>
      </c>
      <c r="X183">
        <f t="shared" si="78"/>
        <v>1</v>
      </c>
      <c r="Y183">
        <f t="shared" si="79"/>
        <v>1</v>
      </c>
      <c r="AA183" t="str">
        <f t="shared" si="80"/>
        <v/>
      </c>
      <c r="AB183" t="str">
        <f t="shared" si="81"/>
        <v>insert into XWING.UPGRADE_EXPANSION (ID, UPGRADE_ID, EXPANSION_ID, QUANTITY)
select '159', ID, '22','1' from XWING.UPGRADE where NAME = 'Copilote mercenaire' and UPGRADE_TYPE_ID = '9';</v>
      </c>
      <c r="AC183" t="str">
        <f t="shared" si="82"/>
        <v/>
      </c>
      <c r="AD183" t="str">
        <f t="shared" si="83"/>
        <v/>
      </c>
      <c r="AE183">
        <f t="shared" si="84"/>
        <v>0</v>
      </c>
      <c r="AF183">
        <f t="shared" si="85"/>
        <v>0</v>
      </c>
      <c r="AG183">
        <f t="shared" si="86"/>
        <v>1</v>
      </c>
    </row>
    <row r="184" spans="1:33" x14ac:dyDescent="0.25">
      <c r="B184">
        <f t="shared" si="95"/>
        <v>121</v>
      </c>
      <c r="C184" t="str">
        <f t="shared" si="96"/>
        <v/>
      </c>
      <c r="D184">
        <f t="shared" si="74"/>
        <v>160</v>
      </c>
      <c r="E184" s="80" t="s">
        <v>209</v>
      </c>
      <c r="F184" s="80">
        <f t="shared" si="90"/>
        <v>18</v>
      </c>
      <c r="H184" s="80">
        <f t="shared" ref="H184:H185" si="99">LEN(G184)</f>
        <v>0</v>
      </c>
      <c r="I184" t="s">
        <v>98</v>
      </c>
      <c r="J184">
        <v>22</v>
      </c>
      <c r="K184" t="s">
        <v>79</v>
      </c>
      <c r="L184">
        <v>5</v>
      </c>
      <c r="M184">
        <v>3</v>
      </c>
      <c r="R184">
        <f t="shared" si="75"/>
        <v>0</v>
      </c>
      <c r="T184">
        <f t="shared" si="76"/>
        <v>0</v>
      </c>
      <c r="W184">
        <f t="shared" si="77"/>
        <v>0</v>
      </c>
      <c r="X184">
        <f t="shared" si="78"/>
        <v>1</v>
      </c>
      <c r="Y184">
        <f t="shared" si="79"/>
        <v>1</v>
      </c>
      <c r="AA184" t="str">
        <f t="shared" si="80"/>
        <v/>
      </c>
      <c r="AB184" t="str">
        <f t="shared" si="81"/>
        <v>insert into XWING.UPGRADE_EXPANSION (ID, UPGRADE_ID, EXPANSION_ID, QUANTITY)
select '160', ID, '22','1' from XWING.UPGRADE where NAME = 'Roquettes à proton' and UPGRADE_TYPE_ID = '5';</v>
      </c>
      <c r="AC184" t="str">
        <f t="shared" si="82"/>
        <v/>
      </c>
      <c r="AD184" t="str">
        <f t="shared" si="83"/>
        <v/>
      </c>
      <c r="AE184">
        <f t="shared" si="84"/>
        <v>0</v>
      </c>
      <c r="AF184">
        <f t="shared" si="85"/>
        <v>0</v>
      </c>
      <c r="AG184">
        <f t="shared" si="86"/>
        <v>1</v>
      </c>
    </row>
    <row r="185" spans="1:33" x14ac:dyDescent="0.25">
      <c r="A185" t="s">
        <v>106</v>
      </c>
      <c r="B185">
        <f t="shared" si="95"/>
        <v>122</v>
      </c>
      <c r="C185">
        <f t="shared" si="96"/>
        <v>122</v>
      </c>
      <c r="D185">
        <f t="shared" si="74"/>
        <v>161</v>
      </c>
      <c r="E185" s="80" t="s">
        <v>398</v>
      </c>
      <c r="F185" s="80">
        <f t="shared" si="90"/>
        <v>15</v>
      </c>
      <c r="G185" s="80" t="s">
        <v>654</v>
      </c>
      <c r="H185" s="80">
        <f t="shared" si="99"/>
        <v>213</v>
      </c>
      <c r="I185" t="s">
        <v>98</v>
      </c>
      <c r="J185">
        <v>22</v>
      </c>
      <c r="K185" t="s">
        <v>81</v>
      </c>
      <c r="L185">
        <v>12</v>
      </c>
      <c r="M185">
        <v>3</v>
      </c>
      <c r="R185">
        <f t="shared" si="75"/>
        <v>0</v>
      </c>
      <c r="T185">
        <f t="shared" si="76"/>
        <v>0</v>
      </c>
      <c r="U185">
        <v>4</v>
      </c>
      <c r="W185">
        <f t="shared" si="77"/>
        <v>1</v>
      </c>
      <c r="X185">
        <f t="shared" si="78"/>
        <v>2</v>
      </c>
      <c r="Y185">
        <f t="shared" si="79"/>
        <v>2</v>
      </c>
      <c r="AA185" t="str">
        <f t="shared" si="80"/>
        <v>insert into XWING.UPGRADE (ID, NAME, DESCRIPTION, UPGRADE_TYPE_ID, COST, UNIQUENESS, LIMITED)
values ('122','Contres-mesures','Au début de la phase de combat, vous pouvez défausser cette carte pour augmenter votre valeur d''agilité de 1 jusqu''à la fin du tour. Ensuite, vous pouvez retirer 1 acquisition de cible ennemie de votre vaisseau.','12','3','0','0');</v>
      </c>
      <c r="AB185" t="str">
        <f t="shared" si="81"/>
        <v>insert into XWING.UPGRADE_EXPANSION (ID, UPGRADE_ID, EXPANSION_ID, QUANTITY)
select '161', ID, '22','2' from XWING.UPGRADE where NAME = 'Contres-mesures' and UPGRADE_TYPE_ID = '12';</v>
      </c>
      <c r="AC185" t="str">
        <f t="shared" si="82"/>
        <v>insert into XWING.UPGRADE_RESTRICTION (UPGRADE_ID, RESTRICTION_ID)
values ('122','4');</v>
      </c>
      <c r="AD185" t="str">
        <f t="shared" si="83"/>
        <v/>
      </c>
      <c r="AE185">
        <f t="shared" si="84"/>
        <v>0</v>
      </c>
      <c r="AF185">
        <f t="shared" si="85"/>
        <v>1</v>
      </c>
      <c r="AG185">
        <f t="shared" si="86"/>
        <v>1</v>
      </c>
    </row>
    <row r="186" spans="1:33" x14ac:dyDescent="0.25">
      <c r="B186">
        <f t="shared" si="95"/>
        <v>122</v>
      </c>
      <c r="C186" t="str">
        <f t="shared" si="96"/>
        <v/>
      </c>
      <c r="D186">
        <f t="shared" si="74"/>
        <v>161</v>
      </c>
      <c r="E186" s="80" t="s">
        <v>398</v>
      </c>
      <c r="F186" s="80">
        <f t="shared" si="90"/>
        <v>15</v>
      </c>
      <c r="I186" t="s">
        <v>98</v>
      </c>
      <c r="J186">
        <v>22</v>
      </c>
      <c r="K186" t="s">
        <v>81</v>
      </c>
      <c r="L186">
        <v>12</v>
      </c>
      <c r="M186">
        <v>3</v>
      </c>
      <c r="R186">
        <f t="shared" si="75"/>
        <v>0</v>
      </c>
      <c r="T186">
        <f t="shared" si="76"/>
        <v>0</v>
      </c>
      <c r="U186">
        <v>4</v>
      </c>
      <c r="W186">
        <f t="shared" si="77"/>
        <v>0</v>
      </c>
      <c r="X186">
        <f t="shared" si="78"/>
        <v>1</v>
      </c>
      <c r="Y186">
        <f t="shared" si="79"/>
        <v>0</v>
      </c>
      <c r="AA186" t="str">
        <f t="shared" si="80"/>
        <v/>
      </c>
      <c r="AB186" t="str">
        <f t="shared" si="81"/>
        <v/>
      </c>
      <c r="AC186" t="str">
        <f t="shared" si="82"/>
        <v/>
      </c>
      <c r="AD186" t="str">
        <f t="shared" si="83"/>
        <v/>
      </c>
      <c r="AE186">
        <f t="shared" si="84"/>
        <v>0</v>
      </c>
      <c r="AF186">
        <f t="shared" si="85"/>
        <v>0</v>
      </c>
      <c r="AG186">
        <f t="shared" si="86"/>
        <v>0</v>
      </c>
    </row>
    <row r="187" spans="1:33" x14ac:dyDescent="0.25">
      <c r="A187" t="s">
        <v>106</v>
      </c>
      <c r="B187">
        <f t="shared" si="95"/>
        <v>123</v>
      </c>
      <c r="C187">
        <f t="shared" si="96"/>
        <v>123</v>
      </c>
      <c r="D187">
        <f t="shared" si="74"/>
        <v>162</v>
      </c>
      <c r="E187" s="80" t="s">
        <v>399</v>
      </c>
      <c r="F187" s="80">
        <f t="shared" si="90"/>
        <v>23</v>
      </c>
      <c r="G187" s="80" t="s">
        <v>830</v>
      </c>
      <c r="H187" s="80">
        <f t="shared" ref="H187:H189" si="100">LEN(G187)</f>
        <v>213</v>
      </c>
      <c r="I187" t="s">
        <v>98</v>
      </c>
      <c r="J187">
        <v>22</v>
      </c>
      <c r="K187" t="s">
        <v>81</v>
      </c>
      <c r="L187">
        <v>12</v>
      </c>
      <c r="M187">
        <v>3</v>
      </c>
      <c r="Q187">
        <v>1</v>
      </c>
      <c r="R187">
        <f t="shared" si="75"/>
        <v>1</v>
      </c>
      <c r="T187">
        <f t="shared" si="76"/>
        <v>0</v>
      </c>
      <c r="W187">
        <f t="shared" si="77"/>
        <v>0</v>
      </c>
      <c r="X187">
        <f t="shared" si="78"/>
        <v>1</v>
      </c>
      <c r="Y187">
        <f t="shared" si="79"/>
        <v>1</v>
      </c>
      <c r="AA187" t="str">
        <f t="shared" si="80"/>
        <v>insert into XWING.UPGRADE (ID, NAME, DESCRIPTION, UPGRADE_TYPE_ID, COST, UNIQUENESS, LIMITED)
values ('123','Interface expérimentale','Une fois par tour, après avoir effectué une action, vous pouvez effectuer 1 action gratuite d''une de vos cartes d''améliorations équipées ayant l''entrée "&lt;b&gt;ACTION : &lt;/b&gt;". Ensuite, recevez 1 marqueur de stress.','12','3','1','0');</v>
      </c>
      <c r="AB187" t="str">
        <f t="shared" si="81"/>
        <v>insert into XWING.UPGRADE_EXPANSION (ID, UPGRADE_ID, EXPANSION_ID, QUANTITY)
select '162', ID, '22','1' from XWING.UPGRADE where NAME = 'Interface expérimentale' and UPGRADE_TYPE_ID = '12';</v>
      </c>
      <c r="AC187" t="str">
        <f t="shared" si="82"/>
        <v/>
      </c>
      <c r="AD187" t="str">
        <f t="shared" si="83"/>
        <v/>
      </c>
      <c r="AE187">
        <f t="shared" si="84"/>
        <v>0</v>
      </c>
      <c r="AF187">
        <f t="shared" si="85"/>
        <v>1</v>
      </c>
      <c r="AG187">
        <f t="shared" si="86"/>
        <v>1</v>
      </c>
    </row>
    <row r="188" spans="1:33" x14ac:dyDescent="0.25">
      <c r="A188" t="s">
        <v>106</v>
      </c>
      <c r="B188">
        <f t="shared" si="95"/>
        <v>124</v>
      </c>
      <c r="C188">
        <f t="shared" si="96"/>
        <v>124</v>
      </c>
      <c r="D188">
        <f t="shared" si="74"/>
        <v>163</v>
      </c>
      <c r="E188" s="80" t="s">
        <v>400</v>
      </c>
      <c r="F188" s="80">
        <f t="shared" si="90"/>
        <v>8</v>
      </c>
      <c r="G188" s="111" t="s">
        <v>829</v>
      </c>
      <c r="H188" s="80">
        <f t="shared" si="100"/>
        <v>351</v>
      </c>
      <c r="I188" t="s">
        <v>98</v>
      </c>
      <c r="J188">
        <v>22</v>
      </c>
      <c r="K188" t="s">
        <v>75</v>
      </c>
      <c r="L188">
        <v>13</v>
      </c>
      <c r="M188">
        <v>5</v>
      </c>
      <c r="Q188">
        <v>1</v>
      </c>
      <c r="R188">
        <f t="shared" si="75"/>
        <v>1</v>
      </c>
      <c r="T188">
        <f t="shared" si="76"/>
        <v>0</v>
      </c>
      <c r="U188">
        <v>12</v>
      </c>
      <c r="W188">
        <f t="shared" si="77"/>
        <v>0</v>
      </c>
      <c r="X188">
        <f t="shared" si="78"/>
        <v>1</v>
      </c>
      <c r="Y188">
        <f t="shared" si="79"/>
        <v>1</v>
      </c>
      <c r="AA188" t="str">
        <f t="shared" si="80"/>
        <v>insert into XWING.UPGRADE (ID, NAME, DESCRIPTION, UPGRADE_TYPE_ID, COST, UNIQUENESS, LIMITED)
values ('124','Outrider','Tant que vous êtes équipé d''une carte d''amélioration &lt;img class="smallicon" src="$path/card/icone_Card_Cannons.png"&gt;, vous ne pouvez pas effectuer une attaque d''arme principale et vous pouvez effectuer une attaque d''arme secondaire &lt;img class="smallicon" src="$path/card/icone_Card_Cannons.png"&gt; contre des vaisseaux en dehors de votre arc de tir.','13','5','1','0');</v>
      </c>
      <c r="AB188" t="str">
        <f t="shared" si="81"/>
        <v>insert into XWING.UPGRADE_EXPANSION (ID, UPGRADE_ID, EXPANSION_ID, QUANTITY)
select '163', ID, '22','1' from XWING.UPGRADE where NAME = 'Outrider' and UPGRADE_TYPE_ID = '13';</v>
      </c>
      <c r="AC188" t="str">
        <f t="shared" si="82"/>
        <v>insert into XWING.UPGRADE_RESTRICTION (UPGRADE_ID, RESTRICTION_ID)
values ('124','12');</v>
      </c>
      <c r="AD188" t="str">
        <f t="shared" si="83"/>
        <v/>
      </c>
      <c r="AE188">
        <f t="shared" si="84"/>
        <v>0</v>
      </c>
      <c r="AF188">
        <f t="shared" si="85"/>
        <v>1</v>
      </c>
      <c r="AG188">
        <f t="shared" si="86"/>
        <v>1</v>
      </c>
    </row>
    <row r="189" spans="1:33" x14ac:dyDescent="0.25">
      <c r="A189" t="s">
        <v>106</v>
      </c>
      <c r="B189">
        <f t="shared" si="95"/>
        <v>125</v>
      </c>
      <c r="C189">
        <f t="shared" si="96"/>
        <v>125</v>
      </c>
      <c r="D189">
        <f t="shared" si="74"/>
        <v>164</v>
      </c>
      <c r="E189" s="80" t="s">
        <v>401</v>
      </c>
      <c r="F189" s="80">
        <f t="shared" si="90"/>
        <v>11</v>
      </c>
      <c r="G189" s="80" t="s">
        <v>831</v>
      </c>
      <c r="H189" s="80">
        <f t="shared" si="100"/>
        <v>167</v>
      </c>
      <c r="I189" t="s">
        <v>157</v>
      </c>
      <c r="J189">
        <v>23</v>
      </c>
      <c r="K189" t="s">
        <v>45</v>
      </c>
      <c r="L189">
        <v>1</v>
      </c>
      <c r="M189">
        <v>3</v>
      </c>
      <c r="R189">
        <f t="shared" si="75"/>
        <v>0</v>
      </c>
      <c r="T189">
        <f t="shared" si="76"/>
        <v>0</v>
      </c>
      <c r="U189">
        <v>1</v>
      </c>
      <c r="W189">
        <f t="shared" si="77"/>
        <v>1</v>
      </c>
      <c r="X189">
        <f t="shared" si="78"/>
        <v>2</v>
      </c>
      <c r="Y189">
        <f t="shared" si="79"/>
        <v>2</v>
      </c>
      <c r="AA189" t="str">
        <f t="shared" si="80"/>
        <v>insert into XWING.UPGRADE (ID, NAME, DESCRIPTION, UPGRADE_TYPE_ID, COST, UNIQUENESS, LIMITED)
values ('125','Impitoyable','Après avoir effectué une attaque qui touche, vous &lt;b&gt;devez&lt;/b&gt; choisir 1 autre vaisseau situé à portée 1 du défenseur (autre que vous-même). Ce vaisseau subit 1 dégât.','1','3','0','0');</v>
      </c>
      <c r="AB189" t="str">
        <f t="shared" si="81"/>
        <v>insert into XWING.UPGRADE_EXPANSION (ID, UPGRADE_ID, EXPANSION_ID, QUANTITY)
select '164', ID, '23','2' from XWING.UPGRADE where NAME = 'Impitoyable' and UPGRADE_TYPE_ID = '1';</v>
      </c>
      <c r="AC189" t="str">
        <f t="shared" si="82"/>
        <v>insert into XWING.UPGRADE_RESTRICTION (UPGRADE_ID, RESTRICTION_ID)
values ('125','1');</v>
      </c>
      <c r="AD189" t="str">
        <f t="shared" si="83"/>
        <v/>
      </c>
      <c r="AE189">
        <f t="shared" si="84"/>
        <v>0</v>
      </c>
      <c r="AF189">
        <f t="shared" si="85"/>
        <v>1</v>
      </c>
      <c r="AG189">
        <f t="shared" si="86"/>
        <v>1</v>
      </c>
    </row>
    <row r="190" spans="1:33" x14ac:dyDescent="0.25">
      <c r="B190">
        <f t="shared" si="95"/>
        <v>125</v>
      </c>
      <c r="C190" t="str">
        <f t="shared" si="96"/>
        <v/>
      </c>
      <c r="D190">
        <f t="shared" si="74"/>
        <v>164</v>
      </c>
      <c r="E190" s="80" t="s">
        <v>401</v>
      </c>
      <c r="F190" s="80">
        <f t="shared" si="90"/>
        <v>11</v>
      </c>
      <c r="H190" s="80">
        <f t="shared" ref="H190:H193" si="101">LEN(G190)</f>
        <v>0</v>
      </c>
      <c r="I190" t="s">
        <v>157</v>
      </c>
      <c r="J190">
        <v>23</v>
      </c>
      <c r="K190" t="s">
        <v>45</v>
      </c>
      <c r="L190">
        <v>1</v>
      </c>
      <c r="M190">
        <v>3</v>
      </c>
      <c r="R190">
        <f t="shared" si="75"/>
        <v>0</v>
      </c>
      <c r="T190">
        <f t="shared" si="76"/>
        <v>0</v>
      </c>
      <c r="U190">
        <v>1</v>
      </c>
      <c r="W190">
        <f t="shared" si="77"/>
        <v>0</v>
      </c>
      <c r="X190">
        <f t="shared" si="78"/>
        <v>1</v>
      </c>
      <c r="Y190">
        <f t="shared" si="79"/>
        <v>0</v>
      </c>
      <c r="AA190" t="str">
        <f t="shared" si="80"/>
        <v/>
      </c>
      <c r="AB190" t="str">
        <f t="shared" si="81"/>
        <v/>
      </c>
      <c r="AC190" t="str">
        <f t="shared" si="82"/>
        <v/>
      </c>
      <c r="AD190" t="str">
        <f t="shared" si="83"/>
        <v/>
      </c>
      <c r="AE190">
        <f t="shared" si="84"/>
        <v>0</v>
      </c>
      <c r="AF190">
        <f t="shared" si="85"/>
        <v>0</v>
      </c>
      <c r="AG190">
        <f t="shared" si="86"/>
        <v>0</v>
      </c>
    </row>
    <row r="191" spans="1:33" x14ac:dyDescent="0.25">
      <c r="A191" t="s">
        <v>106</v>
      </c>
      <c r="B191">
        <f t="shared" si="95"/>
        <v>126</v>
      </c>
      <c r="C191">
        <f t="shared" si="96"/>
        <v>126</v>
      </c>
      <c r="D191">
        <f t="shared" si="74"/>
        <v>165</v>
      </c>
      <c r="E191" s="80" t="s">
        <v>402</v>
      </c>
      <c r="F191" s="80">
        <f t="shared" si="90"/>
        <v>12</v>
      </c>
      <c r="G191" s="80" t="s">
        <v>606</v>
      </c>
      <c r="H191" s="80">
        <f t="shared" si="101"/>
        <v>104</v>
      </c>
      <c r="I191" t="s">
        <v>157</v>
      </c>
      <c r="J191">
        <v>23</v>
      </c>
      <c r="K191" t="s">
        <v>45</v>
      </c>
      <c r="L191">
        <v>1</v>
      </c>
      <c r="M191">
        <v>2</v>
      </c>
      <c r="R191">
        <f t="shared" si="75"/>
        <v>0</v>
      </c>
      <c r="T191">
        <f t="shared" si="76"/>
        <v>0</v>
      </c>
      <c r="W191">
        <f t="shared" si="77"/>
        <v>0</v>
      </c>
      <c r="X191">
        <f t="shared" si="78"/>
        <v>1</v>
      </c>
      <c r="Y191">
        <f t="shared" si="79"/>
        <v>1</v>
      </c>
      <c r="AA191" t="str">
        <f t="shared" si="80"/>
        <v>insert into XWING.UPGRADE (ID, NAME, DESCRIPTION, UPGRADE_TYPE_ID, COST, UNIQUENESS, LIMITED)
values ('126','Intimidation','Tant que vous êtes au contact avec un vaisseau ennemi, réduisez de 1 la valeur d''agilité de ce vaisseau','1','2','0','0');</v>
      </c>
      <c r="AB191" t="str">
        <f t="shared" si="81"/>
        <v>insert into XWING.UPGRADE_EXPANSION (ID, UPGRADE_ID, EXPANSION_ID, QUANTITY)
select '165', ID, '23','1' from XWING.UPGRADE where NAME = 'Intimidation' and UPGRADE_TYPE_ID = '1';</v>
      </c>
      <c r="AC191" t="str">
        <f t="shared" si="82"/>
        <v/>
      </c>
      <c r="AD191" t="str">
        <f t="shared" si="83"/>
        <v/>
      </c>
      <c r="AE191">
        <f t="shared" si="84"/>
        <v>0</v>
      </c>
      <c r="AF191">
        <f t="shared" si="85"/>
        <v>1</v>
      </c>
      <c r="AG191">
        <f t="shared" si="86"/>
        <v>1</v>
      </c>
    </row>
    <row r="192" spans="1:33" x14ac:dyDescent="0.25">
      <c r="A192" t="s">
        <v>106</v>
      </c>
      <c r="B192">
        <f t="shared" si="95"/>
        <v>127</v>
      </c>
      <c r="C192">
        <f t="shared" si="96"/>
        <v>127</v>
      </c>
      <c r="D192">
        <f t="shared" si="74"/>
        <v>166</v>
      </c>
      <c r="E192" s="80" t="s">
        <v>403</v>
      </c>
      <c r="F192" s="80">
        <f t="shared" si="90"/>
        <v>18</v>
      </c>
      <c r="G192" s="80" t="s">
        <v>832</v>
      </c>
      <c r="H192" s="80">
        <f t="shared" si="101"/>
        <v>247</v>
      </c>
      <c r="I192" t="s">
        <v>157</v>
      </c>
      <c r="J192">
        <v>23</v>
      </c>
      <c r="K192" t="s">
        <v>80</v>
      </c>
      <c r="L192">
        <v>4</v>
      </c>
      <c r="M192">
        <v>5</v>
      </c>
      <c r="O192">
        <v>4</v>
      </c>
      <c r="P192" s="87" t="s">
        <v>608</v>
      </c>
      <c r="R192">
        <f t="shared" si="75"/>
        <v>0</v>
      </c>
      <c r="T192">
        <f t="shared" si="76"/>
        <v>0</v>
      </c>
      <c r="W192">
        <f t="shared" si="77"/>
        <v>1</v>
      </c>
      <c r="X192">
        <f t="shared" si="78"/>
        <v>2</v>
      </c>
      <c r="Y192">
        <f t="shared" si="79"/>
        <v>2</v>
      </c>
      <c r="AA192" t="str">
        <f t="shared" si="80"/>
        <v>insert into XWING.UPGRADE (ID, NAME, DESCRIPTION, UPGRADE_TYPE_ID, COST, UNIQUENESS, LIMITED)
values ('127','Torpilles ioniques','&lt;b&gt;Attaque (acquisition de cible) :&lt;/b&gt; dépensez votre acquisition de cible et défaussez cette carte pour effectuer cette attaque. Si cette attaque touche, le défenseur et chaque vaisseau situé à portée 1 du défenseur reçoivent 1 marqueur ionique.','4','5','0','0');</v>
      </c>
      <c r="AB192" t="str">
        <f t="shared" si="81"/>
        <v>insert into XWING.UPGRADE_EXPANSION (ID, UPGRADE_ID, EXPANSION_ID, QUANTITY)
select '166', ID, '23','2' from XWING.UPGRADE where NAME = 'Torpilles ioniques' and UPGRADE_TYPE_ID = '4';</v>
      </c>
      <c r="AC192" t="str">
        <f t="shared" si="82"/>
        <v/>
      </c>
      <c r="AD192" t="str">
        <f t="shared" si="83"/>
        <v/>
      </c>
      <c r="AE192">
        <f t="shared" si="84"/>
        <v>0</v>
      </c>
      <c r="AF192">
        <f t="shared" si="85"/>
        <v>1</v>
      </c>
      <c r="AG192">
        <f t="shared" si="86"/>
        <v>1</v>
      </c>
    </row>
    <row r="193" spans="1:33" x14ac:dyDescent="0.25">
      <c r="B193">
        <f t="shared" si="95"/>
        <v>127</v>
      </c>
      <c r="C193" t="str">
        <f t="shared" si="96"/>
        <v/>
      </c>
      <c r="D193">
        <f t="shared" si="74"/>
        <v>166</v>
      </c>
      <c r="E193" s="80" t="s">
        <v>403</v>
      </c>
      <c r="F193" s="80">
        <f t="shared" si="90"/>
        <v>18</v>
      </c>
      <c r="H193" s="80">
        <f t="shared" si="101"/>
        <v>0</v>
      </c>
      <c r="I193" t="s">
        <v>157</v>
      </c>
      <c r="J193">
        <v>23</v>
      </c>
      <c r="K193" t="s">
        <v>80</v>
      </c>
      <c r="L193">
        <v>4</v>
      </c>
      <c r="M193">
        <v>5</v>
      </c>
      <c r="R193">
        <f t="shared" si="75"/>
        <v>0</v>
      </c>
      <c r="T193">
        <f t="shared" si="76"/>
        <v>0</v>
      </c>
      <c r="W193">
        <f t="shared" si="77"/>
        <v>0</v>
      </c>
      <c r="X193">
        <f t="shared" si="78"/>
        <v>1</v>
      </c>
      <c r="Y193">
        <f t="shared" si="79"/>
        <v>0</v>
      </c>
      <c r="AA193" t="str">
        <f t="shared" si="80"/>
        <v/>
      </c>
      <c r="AB193" t="str">
        <f t="shared" si="81"/>
        <v/>
      </c>
      <c r="AC193" t="str">
        <f t="shared" si="82"/>
        <v/>
      </c>
      <c r="AD193" t="str">
        <f t="shared" si="83"/>
        <v/>
      </c>
      <c r="AE193">
        <f t="shared" si="84"/>
        <v>0</v>
      </c>
      <c r="AF193">
        <f t="shared" si="85"/>
        <v>0</v>
      </c>
      <c r="AG193">
        <f t="shared" si="86"/>
        <v>0</v>
      </c>
    </row>
    <row r="194" spans="1:33" x14ac:dyDescent="0.25">
      <c r="B194">
        <f t="shared" ref="B194:B202" si="102">IF(A194="x",B193+1,B193)</f>
        <v>127</v>
      </c>
      <c r="C194" t="str">
        <f t="shared" ref="C194:C202" si="103">IF(A194="x",B194,"")</f>
        <v/>
      </c>
      <c r="D194">
        <f t="shared" si="74"/>
        <v>167</v>
      </c>
      <c r="E194" s="80" t="s">
        <v>107</v>
      </c>
      <c r="F194" s="80">
        <f t="shared" si="90"/>
        <v>16</v>
      </c>
      <c r="I194" t="s">
        <v>157</v>
      </c>
      <c r="J194">
        <v>23</v>
      </c>
      <c r="K194" t="s">
        <v>78</v>
      </c>
      <c r="L194">
        <v>6</v>
      </c>
      <c r="M194">
        <v>5</v>
      </c>
      <c r="R194">
        <f t="shared" si="75"/>
        <v>0</v>
      </c>
      <c r="T194">
        <f t="shared" si="76"/>
        <v>0</v>
      </c>
      <c r="W194">
        <f t="shared" si="77"/>
        <v>0</v>
      </c>
      <c r="X194">
        <f t="shared" si="78"/>
        <v>1</v>
      </c>
      <c r="Y194">
        <f t="shared" si="79"/>
        <v>1</v>
      </c>
      <c r="AA194" t="str">
        <f t="shared" si="80"/>
        <v/>
      </c>
      <c r="AB194" t="str">
        <f t="shared" si="81"/>
        <v>insert into XWING.UPGRADE_EXPANSION (ID, UPGRADE_ID, EXPANSION_ID, QUANTITY)
select '167', ID, '23','1' from XWING.UPGRADE where NAME = 'Bombes à protons' and UPGRADE_TYPE_ID = '6';</v>
      </c>
      <c r="AC194" t="str">
        <f t="shared" si="82"/>
        <v/>
      </c>
      <c r="AD194" t="str">
        <f t="shared" si="83"/>
        <v/>
      </c>
      <c r="AE194">
        <f t="shared" si="84"/>
        <v>0</v>
      </c>
      <c r="AF194">
        <f t="shared" si="85"/>
        <v>0</v>
      </c>
      <c r="AG194">
        <f t="shared" si="86"/>
        <v>1</v>
      </c>
    </row>
    <row r="195" spans="1:33" x14ac:dyDescent="0.25">
      <c r="A195" t="s">
        <v>106</v>
      </c>
      <c r="B195">
        <f t="shared" si="102"/>
        <v>128</v>
      </c>
      <c r="C195">
        <f t="shared" si="103"/>
        <v>128</v>
      </c>
      <c r="D195">
        <f t="shared" ref="D195:D244" si="104">IF(OR(E195&lt;&gt;E194,I195&lt;&gt;I194),D194+1,D194)</f>
        <v>168</v>
      </c>
      <c r="E195" s="80" t="s">
        <v>404</v>
      </c>
      <c r="F195" s="80">
        <f t="shared" si="90"/>
        <v>12</v>
      </c>
      <c r="G195" s="80" t="s">
        <v>739</v>
      </c>
      <c r="H195" s="80">
        <f t="shared" ref="H195:H199" si="105">LEN(G195)</f>
        <v>182</v>
      </c>
      <c r="I195" t="s">
        <v>157</v>
      </c>
      <c r="J195">
        <v>23</v>
      </c>
      <c r="K195" t="s">
        <v>66</v>
      </c>
      <c r="L195">
        <v>9</v>
      </c>
      <c r="M195">
        <v>4</v>
      </c>
      <c r="Q195">
        <v>1</v>
      </c>
      <c r="R195">
        <f t="shared" ref="R195:R220" si="106">IF(Q195=1,1,0)</f>
        <v>1</v>
      </c>
      <c r="T195">
        <f t="shared" ref="T195:T220" si="107">IF(S195=1,1,0)</f>
        <v>0</v>
      </c>
      <c r="U195">
        <v>1</v>
      </c>
      <c r="W195">
        <f t="shared" ref="W195:W243" si="108">IF(AND(E195=E196,I195=I196),X196,0)</f>
        <v>0</v>
      </c>
      <c r="X195">
        <f t="shared" ref="X195:X229" si="109">W195+1</f>
        <v>1</v>
      </c>
      <c r="Y195">
        <f>IF(OR(E195&lt;&gt;E194,I195&lt;&gt;I194),X195,0)</f>
        <v>1</v>
      </c>
      <c r="AA195" t="str">
        <f>IF(A195="x","insert into XWING.UPGRADE (ID, NAME, DESCRIPTION, UPGRADE_TYPE_ID, COST, UNIQUENESS, LIMITED)
values ('"&amp;C195&amp;"','"&amp;E195&amp;"','"&amp;G195&amp;"','"&amp;L195&amp;"','"&amp;M195&amp;"','"&amp;R195&amp;"','"&amp;T195&amp;"');","")</f>
        <v>insert into XWING.UPGRADE (ID, NAME, DESCRIPTION, UPGRADE_TYPE_ID, COST, UNIQUENESS, LIMITED)
values ('128','Ysanne Isard','Au début de la phase de combat, si vous n''avez pas de boucliers et qu''au moins 1 carte de dégât est assignée à votre vaisseau, vous pouvez effectuer une action d''évasion gratuite.','9','4','1','0');</v>
      </c>
      <c r="AB195" t="str">
        <f>IF(OR(E195&lt;&gt;E194,I195&lt;&gt;I194),"insert into XWING.UPGRADE_EXPANSION (ID, UPGRADE_ID, EXPANSION_ID, QUANTITY)
select '"&amp;D195&amp;"', ID, '"&amp;J195&amp;"','"&amp;X195&amp;"' from XWING.UPGRADE where NAME = '"&amp;E195&amp;"' and UPGRADE_TYPE_ID = '"&amp;L195&amp;"';","")</f>
        <v>insert into XWING.UPGRADE_EXPANSION (ID, UPGRADE_ID, EXPANSION_ID, QUANTITY)
select '168', ID, '23','1' from XWING.UPGRADE where NAME = 'Ysanne Isard' and UPGRADE_TYPE_ID = '9';</v>
      </c>
      <c r="AC195" t="str">
        <f>IF(A195="x",IF(U195&gt;0,"insert into XWING.UPGRADE_RESTRICTION (UPGRADE_ID, RESTRICTION_ID)
values ('"&amp;C195&amp;"','"&amp;U195&amp;"');",""),"")</f>
        <v>insert into XWING.UPGRADE_RESTRICTION (UPGRADE_ID, RESTRICTION_ID)
values ('128','1');</v>
      </c>
      <c r="AD195" t="str">
        <f t="shared" ref="AD195:AD208" si="110">IF(A195="x",IF(V195&gt;0,"insert into XWING.UPGRADE_RESTRICTION (UPGRADE_ID, RESTRICTION_ID)
values ('"&amp;C195&amp;"','"&amp;V195&amp;"');",""),"")</f>
        <v/>
      </c>
      <c r="AE195">
        <f t="shared" ref="AE195:AE220" si="111">IF(A195="x",IF(G195="",1,0),0)</f>
        <v>0</v>
      </c>
      <c r="AF195">
        <f t="shared" ref="AF195:AF220" si="112">IF(A195="x",1,0)</f>
        <v>1</v>
      </c>
      <c r="AG195">
        <f t="shared" ref="AG195:AG244" si="113">IF(E195&lt;&gt;E194,1,0)</f>
        <v>1</v>
      </c>
    </row>
    <row r="196" spans="1:33" x14ac:dyDescent="0.25">
      <c r="A196" t="s">
        <v>106</v>
      </c>
      <c r="B196">
        <f t="shared" si="102"/>
        <v>129</v>
      </c>
      <c r="C196">
        <f t="shared" si="103"/>
        <v>129</v>
      </c>
      <c r="D196">
        <f t="shared" si="104"/>
        <v>169</v>
      </c>
      <c r="E196" s="80" t="s">
        <v>405</v>
      </c>
      <c r="F196" s="80">
        <f t="shared" si="90"/>
        <v>21</v>
      </c>
      <c r="G196" s="80" t="s">
        <v>800</v>
      </c>
      <c r="H196" s="80">
        <f t="shared" si="105"/>
        <v>171</v>
      </c>
      <c r="I196" t="s">
        <v>157</v>
      </c>
      <c r="J196">
        <v>23</v>
      </c>
      <c r="K196" t="s">
        <v>66</v>
      </c>
      <c r="L196">
        <v>9</v>
      </c>
      <c r="M196">
        <v>3</v>
      </c>
      <c r="R196">
        <f t="shared" si="106"/>
        <v>0</v>
      </c>
      <c r="T196">
        <f t="shared" si="107"/>
        <v>0</v>
      </c>
      <c r="U196">
        <v>1</v>
      </c>
      <c r="W196">
        <f t="shared" si="108"/>
        <v>0</v>
      </c>
      <c r="X196">
        <f t="shared" si="109"/>
        <v>1</v>
      </c>
      <c r="Y196">
        <f>IF(OR(E196&lt;&gt;E195,I196&lt;&gt;I195),X196,0)</f>
        <v>1</v>
      </c>
      <c r="AA196" t="str">
        <f>IF(A196="x","insert into XWING.UPGRADE (ID, NAME, DESCRIPTION, UPGRADE_TYPE_ID, COST, UNIQUENESS, LIMITED)
values ('"&amp;C196&amp;"','"&amp;E196&amp;"','"&amp;G196&amp;"','"&amp;L196&amp;"','"&amp;M196&amp;"','"&amp;R196&amp;"','"&amp;T196&amp;"');","")</f>
        <v>insert into XWING.UPGRADE (ID, NAME, DESCRIPTION, UPGRADE_TYPE_ID, COST, UNIQUENESS, LIMITED)
values ('129','Officier de la flotte','&lt;b&gt;Action : &lt;/b&gt; choisissez jusqu''à 2 vaisseaux alliés situés à portée 1-2 et assignez 1 marqueur de concentration à chacun d''eux. Ensuite, recevez 1 marqueur de stress.','9','3','0','0');</v>
      </c>
      <c r="AB196" t="str">
        <f>IF(OR(E196&lt;&gt;E195,I196&lt;&gt;I195),"insert into XWING.UPGRADE_EXPANSION (ID, UPGRADE_ID, EXPANSION_ID, QUANTITY)
select '"&amp;D196&amp;"', ID, '"&amp;J196&amp;"','"&amp;X196&amp;"' from XWING.UPGRADE where NAME = '"&amp;E196&amp;"' and UPGRADE_TYPE_ID = '"&amp;L196&amp;"';","")</f>
        <v>insert into XWING.UPGRADE_EXPANSION (ID, UPGRADE_ID, EXPANSION_ID, QUANTITY)
select '169', ID, '23','1' from XWING.UPGRADE where NAME = 'Officier de la flotte' and UPGRADE_TYPE_ID = '9';</v>
      </c>
      <c r="AC196" t="str">
        <f>IF(A196="x",IF(U196&gt;0,"insert into XWING.UPGRADE_RESTRICTION (UPGRADE_ID, RESTRICTION_ID)
values ('"&amp;C196&amp;"','"&amp;U196&amp;"');",""),"")</f>
        <v>insert into XWING.UPGRADE_RESTRICTION (UPGRADE_ID, RESTRICTION_ID)
values ('129','1');</v>
      </c>
      <c r="AD196" t="str">
        <f t="shared" si="110"/>
        <v/>
      </c>
      <c r="AE196">
        <f t="shared" si="111"/>
        <v>0</v>
      </c>
      <c r="AF196">
        <f t="shared" si="112"/>
        <v>1</v>
      </c>
      <c r="AG196">
        <f t="shared" si="113"/>
        <v>1</v>
      </c>
    </row>
    <row r="197" spans="1:33" x14ac:dyDescent="0.25">
      <c r="A197" t="s">
        <v>106</v>
      </c>
      <c r="B197">
        <f t="shared" si="102"/>
        <v>130</v>
      </c>
      <c r="C197">
        <f t="shared" si="103"/>
        <v>130</v>
      </c>
      <c r="D197">
        <f t="shared" si="104"/>
        <v>170</v>
      </c>
      <c r="E197" s="80" t="s">
        <v>406</v>
      </c>
      <c r="F197" s="80">
        <f t="shared" si="90"/>
        <v>14</v>
      </c>
      <c r="G197" s="80" t="s">
        <v>833</v>
      </c>
      <c r="H197" s="80">
        <f t="shared" si="105"/>
        <v>264</v>
      </c>
      <c r="I197" t="s">
        <v>157</v>
      </c>
      <c r="J197">
        <v>23</v>
      </c>
      <c r="K197" t="s">
        <v>66</v>
      </c>
      <c r="L197">
        <v>9</v>
      </c>
      <c r="M197">
        <v>2</v>
      </c>
      <c r="Q197">
        <v>1</v>
      </c>
      <c r="R197">
        <f t="shared" si="106"/>
        <v>1</v>
      </c>
      <c r="T197">
        <f t="shared" si="107"/>
        <v>0</v>
      </c>
      <c r="U197">
        <v>1</v>
      </c>
      <c r="W197">
        <f t="shared" si="108"/>
        <v>0</v>
      </c>
      <c r="X197">
        <f t="shared" si="109"/>
        <v>1</v>
      </c>
      <c r="Y197">
        <f>IF(OR(E197&lt;&gt;E196,I197&lt;&gt;I196),X197,0)</f>
        <v>1</v>
      </c>
      <c r="AA197" t="str">
        <f>IF(A197="x","insert into XWING.UPGRADE (ID, NAME, DESCRIPTION, UPGRADE_TYPE_ID, COST, UNIQUENESS, LIMITED)
values ('"&amp;C197&amp;"','"&amp;E197&amp;"','"&amp;G197&amp;"','"&amp;L197&amp;"','"&amp;M197&amp;"','"&amp;R197&amp;"','"&amp;T197&amp;"');","")</f>
        <v>insert into XWING.UPGRADE (ID, NAME, DESCRIPTION, UPGRADE_TYPE_ID, COST, UNIQUENESS, LIMITED)
values ('130','Moff Jerjerrod','Quand vous recevez une carte de dégât face visible, vous pouvez défausser cette carte d''amélioration ou une autre carte d''amélioration &lt;img class="smallicon" src="$path/icone_crew.png"&gt; pour retourner cette carte de dégât face cachée (sans en résoudre l''effet).','9','2','1','0');</v>
      </c>
      <c r="AB197" t="str">
        <f>IF(OR(E197&lt;&gt;E196,I197&lt;&gt;I196),"insert into XWING.UPGRADE_EXPANSION (ID, UPGRADE_ID, EXPANSION_ID, QUANTITY)
select '"&amp;D197&amp;"', ID, '"&amp;J197&amp;"','"&amp;X197&amp;"' from XWING.UPGRADE where NAME = '"&amp;E197&amp;"' and UPGRADE_TYPE_ID = '"&amp;L197&amp;"';","")</f>
        <v>insert into XWING.UPGRADE_EXPANSION (ID, UPGRADE_ID, EXPANSION_ID, QUANTITY)
select '170', ID, '23','1' from XWING.UPGRADE where NAME = 'Moff Jerjerrod' and UPGRADE_TYPE_ID = '9';</v>
      </c>
      <c r="AC197" t="str">
        <f>IF(A197="x",IF(U197&gt;0,"insert into XWING.UPGRADE_RESTRICTION (UPGRADE_ID, RESTRICTION_ID)
values ('"&amp;C197&amp;"','"&amp;U197&amp;"');",""),"")</f>
        <v>insert into XWING.UPGRADE_RESTRICTION (UPGRADE_ID, RESTRICTION_ID)
values ('130','1');</v>
      </c>
      <c r="AD197" t="str">
        <f t="shared" si="110"/>
        <v/>
      </c>
      <c r="AE197">
        <f t="shared" si="111"/>
        <v>0</v>
      </c>
      <c r="AF197">
        <f t="shared" si="112"/>
        <v>1</v>
      </c>
      <c r="AG197">
        <f t="shared" si="113"/>
        <v>1</v>
      </c>
    </row>
    <row r="198" spans="1:33" x14ac:dyDescent="0.25">
      <c r="A198" t="s">
        <v>106</v>
      </c>
      <c r="B198">
        <f t="shared" si="102"/>
        <v>131</v>
      </c>
      <c r="C198">
        <f t="shared" si="103"/>
        <v>131</v>
      </c>
      <c r="D198">
        <f t="shared" si="104"/>
        <v>171</v>
      </c>
      <c r="E198" s="80" t="s">
        <v>407</v>
      </c>
      <c r="F198" s="80">
        <f t="shared" si="90"/>
        <v>9</v>
      </c>
      <c r="G198" s="80" t="s">
        <v>744</v>
      </c>
      <c r="H198" s="80">
        <f t="shared" si="105"/>
        <v>135</v>
      </c>
      <c r="I198" t="s">
        <v>157</v>
      </c>
      <c r="J198">
        <v>23</v>
      </c>
      <c r="K198" t="s">
        <v>66</v>
      </c>
      <c r="L198">
        <v>9</v>
      </c>
      <c r="M198">
        <v>3</v>
      </c>
      <c r="Q198">
        <v>1</v>
      </c>
      <c r="R198">
        <f t="shared" si="106"/>
        <v>1</v>
      </c>
      <c r="T198">
        <f t="shared" si="107"/>
        <v>0</v>
      </c>
      <c r="U198">
        <v>1</v>
      </c>
      <c r="W198">
        <f t="shared" si="108"/>
        <v>0</v>
      </c>
      <c r="X198">
        <f t="shared" si="109"/>
        <v>1</v>
      </c>
      <c r="Y198">
        <f>IF(OR(E198&lt;&gt;E197,I198&lt;&gt;I197),X198,0)</f>
        <v>1</v>
      </c>
      <c r="AA198" t="str">
        <f>IF(A198="x","insert into XWING.UPGRADE (ID, NAME, DESCRIPTION, UPGRADE_TYPE_ID, COST, UNIQUENESS, LIMITED)
values ('"&amp;C198&amp;"','"&amp;E198&amp;"','"&amp;G198&amp;"','"&amp;L198&amp;"','"&amp;M198&amp;"','"&amp;R198&amp;"','"&amp;T198&amp;"');","")</f>
        <v>insert into XWING.UPGRADE (ID, NAME, DESCRIPTION, UPGRADE_TYPE_ID, COST, UNIQUENESS, LIMITED)
values ('131','Mara Jade','A la fin de la phase de combat, chaque vaisseau ennemi situé à portée 1 qui n''a pas de marqueur de stress reçoit 1 marqueur de stress.','9','3','1','0');</v>
      </c>
      <c r="AB198" t="str">
        <f>IF(OR(E198&lt;&gt;E197,I198&lt;&gt;I197),"insert into XWING.UPGRADE_EXPANSION (ID, UPGRADE_ID, EXPANSION_ID, QUANTITY)
select '"&amp;D198&amp;"', ID, '"&amp;J198&amp;"','"&amp;X198&amp;"' from XWING.UPGRADE where NAME = '"&amp;E198&amp;"' and UPGRADE_TYPE_ID = '"&amp;L198&amp;"';","")</f>
        <v>insert into XWING.UPGRADE_EXPANSION (ID, UPGRADE_ID, EXPANSION_ID, QUANTITY)
select '171', ID, '23','1' from XWING.UPGRADE where NAME = 'Mara Jade' and UPGRADE_TYPE_ID = '9';</v>
      </c>
      <c r="AC198" t="str">
        <f>IF(A198="x",IF(U198&gt;0,"insert into XWING.UPGRADE_RESTRICTION (UPGRADE_ID, RESTRICTION_ID)
values ('"&amp;C198&amp;"','"&amp;U198&amp;"');",""),"")</f>
        <v>insert into XWING.UPGRADE_RESTRICTION (UPGRADE_ID, RESTRICTION_ID)
values ('131','1');</v>
      </c>
      <c r="AD198" t="str">
        <f t="shared" si="110"/>
        <v/>
      </c>
      <c r="AE198">
        <f t="shared" si="111"/>
        <v>0</v>
      </c>
      <c r="AF198">
        <f t="shared" si="112"/>
        <v>1</v>
      </c>
      <c r="AG198">
        <f t="shared" si="113"/>
        <v>1</v>
      </c>
    </row>
    <row r="199" spans="1:33" x14ac:dyDescent="0.25">
      <c r="A199" t="s">
        <v>106</v>
      </c>
      <c r="B199">
        <f t="shared" si="102"/>
        <v>132</v>
      </c>
      <c r="C199">
        <f t="shared" si="103"/>
        <v>132</v>
      </c>
      <c r="D199">
        <f t="shared" si="104"/>
        <v>172</v>
      </c>
      <c r="E199" s="80" t="s">
        <v>408</v>
      </c>
      <c r="F199" s="80">
        <f t="shared" si="90"/>
        <v>19</v>
      </c>
      <c r="G199" s="80" t="s">
        <v>635</v>
      </c>
      <c r="H199" s="80">
        <f t="shared" si="105"/>
        <v>48</v>
      </c>
      <c r="I199" t="s">
        <v>157</v>
      </c>
      <c r="J199">
        <v>23</v>
      </c>
      <c r="K199" t="s">
        <v>81</v>
      </c>
      <c r="L199">
        <v>12</v>
      </c>
      <c r="M199">
        <v>1</v>
      </c>
      <c r="R199">
        <f t="shared" si="106"/>
        <v>0</v>
      </c>
      <c r="T199">
        <f t="shared" si="107"/>
        <v>0</v>
      </c>
      <c r="U199">
        <v>4</v>
      </c>
      <c r="W199">
        <f t="shared" si="108"/>
        <v>1</v>
      </c>
      <c r="X199">
        <f t="shared" si="109"/>
        <v>2</v>
      </c>
      <c r="Y199">
        <f>IF(OR(E199&lt;&gt;E198,I199&lt;&gt;I198),X199,0)</f>
        <v>2</v>
      </c>
      <c r="AA199" t="str">
        <f>IF(A199="x","insert into XWING.UPGRADE (ID, NAME, DESCRIPTION, UPGRADE_TYPE_ID, COST, UNIQUENESS, LIMITED)
values ('"&amp;C199&amp;"','"&amp;E199&amp;"','"&amp;G199&amp;"','"&amp;L199&amp;"','"&amp;M199&amp;"','"&amp;R199&amp;"','"&amp;T199&amp;"');","")</f>
        <v>insert into XWING.UPGRADE (ID, NAME, DESCRIPTION, UPGRADE_TYPE_ID, COST, UNIQUENESS, LIMITED)
values ('132','Brouilleur tactique','Votre vaisseau peut gêner les attaques ennemies.','12','1','0','0');</v>
      </c>
      <c r="AB199" t="str">
        <f>IF(OR(E199&lt;&gt;E198,I199&lt;&gt;I198),"insert into XWING.UPGRADE_EXPANSION (ID, UPGRADE_ID, EXPANSION_ID, QUANTITY)
select '"&amp;D199&amp;"', ID, '"&amp;J199&amp;"','"&amp;X199&amp;"' from XWING.UPGRADE where NAME = '"&amp;E199&amp;"' and UPGRADE_TYPE_ID = '"&amp;L199&amp;"';","")</f>
        <v>insert into XWING.UPGRADE_EXPANSION (ID, UPGRADE_ID, EXPANSION_ID, QUANTITY)
select '172', ID, '23','2' from XWING.UPGRADE where NAME = 'Brouilleur tactique' and UPGRADE_TYPE_ID = '12';</v>
      </c>
      <c r="AC199" t="str">
        <f>IF(A199="x",IF(U199&gt;0,"insert into XWING.UPGRADE_RESTRICTION (UPGRADE_ID, RESTRICTION_ID)
values ('"&amp;C199&amp;"','"&amp;U199&amp;"');",""),"")</f>
        <v>insert into XWING.UPGRADE_RESTRICTION (UPGRADE_ID, RESTRICTION_ID)
values ('132','4');</v>
      </c>
      <c r="AD199" t="str">
        <f t="shared" si="110"/>
        <v/>
      </c>
      <c r="AE199">
        <f t="shared" si="111"/>
        <v>0</v>
      </c>
      <c r="AF199">
        <f t="shared" si="112"/>
        <v>1</v>
      </c>
      <c r="AG199">
        <f t="shared" si="113"/>
        <v>1</v>
      </c>
    </row>
    <row r="200" spans="1:33" x14ac:dyDescent="0.25">
      <c r="B200">
        <f t="shared" si="102"/>
        <v>132</v>
      </c>
      <c r="C200" t="str">
        <f t="shared" si="103"/>
        <v/>
      </c>
      <c r="D200">
        <f t="shared" si="104"/>
        <v>172</v>
      </c>
      <c r="E200" s="80" t="s">
        <v>408</v>
      </c>
      <c r="F200" s="80">
        <f t="shared" si="90"/>
        <v>19</v>
      </c>
      <c r="I200" t="s">
        <v>157</v>
      </c>
      <c r="J200">
        <v>23</v>
      </c>
      <c r="K200" t="s">
        <v>81</v>
      </c>
      <c r="L200">
        <v>12</v>
      </c>
      <c r="M200">
        <v>1</v>
      </c>
      <c r="R200">
        <f t="shared" si="106"/>
        <v>0</v>
      </c>
      <c r="T200">
        <f t="shared" si="107"/>
        <v>0</v>
      </c>
      <c r="U200">
        <v>4</v>
      </c>
      <c r="W200">
        <f t="shared" si="108"/>
        <v>0</v>
      </c>
      <c r="X200">
        <f t="shared" si="109"/>
        <v>1</v>
      </c>
      <c r="Y200">
        <f>IF(OR(E200&lt;&gt;E199,I200&lt;&gt;I199),X200,0)</f>
        <v>0</v>
      </c>
      <c r="AA200" t="str">
        <f>IF(A200="x","insert into XWING.UPGRADE (ID, NAME, DESCRIPTION, UPGRADE_TYPE_ID, COST, UNIQUENESS, LIMITED)
values ('"&amp;C200&amp;"','"&amp;E200&amp;"','"&amp;G200&amp;"','"&amp;L200&amp;"','"&amp;M200&amp;"','"&amp;R200&amp;"','"&amp;T200&amp;"');","")</f>
        <v/>
      </c>
      <c r="AB200" t="str">
        <f>IF(OR(E200&lt;&gt;E199,I200&lt;&gt;I199),"insert into XWING.UPGRADE_EXPANSION (ID, UPGRADE_ID, EXPANSION_ID, QUANTITY)
select '"&amp;D200&amp;"', ID, '"&amp;J200&amp;"','"&amp;X200&amp;"' from XWING.UPGRADE where NAME = '"&amp;E200&amp;"' and UPGRADE_TYPE_ID = '"&amp;L200&amp;"';","")</f>
        <v/>
      </c>
      <c r="AC200" t="str">
        <f>IF(A200="x",IF(U200&gt;0,"insert into XWING.UPGRADE_RESTRICTION (UPGRADE_ID, RESTRICTION_ID)
values ('"&amp;C200&amp;"','"&amp;U200&amp;"');",""),"")</f>
        <v/>
      </c>
      <c r="AD200" t="str">
        <f t="shared" si="110"/>
        <v/>
      </c>
      <c r="AE200">
        <f t="shared" si="111"/>
        <v>0</v>
      </c>
      <c r="AF200">
        <f t="shared" si="112"/>
        <v>0</v>
      </c>
      <c r="AG200">
        <f t="shared" si="113"/>
        <v>0</v>
      </c>
    </row>
    <row r="201" spans="1:33" x14ac:dyDescent="0.25">
      <c r="A201" t="s">
        <v>106</v>
      </c>
      <c r="B201">
        <f t="shared" si="102"/>
        <v>133</v>
      </c>
      <c r="C201">
        <f t="shared" si="103"/>
        <v>133</v>
      </c>
      <c r="D201">
        <f t="shared" si="104"/>
        <v>173</v>
      </c>
      <c r="E201" s="80" t="s">
        <v>409</v>
      </c>
      <c r="F201" s="80">
        <f t="shared" si="90"/>
        <v>9</v>
      </c>
      <c r="G201" s="111" t="s">
        <v>645</v>
      </c>
      <c r="H201" s="80">
        <f t="shared" ref="H201:H206" si="114">LEN(G201)</f>
        <v>157</v>
      </c>
      <c r="I201" t="s">
        <v>157</v>
      </c>
      <c r="J201">
        <v>23</v>
      </c>
      <c r="K201" t="s">
        <v>75</v>
      </c>
      <c r="L201">
        <v>13</v>
      </c>
      <c r="M201">
        <v>2</v>
      </c>
      <c r="Q201">
        <v>1</v>
      </c>
      <c r="R201">
        <f t="shared" si="106"/>
        <v>1</v>
      </c>
      <c r="T201">
        <f t="shared" si="107"/>
        <v>0</v>
      </c>
      <c r="U201">
        <v>16</v>
      </c>
      <c r="W201">
        <f t="shared" si="108"/>
        <v>0</v>
      </c>
      <c r="X201">
        <f t="shared" si="109"/>
        <v>1</v>
      </c>
      <c r="Y201">
        <f>IF(OR(E201&lt;&gt;E200,I201&lt;&gt;I200),X201,0)</f>
        <v>1</v>
      </c>
      <c r="AA201" t="str">
        <f>IF(A201="x","insert into XWING.UPGRADE (ID, NAME, DESCRIPTION, UPGRADE_TYPE_ID, COST, UNIQUENESS, LIMITED)
values ('"&amp;C201&amp;"','"&amp;E201&amp;"','"&amp;G201&amp;"','"&amp;L201&amp;"','"&amp;M201&amp;"','"&amp;R201&amp;"','"&amp;T201&amp;"');","")</f>
        <v>insert into XWING.UPGRADE (ID, NAME, DESCRIPTION, UPGRADE_TYPE_ID, COST, UNIQUENESS, LIMITED)
values ('133','Dauntless','Après avoir exécuté une manoeuvre qui vous fait chevaucher un autre vaisseau, vous pouvez effectuer 1 action gratuite. Ensuite, recevez 1 marqueur de stress.','13','2','1','0');</v>
      </c>
      <c r="AB201" t="str">
        <f>IF(OR(E201&lt;&gt;E200,I201&lt;&gt;I200),"insert into XWING.UPGRADE_EXPANSION (ID, UPGRADE_ID, EXPANSION_ID, QUANTITY)
select '"&amp;D201&amp;"', ID, '"&amp;J201&amp;"','"&amp;X201&amp;"' from XWING.UPGRADE where NAME = '"&amp;E201&amp;"' and UPGRADE_TYPE_ID = '"&amp;L201&amp;"';","")</f>
        <v>insert into XWING.UPGRADE_EXPANSION (ID, UPGRADE_ID, EXPANSION_ID, QUANTITY)
select '173', ID, '23','1' from XWING.UPGRADE where NAME = 'Dauntless' and UPGRADE_TYPE_ID = '13';</v>
      </c>
      <c r="AC201" t="str">
        <f>IF(A201="x",IF(U201&gt;0,"insert into XWING.UPGRADE_RESTRICTION (UPGRADE_ID, RESTRICTION_ID)
values ('"&amp;C201&amp;"','"&amp;U201&amp;"');",""),"")</f>
        <v>insert into XWING.UPGRADE_RESTRICTION (UPGRADE_ID, RESTRICTION_ID)
values ('133','16');</v>
      </c>
      <c r="AD201" t="str">
        <f t="shared" si="110"/>
        <v/>
      </c>
      <c r="AE201">
        <f t="shared" si="111"/>
        <v>0</v>
      </c>
      <c r="AF201">
        <f t="shared" si="112"/>
        <v>1</v>
      </c>
      <c r="AG201">
        <f t="shared" si="113"/>
        <v>1</v>
      </c>
    </row>
    <row r="202" spans="1:33" x14ac:dyDescent="0.25">
      <c r="A202" t="s">
        <v>106</v>
      </c>
      <c r="B202">
        <f t="shared" si="102"/>
        <v>134</v>
      </c>
      <c r="C202">
        <f t="shared" si="103"/>
        <v>134</v>
      </c>
      <c r="D202">
        <f t="shared" si="104"/>
        <v>174</v>
      </c>
      <c r="E202" s="80" t="s">
        <v>712</v>
      </c>
      <c r="F202" s="80">
        <f t="shared" si="90"/>
        <v>21</v>
      </c>
      <c r="G202" s="80" t="s">
        <v>742</v>
      </c>
      <c r="H202" s="80">
        <f t="shared" si="114"/>
        <v>75</v>
      </c>
      <c r="I202" t="s">
        <v>244</v>
      </c>
      <c r="J202">
        <v>24</v>
      </c>
      <c r="K202" t="s">
        <v>66</v>
      </c>
      <c r="L202">
        <v>9</v>
      </c>
      <c r="M202">
        <v>3</v>
      </c>
      <c r="R202">
        <f t="shared" si="106"/>
        <v>0</v>
      </c>
      <c r="T202">
        <f t="shared" si="107"/>
        <v>0</v>
      </c>
      <c r="U202">
        <v>2</v>
      </c>
      <c r="W202">
        <f t="shared" si="108"/>
        <v>0</v>
      </c>
      <c r="X202">
        <f t="shared" si="109"/>
        <v>1</v>
      </c>
      <c r="Y202">
        <f>IF(OR(E202&lt;&gt;E201,I202&lt;&gt;I201),X202,0)</f>
        <v>1</v>
      </c>
      <c r="AA202" t="str">
        <f>IF(A202="x","insert into XWING.UPGRADE (ID, NAME, DESCRIPTION, UPGRADE_TYPE_ID, COST, UNIQUENESS, LIMITED)
values ('"&amp;C202&amp;"','"&amp;E202&amp;"','"&amp;G202&amp;"','"&amp;L202&amp;"','"&amp;M202&amp;"','"&amp;R202&amp;"','"&amp;T202&amp;"');","")</f>
        <v>insert into XWING.UPGRADE (ID, NAME, DESCRIPTION, UPGRADE_TYPE_ID, COST, UNIQUENESS, LIMITED)
values ('134','Droïde de sécurité K4','Après avoir exécuté une manoeuvre verte, vous pouvez verrouiller une cible.','9','3','0','0');</v>
      </c>
      <c r="AB202" t="str">
        <f>IF(OR(E202&lt;&gt;E201,I202&lt;&gt;I201),"insert into XWING.UPGRADE_EXPANSION (ID, UPGRADE_ID, EXPANSION_ID, QUANTITY)
select '"&amp;D202&amp;"', ID, '"&amp;J202&amp;"','"&amp;X202&amp;"' from XWING.UPGRADE where NAME = '"&amp;E202&amp;"' and UPGRADE_TYPE_ID = '"&amp;L202&amp;"';","")</f>
        <v>insert into XWING.UPGRADE_EXPANSION (ID, UPGRADE_ID, EXPANSION_ID, QUANTITY)
select '174', ID, '24','1' from XWING.UPGRADE where NAME = 'Droïde de sécurité K4' and UPGRADE_TYPE_ID = '9';</v>
      </c>
      <c r="AC202" t="str">
        <f>IF(A202="x",IF(U202&gt;0,"insert into XWING.UPGRADE_RESTRICTION (UPGRADE_ID, RESTRICTION_ID)
values ('"&amp;C202&amp;"','"&amp;U202&amp;"');",""),"")</f>
        <v>insert into XWING.UPGRADE_RESTRICTION (UPGRADE_ID, RESTRICTION_ID)
values ('134','2');</v>
      </c>
      <c r="AD202" t="str">
        <f t="shared" si="110"/>
        <v/>
      </c>
      <c r="AE202">
        <f t="shared" si="111"/>
        <v>0</v>
      </c>
      <c r="AF202">
        <f t="shared" si="112"/>
        <v>1</v>
      </c>
      <c r="AG202">
        <f t="shared" si="113"/>
        <v>1</v>
      </c>
    </row>
    <row r="203" spans="1:33" x14ac:dyDescent="0.25">
      <c r="A203" t="s">
        <v>106</v>
      </c>
      <c r="B203">
        <f t="shared" ref="B203:B206" si="115">IF(A203="x",B202+1,B202)</f>
        <v>135</v>
      </c>
      <c r="C203">
        <f t="shared" ref="C203:C206" si="116">IF(A203="x",B203,"")</f>
        <v>135</v>
      </c>
      <c r="D203">
        <f t="shared" si="104"/>
        <v>175</v>
      </c>
      <c r="E203" s="80" t="s">
        <v>713</v>
      </c>
      <c r="F203" s="80">
        <f t="shared" si="90"/>
        <v>22</v>
      </c>
      <c r="G203" s="80" t="s">
        <v>749</v>
      </c>
      <c r="H203" s="80">
        <f t="shared" si="114"/>
        <v>107</v>
      </c>
      <c r="I203" t="s">
        <v>244</v>
      </c>
      <c r="J203">
        <v>24</v>
      </c>
      <c r="K203" t="s">
        <v>66</v>
      </c>
      <c r="L203">
        <v>9</v>
      </c>
      <c r="M203">
        <v>2</v>
      </c>
      <c r="R203">
        <f t="shared" si="106"/>
        <v>0</v>
      </c>
      <c r="S203">
        <v>1</v>
      </c>
      <c r="T203">
        <f t="shared" si="107"/>
        <v>1</v>
      </c>
      <c r="U203">
        <v>2</v>
      </c>
      <c r="W203">
        <f t="shared" si="108"/>
        <v>0</v>
      </c>
      <c r="X203">
        <f t="shared" si="109"/>
        <v>1</v>
      </c>
      <c r="Y203">
        <f>IF(OR(E203&lt;&gt;E202,I203&lt;&gt;I202),X203,0)</f>
        <v>1</v>
      </c>
      <c r="AA203" t="str">
        <f>IF(A203="x","insert into XWING.UPGRADE (ID, NAME, DESCRIPTION, UPGRADE_TYPE_ID, COST, UNIQUENESS, LIMITED)
values ('"&amp;C203&amp;"','"&amp;E203&amp;"','"&amp;G203&amp;"','"&amp;L203&amp;"','"&amp;M203&amp;"','"&amp;R203&amp;"','"&amp;T203&amp;"');","")</f>
        <v>insert into XWING.UPGRADE (ID, NAME, DESCRIPTION, UPGRADE_TYPE_ID, COST, UNIQUENESS, LIMITED)
values ('135','Technicien hors la loi','Après avoir exécuté une manoeuvre rouge, vous pouvez assigner 1 marqueur de concentration à votre vaisseau.','9','2','0','1');</v>
      </c>
      <c r="AB203" t="str">
        <f>IF(OR(E203&lt;&gt;E202,I203&lt;&gt;I202),"insert into XWING.UPGRADE_EXPANSION (ID, UPGRADE_ID, EXPANSION_ID, QUANTITY)
select '"&amp;D203&amp;"', ID, '"&amp;J203&amp;"','"&amp;X203&amp;"' from XWING.UPGRADE where NAME = '"&amp;E203&amp;"' and UPGRADE_TYPE_ID = '"&amp;L203&amp;"';","")</f>
        <v>insert into XWING.UPGRADE_EXPANSION (ID, UPGRADE_ID, EXPANSION_ID, QUANTITY)
select '175', ID, '24','1' from XWING.UPGRADE where NAME = 'Technicien hors la loi' and UPGRADE_TYPE_ID = '9';</v>
      </c>
      <c r="AC203" t="str">
        <f>IF(A203="x",IF(U203&gt;0,"insert into XWING.UPGRADE_RESTRICTION (UPGRADE_ID, RESTRICTION_ID)
values ('"&amp;C203&amp;"','"&amp;U203&amp;"');",""),"")</f>
        <v>insert into XWING.UPGRADE_RESTRICTION (UPGRADE_ID, RESTRICTION_ID)
values ('135','2');</v>
      </c>
      <c r="AD203" t="str">
        <f t="shared" si="110"/>
        <v/>
      </c>
      <c r="AE203">
        <f t="shared" si="111"/>
        <v>0</v>
      </c>
      <c r="AF203">
        <f t="shared" si="112"/>
        <v>1</v>
      </c>
      <c r="AG203">
        <f t="shared" si="113"/>
        <v>1</v>
      </c>
    </row>
    <row r="204" spans="1:33" x14ac:dyDescent="0.25">
      <c r="A204" t="s">
        <v>106</v>
      </c>
      <c r="B204">
        <f t="shared" si="115"/>
        <v>136</v>
      </c>
      <c r="C204">
        <f t="shared" si="116"/>
        <v>136</v>
      </c>
      <c r="D204">
        <f t="shared" si="104"/>
        <v>176</v>
      </c>
      <c r="E204" s="80" t="s">
        <v>714</v>
      </c>
      <c r="F204" s="80">
        <f t="shared" si="90"/>
        <v>6</v>
      </c>
      <c r="G204" s="80" t="s">
        <v>751</v>
      </c>
      <c r="H204" s="80">
        <f t="shared" si="114"/>
        <v>159</v>
      </c>
      <c r="I204" t="s">
        <v>244</v>
      </c>
      <c r="J204">
        <v>24</v>
      </c>
      <c r="K204" t="s">
        <v>66</v>
      </c>
      <c r="L204">
        <v>9</v>
      </c>
      <c r="M204">
        <v>1</v>
      </c>
      <c r="Q204">
        <v>1</v>
      </c>
      <c r="R204">
        <f t="shared" si="106"/>
        <v>1</v>
      </c>
      <c r="T204">
        <f t="shared" si="107"/>
        <v>0</v>
      </c>
      <c r="U204">
        <v>2</v>
      </c>
      <c r="W204">
        <f t="shared" si="108"/>
        <v>0</v>
      </c>
      <c r="X204">
        <f t="shared" si="109"/>
        <v>1</v>
      </c>
      <c r="Y204">
        <f>IF(OR(E204&lt;&gt;E203,I204&lt;&gt;I203),X204,0)</f>
        <v>1</v>
      </c>
      <c r="AA204" t="str">
        <f>IF(A204="x","insert into XWING.UPGRADE (ID, NAME, DESCRIPTION, UPGRADE_TYPE_ID, COST, UNIQUENESS, LIMITED)
values ('"&amp;C204&amp;"','"&amp;E204&amp;"','"&amp;G204&amp;"','"&amp;L204&amp;"','"&amp;M204&amp;"','"&amp;R204&amp;"','"&amp;T204&amp;"');","")</f>
        <v>insert into XWING.UPGRADE (ID, NAME, DESCRIPTION, UPGRADE_TYPE_ID, COST, UNIQUENESS, LIMITED)
values ('136','Greedo',' La première fois que vous attaquez à chaque tour et la première fois que vous défendez à chaque tour, la première carte de dégât infligée l''est face visible.','9','1','1','0');</v>
      </c>
      <c r="AB204" t="str">
        <f>IF(OR(E204&lt;&gt;E203,I204&lt;&gt;I203),"insert into XWING.UPGRADE_EXPANSION (ID, UPGRADE_ID, EXPANSION_ID, QUANTITY)
select '"&amp;D204&amp;"', ID, '"&amp;J204&amp;"','"&amp;X204&amp;"' from XWING.UPGRADE where NAME = '"&amp;E204&amp;"' and UPGRADE_TYPE_ID = '"&amp;L204&amp;"';","")</f>
        <v>insert into XWING.UPGRADE_EXPANSION (ID, UPGRADE_ID, EXPANSION_ID, QUANTITY)
select '176', ID, '24','1' from XWING.UPGRADE where NAME = 'Greedo' and UPGRADE_TYPE_ID = '9';</v>
      </c>
      <c r="AC204" t="str">
        <f>IF(A204="x",IF(U204&gt;0,"insert into XWING.UPGRADE_RESTRICTION (UPGRADE_ID, RESTRICTION_ID)
values ('"&amp;C204&amp;"','"&amp;U204&amp;"');",""),"")</f>
        <v>insert into XWING.UPGRADE_RESTRICTION (UPGRADE_ID, RESTRICTION_ID)
values ('136','2');</v>
      </c>
      <c r="AD204" t="str">
        <f t="shared" si="110"/>
        <v/>
      </c>
      <c r="AE204">
        <f t="shared" si="111"/>
        <v>0</v>
      </c>
      <c r="AF204">
        <f t="shared" si="112"/>
        <v>1</v>
      </c>
      <c r="AG204">
        <f t="shared" si="113"/>
        <v>1</v>
      </c>
    </row>
    <row r="205" spans="1:33" x14ac:dyDescent="0.25">
      <c r="A205" t="s">
        <v>106</v>
      </c>
      <c r="B205">
        <f t="shared" si="115"/>
        <v>137</v>
      </c>
      <c r="C205">
        <f t="shared" si="116"/>
        <v>137</v>
      </c>
      <c r="D205">
        <f t="shared" si="104"/>
        <v>177</v>
      </c>
      <c r="E205" s="80" t="s">
        <v>715</v>
      </c>
      <c r="F205" s="80">
        <f t="shared" si="90"/>
        <v>6</v>
      </c>
      <c r="G205" s="80" t="s">
        <v>763</v>
      </c>
      <c r="H205" s="80">
        <f t="shared" si="114"/>
        <v>196</v>
      </c>
      <c r="I205" t="s">
        <v>244</v>
      </c>
      <c r="J205">
        <v>24</v>
      </c>
      <c r="K205" t="s">
        <v>257</v>
      </c>
      <c r="L205">
        <v>3</v>
      </c>
      <c r="M205">
        <v>3</v>
      </c>
      <c r="Q205">
        <v>1</v>
      </c>
      <c r="R205">
        <f t="shared" si="106"/>
        <v>1</v>
      </c>
      <c r="T205">
        <f t="shared" si="107"/>
        <v>0</v>
      </c>
      <c r="W205">
        <f t="shared" si="108"/>
        <v>0</v>
      </c>
      <c r="X205">
        <f t="shared" si="109"/>
        <v>1</v>
      </c>
      <c r="Y205">
        <f>IF(OR(E205&lt;&gt;E204,I205&lt;&gt;I204),X205,0)</f>
        <v>1</v>
      </c>
      <c r="AA205" t="str">
        <f t="shared" ref="AA205:AA224" si="117">IF(A205="x","insert into XWING.UPGRADE (ID, NAME, DESCRIPTION, UPGRADE_TYPE_ID, COST, UNIQUENESS, LIMITED)
values ('"&amp;C205&amp;"','"&amp;E205&amp;"','"&amp;G205&amp;"','"&amp;L205&amp;"','"&amp;M205&amp;"','"&amp;R205&amp;"','"&amp;T205&amp;"');","")</f>
        <v>insert into XWING.UPGRADE (ID, NAME, DESCRIPTION, UPGRADE_TYPE_ID, COST, UNIQUENESS, LIMITED)
values ('137','R4-B11','Quand vous attaquez, si vous avez verrouillé  le défenseur, vous pouvez dépenser l''acquisition de cible pour choisir tout ou partie des dés de défense. Le défenseur doit relancer les dés choisis.','3','3','1','0');</v>
      </c>
      <c r="AB205" t="str">
        <f>IF(OR(E205&lt;&gt;E204,I205&lt;&gt;I204),"insert into XWING.UPGRADE_EXPANSION (ID, UPGRADE_ID, EXPANSION_ID, QUANTITY)
select '"&amp;D205&amp;"', ID, '"&amp;J205&amp;"','"&amp;X205&amp;"' from XWING.UPGRADE where NAME = '"&amp;E205&amp;"' and UPGRADE_TYPE_ID = '"&amp;L205&amp;"';","")</f>
        <v>insert into XWING.UPGRADE_EXPANSION (ID, UPGRADE_ID, EXPANSION_ID, QUANTITY)
select '177', ID, '24','1' from XWING.UPGRADE where NAME = 'R4-B11' and UPGRADE_TYPE_ID = '3';</v>
      </c>
      <c r="AC205" t="str">
        <f t="shared" ref="AC205:AC224" si="118">IF(A205="x",IF(U205&gt;0,"insert into XWING.UPGRADE_RESTRICTION (UPGRADE_ID, RESTRICTION_ID)
values ('"&amp;C205&amp;"','"&amp;U205&amp;"');",""),"")</f>
        <v/>
      </c>
      <c r="AD205" t="str">
        <f t="shared" si="110"/>
        <v/>
      </c>
      <c r="AE205">
        <f t="shared" si="111"/>
        <v>0</v>
      </c>
      <c r="AF205">
        <f t="shared" si="112"/>
        <v>1</v>
      </c>
      <c r="AG205">
        <f t="shared" si="113"/>
        <v>1</v>
      </c>
    </row>
    <row r="206" spans="1:33" x14ac:dyDescent="0.25">
      <c r="A206" t="s">
        <v>106</v>
      </c>
      <c r="B206">
        <f t="shared" si="115"/>
        <v>138</v>
      </c>
      <c r="C206">
        <f t="shared" si="116"/>
        <v>138</v>
      </c>
      <c r="D206">
        <f t="shared" si="104"/>
        <v>178</v>
      </c>
      <c r="E206" s="80" t="s">
        <v>716</v>
      </c>
      <c r="F206" s="80">
        <f t="shared" si="90"/>
        <v>11</v>
      </c>
      <c r="G206" s="80" t="s">
        <v>764</v>
      </c>
      <c r="H206" s="80">
        <f t="shared" si="114"/>
        <v>107</v>
      </c>
      <c r="I206" t="s">
        <v>244</v>
      </c>
      <c r="J206">
        <v>24</v>
      </c>
      <c r="K206" t="s">
        <v>257</v>
      </c>
      <c r="L206">
        <v>3</v>
      </c>
      <c r="M206">
        <v>2</v>
      </c>
      <c r="R206">
        <f t="shared" ref="R206:R218" si="119">IF(Q206=1,1,0)</f>
        <v>0</v>
      </c>
      <c r="T206">
        <f t="shared" ref="T206:T218" si="120">IF(S206=1,1,0)</f>
        <v>0</v>
      </c>
      <c r="W206">
        <f t="shared" si="108"/>
        <v>1</v>
      </c>
      <c r="X206">
        <f t="shared" ref="X206:X218" si="121">W206+1</f>
        <v>2</v>
      </c>
      <c r="Y206">
        <f>IF(OR(E206&lt;&gt;E205,I206&lt;&gt;I205),X206,0)</f>
        <v>2</v>
      </c>
      <c r="AA206" t="str">
        <f t="shared" si="117"/>
        <v>insert into XWING.UPGRADE (ID, NAME, DESCRIPTION, UPGRADE_TYPE_ID, COST, UNIQUENESS, LIMITED)
values ('138','Agromech R4','Quand vous attaquez, après avoir dépensé un marqueur de concentration, vou pouvez verrouiller le défenseur.','3','2','0','0');</v>
      </c>
      <c r="AB206" t="str">
        <f>IF(OR(E206&lt;&gt;E205,I206&lt;&gt;I205),"insert into XWING.UPGRADE_EXPANSION (ID, UPGRADE_ID, EXPANSION_ID, QUANTITY)
select '"&amp;D206&amp;"', ID, '"&amp;J206&amp;"','"&amp;X206&amp;"' from XWING.UPGRADE where NAME = '"&amp;E206&amp;"' and UPGRADE_TYPE_ID = '"&amp;L206&amp;"';","")</f>
        <v>insert into XWING.UPGRADE_EXPANSION (ID, UPGRADE_ID, EXPANSION_ID, QUANTITY)
select '178', ID, '24','2' from XWING.UPGRADE where NAME = 'Agromech R4' and UPGRADE_TYPE_ID = '3';</v>
      </c>
      <c r="AC206" t="str">
        <f t="shared" si="118"/>
        <v/>
      </c>
      <c r="AD206" t="str">
        <f t="shared" si="110"/>
        <v/>
      </c>
      <c r="AE206">
        <f t="shared" si="111"/>
        <v>0</v>
      </c>
      <c r="AF206">
        <f t="shared" si="112"/>
        <v>1</v>
      </c>
      <c r="AG206">
        <f t="shared" si="113"/>
        <v>1</v>
      </c>
    </row>
    <row r="207" spans="1:33" x14ac:dyDescent="0.25">
      <c r="B207">
        <f t="shared" ref="B207:B225" si="122">IF(A207="x",B206+1,B206)</f>
        <v>138</v>
      </c>
      <c r="C207" t="str">
        <f t="shared" ref="C207:C225" si="123">IF(A207="x",B207,"")</f>
        <v/>
      </c>
      <c r="D207">
        <f t="shared" si="104"/>
        <v>178</v>
      </c>
      <c r="E207" s="80" t="s">
        <v>716</v>
      </c>
      <c r="F207" s="80">
        <f t="shared" si="90"/>
        <v>11</v>
      </c>
      <c r="I207" t="s">
        <v>244</v>
      </c>
      <c r="J207">
        <v>24</v>
      </c>
      <c r="K207" t="s">
        <v>257</v>
      </c>
      <c r="L207">
        <v>3</v>
      </c>
      <c r="R207">
        <f t="shared" si="119"/>
        <v>0</v>
      </c>
      <c r="T207">
        <f t="shared" si="120"/>
        <v>0</v>
      </c>
      <c r="W207">
        <f t="shared" si="108"/>
        <v>0</v>
      </c>
      <c r="X207">
        <f t="shared" si="121"/>
        <v>1</v>
      </c>
      <c r="Y207">
        <f>IF(OR(E207&lt;&gt;E206,I207&lt;&gt;I206),X207,0)</f>
        <v>0</v>
      </c>
      <c r="AA207" t="str">
        <f t="shared" si="117"/>
        <v/>
      </c>
      <c r="AB207" t="str">
        <f>IF(OR(E207&lt;&gt;E206,I207&lt;&gt;I206),"insert into XWING.UPGRADE_EXPANSION (ID, UPGRADE_ID, EXPANSION_ID, QUANTITY)
select '"&amp;D207&amp;"', ID, '"&amp;J207&amp;"','"&amp;X207&amp;"' from XWING.UPGRADE where NAME = '"&amp;E207&amp;"' and UPGRADE_TYPE_ID = '"&amp;L207&amp;"';","")</f>
        <v/>
      </c>
      <c r="AC207" t="str">
        <f t="shared" si="118"/>
        <v/>
      </c>
      <c r="AD207" t="str">
        <f t="shared" ref="AD207" si="124">IF(A207="x",IF(V207&gt;0,"insert into XWING.UPGRADE_RESTRICTION (UPGRADE_ID, RESTRICTION_ID)
values ('"&amp;C207&amp;"','"&amp;V207&amp;"');",""),"")</f>
        <v/>
      </c>
      <c r="AE207">
        <f t="shared" ref="AE207" si="125">IF(A207="x",IF(G207="",1,0),0)</f>
        <v>0</v>
      </c>
      <c r="AF207">
        <f t="shared" ref="AF207" si="126">IF(A207="x",1,0)</f>
        <v>0</v>
      </c>
      <c r="AG207">
        <f t="shared" si="113"/>
        <v>0</v>
      </c>
    </row>
    <row r="208" spans="1:33" x14ac:dyDescent="0.25">
      <c r="A208" t="s">
        <v>106</v>
      </c>
      <c r="B208">
        <f t="shared" si="122"/>
        <v>139</v>
      </c>
      <c r="C208">
        <f t="shared" si="123"/>
        <v>139</v>
      </c>
      <c r="D208">
        <f t="shared" si="104"/>
        <v>179</v>
      </c>
      <c r="E208" s="80" t="s">
        <v>717</v>
      </c>
      <c r="F208" s="80">
        <f t="shared" si="90"/>
        <v>18</v>
      </c>
      <c r="G208" s="80" t="s">
        <v>801</v>
      </c>
      <c r="H208" s="80">
        <f t="shared" ref="H208" si="127">LEN(G208)</f>
        <v>187</v>
      </c>
      <c r="I208" t="s">
        <v>244</v>
      </c>
      <c r="J208">
        <v>24</v>
      </c>
      <c r="K208" t="s">
        <v>257</v>
      </c>
      <c r="L208">
        <v>3</v>
      </c>
      <c r="M208">
        <v>2</v>
      </c>
      <c r="R208">
        <f t="shared" si="119"/>
        <v>0</v>
      </c>
      <c r="T208">
        <f t="shared" si="120"/>
        <v>0</v>
      </c>
      <c r="W208">
        <f t="shared" si="108"/>
        <v>1</v>
      </c>
      <c r="X208">
        <f t="shared" si="121"/>
        <v>2</v>
      </c>
      <c r="Y208">
        <f>IF(OR(E208&lt;&gt;E207,I208&lt;&gt;I207),X208,0)</f>
        <v>2</v>
      </c>
      <c r="AA208" t="str">
        <f t="shared" si="117"/>
        <v>insert into XWING.UPGRADE (ID, NAME, DESCRIPTION, UPGRADE_TYPE_ID, COST, UNIQUENESS, LIMITED)
values ('139','Astromech Récupéré','Quand vous recevez une carte de dégâts ayant le trait &lt;b&gt;Vaisseau&lt;/b&gt;, vous pouvez immédiatement la défausser (avant d''en résoudre l''effet). Puis, défaussez cette carte d''amélioration.','3','2','0','0');</v>
      </c>
      <c r="AB208" t="str">
        <f>IF(OR(E208&lt;&gt;E207,I208&lt;&gt;I207),"insert into XWING.UPGRADE_EXPANSION (ID, UPGRADE_ID, EXPANSION_ID, QUANTITY)
select '"&amp;D208&amp;"', ID, '"&amp;J208&amp;"','"&amp;X208&amp;"' from XWING.UPGRADE where NAME = '"&amp;E208&amp;"' and UPGRADE_TYPE_ID = '"&amp;L208&amp;"';","")</f>
        <v>insert into XWING.UPGRADE_EXPANSION (ID, UPGRADE_ID, EXPANSION_ID, QUANTITY)
select '179', ID, '24','2' from XWING.UPGRADE where NAME = 'Astromech Récupéré' and UPGRADE_TYPE_ID = '3';</v>
      </c>
      <c r="AC208" t="str">
        <f t="shared" si="118"/>
        <v/>
      </c>
      <c r="AD208" t="str">
        <f t="shared" si="110"/>
        <v/>
      </c>
      <c r="AE208">
        <f t="shared" si="111"/>
        <v>0</v>
      </c>
      <c r="AF208">
        <f t="shared" si="112"/>
        <v>1</v>
      </c>
      <c r="AG208">
        <f t="shared" si="113"/>
        <v>1</v>
      </c>
    </row>
    <row r="209" spans="1:33" x14ac:dyDescent="0.25">
      <c r="B209">
        <f t="shared" si="122"/>
        <v>139</v>
      </c>
      <c r="C209" t="str">
        <f t="shared" si="123"/>
        <v/>
      </c>
      <c r="D209">
        <f t="shared" si="104"/>
        <v>179</v>
      </c>
      <c r="E209" s="80" t="s">
        <v>717</v>
      </c>
      <c r="F209" s="80">
        <f t="shared" si="90"/>
        <v>18</v>
      </c>
      <c r="I209" t="s">
        <v>244</v>
      </c>
      <c r="J209">
        <v>24</v>
      </c>
      <c r="K209" t="s">
        <v>257</v>
      </c>
      <c r="L209">
        <v>3</v>
      </c>
      <c r="R209">
        <f t="shared" si="119"/>
        <v>0</v>
      </c>
      <c r="T209">
        <f t="shared" si="120"/>
        <v>0</v>
      </c>
      <c r="W209">
        <f t="shared" si="108"/>
        <v>0</v>
      </c>
      <c r="X209">
        <f t="shared" si="121"/>
        <v>1</v>
      </c>
      <c r="Y209">
        <f>IF(OR(E209&lt;&gt;E208,I209&lt;&gt;I208),X209,0)</f>
        <v>0</v>
      </c>
      <c r="AA209" t="str">
        <f t="shared" si="117"/>
        <v/>
      </c>
      <c r="AB209" t="str">
        <f>IF(OR(E209&lt;&gt;E208,I209&lt;&gt;I208),"insert into XWING.UPGRADE_EXPANSION (ID, UPGRADE_ID, EXPANSION_ID, QUANTITY)
select '"&amp;D209&amp;"', ID, '"&amp;J209&amp;"','"&amp;X209&amp;"' from XWING.UPGRADE where NAME = '"&amp;E209&amp;"' and UPGRADE_TYPE_ID = '"&amp;L209&amp;"';","")</f>
        <v/>
      </c>
      <c r="AC209" t="str">
        <f t="shared" si="118"/>
        <v/>
      </c>
      <c r="AD209" t="str">
        <f t="shared" ref="AD209" si="128">IF(A209="x",IF(V209&gt;0,"insert into XWING.UPGRADE_RESTRICTION (UPGRADE_ID, RESTRICTION_ID)
values ('"&amp;C209&amp;"','"&amp;V209&amp;"');",""),"")</f>
        <v/>
      </c>
      <c r="AE209">
        <f t="shared" ref="AE209" si="129">IF(A209="x",IF(G209="",1,0),0)</f>
        <v>0</v>
      </c>
      <c r="AF209">
        <f t="shared" ref="AF209" si="130">IF(A209="x",1,0)</f>
        <v>0</v>
      </c>
      <c r="AG209">
        <f t="shared" si="113"/>
        <v>0</v>
      </c>
    </row>
    <row r="210" spans="1:33" x14ac:dyDescent="0.25">
      <c r="A210" t="s">
        <v>106</v>
      </c>
      <c r="B210">
        <f t="shared" si="122"/>
        <v>140</v>
      </c>
      <c r="C210">
        <f t="shared" si="123"/>
        <v>140</v>
      </c>
      <c r="D210">
        <f t="shared" si="104"/>
        <v>180</v>
      </c>
      <c r="E210" s="80" t="s">
        <v>718</v>
      </c>
      <c r="F210" s="80">
        <f t="shared" ref="F210:F244" si="131">LEN(E210)</f>
        <v>19</v>
      </c>
      <c r="G210" s="80" t="s">
        <v>765</v>
      </c>
      <c r="H210" s="80">
        <f t="shared" ref="H210" si="132">LEN(G210)</f>
        <v>86</v>
      </c>
      <c r="I210" t="s">
        <v>244</v>
      </c>
      <c r="J210">
        <v>24</v>
      </c>
      <c r="K210" t="s">
        <v>257</v>
      </c>
      <c r="L210">
        <v>3</v>
      </c>
      <c r="M210">
        <v>1</v>
      </c>
      <c r="R210">
        <f t="shared" si="119"/>
        <v>0</v>
      </c>
      <c r="T210">
        <f t="shared" si="120"/>
        <v>0</v>
      </c>
      <c r="W210">
        <f t="shared" si="108"/>
        <v>1</v>
      </c>
      <c r="X210">
        <f t="shared" si="121"/>
        <v>2</v>
      </c>
      <c r="Y210">
        <f>IF(OR(E210&lt;&gt;E209,I210&lt;&gt;I209),X210,0)</f>
        <v>2</v>
      </c>
      <c r="AA210" t="str">
        <f t="shared" si="117"/>
        <v>insert into XWING.UPGRADE (ID, NAME, DESCRIPTION, UPGRADE_TYPE_ID, COST, UNIQUENESS, LIMITED)
values ('140','Astromech Déglingué','Vous pouvez considérer toutes les manoeuvres de vitesse 3 comme des manoeuvres vertes.','3','1','0','0');</v>
      </c>
      <c r="AB210" t="str">
        <f>IF(OR(E210&lt;&gt;E209,I210&lt;&gt;I209),"insert into XWING.UPGRADE_EXPANSION (ID, UPGRADE_ID, EXPANSION_ID, QUANTITY)
select '"&amp;D210&amp;"', ID, '"&amp;J210&amp;"','"&amp;X210&amp;"' from XWING.UPGRADE where NAME = '"&amp;E210&amp;"' and UPGRADE_TYPE_ID = '"&amp;L210&amp;"';","")</f>
        <v>insert into XWING.UPGRADE_EXPANSION (ID, UPGRADE_ID, EXPANSION_ID, QUANTITY)
select '180', ID, '24','2' from XWING.UPGRADE where NAME = 'Astromech Déglingué' and UPGRADE_TYPE_ID = '3';</v>
      </c>
      <c r="AC210" t="str">
        <f t="shared" si="118"/>
        <v/>
      </c>
      <c r="AE210">
        <f t="shared" si="111"/>
        <v>0</v>
      </c>
      <c r="AF210">
        <f t="shared" si="112"/>
        <v>1</v>
      </c>
      <c r="AG210">
        <f t="shared" si="113"/>
        <v>1</v>
      </c>
    </row>
    <row r="211" spans="1:33" x14ac:dyDescent="0.25">
      <c r="B211">
        <f t="shared" si="122"/>
        <v>140</v>
      </c>
      <c r="C211" t="str">
        <f t="shared" si="123"/>
        <v/>
      </c>
      <c r="D211">
        <f t="shared" si="104"/>
        <v>180</v>
      </c>
      <c r="E211" s="80" t="s">
        <v>718</v>
      </c>
      <c r="F211" s="80">
        <f t="shared" si="131"/>
        <v>19</v>
      </c>
      <c r="I211" t="s">
        <v>244</v>
      </c>
      <c r="J211">
        <v>24</v>
      </c>
      <c r="K211" t="s">
        <v>257</v>
      </c>
      <c r="L211">
        <v>3</v>
      </c>
      <c r="R211">
        <f t="shared" si="119"/>
        <v>0</v>
      </c>
      <c r="T211">
        <f t="shared" si="120"/>
        <v>0</v>
      </c>
      <c r="W211">
        <f t="shared" si="108"/>
        <v>0</v>
      </c>
      <c r="X211">
        <f t="shared" si="121"/>
        <v>1</v>
      </c>
      <c r="Y211">
        <f>IF(OR(E211&lt;&gt;E210,I211&lt;&gt;I210),X211,0)</f>
        <v>0</v>
      </c>
      <c r="AA211" t="str">
        <f t="shared" si="117"/>
        <v/>
      </c>
      <c r="AB211" t="str">
        <f>IF(OR(E211&lt;&gt;E210,I211&lt;&gt;I210),"insert into XWING.UPGRADE_EXPANSION (ID, UPGRADE_ID, EXPANSION_ID, QUANTITY)
select '"&amp;D211&amp;"', ID, '"&amp;J211&amp;"','"&amp;X211&amp;"' from XWING.UPGRADE where NAME = '"&amp;E211&amp;"' and UPGRADE_TYPE_ID = '"&amp;L211&amp;"';","")</f>
        <v/>
      </c>
      <c r="AC211" t="str">
        <f t="shared" si="118"/>
        <v/>
      </c>
      <c r="AE211">
        <f t="shared" ref="AE211" si="133">IF(A211="x",IF(G211="",1,0),0)</f>
        <v>0</v>
      </c>
      <c r="AF211">
        <f t="shared" ref="AF211" si="134">IF(A211="x",1,0)</f>
        <v>0</v>
      </c>
      <c r="AG211">
        <f t="shared" si="113"/>
        <v>0</v>
      </c>
    </row>
    <row r="212" spans="1:33" x14ac:dyDescent="0.25">
      <c r="A212" t="s">
        <v>106</v>
      </c>
      <c r="B212">
        <f t="shared" si="122"/>
        <v>141</v>
      </c>
      <c r="C212">
        <f t="shared" si="123"/>
        <v>141</v>
      </c>
      <c r="D212">
        <f t="shared" si="104"/>
        <v>181</v>
      </c>
      <c r="E212" s="80" t="s">
        <v>719</v>
      </c>
      <c r="F212" s="80">
        <f t="shared" si="131"/>
        <v>7</v>
      </c>
      <c r="G212" s="80" t="s">
        <v>767</v>
      </c>
      <c r="H212" s="80">
        <f t="shared" ref="H212:H213" si="135">LEN(G212)</f>
        <v>187</v>
      </c>
      <c r="I212" t="s">
        <v>244</v>
      </c>
      <c r="J212">
        <v>24</v>
      </c>
      <c r="K212" t="s">
        <v>257</v>
      </c>
      <c r="L212">
        <v>3</v>
      </c>
      <c r="M212">
        <v>0</v>
      </c>
      <c r="Q212">
        <v>1</v>
      </c>
      <c r="R212">
        <f t="shared" si="119"/>
        <v>1</v>
      </c>
      <c r="T212">
        <f t="shared" si="120"/>
        <v>0</v>
      </c>
      <c r="W212">
        <f t="shared" si="108"/>
        <v>0</v>
      </c>
      <c r="X212">
        <f t="shared" si="121"/>
        <v>1</v>
      </c>
      <c r="Y212">
        <f>IF(OR(E212&lt;&gt;E211,I212&lt;&gt;I211),X212,0)</f>
        <v>1</v>
      </c>
      <c r="AA212" t="str">
        <f t="shared" si="117"/>
        <v>insert into XWING.UPGRADE (ID, NAME, DESCRIPTION, UPGRADE_TYPE_ID, COST, UNIQUENESS, LIMITED)
values ('141','"Génie"','Si vous êtes équipé d''une bombe qui peut être larguée avant que vous ne révéliez votre manoeuvre, vous pouvez au lieu de cela larguer la bombe &lt;b&gt;après&lt;/b&gt; avoir exécuté votre manoeuvre.','3','0','1','0');</v>
      </c>
      <c r="AB212" t="str">
        <f>IF(OR(E212&lt;&gt;E211,I212&lt;&gt;I211),"insert into XWING.UPGRADE_EXPANSION (ID, UPGRADE_ID, EXPANSION_ID, QUANTITY)
select '"&amp;D212&amp;"', ID, '"&amp;J212&amp;"','"&amp;X212&amp;"' from XWING.UPGRADE where NAME = '"&amp;E212&amp;"' and UPGRADE_TYPE_ID = '"&amp;L212&amp;"';","")</f>
        <v>insert into XWING.UPGRADE_EXPANSION (ID, UPGRADE_ID, EXPANSION_ID, QUANTITY)
select '181', ID, '24','1' from XWING.UPGRADE where NAME = '"Génie"' and UPGRADE_TYPE_ID = '3';</v>
      </c>
      <c r="AC212" t="str">
        <f t="shared" si="118"/>
        <v/>
      </c>
      <c r="AE212">
        <f t="shared" si="111"/>
        <v>0</v>
      </c>
      <c r="AF212">
        <f t="shared" si="112"/>
        <v>1</v>
      </c>
      <c r="AG212">
        <f t="shared" si="113"/>
        <v>1</v>
      </c>
    </row>
    <row r="213" spans="1:33" x14ac:dyDescent="0.25">
      <c r="A213" t="s">
        <v>106</v>
      </c>
      <c r="B213">
        <f t="shared" si="122"/>
        <v>142</v>
      </c>
      <c r="C213">
        <f t="shared" si="123"/>
        <v>142</v>
      </c>
      <c r="D213">
        <f t="shared" si="104"/>
        <v>182</v>
      </c>
      <c r="E213" s="80" t="s">
        <v>720</v>
      </c>
      <c r="F213" s="80">
        <f t="shared" si="131"/>
        <v>20</v>
      </c>
      <c r="G213" s="80" t="s">
        <v>776</v>
      </c>
      <c r="H213" s="80">
        <f t="shared" si="135"/>
        <v>374</v>
      </c>
      <c r="I213" t="s">
        <v>244</v>
      </c>
      <c r="J213">
        <v>24</v>
      </c>
      <c r="K213" t="s">
        <v>59</v>
      </c>
      <c r="L213">
        <v>7</v>
      </c>
      <c r="M213">
        <v>2</v>
      </c>
      <c r="O213">
        <v>2</v>
      </c>
      <c r="P213" s="87" t="s">
        <v>272</v>
      </c>
      <c r="R213">
        <f t="shared" si="119"/>
        <v>0</v>
      </c>
      <c r="T213">
        <f t="shared" si="120"/>
        <v>0</v>
      </c>
      <c r="W213">
        <f t="shared" si="108"/>
        <v>1</v>
      </c>
      <c r="X213">
        <f t="shared" si="121"/>
        <v>2</v>
      </c>
      <c r="Y213">
        <f>IF(OR(E213&lt;&gt;E212,I213&lt;&gt;I212),X213,0)</f>
        <v>2</v>
      </c>
      <c r="AA213" t="str">
        <f t="shared" si="117"/>
        <v>insert into XWING.UPGRADE (ID, NAME, DESCRIPTION, UPGRADE_TYPE_ID, COST, UNIQUENESS, LIMITED)
values ('142','Tourelle autoblaster','&lt;b&gt;Attaque :&lt;/b&gt; attaquez 1 vaisseau (même s''il se trouve en dehors de votre arc de tir). Vos résultats &lt;img class="smallicon" src="$path/icone_hit.png"&gt; ne peuvent pas être annulés par les dés de défense. Le défenseur peut annuler des résultats &lt;img class="smallicon" src="$path/icone_criticalhit.png"&gt; avant les résultats &lt;img class="smallicon" src="$path/icone_hit.png"&gt;','7','2','0','0');</v>
      </c>
      <c r="AB213" t="str">
        <f>IF(OR(E213&lt;&gt;E212,I213&lt;&gt;I212),"insert into XWING.UPGRADE_EXPANSION (ID, UPGRADE_ID, EXPANSION_ID, QUANTITY)
select '"&amp;D213&amp;"', ID, '"&amp;J213&amp;"','"&amp;X213&amp;"' from XWING.UPGRADE where NAME = '"&amp;E213&amp;"' and UPGRADE_TYPE_ID = '"&amp;L213&amp;"';","")</f>
        <v>insert into XWING.UPGRADE_EXPANSION (ID, UPGRADE_ID, EXPANSION_ID, QUANTITY)
select '182', ID, '24','2' from XWING.UPGRADE where NAME = 'Tourelle autoblaster' and UPGRADE_TYPE_ID = '7';</v>
      </c>
      <c r="AC213" t="str">
        <f t="shared" si="118"/>
        <v/>
      </c>
      <c r="AE213">
        <f t="shared" si="111"/>
        <v>0</v>
      </c>
      <c r="AF213">
        <f t="shared" si="112"/>
        <v>1</v>
      </c>
      <c r="AG213">
        <f t="shared" si="113"/>
        <v>1</v>
      </c>
    </row>
    <row r="214" spans="1:33" x14ac:dyDescent="0.25">
      <c r="B214">
        <f t="shared" si="122"/>
        <v>142</v>
      </c>
      <c r="C214" t="str">
        <f t="shared" si="123"/>
        <v/>
      </c>
      <c r="D214">
        <f t="shared" si="104"/>
        <v>182</v>
      </c>
      <c r="E214" s="80" t="s">
        <v>720</v>
      </c>
      <c r="F214" s="80">
        <f t="shared" si="131"/>
        <v>20</v>
      </c>
      <c r="I214" t="s">
        <v>244</v>
      </c>
      <c r="J214">
        <v>24</v>
      </c>
      <c r="K214" t="s">
        <v>59</v>
      </c>
      <c r="L214">
        <v>7</v>
      </c>
      <c r="R214">
        <f t="shared" si="119"/>
        <v>0</v>
      </c>
      <c r="T214">
        <f t="shared" si="120"/>
        <v>0</v>
      </c>
      <c r="W214">
        <f t="shared" si="108"/>
        <v>0</v>
      </c>
      <c r="X214">
        <f t="shared" si="121"/>
        <v>1</v>
      </c>
      <c r="Y214">
        <f>IF(OR(E214&lt;&gt;E213,I214&lt;&gt;I213),X214,0)</f>
        <v>0</v>
      </c>
      <c r="AA214" t="str">
        <f t="shared" si="117"/>
        <v/>
      </c>
      <c r="AB214" t="str">
        <f>IF(OR(E214&lt;&gt;E213,I214&lt;&gt;I213),"insert into XWING.UPGRADE_EXPANSION (ID, UPGRADE_ID, EXPANSION_ID, QUANTITY)
select '"&amp;D214&amp;"', ID, '"&amp;J214&amp;"','"&amp;X214&amp;"' from XWING.UPGRADE where NAME = '"&amp;E214&amp;"' and UPGRADE_TYPE_ID = '"&amp;L214&amp;"';","")</f>
        <v/>
      </c>
      <c r="AC214" t="str">
        <f t="shared" si="118"/>
        <v/>
      </c>
      <c r="AE214">
        <f t="shared" si="111"/>
        <v>0</v>
      </c>
      <c r="AF214">
        <f t="shared" si="112"/>
        <v>0</v>
      </c>
      <c r="AG214">
        <f t="shared" si="113"/>
        <v>0</v>
      </c>
    </row>
    <row r="215" spans="1:33" x14ac:dyDescent="0.25">
      <c r="A215" t="s">
        <v>106</v>
      </c>
      <c r="B215">
        <f t="shared" si="122"/>
        <v>143</v>
      </c>
      <c r="C215">
        <f t="shared" si="123"/>
        <v>143</v>
      </c>
      <c r="D215">
        <f t="shared" si="104"/>
        <v>183</v>
      </c>
      <c r="E215" s="80" t="s">
        <v>845</v>
      </c>
      <c r="F215" s="80">
        <f t="shared" si="131"/>
        <v>20</v>
      </c>
      <c r="G215" s="111" t="s">
        <v>846</v>
      </c>
      <c r="H215" s="80">
        <f t="shared" ref="H215" si="136">LEN(G215)</f>
        <v>123</v>
      </c>
      <c r="I215" t="s">
        <v>244</v>
      </c>
      <c r="J215">
        <v>24</v>
      </c>
      <c r="K215" t="s">
        <v>80</v>
      </c>
      <c r="L215">
        <v>4</v>
      </c>
      <c r="M215">
        <v>0</v>
      </c>
      <c r="R215">
        <f t="shared" si="119"/>
        <v>0</v>
      </c>
      <c r="S215">
        <v>1</v>
      </c>
      <c r="T215">
        <f t="shared" si="120"/>
        <v>1</v>
      </c>
      <c r="W215">
        <f t="shared" si="108"/>
        <v>1</v>
      </c>
      <c r="X215">
        <f t="shared" si="121"/>
        <v>2</v>
      </c>
      <c r="Y215">
        <f>IF(OR(E215&lt;&gt;E214,I215&lt;&gt;I214),X215,0)</f>
        <v>2</v>
      </c>
      <c r="AA215" t="str">
        <f t="shared" si="117"/>
        <v>insert into XWING.UPGRADE (ID, NAME, DESCRIPTION, UPGRADE_TYPE_ID, COST, UNIQUENESS, LIMITED)
values ('143','Chargement de bombes','Votre bandeau d''amélioration gagne l''icône d''amélioration &lt;img class="smallicon" src="$path/card/icone_Card_Bombs.png"&gt;.','4','0','0','1');</v>
      </c>
      <c r="AB215" t="str">
        <f>IF(OR(E215&lt;&gt;E214,I215&lt;&gt;I214),"insert into XWING.UPGRADE_EXPANSION (ID, UPGRADE_ID, EXPANSION_ID, QUANTITY)
select '"&amp;D215&amp;"', ID, '"&amp;J215&amp;"','"&amp;X215&amp;"' from XWING.UPGRADE where NAME = '"&amp;E215&amp;"' and UPGRADE_TYPE_ID = '"&amp;L215&amp;"';","")</f>
        <v>insert into XWING.UPGRADE_EXPANSION (ID, UPGRADE_ID, EXPANSION_ID, QUANTITY)
select '183', ID, '24','2' from XWING.UPGRADE where NAME = 'Chargement de bombes' and UPGRADE_TYPE_ID = '4';</v>
      </c>
      <c r="AC215" t="str">
        <f t="shared" si="118"/>
        <v/>
      </c>
      <c r="AE215">
        <f t="shared" si="111"/>
        <v>0</v>
      </c>
      <c r="AF215">
        <f t="shared" si="112"/>
        <v>1</v>
      </c>
      <c r="AG215">
        <f t="shared" si="113"/>
        <v>1</v>
      </c>
    </row>
    <row r="216" spans="1:33" x14ac:dyDescent="0.25">
      <c r="B216">
        <f t="shared" si="122"/>
        <v>143</v>
      </c>
      <c r="C216" t="str">
        <f t="shared" si="123"/>
        <v/>
      </c>
      <c r="D216">
        <f t="shared" si="104"/>
        <v>183</v>
      </c>
      <c r="E216" s="80" t="s">
        <v>845</v>
      </c>
      <c r="F216" s="80">
        <f t="shared" si="131"/>
        <v>20</v>
      </c>
      <c r="I216" t="s">
        <v>244</v>
      </c>
      <c r="J216">
        <v>24</v>
      </c>
      <c r="K216" t="s">
        <v>80</v>
      </c>
      <c r="L216">
        <v>4</v>
      </c>
      <c r="R216">
        <f t="shared" si="119"/>
        <v>0</v>
      </c>
      <c r="T216">
        <f t="shared" si="120"/>
        <v>0</v>
      </c>
      <c r="W216">
        <f t="shared" si="108"/>
        <v>0</v>
      </c>
      <c r="X216">
        <f t="shared" si="121"/>
        <v>1</v>
      </c>
      <c r="Y216">
        <f>IF(OR(E216&lt;&gt;E215,I216&lt;&gt;I215),X216,0)</f>
        <v>0</v>
      </c>
      <c r="AA216" t="str">
        <f t="shared" si="117"/>
        <v/>
      </c>
      <c r="AB216" t="str">
        <f>IF(OR(E216&lt;&gt;E215,I216&lt;&gt;I215),"insert into XWING.UPGRADE_EXPANSION (ID, UPGRADE_ID, EXPANSION_ID, QUANTITY)
select '"&amp;D216&amp;"', ID, '"&amp;J216&amp;"','"&amp;X216&amp;"' from XWING.UPGRADE where NAME = '"&amp;E216&amp;"' and UPGRADE_TYPE_ID = '"&amp;L216&amp;"';","")</f>
        <v/>
      </c>
      <c r="AC216" t="str">
        <f t="shared" si="118"/>
        <v/>
      </c>
      <c r="AE216">
        <f t="shared" si="111"/>
        <v>0</v>
      </c>
      <c r="AF216">
        <f t="shared" si="112"/>
        <v>0</v>
      </c>
      <c r="AG216">
        <f t="shared" si="113"/>
        <v>0</v>
      </c>
    </row>
    <row r="217" spans="1:33" x14ac:dyDescent="0.25">
      <c r="A217" t="s">
        <v>106</v>
      </c>
      <c r="B217">
        <f t="shared" si="122"/>
        <v>144</v>
      </c>
      <c r="C217">
        <f t="shared" si="123"/>
        <v>144</v>
      </c>
      <c r="D217">
        <f t="shared" si="104"/>
        <v>184</v>
      </c>
      <c r="E217" s="80" t="s">
        <v>721</v>
      </c>
      <c r="F217" s="80">
        <f t="shared" si="131"/>
        <v>20</v>
      </c>
      <c r="G217" s="111" t="s">
        <v>802</v>
      </c>
      <c r="H217" s="80">
        <f t="shared" ref="H217:H219" si="137">LEN(G217)</f>
        <v>111</v>
      </c>
      <c r="I217" t="s">
        <v>244</v>
      </c>
      <c r="J217">
        <v>24</v>
      </c>
      <c r="K217" t="s">
        <v>266</v>
      </c>
      <c r="L217">
        <v>11</v>
      </c>
      <c r="M217">
        <v>3</v>
      </c>
      <c r="O217">
        <v>3</v>
      </c>
      <c r="P217" s="87" t="s">
        <v>615</v>
      </c>
      <c r="R217">
        <f t="shared" si="119"/>
        <v>0</v>
      </c>
      <c r="T217">
        <f t="shared" si="120"/>
        <v>0</v>
      </c>
      <c r="W217">
        <f t="shared" si="108"/>
        <v>0</v>
      </c>
      <c r="X217">
        <f t="shared" si="121"/>
        <v>1</v>
      </c>
      <c r="Y217">
        <f>IF(OR(E217&lt;&gt;E216,I217&lt;&gt;I216),X217,0)</f>
        <v>1</v>
      </c>
      <c r="AA217" t="str">
        <f t="shared" si="117"/>
        <v>insert into XWING.UPGRADE (ID, NAME, DESCRIPTION, UPGRADE_TYPE_ID, COST, UNIQUENESS, LIMITED)
values ('144','Blaster "De la Mort"','&lt;b&gt;Attaque :&lt;/b&gt; défaussez cette carte pour attaquer 1 vaisseau (même s''il est en dehors de votre arc de tir).','11','3','0','0');</v>
      </c>
      <c r="AB217" t="str">
        <f>IF(OR(E217&lt;&gt;E216,I217&lt;&gt;I216),"insert into XWING.UPGRADE_EXPANSION (ID, UPGRADE_ID, EXPANSION_ID, QUANTITY)
select '"&amp;D217&amp;"', ID, '"&amp;J217&amp;"','"&amp;X217&amp;"' from XWING.UPGRADE where NAME = '"&amp;E217&amp;"' and UPGRADE_TYPE_ID = '"&amp;L217&amp;"';","")</f>
        <v>insert into XWING.UPGRADE_EXPANSION (ID, UPGRADE_ID, EXPANSION_ID, QUANTITY)
select '184', ID, '24','1' from XWING.UPGRADE where NAME = 'Blaster "De la Mort"' and UPGRADE_TYPE_ID = '11';</v>
      </c>
      <c r="AC217" t="str">
        <f t="shared" si="118"/>
        <v/>
      </c>
      <c r="AE217">
        <f t="shared" si="111"/>
        <v>0</v>
      </c>
      <c r="AF217">
        <f t="shared" si="112"/>
        <v>1</v>
      </c>
      <c r="AG217">
        <f t="shared" si="113"/>
        <v>1</v>
      </c>
    </row>
    <row r="218" spans="1:33" x14ac:dyDescent="0.25">
      <c r="A218" t="s">
        <v>106</v>
      </c>
      <c r="B218">
        <f t="shared" si="122"/>
        <v>145</v>
      </c>
      <c r="C218">
        <f t="shared" si="123"/>
        <v>145</v>
      </c>
      <c r="D218">
        <f t="shared" si="104"/>
        <v>185</v>
      </c>
      <c r="E218" s="80" t="s">
        <v>722</v>
      </c>
      <c r="F218" s="80">
        <f t="shared" si="131"/>
        <v>8</v>
      </c>
      <c r="G218" s="111" t="s">
        <v>771</v>
      </c>
      <c r="H218" s="80">
        <f t="shared" si="137"/>
        <v>139</v>
      </c>
      <c r="I218" t="s">
        <v>244</v>
      </c>
      <c r="J218">
        <v>24</v>
      </c>
      <c r="K218" t="s">
        <v>75</v>
      </c>
      <c r="L218">
        <v>13</v>
      </c>
      <c r="M218">
        <v>0</v>
      </c>
      <c r="Q218">
        <v>1</v>
      </c>
      <c r="R218">
        <f t="shared" si="119"/>
        <v>1</v>
      </c>
      <c r="T218">
        <f t="shared" si="120"/>
        <v>0</v>
      </c>
      <c r="U218">
        <v>20</v>
      </c>
      <c r="W218">
        <f t="shared" si="108"/>
        <v>0</v>
      </c>
      <c r="X218">
        <f t="shared" si="121"/>
        <v>1</v>
      </c>
      <c r="Y218">
        <f>IF(OR(E218&lt;&gt;E217,I218&lt;&gt;I217),X218,0)</f>
        <v>1</v>
      </c>
      <c r="AA218" t="str">
        <f t="shared" si="117"/>
        <v>insert into XWING.UPGRADE (ID, NAME, DESCRIPTION, UPGRADE_TYPE_ID, COST, UNIQUENESS, LIMITED)
values ('145','Andrasta','Votre bandeau d''amélioration gagne 2 icônes d''amélioration &lt;img class="smallicon" src="$path/card/icone_Card_Bombs.png"&gt; supplémentaires.','13','0','1','0');</v>
      </c>
      <c r="AB218" t="str">
        <f>IF(OR(E218&lt;&gt;E217,I218&lt;&gt;I217),"insert into XWING.UPGRADE_EXPANSION (ID, UPGRADE_ID, EXPANSION_ID, QUANTITY)
select '"&amp;D218&amp;"', ID, '"&amp;J218&amp;"','"&amp;X218&amp;"' from XWING.UPGRADE where NAME = '"&amp;E218&amp;"' and UPGRADE_TYPE_ID = '"&amp;L218&amp;"';","")</f>
        <v>insert into XWING.UPGRADE_EXPANSION (ID, UPGRADE_ID, EXPANSION_ID, QUANTITY)
select '185', ID, '24','1' from XWING.UPGRADE where NAME = 'Andrasta' and UPGRADE_TYPE_ID = '13';</v>
      </c>
      <c r="AC218" t="str">
        <f t="shared" si="118"/>
        <v>insert into XWING.UPGRADE_RESTRICTION (UPGRADE_ID, RESTRICTION_ID)
values ('145','20');</v>
      </c>
      <c r="AE218">
        <f t="shared" si="111"/>
        <v>0</v>
      </c>
      <c r="AF218">
        <f t="shared" si="112"/>
        <v>1</v>
      </c>
      <c r="AG218">
        <f t="shared" si="113"/>
        <v>1</v>
      </c>
    </row>
    <row r="219" spans="1:33" x14ac:dyDescent="0.25">
      <c r="A219" t="s">
        <v>106</v>
      </c>
      <c r="B219">
        <f t="shared" si="122"/>
        <v>146</v>
      </c>
      <c r="C219">
        <f t="shared" si="123"/>
        <v>146</v>
      </c>
      <c r="D219">
        <f t="shared" si="104"/>
        <v>186</v>
      </c>
      <c r="E219" s="80" t="s">
        <v>723</v>
      </c>
      <c r="F219" s="80">
        <f t="shared" si="131"/>
        <v>13</v>
      </c>
      <c r="G219" s="111" t="s">
        <v>772</v>
      </c>
      <c r="H219" s="80">
        <f t="shared" si="137"/>
        <v>263</v>
      </c>
      <c r="I219" t="s">
        <v>244</v>
      </c>
      <c r="J219">
        <v>24</v>
      </c>
      <c r="K219" t="s">
        <v>75</v>
      </c>
      <c r="L219">
        <v>13</v>
      </c>
      <c r="M219">
        <v>0</v>
      </c>
      <c r="R219">
        <f t="shared" si="106"/>
        <v>0</v>
      </c>
      <c r="T219">
        <f t="shared" si="107"/>
        <v>0</v>
      </c>
      <c r="W219">
        <f t="shared" si="108"/>
        <v>1</v>
      </c>
      <c r="X219">
        <f t="shared" si="109"/>
        <v>2</v>
      </c>
      <c r="Y219">
        <f>IF(OR(E219&lt;&gt;E218,I219&lt;&gt;I218),X219,0)</f>
        <v>2</v>
      </c>
      <c r="AA219" t="str">
        <f t="shared" si="117"/>
        <v>insert into XWING.UPGRADE (ID, NAME, DESCRIPTION, UPGRADE_TYPE_ID, COST, UNIQUENESS, LIMITED)
values ('146','Y-wing BLT-A4','Vous ne pouvez pas attaquer les vaisseaux en dehors de votre arc de tir. Après avoir effectué une attaque d''arme principale, vous pouvez effectuer immédiatement une attaque  avec une arme secondaire &lt;img class="smallicon" src="$path/card/icone_Card_Turret.png"&gt;.','13','0','0','0');</v>
      </c>
      <c r="AB219" t="str">
        <f>IF(OR(E219&lt;&gt;E218,I219&lt;&gt;I218),"insert into XWING.UPGRADE_EXPANSION (ID, UPGRADE_ID, EXPANSION_ID, QUANTITY)
select '"&amp;D219&amp;"', ID, '"&amp;J219&amp;"','"&amp;X219&amp;"' from XWING.UPGRADE where NAME = '"&amp;E219&amp;"' and UPGRADE_TYPE_ID = '"&amp;L219&amp;"';","")</f>
        <v>insert into XWING.UPGRADE_EXPANSION (ID, UPGRADE_ID, EXPANSION_ID, QUANTITY)
select '186', ID, '24','2' from XWING.UPGRADE where NAME = 'Y-wing BLT-A4' and UPGRADE_TYPE_ID = '13';</v>
      </c>
      <c r="AC219" t="str">
        <f t="shared" si="118"/>
        <v/>
      </c>
      <c r="AE219">
        <f t="shared" si="111"/>
        <v>0</v>
      </c>
      <c r="AF219">
        <f t="shared" si="112"/>
        <v>1</v>
      </c>
      <c r="AG219">
        <f t="shared" si="113"/>
        <v>1</v>
      </c>
    </row>
    <row r="220" spans="1:33" x14ac:dyDescent="0.25">
      <c r="B220">
        <f t="shared" si="122"/>
        <v>146</v>
      </c>
      <c r="C220" t="str">
        <f t="shared" si="123"/>
        <v/>
      </c>
      <c r="D220">
        <f t="shared" si="104"/>
        <v>186</v>
      </c>
      <c r="E220" s="80" t="s">
        <v>723</v>
      </c>
      <c r="F220" s="80">
        <f t="shared" si="131"/>
        <v>13</v>
      </c>
      <c r="I220" t="s">
        <v>244</v>
      </c>
      <c r="J220">
        <v>24</v>
      </c>
      <c r="K220" t="s">
        <v>75</v>
      </c>
      <c r="L220">
        <v>13</v>
      </c>
      <c r="R220">
        <f t="shared" si="106"/>
        <v>0</v>
      </c>
      <c r="T220">
        <f t="shared" si="107"/>
        <v>0</v>
      </c>
      <c r="W220">
        <f t="shared" si="108"/>
        <v>0</v>
      </c>
      <c r="X220">
        <f t="shared" si="109"/>
        <v>1</v>
      </c>
      <c r="Y220">
        <f>IF(OR(E220&lt;&gt;E219,I220&lt;&gt;I219),X220,0)</f>
        <v>0</v>
      </c>
      <c r="AA220" t="str">
        <f t="shared" si="117"/>
        <v/>
      </c>
      <c r="AB220" t="str">
        <f>IF(OR(E220&lt;&gt;E219,I220&lt;&gt;I219),"insert into XWING.UPGRADE_EXPANSION (ID, UPGRADE_ID, EXPANSION_ID, QUANTITY)
select '"&amp;D220&amp;"', ID, '"&amp;J220&amp;"','"&amp;X220&amp;"' from XWING.UPGRADE where NAME = '"&amp;E220&amp;"' and UPGRADE_TYPE_ID = '"&amp;L220&amp;"';","")</f>
        <v/>
      </c>
      <c r="AC220" t="str">
        <f t="shared" si="118"/>
        <v/>
      </c>
      <c r="AE220">
        <f t="shared" si="111"/>
        <v>0</v>
      </c>
      <c r="AF220">
        <f t="shared" si="112"/>
        <v>0</v>
      </c>
      <c r="AG220">
        <f t="shared" si="113"/>
        <v>0</v>
      </c>
    </row>
    <row r="221" spans="1:33" x14ac:dyDescent="0.25">
      <c r="B221">
        <f t="shared" si="122"/>
        <v>146</v>
      </c>
      <c r="C221" t="str">
        <f t="shared" si="123"/>
        <v/>
      </c>
      <c r="D221">
        <f t="shared" si="104"/>
        <v>187</v>
      </c>
      <c r="E221" s="80" t="s">
        <v>403</v>
      </c>
      <c r="F221" s="80">
        <f t="shared" si="131"/>
        <v>18</v>
      </c>
      <c r="I221" t="s">
        <v>304</v>
      </c>
      <c r="J221">
        <v>25</v>
      </c>
      <c r="K221" t="s">
        <v>80</v>
      </c>
      <c r="L221">
        <v>4</v>
      </c>
      <c r="R221">
        <f t="shared" ref="R221:R229" si="138">IF(Q221=1,1,0)</f>
        <v>0</v>
      </c>
      <c r="T221">
        <f t="shared" ref="T221:T229" si="139">IF(S221=1,1,0)</f>
        <v>0</v>
      </c>
      <c r="W221">
        <f t="shared" si="108"/>
        <v>0</v>
      </c>
      <c r="X221">
        <f t="shared" si="109"/>
        <v>1</v>
      </c>
      <c r="Y221">
        <f>IF(OR(E221&lt;&gt;E220,I221&lt;&gt;I220),X221,0)</f>
        <v>1</v>
      </c>
      <c r="AA221" t="str">
        <f t="shared" si="117"/>
        <v/>
      </c>
      <c r="AB221" t="str">
        <f>IF(OR(E221&lt;&gt;E220,I221&lt;&gt;I220),"insert into XWING.UPGRADE_EXPANSION (ID, UPGRADE_ID, EXPANSION_ID, QUANTITY)
select '"&amp;D221&amp;"', ID, '"&amp;J221&amp;"','"&amp;X221&amp;"' from XWING.UPGRADE where NAME = '"&amp;E221&amp;"' and UPGRADE_TYPE_ID = '"&amp;L221&amp;"';","")</f>
        <v>insert into XWING.UPGRADE_EXPANSION (ID, UPGRADE_ID, EXPANSION_ID, QUANTITY)
select '187', ID, '25','1' from XWING.UPGRADE where NAME = 'Torpilles ioniques' and UPGRADE_TYPE_ID = '4';</v>
      </c>
      <c r="AC221" t="str">
        <f t="shared" si="118"/>
        <v/>
      </c>
      <c r="AE221">
        <f>IF(A221="x",IF(G221="",1,0),0)</f>
        <v>0</v>
      </c>
      <c r="AF221">
        <f>IF(A221="x",1,0)</f>
        <v>0</v>
      </c>
      <c r="AG221">
        <f t="shared" si="113"/>
        <v>1</v>
      </c>
    </row>
    <row r="222" spans="1:33" x14ac:dyDescent="0.25">
      <c r="A222" t="s">
        <v>106</v>
      </c>
      <c r="B222">
        <f t="shared" si="122"/>
        <v>147</v>
      </c>
      <c r="C222">
        <f t="shared" si="123"/>
        <v>147</v>
      </c>
      <c r="D222">
        <f t="shared" si="104"/>
        <v>188</v>
      </c>
      <c r="E222" s="80" t="s">
        <v>724</v>
      </c>
      <c r="F222" s="80">
        <f t="shared" si="131"/>
        <v>6</v>
      </c>
      <c r="G222" s="80" t="s">
        <v>777</v>
      </c>
      <c r="H222" s="80">
        <f t="shared" ref="H222:H225" si="140">LEN(G222)</f>
        <v>229</v>
      </c>
      <c r="I222" t="s">
        <v>304</v>
      </c>
      <c r="J222">
        <v>25</v>
      </c>
      <c r="K222" t="s">
        <v>45</v>
      </c>
      <c r="L222">
        <v>1</v>
      </c>
      <c r="M222">
        <v>1</v>
      </c>
      <c r="R222">
        <f t="shared" si="138"/>
        <v>0</v>
      </c>
      <c r="T222">
        <f t="shared" si="139"/>
        <v>0</v>
      </c>
      <c r="W222">
        <f t="shared" si="108"/>
        <v>0</v>
      </c>
      <c r="X222">
        <f t="shared" si="109"/>
        <v>1</v>
      </c>
      <c r="Y222">
        <f>IF(OR(E222&lt;&gt;E221,I222&lt;&gt;I221),X222,0)</f>
        <v>1</v>
      </c>
      <c r="AA222" t="str">
        <f t="shared" si="117"/>
        <v>insert into XWING.UPGRADE (ID, NAME, DESCRIPTION, UPGRADE_TYPE_ID, COST, UNIQUENESS, LIMITED)
values ('147','Calcul',' Quand vous attaquez, vous pouvez dépenser un marqueur de concentration pour changer 1 de vos résultats &lt;img class="smallicon" src="$path/icone_focus.png"&gt; en un résultat &lt;img class="smallicon" src="$path/icone_criticalhit.png"&gt;.','1','1','0','0');</v>
      </c>
      <c r="AB222" t="str">
        <f>IF(OR(E222&lt;&gt;E221,I222&lt;&gt;I221),"insert into XWING.UPGRADE_EXPANSION (ID, UPGRADE_ID, EXPANSION_ID, QUANTITY)
select '"&amp;D222&amp;"', ID, '"&amp;J222&amp;"','"&amp;X222&amp;"' from XWING.UPGRADE where NAME = '"&amp;E222&amp;"' and UPGRADE_TYPE_ID = '"&amp;L222&amp;"';","")</f>
        <v>insert into XWING.UPGRADE_EXPANSION (ID, UPGRADE_ID, EXPANSION_ID, QUANTITY)
select '188', ID, '25','1' from XWING.UPGRADE where NAME = 'Calcul' and UPGRADE_TYPE_ID = '1';</v>
      </c>
      <c r="AC222" t="str">
        <f t="shared" si="118"/>
        <v/>
      </c>
      <c r="AE222">
        <f>IF(A222="x",IF(G222="",1,0),0)</f>
        <v>0</v>
      </c>
      <c r="AF222">
        <f>IF(A222="x",1,0)</f>
        <v>1</v>
      </c>
      <c r="AG222">
        <f t="shared" si="113"/>
        <v>1</v>
      </c>
    </row>
    <row r="223" spans="1:33" x14ac:dyDescent="0.25">
      <c r="A223" t="s">
        <v>106</v>
      </c>
      <c r="B223">
        <f t="shared" si="122"/>
        <v>148</v>
      </c>
      <c r="C223">
        <f t="shared" si="123"/>
        <v>148</v>
      </c>
      <c r="D223">
        <f t="shared" si="104"/>
        <v>189</v>
      </c>
      <c r="E223" s="80" t="s">
        <v>725</v>
      </c>
      <c r="F223" s="80">
        <f t="shared" si="131"/>
        <v>14</v>
      </c>
      <c r="G223" s="80" t="s">
        <v>782</v>
      </c>
      <c r="H223" s="80">
        <f t="shared" si="140"/>
        <v>235</v>
      </c>
      <c r="I223" t="s">
        <v>304</v>
      </c>
      <c r="J223">
        <v>25</v>
      </c>
      <c r="K223" t="s">
        <v>45</v>
      </c>
      <c r="L223">
        <v>1</v>
      </c>
      <c r="M223">
        <v>2</v>
      </c>
      <c r="R223">
        <f t="shared" si="138"/>
        <v>0</v>
      </c>
      <c r="T223">
        <f t="shared" si="139"/>
        <v>0</v>
      </c>
      <c r="W223">
        <f t="shared" si="108"/>
        <v>0</v>
      </c>
      <c r="X223">
        <f t="shared" si="109"/>
        <v>1</v>
      </c>
      <c r="Y223">
        <f>IF(OR(E223&lt;&gt;E222,I223&lt;&gt;I222),X223,0)</f>
        <v>1</v>
      </c>
      <c r="AA223" t="str">
        <f t="shared" si="117"/>
        <v>insert into XWING.UPGRADE (ID, NAME, DESCRIPTION, UPGRADE_TYPE_ID, COST, UNIQUENESS, LIMITED)
values ('148','Garde du corps','Au début de la phase de combat, vous pouvez dépenser un marqueur de concentration pour choisir un vaisseau allié à portée 1 ayant une valeur de pilotage supérieur à la vôtre. Augmentez sa valeur d''agilité de 1 jusqu''à la fin du tour.','1','2','0','0');</v>
      </c>
      <c r="AB223" t="str">
        <f>IF(OR(E223&lt;&gt;E222,I223&lt;&gt;I222),"insert into XWING.UPGRADE_EXPANSION (ID, UPGRADE_ID, EXPANSION_ID, QUANTITY)
select '"&amp;D223&amp;"', ID, '"&amp;J223&amp;"','"&amp;X223&amp;"' from XWING.UPGRADE where NAME = '"&amp;E223&amp;"' and UPGRADE_TYPE_ID = '"&amp;L223&amp;"';","")</f>
        <v>insert into XWING.UPGRADE_EXPANSION (ID, UPGRADE_ID, EXPANSION_ID, QUANTITY)
select '189', ID, '25','1' from XWING.UPGRADE where NAME = 'Garde du corps' and UPGRADE_TYPE_ID = '1';</v>
      </c>
      <c r="AC223" t="str">
        <f t="shared" si="118"/>
        <v/>
      </c>
      <c r="AE223">
        <f>IF(A223="x",IF(G223="",1,0),0)</f>
        <v>0</v>
      </c>
      <c r="AF223">
        <f>IF(A223="x",1,0)</f>
        <v>1</v>
      </c>
      <c r="AG223">
        <f t="shared" si="113"/>
        <v>1</v>
      </c>
    </row>
    <row r="224" spans="1:33" x14ac:dyDescent="0.25">
      <c r="A224" t="s">
        <v>106</v>
      </c>
      <c r="B224">
        <f t="shared" si="122"/>
        <v>149</v>
      </c>
      <c r="C224">
        <f t="shared" si="123"/>
        <v>149</v>
      </c>
      <c r="D224">
        <f t="shared" si="104"/>
        <v>190</v>
      </c>
      <c r="E224" s="80" t="s">
        <v>726</v>
      </c>
      <c r="F224" s="80">
        <f t="shared" si="131"/>
        <v>23</v>
      </c>
      <c r="G224" s="80" t="s">
        <v>783</v>
      </c>
      <c r="H224" s="80">
        <f t="shared" si="140"/>
        <v>231</v>
      </c>
      <c r="I224" t="s">
        <v>304</v>
      </c>
      <c r="J224">
        <v>25</v>
      </c>
      <c r="K224" t="s">
        <v>90</v>
      </c>
      <c r="L224">
        <v>10</v>
      </c>
      <c r="M224">
        <v>3</v>
      </c>
      <c r="R224">
        <f t="shared" si="138"/>
        <v>0</v>
      </c>
      <c r="T224">
        <f t="shared" si="139"/>
        <v>0</v>
      </c>
      <c r="W224">
        <f t="shared" si="108"/>
        <v>0</v>
      </c>
      <c r="X224">
        <f t="shared" si="109"/>
        <v>1</v>
      </c>
      <c r="Y224">
        <f>IF(OR(E224&lt;&gt;E223,I224&lt;&gt;I223),X224,0)</f>
        <v>1</v>
      </c>
      <c r="AA224" t="str">
        <f t="shared" si="117"/>
        <v>insert into XWING.UPGRADE (ID, NAME, DESCRIPTION, UPGRADE_TYPE_ID, COST, UNIQUENESS, LIMITED)
values ('149','Correcteur de Précision','Quand vous attaquez, vous pouvez annuler le résultat de tous vos dés. Ensuite, vous pouvez ajouter 2 résultats &lt;img class="smallicon" src="$path/icone_hit.png"&gt;. Vos dés ne peuvent pas être modifiés à nouveau lors de cette attaque.','10','3','0','0');</v>
      </c>
      <c r="AB224" t="str">
        <f>IF(OR(E224&lt;&gt;E223,I224&lt;&gt;I223),"insert into XWING.UPGRADE_EXPANSION (ID, UPGRADE_ID, EXPANSION_ID, QUANTITY)
select '"&amp;D224&amp;"', ID, '"&amp;J224&amp;"','"&amp;X224&amp;"' from XWING.UPGRADE where NAME = '"&amp;E224&amp;"' and UPGRADE_TYPE_ID = '"&amp;L224&amp;"';","")</f>
        <v>insert into XWING.UPGRADE_EXPANSION (ID, UPGRADE_ID, EXPANSION_ID, QUANTITY)
select '190', ID, '25','1' from XWING.UPGRADE where NAME = 'Correcteur de Précision' and UPGRADE_TYPE_ID = '10';</v>
      </c>
      <c r="AC224" t="str">
        <f t="shared" si="118"/>
        <v/>
      </c>
      <c r="AE224">
        <f>IF(A224="x",IF(G224="",1,0),0)</f>
        <v>0</v>
      </c>
      <c r="AF224">
        <f>IF(A224="x",1,0)</f>
        <v>1</v>
      </c>
      <c r="AG224">
        <f t="shared" si="113"/>
        <v>1</v>
      </c>
    </row>
    <row r="225" spans="1:33" x14ac:dyDescent="0.25">
      <c r="A225" t="s">
        <v>106</v>
      </c>
      <c r="B225">
        <f t="shared" si="122"/>
        <v>150</v>
      </c>
      <c r="C225">
        <f t="shared" si="123"/>
        <v>150</v>
      </c>
      <c r="D225">
        <f t="shared" si="104"/>
        <v>191</v>
      </c>
      <c r="E225" s="80" t="s">
        <v>727</v>
      </c>
      <c r="F225" s="80">
        <f t="shared" si="131"/>
        <v>22</v>
      </c>
      <c r="G225" s="80" t="s">
        <v>847</v>
      </c>
      <c r="H225" s="80">
        <f t="shared" si="140"/>
        <v>221</v>
      </c>
      <c r="I225" t="s">
        <v>304</v>
      </c>
      <c r="J225">
        <v>25</v>
      </c>
      <c r="K225" t="s">
        <v>266</v>
      </c>
      <c r="L225">
        <v>11</v>
      </c>
      <c r="M225">
        <v>1</v>
      </c>
      <c r="R225">
        <f t="shared" si="138"/>
        <v>0</v>
      </c>
      <c r="T225">
        <f t="shared" si="139"/>
        <v>0</v>
      </c>
      <c r="W225">
        <f t="shared" si="108"/>
        <v>0</v>
      </c>
      <c r="X225">
        <f t="shared" si="109"/>
        <v>1</v>
      </c>
      <c r="Y225">
        <f>IF(OR(E225&lt;&gt;E224,I225&lt;&gt;I224),X225,0)</f>
        <v>1</v>
      </c>
      <c r="AA225" t="str">
        <f>IF(A225="x","insert into XWING.UPGRADE (ID, NAME, DESCRIPTION, UPGRADE_TYPE_ID, COST, UNIQUENESS, LIMITED)
values ('"&amp;C225&amp;"','"&amp;E225&amp;"','"&amp;G225&amp;"','"&amp;L225&amp;"','"&amp;M225&amp;"','"&amp;R225&amp;"','"&amp;T225&amp;"');","")</f>
        <v>insert into XWING.UPGRADE (ID, NAME, DESCRIPTION, UPGRADE_TYPE_ID, COST, UNIQUENESS, LIMITED)
values ('150','Amortisseurs inertiels','Quand vous révélez votre manoeuvre, vous pouvez défausser cette carte pour exécuter une manoeuvre (&lt;img class="smallicon" src="$path/dial/icone_stationary.png"&gt;0) blanche à la place. Ensuite, recevez 1 marqueur de stress.','11','1','0','0');</v>
      </c>
      <c r="AB225" t="str">
        <f>IF(OR(E225&lt;&gt;E224,I225&lt;&gt;I224),"insert into XWING.UPGRADE_EXPANSION (ID, UPGRADE_ID, EXPANSION_ID, QUANTITY)
select '"&amp;D225&amp;"', ID, '"&amp;J225&amp;"','"&amp;X225&amp;"' from XWING.UPGRADE where NAME = '"&amp;E225&amp;"' and UPGRADE_TYPE_ID = '"&amp;L225&amp;"';","")</f>
        <v>insert into XWING.UPGRADE_EXPANSION (ID, UPGRADE_ID, EXPANSION_ID, QUANTITY)
select '191', ID, '25','1' from XWING.UPGRADE where NAME = 'Amortisseurs inertiels' and UPGRADE_TYPE_ID = '11';</v>
      </c>
      <c r="AC225" t="str">
        <f>IF(A225="x",IF(U225&gt;0,"insert into XWING.UPGRADE_RESTRICTION (UPGRADE_ID, RESTRICTION_ID)
values ('"&amp;C225&amp;"','"&amp;U225&amp;"');",""),"")</f>
        <v/>
      </c>
      <c r="AE225">
        <f>IF(A225="x",IF(G225="",1,0),0)</f>
        <v>0</v>
      </c>
      <c r="AF225">
        <f>IF(A225="x",1,0)</f>
        <v>1</v>
      </c>
      <c r="AG225">
        <f t="shared" si="113"/>
        <v>1</v>
      </c>
    </row>
    <row r="226" spans="1:33" x14ac:dyDescent="0.25">
      <c r="B226">
        <f t="shared" ref="B226:B229" si="141">IF(A226="x",B225+1,B225)</f>
        <v>150</v>
      </c>
      <c r="C226" t="str">
        <f t="shared" ref="C226:C229" si="142">IF(A226="x",B226,"")</f>
        <v/>
      </c>
      <c r="D226">
        <f t="shared" si="104"/>
        <v>192</v>
      </c>
      <c r="E226" s="80" t="s">
        <v>204</v>
      </c>
      <c r="F226" s="80">
        <f t="shared" si="131"/>
        <v>15</v>
      </c>
      <c r="I226" t="s">
        <v>304</v>
      </c>
      <c r="J226">
        <v>25</v>
      </c>
      <c r="K226" t="s">
        <v>81</v>
      </c>
      <c r="L226">
        <v>12</v>
      </c>
      <c r="R226">
        <f t="shared" si="138"/>
        <v>0</v>
      </c>
      <c r="T226">
        <f t="shared" si="139"/>
        <v>0</v>
      </c>
      <c r="W226">
        <f t="shared" si="108"/>
        <v>0</v>
      </c>
      <c r="X226">
        <f t="shared" si="109"/>
        <v>1</v>
      </c>
      <c r="Y226">
        <f>IF(OR(E226&lt;&gt;E225,I226&lt;&gt;I225),X226,0)</f>
        <v>1</v>
      </c>
      <c r="AA226" t="str">
        <f>IF(A226="x","insert into XWING.UPGRADE (ID, NAME, DESCRIPTION, UPGRADE_TYPE_ID, COST, UNIQUENESS, LIMITED)
values ('"&amp;C226&amp;"','"&amp;E226&amp;"','"&amp;G226&amp;"','"&amp;L226&amp;"','"&amp;M226&amp;"','"&amp;R226&amp;"','"&amp;T226&amp;"');","")</f>
        <v/>
      </c>
      <c r="AB226" t="str">
        <f>IF(OR(E226&lt;&gt;E225,I226&lt;&gt;I225),"insert into XWING.UPGRADE_EXPANSION (ID, UPGRADE_ID, EXPANSION_ID, QUANTITY)
select '"&amp;D226&amp;"', ID, '"&amp;J226&amp;"','"&amp;X226&amp;"' from XWING.UPGRADE where NAME = '"&amp;E226&amp;"' and UPGRADE_TYPE_ID = '"&amp;L226&amp;"';","")</f>
        <v>insert into XWING.UPGRADE_EXPANSION (ID, UPGRADE_ID, EXPANSION_ID, QUANTITY)
select '192', ID, '25','1' from XWING.UPGRADE where NAME = 'Coque améliorée' and UPGRADE_TYPE_ID = '12';</v>
      </c>
      <c r="AC226" t="str">
        <f>IF(A226="x",IF(U226&gt;0,"insert into XWING.UPGRADE_RESTRICTION (UPGRADE_ID, RESTRICTION_ID)
values ('"&amp;C226&amp;"','"&amp;U226&amp;"');",""),"")</f>
        <v/>
      </c>
      <c r="AE226">
        <f>IF(A226="x",IF(G226="",1,0),0)</f>
        <v>0</v>
      </c>
      <c r="AF226">
        <f>IF(A226="x",1,0)</f>
        <v>0</v>
      </c>
      <c r="AG226">
        <f t="shared" si="113"/>
        <v>1</v>
      </c>
    </row>
    <row r="227" spans="1:33" x14ac:dyDescent="0.25">
      <c r="A227" t="s">
        <v>106</v>
      </c>
      <c r="B227">
        <f t="shared" si="141"/>
        <v>151</v>
      </c>
      <c r="C227">
        <f t="shared" si="142"/>
        <v>151</v>
      </c>
      <c r="D227">
        <f t="shared" si="104"/>
        <v>193</v>
      </c>
      <c r="E227" s="80" t="s">
        <v>728</v>
      </c>
      <c r="F227" s="80">
        <f t="shared" si="131"/>
        <v>15</v>
      </c>
      <c r="G227" s="80" t="s">
        <v>848</v>
      </c>
      <c r="H227" s="80">
        <f t="shared" ref="H227" si="143">LEN(G227)</f>
        <v>362</v>
      </c>
      <c r="I227" t="s">
        <v>304</v>
      </c>
      <c r="J227">
        <v>25</v>
      </c>
      <c r="K227" t="s">
        <v>81</v>
      </c>
      <c r="L227">
        <v>12</v>
      </c>
      <c r="M227">
        <v>2</v>
      </c>
      <c r="R227">
        <f t="shared" si="138"/>
        <v>0</v>
      </c>
      <c r="T227">
        <f t="shared" si="139"/>
        <v>0</v>
      </c>
      <c r="W227">
        <f t="shared" si="108"/>
        <v>1</v>
      </c>
      <c r="X227">
        <f t="shared" si="109"/>
        <v>2</v>
      </c>
      <c r="Y227">
        <f>IF(OR(E227&lt;&gt;E226,I227&lt;&gt;I226),X227,0)</f>
        <v>2</v>
      </c>
      <c r="AA227" t="str">
        <f>IF(A227="x","insert into XWING.UPGRADE (ID, NAME, DESCRIPTION, UPGRADE_TYPE_ID, COST, UNIQUENESS, LIMITED)
values ('"&amp;C227&amp;"','"&amp;E227&amp;"','"&amp;G227&amp;"','"&amp;L227&amp;"','"&amp;M227&amp;"','"&amp;R227&amp;"','"&amp;T227&amp;"');","")</f>
        <v>insert into XWING.UPGRADE (ID, NAME, DESCRIPTION, UPGRADE_TYPE_ID, COST, UNIQUENESS, LIMITED)
values ('151','Autopropulseurs','Quand vous défendez, si vous êtes au-delà de portée 2 ou en dehors de l''arc de tir de l''attaquant, vous pouvez changer 1 de vos résultats vierges par un résultat &lt;img class="smallicon" src="$path/action/icone_evade.png"&gt;. Vous ne pouvez vous équiper de cette carte que si vous avez l''icône d''action &lt;img class="smallicon" src="$path/action/icone_boost.png"&gt;.','12','2','0','0');</v>
      </c>
      <c r="AB227" t="str">
        <f>IF(OR(E227&lt;&gt;E226,I227&lt;&gt;I226),"insert into XWING.UPGRADE_EXPANSION (ID, UPGRADE_ID, EXPANSION_ID, QUANTITY)
select '"&amp;D227&amp;"', ID, '"&amp;J227&amp;"','"&amp;X227&amp;"' from XWING.UPGRADE where NAME = '"&amp;E227&amp;"' and UPGRADE_TYPE_ID = '"&amp;L227&amp;"';","")</f>
        <v>insert into XWING.UPGRADE_EXPANSION (ID, UPGRADE_ID, EXPANSION_ID, QUANTITY)
select '193', ID, '25','2' from XWING.UPGRADE where NAME = 'Autopropulseurs' and UPGRADE_TYPE_ID = '12';</v>
      </c>
      <c r="AC227" t="str">
        <f>IF(A227="x",IF(U227&gt;0,"insert into XWING.UPGRADE_RESTRICTION (UPGRADE_ID, RESTRICTION_ID)
values ('"&amp;C227&amp;"','"&amp;U227&amp;"');",""),"")</f>
        <v/>
      </c>
      <c r="AE227">
        <f>IF(A227="x",IF(G227="",1,0),0)</f>
        <v>0</v>
      </c>
      <c r="AF227">
        <f>IF(A227="x",1,0)</f>
        <v>1</v>
      </c>
      <c r="AG227">
        <f t="shared" si="113"/>
        <v>1</v>
      </c>
    </row>
    <row r="228" spans="1:33" x14ac:dyDescent="0.25">
      <c r="B228">
        <f t="shared" si="141"/>
        <v>151</v>
      </c>
      <c r="C228" t="str">
        <f t="shared" si="142"/>
        <v/>
      </c>
      <c r="D228">
        <f t="shared" si="104"/>
        <v>193</v>
      </c>
      <c r="E228" s="80" t="s">
        <v>728</v>
      </c>
      <c r="F228" s="80">
        <f t="shared" si="131"/>
        <v>15</v>
      </c>
      <c r="I228" t="s">
        <v>304</v>
      </c>
      <c r="J228">
        <v>25</v>
      </c>
      <c r="K228" t="s">
        <v>81</v>
      </c>
      <c r="L228">
        <v>12</v>
      </c>
      <c r="R228">
        <f t="shared" si="138"/>
        <v>0</v>
      </c>
      <c r="T228">
        <f t="shared" si="139"/>
        <v>0</v>
      </c>
      <c r="W228">
        <f t="shared" si="108"/>
        <v>0</v>
      </c>
      <c r="X228">
        <f t="shared" si="109"/>
        <v>1</v>
      </c>
      <c r="Y228">
        <f>IF(OR(E228&lt;&gt;E227,I228&lt;&gt;I227),X228,0)</f>
        <v>0</v>
      </c>
      <c r="AA228" t="str">
        <f>IF(A228="x","insert into XWING.UPGRADE (ID, NAME, DESCRIPTION, UPGRADE_TYPE_ID, COST, UNIQUENESS, LIMITED)
values ('"&amp;C228&amp;"','"&amp;E228&amp;"','"&amp;G228&amp;"','"&amp;L228&amp;"','"&amp;M228&amp;"','"&amp;R228&amp;"','"&amp;T228&amp;"');","")</f>
        <v/>
      </c>
      <c r="AB228" t="str">
        <f>IF(OR(E228&lt;&gt;E227,I228&lt;&gt;I227),"insert into XWING.UPGRADE_EXPANSION (ID, UPGRADE_ID, EXPANSION_ID, QUANTITY)
select '"&amp;D228&amp;"', ID, '"&amp;J228&amp;"','"&amp;X228&amp;"' from XWING.UPGRADE where NAME = '"&amp;E228&amp;"' and UPGRADE_TYPE_ID = '"&amp;L228&amp;"';","")</f>
        <v/>
      </c>
      <c r="AC228" t="str">
        <f>IF(A228="x",IF(U228&gt;0,"insert into XWING.UPGRADE_RESTRICTION (UPGRADE_ID, RESTRICTION_ID)
values ('"&amp;C228&amp;"','"&amp;U228&amp;"');",""),"")</f>
        <v/>
      </c>
      <c r="AE228">
        <f>IF(A228="x",IF(G228="",1,0),0)</f>
        <v>0</v>
      </c>
      <c r="AF228">
        <f>IF(A228="x",1,0)</f>
        <v>0</v>
      </c>
      <c r="AG228">
        <f t="shared" si="113"/>
        <v>0</v>
      </c>
    </row>
    <row r="229" spans="1:33" x14ac:dyDescent="0.25">
      <c r="A229" t="s">
        <v>106</v>
      </c>
      <c r="B229">
        <f t="shared" si="141"/>
        <v>152</v>
      </c>
      <c r="C229">
        <f t="shared" si="142"/>
        <v>152</v>
      </c>
      <c r="D229">
        <f t="shared" si="104"/>
        <v>194</v>
      </c>
      <c r="E229" s="80" t="s">
        <v>729</v>
      </c>
      <c r="F229" s="80">
        <f t="shared" si="131"/>
        <v>6</v>
      </c>
      <c r="G229" s="111" t="s">
        <v>773</v>
      </c>
      <c r="H229" s="80">
        <f t="shared" ref="H229:H230" si="144">LEN(G229)</f>
        <v>290</v>
      </c>
      <c r="I229" t="s">
        <v>304</v>
      </c>
      <c r="J229">
        <v>25</v>
      </c>
      <c r="K229" t="s">
        <v>75</v>
      </c>
      <c r="L229">
        <v>13</v>
      </c>
      <c r="M229">
        <v>1</v>
      </c>
      <c r="R229">
        <f t="shared" si="138"/>
        <v>0</v>
      </c>
      <c r="T229">
        <f t="shared" si="139"/>
        <v>0</v>
      </c>
      <c r="W229">
        <f t="shared" si="108"/>
        <v>0</v>
      </c>
      <c r="X229">
        <f t="shared" si="109"/>
        <v>1</v>
      </c>
      <c r="Y229">
        <f>IF(OR(E229&lt;&gt;E228,I229&lt;&gt;I228),X229,0)</f>
        <v>1</v>
      </c>
      <c r="AA229" t="str">
        <f>IF(A229="x","insert into XWING.UPGRADE (ID, NAME, DESCRIPTION, UPGRADE_TYPE_ID, COST, UNIQUENESS, LIMITED)
values ('"&amp;C229&amp;"','"&amp;E229&amp;"','"&amp;G229&amp;"','"&amp;L229&amp;"','"&amp;M229&amp;"','"&amp;R229&amp;"','"&amp;T229&amp;"');","")</f>
        <v>insert into XWING.UPGRADE (ID, NAME, DESCRIPTION, UPGRADE_TYPE_ID, COST, UNIQUENESS, LIMITED)
values ('152','Virago','Votre bandeau d''amélioration gagne les icônes d''amélioration &lt;img class="smallicon" src="$path/card/icone_Card_Systems.png"&gt; et &lt;img class="smallicon" src="$path/card/icone_Card_Illicit.png"&gt;. Vous ne pouvez pas vous équiper de cette carte si votre valeur de pilotage est de "3" ou moins.','13','1','0','0');</v>
      </c>
      <c r="AB229" t="str">
        <f>IF(OR(E229&lt;&gt;E228,I229&lt;&gt;I228),"insert into XWING.UPGRADE_EXPANSION (ID, UPGRADE_ID, EXPANSION_ID, QUANTITY)
select '"&amp;D229&amp;"', ID, '"&amp;J229&amp;"','"&amp;X229&amp;"' from XWING.UPGRADE where NAME = '"&amp;E229&amp;"' and UPGRADE_TYPE_ID = '"&amp;L229&amp;"';","")</f>
        <v>insert into XWING.UPGRADE_EXPANSION (ID, UPGRADE_ID, EXPANSION_ID, QUANTITY)
select '194', ID, '25','1' from XWING.UPGRADE where NAME = 'Virago' and UPGRADE_TYPE_ID = '13';</v>
      </c>
      <c r="AC229" t="str">
        <f>IF(A229="x",IF(U229&gt;0,"insert into XWING.UPGRADE_RESTRICTION (UPGRADE_ID, RESTRICTION_ID)
values ('"&amp;C229&amp;"','"&amp;U229&amp;"');",""),"")</f>
        <v/>
      </c>
      <c r="AE229">
        <f>IF(A229="x",IF(G229="",1,0),0)</f>
        <v>0</v>
      </c>
      <c r="AF229">
        <f>IF(A229="x",1,0)</f>
        <v>1</v>
      </c>
      <c r="AG229">
        <f t="shared" si="113"/>
        <v>1</v>
      </c>
    </row>
    <row r="230" spans="1:33" x14ac:dyDescent="0.25">
      <c r="A230" t="s">
        <v>106</v>
      </c>
      <c r="B230">
        <f t="shared" ref="B230:B234" si="145">IF(A230="x",B229+1,B229)</f>
        <v>153</v>
      </c>
      <c r="C230">
        <f t="shared" ref="C230:C234" si="146">IF(A230="x",B230,"")</f>
        <v>153</v>
      </c>
      <c r="D230">
        <f t="shared" si="104"/>
        <v>195</v>
      </c>
      <c r="E230" s="80" t="s">
        <v>730</v>
      </c>
      <c r="F230" s="80">
        <f t="shared" si="131"/>
        <v>18</v>
      </c>
      <c r="G230" s="80" t="s">
        <v>803</v>
      </c>
      <c r="H230" s="80">
        <f t="shared" si="144"/>
        <v>226</v>
      </c>
      <c r="I230" t="s">
        <v>305</v>
      </c>
      <c r="J230">
        <v>26</v>
      </c>
      <c r="K230" t="s">
        <v>77</v>
      </c>
      <c r="L230">
        <v>8</v>
      </c>
      <c r="M230">
        <v>4</v>
      </c>
      <c r="O230">
        <v>3</v>
      </c>
      <c r="P230" s="87" t="s">
        <v>621</v>
      </c>
      <c r="R230">
        <f t="shared" ref="R230:R244" si="147">IF(Q230=1,1,0)</f>
        <v>0</v>
      </c>
      <c r="T230">
        <f t="shared" ref="T230:T244" si="148">IF(S230=1,1,0)</f>
        <v>0</v>
      </c>
      <c r="W230">
        <f t="shared" si="108"/>
        <v>0</v>
      </c>
      <c r="X230">
        <f t="shared" ref="X230:X243" si="149">W230+1</f>
        <v>1</v>
      </c>
      <c r="Y230">
        <f>IF(OR(E230&lt;&gt;E229,I230&lt;&gt;I229),X230,0)</f>
        <v>1</v>
      </c>
      <c r="AA230" t="str">
        <f>IF(A230="x","insert into XWING.UPGRADE (ID, NAME, DESCRIPTION, UPGRADE_TYPE_ID, COST, UNIQUENESS, LIMITED)
values ('"&amp;C230&amp;"','"&amp;E230&amp;"','"&amp;G230&amp;"','"&amp;L230&amp;"','"&amp;M230&amp;"','"&amp;R230&amp;"','"&amp;T230&amp;"');","")</f>
        <v>insert into XWING.UPGRADE (ID, NAME, DESCRIPTION, UPGRADE_TYPE_ID, COST, UNIQUENESS, LIMITED)
values ('153','Canon "lacérateur"','&lt;b&gt;Attaque :&lt;/b&gt; attaquez 1 vaisseau. Quand vous attaquez, vous pouvez échanger 1 de vos résultats &lt;img class="smallicon" src="$path/icone_hit.png"&gt; contre un résultat &lt;img class="smallicon" src="$path/icone_criticalhit.png"&gt;.','8','4','0','0');</v>
      </c>
      <c r="AB230" t="str">
        <f>IF(OR(E230&lt;&gt;E229,I230&lt;&gt;I229),"insert into XWING.UPGRADE_EXPANSION (ID, UPGRADE_ID, EXPANSION_ID, QUANTITY)
select '"&amp;D230&amp;"', ID, '"&amp;J230&amp;"','"&amp;X230&amp;"' from XWING.UPGRADE where NAME = '"&amp;E230&amp;"' and UPGRADE_TYPE_ID = '"&amp;L230&amp;"';","")</f>
        <v>insert into XWING.UPGRADE_EXPANSION (ID, UPGRADE_ID, EXPANSION_ID, QUANTITY)
select '195', ID, '26','1' from XWING.UPGRADE where NAME = 'Canon "lacérateur"' and UPGRADE_TYPE_ID = '8';</v>
      </c>
      <c r="AC230" t="str">
        <f>IF(A230="x",IF(U230&gt;0,"insert into XWING.UPGRADE_RESTRICTION (UPGRADE_ID, RESTRICTION_ID)
values ('"&amp;C230&amp;"','"&amp;U230&amp;"');",""),"")</f>
        <v/>
      </c>
      <c r="AE230">
        <f>IF(A230="x",IF(G230="",1,0),0)</f>
        <v>0</v>
      </c>
      <c r="AF230">
        <f>IF(A230="x",1,0)</f>
        <v>1</v>
      </c>
      <c r="AG230">
        <f t="shared" si="113"/>
        <v>1</v>
      </c>
    </row>
    <row r="231" spans="1:33" x14ac:dyDescent="0.25">
      <c r="B231">
        <f t="shared" si="145"/>
        <v>153</v>
      </c>
      <c r="C231" t="str">
        <f t="shared" si="146"/>
        <v/>
      </c>
      <c r="D231">
        <f t="shared" si="104"/>
        <v>196</v>
      </c>
      <c r="E231" s="80" t="s">
        <v>84</v>
      </c>
      <c r="F231" s="80">
        <f t="shared" si="131"/>
        <v>13</v>
      </c>
      <c r="I231" t="s">
        <v>305</v>
      </c>
      <c r="J231">
        <v>26</v>
      </c>
      <c r="K231" t="s">
        <v>77</v>
      </c>
      <c r="L231">
        <v>8</v>
      </c>
      <c r="R231">
        <f t="shared" si="147"/>
        <v>0</v>
      </c>
      <c r="T231">
        <f t="shared" si="148"/>
        <v>0</v>
      </c>
      <c r="W231">
        <f t="shared" si="108"/>
        <v>0</v>
      </c>
      <c r="X231">
        <f t="shared" si="149"/>
        <v>1</v>
      </c>
      <c r="Y231">
        <f>IF(OR(E231&lt;&gt;E230,I231&lt;&gt;I230),X231,0)</f>
        <v>1</v>
      </c>
      <c r="AA231" t="str">
        <f>IF(A231="x","insert into XWING.UPGRADE (ID, NAME, DESCRIPTION, UPGRADE_TYPE_ID, COST, UNIQUENESS, LIMITED)
values ('"&amp;C231&amp;"','"&amp;E231&amp;"','"&amp;G231&amp;"','"&amp;L231&amp;"','"&amp;M231&amp;"','"&amp;R231&amp;"','"&amp;T231&amp;"');","")</f>
        <v/>
      </c>
      <c r="AB231" t="str">
        <f>IF(OR(E231&lt;&gt;E230,I231&lt;&gt;I230),"insert into XWING.UPGRADE_EXPANSION (ID, UPGRADE_ID, EXPANSION_ID, QUANTITY)
select '"&amp;D231&amp;"', ID, '"&amp;J231&amp;"','"&amp;X231&amp;"' from XWING.UPGRADE where NAME = '"&amp;E231&amp;"' and UPGRADE_TYPE_ID = '"&amp;L231&amp;"';","")</f>
        <v>insert into XWING.UPGRADE_EXPANSION (ID, UPGRADE_ID, EXPANSION_ID, QUANTITY)
select '196', ID, '26','1' from XWING.UPGRADE where NAME = 'Canon ionique' and UPGRADE_TYPE_ID = '8';</v>
      </c>
      <c r="AC231" t="str">
        <f>IF(A231="x",IF(U231&gt;0,"insert into XWING.UPGRADE_RESTRICTION (UPGRADE_ID, RESTRICTION_ID)
values ('"&amp;C231&amp;"','"&amp;U231&amp;"');",""),"")</f>
        <v/>
      </c>
      <c r="AE231">
        <f>IF(A231="x",IF(G231="",1,0),0)</f>
        <v>0</v>
      </c>
      <c r="AF231">
        <f>IF(A231="x",1,0)</f>
        <v>0</v>
      </c>
      <c r="AG231">
        <f t="shared" si="113"/>
        <v>1</v>
      </c>
    </row>
    <row r="232" spans="1:33" x14ac:dyDescent="0.25">
      <c r="A232" t="s">
        <v>106</v>
      </c>
      <c r="B232">
        <f t="shared" si="145"/>
        <v>154</v>
      </c>
      <c r="C232">
        <f t="shared" si="146"/>
        <v>154</v>
      </c>
      <c r="D232">
        <f t="shared" si="104"/>
        <v>197</v>
      </c>
      <c r="E232" s="80" t="s">
        <v>731</v>
      </c>
      <c r="F232" s="80">
        <f t="shared" si="131"/>
        <v>18</v>
      </c>
      <c r="G232" s="80" t="s">
        <v>768</v>
      </c>
      <c r="H232" s="80">
        <f t="shared" ref="H232" si="150">LEN(G232)</f>
        <v>235</v>
      </c>
      <c r="I232" t="s">
        <v>305</v>
      </c>
      <c r="J232">
        <v>26</v>
      </c>
      <c r="K232" t="s">
        <v>77</v>
      </c>
      <c r="L232">
        <v>8</v>
      </c>
      <c r="M232">
        <v>2</v>
      </c>
      <c r="O232">
        <v>3</v>
      </c>
      <c r="P232" s="87" t="s">
        <v>621</v>
      </c>
      <c r="R232">
        <f t="shared" si="147"/>
        <v>0</v>
      </c>
      <c r="T232">
        <f t="shared" si="148"/>
        <v>0</v>
      </c>
      <c r="W232">
        <f t="shared" si="108"/>
        <v>0</v>
      </c>
      <c r="X232">
        <f t="shared" si="149"/>
        <v>1</v>
      </c>
      <c r="Y232">
        <f>IF(OR(E232&lt;&gt;E231,I232&lt;&gt;I231),X232,0)</f>
        <v>1</v>
      </c>
      <c r="AA232" t="str">
        <f>IF(A232="x","insert into XWING.UPGRADE (ID, NAME, DESCRIPTION, UPGRADE_TYPE_ID, COST, UNIQUENESS, LIMITED)
values ('"&amp;C232&amp;"','"&amp;E232&amp;"','"&amp;G232&amp;"','"&amp;L232&amp;"','"&amp;M232&amp;"','"&amp;R232&amp;"','"&amp;T232&amp;"');","")</f>
        <v>insert into XWING.UPGRADE (ID, NAME, DESCRIPTION, UPGRADE_TYPE_ID, COST, UNIQUENESS, LIMITED)
values ('154','Canon à fléchettes','&lt;b&gt;Attaque :&lt;/b&gt;  attaquez 1 vaisseau. Si cette attaque touche, le défenseur subit 1 dégât et, si le défenseur n''est pas sous l''effet du stess, il reçoit aussi 1 marqueur de stress. Ensuite annulez le résultat de &lt;b&gt;tous&lt;/b&gt; les dés.','8','2','0','0');</v>
      </c>
      <c r="AB232" t="str">
        <f>IF(OR(E232&lt;&gt;E231,I232&lt;&gt;I231),"insert into XWING.UPGRADE_EXPANSION (ID, UPGRADE_ID, EXPANSION_ID, QUANTITY)
select '"&amp;D232&amp;"', ID, '"&amp;J232&amp;"','"&amp;X232&amp;"' from XWING.UPGRADE where NAME = '"&amp;E232&amp;"' and UPGRADE_TYPE_ID = '"&amp;L232&amp;"';","")</f>
        <v>insert into XWING.UPGRADE_EXPANSION (ID, UPGRADE_ID, EXPANSION_ID, QUANTITY)
select '197', ID, '26','1' from XWING.UPGRADE where NAME = 'Canon à fléchettes' and UPGRADE_TYPE_ID = '8';</v>
      </c>
      <c r="AC232" t="str">
        <f>IF(A232="x",IF(U232&gt;0,"insert into XWING.UPGRADE_RESTRICTION (UPGRADE_ID, RESTRICTION_ID)
values ('"&amp;C232&amp;"','"&amp;U232&amp;"');",""),"")</f>
        <v/>
      </c>
      <c r="AE232">
        <f>IF(A232="x",IF(G232="",1,0),0)</f>
        <v>0</v>
      </c>
      <c r="AF232">
        <f>IF(A232="x",1,0)</f>
        <v>1</v>
      </c>
      <c r="AG232">
        <f t="shared" si="113"/>
        <v>1</v>
      </c>
    </row>
    <row r="233" spans="1:33" x14ac:dyDescent="0.25">
      <c r="B233">
        <f t="shared" si="145"/>
        <v>154</v>
      </c>
      <c r="C233" t="str">
        <f t="shared" si="146"/>
        <v/>
      </c>
      <c r="D233">
        <f t="shared" si="104"/>
        <v>198</v>
      </c>
      <c r="E233" s="80" t="s">
        <v>735</v>
      </c>
      <c r="F233" s="80">
        <f t="shared" si="131"/>
        <v>22</v>
      </c>
      <c r="I233" t="s">
        <v>305</v>
      </c>
      <c r="J233">
        <v>26</v>
      </c>
      <c r="K233" t="s">
        <v>81</v>
      </c>
      <c r="L233">
        <v>12</v>
      </c>
      <c r="R233">
        <f t="shared" si="147"/>
        <v>0</v>
      </c>
      <c r="T233">
        <f t="shared" si="148"/>
        <v>0</v>
      </c>
      <c r="W233">
        <f t="shared" si="108"/>
        <v>0</v>
      </c>
      <c r="X233">
        <f t="shared" si="149"/>
        <v>1</v>
      </c>
      <c r="Y233">
        <f>IF(OR(E233&lt;&gt;E232,I233&lt;&gt;I232),X233,0)</f>
        <v>1</v>
      </c>
      <c r="AA233" t="str">
        <f>IF(A233="x","insert into XWING.UPGRADE (ID, NAME, DESCRIPTION, UPGRADE_TYPE_ID, COST, UNIQUENESS, LIMITED)
values ('"&amp;C233&amp;"','"&amp;E233&amp;"','"&amp;G233&amp;"','"&amp;L233&amp;"','"&amp;M233&amp;"','"&amp;R233&amp;"','"&amp;T233&amp;"');","")</f>
        <v/>
      </c>
      <c r="AB233" t="str">
        <f>IF(OR(E233&lt;&gt;E232,I233&lt;&gt;I232),"insert into XWING.UPGRADE_EXPANSION (ID, UPGRADE_ID, EXPANSION_ID, QUANTITY)
select '"&amp;D233&amp;"', ID, '"&amp;J233&amp;"','"&amp;X233&amp;"' from XWING.UPGRADE where NAME = '"&amp;E233&amp;"' and UPGRADE_TYPE_ID = '"&amp;L233&amp;"';","")</f>
        <v>insert into XWING.UPGRADE_EXPANSION (ID, UPGRADE_ID, EXPANSION_ID, QUANTITY)
select '198', ID, '26','1' from XWING.UPGRADE where NAME = 'Système d''occultation' and UPGRADE_TYPE_ID = '12';</v>
      </c>
      <c r="AC233" t="str">
        <f>IF(A233="x",IF(U233&gt;0,"insert into XWING.UPGRADE_RESTRICTION (UPGRADE_ID, RESTRICTION_ID)
values ('"&amp;C233&amp;"','"&amp;U233&amp;"');",""),"")</f>
        <v/>
      </c>
      <c r="AE233">
        <f>IF(A233="x",IF(G233="",1,0),0)</f>
        <v>0</v>
      </c>
      <c r="AF233">
        <f>IF(A233="x",1,0)</f>
        <v>0</v>
      </c>
      <c r="AG233">
        <f t="shared" si="113"/>
        <v>1</v>
      </c>
    </row>
    <row r="234" spans="1:33" x14ac:dyDescent="0.25">
      <c r="A234" t="s">
        <v>106</v>
      </c>
      <c r="B234">
        <f t="shared" si="145"/>
        <v>155</v>
      </c>
      <c r="C234">
        <f t="shared" si="146"/>
        <v>155</v>
      </c>
      <c r="D234">
        <f t="shared" si="104"/>
        <v>199</v>
      </c>
      <c r="E234" s="80" t="s">
        <v>732</v>
      </c>
      <c r="F234" s="80">
        <f t="shared" si="131"/>
        <v>25</v>
      </c>
      <c r="G234" s="111" t="s">
        <v>774</v>
      </c>
      <c r="H234" s="80">
        <f t="shared" ref="H234" si="151">LEN(G234)</f>
        <v>260</v>
      </c>
      <c r="I234" t="s">
        <v>305</v>
      </c>
      <c r="J234">
        <v>26</v>
      </c>
      <c r="K234" t="s">
        <v>75</v>
      </c>
      <c r="L234">
        <v>13</v>
      </c>
      <c r="M234">
        <v>2</v>
      </c>
      <c r="R234">
        <f t="shared" si="147"/>
        <v>0</v>
      </c>
      <c r="T234">
        <f t="shared" si="148"/>
        <v>0</v>
      </c>
      <c r="W234">
        <f t="shared" si="108"/>
        <v>0</v>
      </c>
      <c r="X234">
        <f t="shared" si="149"/>
        <v>1</v>
      </c>
      <c r="Y234">
        <f>IF(OR(E234&lt;&gt;E233,I234&lt;&gt;I233),X234,0)</f>
        <v>1</v>
      </c>
      <c r="AA234" t="str">
        <f>IF(A234="x","insert into XWING.UPGRADE (ID, NAME, DESCRIPTION, UPGRADE_TYPE_ID, COST, UNIQUENESS, LIMITED)
values ('"&amp;C234&amp;"','"&amp;E234&amp;"','"&amp;G234&amp;"','"&amp;L234&amp;"','"&amp;M234&amp;"','"&amp;R234&amp;"','"&amp;T234&amp;"');","")</f>
        <v>insert into XWING.UPGRADE (ID, NAME, DESCRIPTION, UPGRADE_TYPE_ID, COST, UNIQUENESS, LIMITED)
values ('155','Intercepteur "Scyk lourd"','Votre bandeau d''amélioration gagne l''icône d''amélioration &lt;img class="smallicon" src="$path/card/icone_Card_Cannons.png"&gt;, &lt;img class="smallicon" src="$path/card/icone_Card_Torpedoes.png"&gt; ou &lt;img class="smallicon" src="$path/card/icone_Card_Missiles.png"&gt;.','13','2','0','0');</v>
      </c>
      <c r="AB234" t="str">
        <f>IF(OR(E234&lt;&gt;E233,I234&lt;&gt;I233),"insert into XWING.UPGRADE_EXPANSION (ID, UPGRADE_ID, EXPANSION_ID, QUANTITY)
select '"&amp;D234&amp;"', ID, '"&amp;J234&amp;"','"&amp;X234&amp;"' from XWING.UPGRADE where NAME = '"&amp;E234&amp;"' and UPGRADE_TYPE_ID = '"&amp;L234&amp;"';","")</f>
        <v>insert into XWING.UPGRADE_EXPANSION (ID, UPGRADE_ID, EXPANSION_ID, QUANTITY)
select '199', ID, '26','1' from XWING.UPGRADE where NAME = 'Intercepteur "Scyk lourd"' and UPGRADE_TYPE_ID = '13';</v>
      </c>
      <c r="AC234" t="str">
        <f>IF(A234="x",IF(U234&gt;0,"insert into XWING.UPGRADE_RESTRICTION (UPGRADE_ID, RESTRICTION_ID)
values ('"&amp;C234&amp;"','"&amp;U234&amp;"');",""),"")</f>
        <v/>
      </c>
      <c r="AE234">
        <f>IF(A234="x",IF(G234="",1,0),0)</f>
        <v>0</v>
      </c>
      <c r="AF234">
        <f>IF(A234="x",1,0)</f>
        <v>1</v>
      </c>
      <c r="AG234">
        <f t="shared" si="113"/>
        <v>1</v>
      </c>
    </row>
    <row r="235" spans="1:33" x14ac:dyDescent="0.25">
      <c r="B235">
        <f t="shared" ref="B235:B244" si="152">IF(A235="x",B234+1,B234)</f>
        <v>155</v>
      </c>
      <c r="C235" t="str">
        <f t="shared" ref="C235:C244" si="153">IF(A235="x",B235,"")</f>
        <v/>
      </c>
      <c r="D235">
        <f t="shared" si="104"/>
        <v>200</v>
      </c>
      <c r="E235" s="80" t="s">
        <v>726</v>
      </c>
      <c r="F235" s="80">
        <f t="shared" si="131"/>
        <v>23</v>
      </c>
      <c r="I235" t="s">
        <v>306</v>
      </c>
      <c r="J235">
        <v>27</v>
      </c>
      <c r="K235" t="s">
        <v>90</v>
      </c>
      <c r="L235">
        <v>10</v>
      </c>
      <c r="R235">
        <f t="shared" si="147"/>
        <v>0</v>
      </c>
      <c r="T235">
        <f t="shared" si="148"/>
        <v>0</v>
      </c>
      <c r="W235">
        <f t="shared" si="108"/>
        <v>0</v>
      </c>
      <c r="X235">
        <f t="shared" si="149"/>
        <v>1</v>
      </c>
      <c r="Y235">
        <f>IF(OR(E235&lt;&gt;E234,I235&lt;&gt;I234),X235,0)</f>
        <v>1</v>
      </c>
      <c r="AA235" t="str">
        <f>IF(A235="x","insert into XWING.UPGRADE (ID, NAME, DESCRIPTION, UPGRADE_TYPE_ID, COST, UNIQUENESS, LIMITED)
values ('"&amp;C235&amp;"','"&amp;E235&amp;"','"&amp;G235&amp;"','"&amp;L235&amp;"','"&amp;M235&amp;"','"&amp;R235&amp;"','"&amp;T235&amp;"');","")</f>
        <v/>
      </c>
      <c r="AB235" t="str">
        <f>IF(OR(E235&lt;&gt;E234,I235&lt;&gt;I234),"insert into XWING.UPGRADE_EXPANSION (ID, UPGRADE_ID, EXPANSION_ID, QUANTITY)
select '"&amp;D235&amp;"', ID, '"&amp;J235&amp;"','"&amp;X235&amp;"' from XWING.UPGRADE where NAME = '"&amp;E235&amp;"' and UPGRADE_TYPE_ID = '"&amp;L235&amp;"';","")</f>
        <v>insert into XWING.UPGRADE_EXPANSION (ID, UPGRADE_ID, EXPANSION_ID, QUANTITY)
select '200', ID, '27','1' from XWING.UPGRADE where NAME = 'Correcteur de Précision' and UPGRADE_TYPE_ID = '10';</v>
      </c>
      <c r="AC235" t="str">
        <f>IF(A235="x",IF(U235&gt;0,"insert into XWING.UPGRADE_RESTRICTION (UPGRADE_ID, RESTRICTION_ID)
values ('"&amp;C235&amp;"','"&amp;U235&amp;"');",""),"")</f>
        <v/>
      </c>
      <c r="AE235">
        <f>IF(A235="x",IF(G235="",1,0),0)</f>
        <v>0</v>
      </c>
      <c r="AF235">
        <f>IF(A235="x",1,0)</f>
        <v>0</v>
      </c>
      <c r="AG235">
        <f t="shared" si="113"/>
        <v>1</v>
      </c>
    </row>
    <row r="236" spans="1:33" x14ac:dyDescent="0.25">
      <c r="B236">
        <f t="shared" si="152"/>
        <v>155</v>
      </c>
      <c r="C236" t="str">
        <f t="shared" si="153"/>
        <v/>
      </c>
      <c r="D236">
        <f t="shared" si="104"/>
        <v>201</v>
      </c>
      <c r="E236" s="80" t="s">
        <v>91</v>
      </c>
      <c r="F236" s="80">
        <f t="shared" si="131"/>
        <v>11</v>
      </c>
      <c r="I236" t="s">
        <v>306</v>
      </c>
      <c r="J236">
        <v>27</v>
      </c>
      <c r="K236" t="s">
        <v>77</v>
      </c>
      <c r="L236">
        <v>8</v>
      </c>
      <c r="R236">
        <f t="shared" si="147"/>
        <v>0</v>
      </c>
      <c r="T236">
        <f t="shared" si="148"/>
        <v>0</v>
      </c>
      <c r="W236">
        <f t="shared" si="108"/>
        <v>0</v>
      </c>
      <c r="X236">
        <f t="shared" si="149"/>
        <v>1</v>
      </c>
      <c r="Y236">
        <f>IF(OR(E236&lt;&gt;E235,I236&lt;&gt;I235),X236,0)</f>
        <v>1</v>
      </c>
      <c r="AA236" t="str">
        <f>IF(A236="x","insert into XWING.UPGRADE (ID, NAME, DESCRIPTION, UPGRADE_TYPE_ID, COST, UNIQUENESS, LIMITED)
values ('"&amp;C236&amp;"','"&amp;E236&amp;"','"&amp;G236&amp;"','"&amp;L236&amp;"','"&amp;M236&amp;"','"&amp;R236&amp;"','"&amp;T236&amp;"');","")</f>
        <v/>
      </c>
      <c r="AB236" t="str">
        <f>IF(OR(E236&lt;&gt;E235,I236&lt;&gt;I235),"insert into XWING.UPGRADE_EXPANSION (ID, UPGRADE_ID, EXPANSION_ID, QUANTITY)
select '"&amp;D236&amp;"', ID, '"&amp;J236&amp;"','"&amp;X236&amp;"' from XWING.UPGRADE where NAME = '"&amp;E236&amp;"' and UPGRADE_TYPE_ID = '"&amp;L236&amp;"';","")</f>
        <v>insert into XWING.UPGRADE_EXPANSION (ID, UPGRADE_ID, EXPANSION_ID, QUANTITY)
select '201', ID, '27','1' from XWING.UPGRADE where NAME = 'Autoblaster' and UPGRADE_TYPE_ID = '8';</v>
      </c>
      <c r="AC236" t="str">
        <f>IF(A236="x",IF(U236&gt;0,"insert into XWING.UPGRADE_RESTRICTION (UPGRADE_ID, RESTRICTION_ID)
values ('"&amp;C236&amp;"','"&amp;U236&amp;"');",""),"")</f>
        <v/>
      </c>
      <c r="AE236">
        <f>IF(A236="x",IF(G236="",1,0),0)</f>
        <v>0</v>
      </c>
      <c r="AF236">
        <f>IF(A236="x",1,0)</f>
        <v>0</v>
      </c>
      <c r="AG236">
        <f t="shared" si="113"/>
        <v>1</v>
      </c>
    </row>
    <row r="237" spans="1:33" x14ac:dyDescent="0.25">
      <c r="B237">
        <f t="shared" si="152"/>
        <v>155</v>
      </c>
      <c r="C237" t="str">
        <f t="shared" si="153"/>
        <v/>
      </c>
      <c r="D237">
        <f t="shared" si="104"/>
        <v>202</v>
      </c>
      <c r="E237" s="80" t="s">
        <v>730</v>
      </c>
      <c r="F237" s="80">
        <f t="shared" si="131"/>
        <v>18</v>
      </c>
      <c r="I237" t="s">
        <v>306</v>
      </c>
      <c r="J237">
        <v>27</v>
      </c>
      <c r="K237" t="s">
        <v>77</v>
      </c>
      <c r="L237">
        <v>8</v>
      </c>
      <c r="R237">
        <f t="shared" si="147"/>
        <v>0</v>
      </c>
      <c r="T237">
        <f t="shared" si="148"/>
        <v>0</v>
      </c>
      <c r="W237">
        <f t="shared" si="108"/>
        <v>0</v>
      </c>
      <c r="X237">
        <f t="shared" si="149"/>
        <v>1</v>
      </c>
      <c r="Y237">
        <f>IF(OR(E237&lt;&gt;E236,I237&lt;&gt;I236),X237,0)</f>
        <v>1</v>
      </c>
      <c r="AA237" t="str">
        <f>IF(A237="x","insert into XWING.UPGRADE (ID, NAME, DESCRIPTION, UPGRADE_TYPE_ID, COST, UNIQUENESS, LIMITED)
values ('"&amp;C237&amp;"','"&amp;E237&amp;"','"&amp;G237&amp;"','"&amp;L237&amp;"','"&amp;M237&amp;"','"&amp;R237&amp;"','"&amp;T237&amp;"');","")</f>
        <v/>
      </c>
      <c r="AB237" t="str">
        <f>IF(OR(E237&lt;&gt;E236,I237&lt;&gt;I236),"insert into XWING.UPGRADE_EXPANSION (ID, UPGRADE_ID, EXPANSION_ID, QUANTITY)
select '"&amp;D237&amp;"', ID, '"&amp;J237&amp;"','"&amp;X237&amp;"' from XWING.UPGRADE where NAME = '"&amp;E237&amp;"' and UPGRADE_TYPE_ID = '"&amp;L237&amp;"';","")</f>
        <v>insert into XWING.UPGRADE_EXPANSION (ID, UPGRADE_ID, EXPANSION_ID, QUANTITY)
select '202', ID, '27','1' from XWING.UPGRADE where NAME = 'Canon "lacérateur"' and UPGRADE_TYPE_ID = '8';</v>
      </c>
      <c r="AC237" t="str">
        <f>IF(A237="x",IF(U237&gt;0,"insert into XWING.UPGRADE_RESTRICTION (UPGRADE_ID, RESTRICTION_ID)
values ('"&amp;C237&amp;"','"&amp;U237&amp;"');",""),"")</f>
        <v/>
      </c>
      <c r="AE237">
        <f>IF(A237="x",IF(G237="",1,0),0)</f>
        <v>0</v>
      </c>
      <c r="AF237">
        <f>IF(A237="x",1,0)</f>
        <v>0</v>
      </c>
      <c r="AG237">
        <f t="shared" si="113"/>
        <v>1</v>
      </c>
    </row>
    <row r="238" spans="1:33" x14ac:dyDescent="0.25">
      <c r="B238">
        <f t="shared" si="152"/>
        <v>155</v>
      </c>
      <c r="C238" t="str">
        <f t="shared" si="153"/>
        <v/>
      </c>
      <c r="D238">
        <f t="shared" si="104"/>
        <v>203</v>
      </c>
      <c r="E238" s="80" t="s">
        <v>89</v>
      </c>
      <c r="F238" s="80">
        <f t="shared" si="131"/>
        <v>18</v>
      </c>
      <c r="I238" t="s">
        <v>306</v>
      </c>
      <c r="J238">
        <v>27</v>
      </c>
      <c r="K238" t="s">
        <v>78</v>
      </c>
      <c r="L238">
        <v>6</v>
      </c>
      <c r="R238">
        <f t="shared" si="147"/>
        <v>0</v>
      </c>
      <c r="T238">
        <f t="shared" si="148"/>
        <v>0</v>
      </c>
      <c r="W238">
        <f t="shared" si="108"/>
        <v>0</v>
      </c>
      <c r="X238">
        <f t="shared" si="149"/>
        <v>1</v>
      </c>
      <c r="Y238">
        <f>IF(OR(E238&lt;&gt;E237,I238&lt;&gt;I237),X238,0)</f>
        <v>1</v>
      </c>
      <c r="AA238" t="str">
        <f>IF(A238="x","insert into XWING.UPGRADE (ID, NAME, DESCRIPTION, UPGRADE_TYPE_ID, COST, UNIQUENESS, LIMITED)
values ('"&amp;C238&amp;"','"&amp;E238&amp;"','"&amp;G238&amp;"','"&amp;L238&amp;"','"&amp;M238&amp;"','"&amp;R238&amp;"','"&amp;T238&amp;"');","")</f>
        <v/>
      </c>
      <c r="AB238" t="str">
        <f>IF(OR(E238&lt;&gt;E237,I238&lt;&gt;I237),"insert into XWING.UPGRADE_EXPANSION (ID, UPGRADE_ID, EXPANSION_ID, QUANTITY)
select '"&amp;D238&amp;"', ID, '"&amp;J238&amp;"','"&amp;X238&amp;"' from XWING.UPGRADE where NAME = '"&amp;E238&amp;"' and UPGRADE_TYPE_ID = '"&amp;L238&amp;"';","")</f>
        <v>insert into XWING.UPGRADE_EXPANSION (ID, UPGRADE_ID, EXPANSION_ID, QUANTITY)
select '203', ID, '27','1' from XWING.UPGRADE where NAME = 'Mines de proximité' and UPGRADE_TYPE_ID = '6';</v>
      </c>
      <c r="AC238" t="str">
        <f>IF(A238="x",IF(U238&gt;0,"insert into XWING.UPGRADE_RESTRICTION (UPGRADE_ID, RESTRICTION_ID)
values ('"&amp;C238&amp;"','"&amp;U238&amp;"');",""),"")</f>
        <v/>
      </c>
      <c r="AE238">
        <f>IF(A238="x",IF(G238="",1,0),0)</f>
        <v>0</v>
      </c>
      <c r="AF238">
        <f>IF(A238="x",1,0)</f>
        <v>0</v>
      </c>
      <c r="AG238">
        <f t="shared" si="113"/>
        <v>1</v>
      </c>
    </row>
    <row r="239" spans="1:33" x14ac:dyDescent="0.25">
      <c r="B239">
        <f t="shared" si="152"/>
        <v>155</v>
      </c>
      <c r="C239" t="str">
        <f t="shared" si="153"/>
        <v/>
      </c>
      <c r="D239">
        <f t="shared" si="104"/>
        <v>204</v>
      </c>
      <c r="E239" s="80" t="s">
        <v>88</v>
      </c>
      <c r="F239" s="80">
        <f t="shared" si="131"/>
        <v>17</v>
      </c>
      <c r="I239" t="s">
        <v>306</v>
      </c>
      <c r="J239">
        <v>27</v>
      </c>
      <c r="K239" t="s">
        <v>78</v>
      </c>
      <c r="L239">
        <v>6</v>
      </c>
      <c r="R239">
        <f t="shared" si="147"/>
        <v>0</v>
      </c>
      <c r="T239">
        <f t="shared" si="148"/>
        <v>0</v>
      </c>
      <c r="W239">
        <f t="shared" si="108"/>
        <v>0</v>
      </c>
      <c r="X239">
        <f t="shared" si="149"/>
        <v>1</v>
      </c>
      <c r="Y239">
        <f>IF(OR(E239&lt;&gt;E238,I239&lt;&gt;I238),X239,0)</f>
        <v>1</v>
      </c>
      <c r="AA239" t="str">
        <f>IF(A239="x","insert into XWING.UPGRADE (ID, NAME, DESCRIPTION, UPGRADE_TYPE_ID, COST, UNIQUENESS, LIMITED)
values ('"&amp;C239&amp;"','"&amp;E239&amp;"','"&amp;G239&amp;"','"&amp;L239&amp;"','"&amp;M239&amp;"','"&amp;R239&amp;"','"&amp;T239&amp;"');","")</f>
        <v/>
      </c>
      <c r="AB239" t="str">
        <f>IF(OR(E239&lt;&gt;E238,I239&lt;&gt;I238),"insert into XWING.UPGRADE_EXPANSION (ID, UPGRADE_ID, EXPANSION_ID, QUANTITY)
select '"&amp;D239&amp;"', ID, '"&amp;J239&amp;"','"&amp;X239&amp;"' from XWING.UPGRADE where NAME = '"&amp;E239&amp;"' and UPGRADE_TYPE_ID = '"&amp;L239&amp;"';","")</f>
        <v>insert into XWING.UPGRADE_EXPANSION (ID, UPGRADE_ID, EXPANSION_ID, QUANTITY)
select '204', ID, '27','1' from XWING.UPGRADE where NAME = 'Charges sismiques' and UPGRADE_TYPE_ID = '6';</v>
      </c>
      <c r="AC239" t="str">
        <f>IF(A239="x",IF(U239&gt;0,"insert into XWING.UPGRADE_RESTRICTION (UPGRADE_ID, RESTRICTION_ID)
values ('"&amp;C239&amp;"','"&amp;U239&amp;"');",""),"")</f>
        <v/>
      </c>
      <c r="AE239">
        <f>IF(A239="x",IF(G239="",1,0),0)</f>
        <v>0</v>
      </c>
      <c r="AF239">
        <f>IF(A239="x",1,0)</f>
        <v>0</v>
      </c>
      <c r="AG239">
        <f t="shared" si="113"/>
        <v>1</v>
      </c>
    </row>
    <row r="240" spans="1:33" x14ac:dyDescent="0.25">
      <c r="B240">
        <f t="shared" si="152"/>
        <v>155</v>
      </c>
      <c r="C240" t="str">
        <f t="shared" si="153"/>
        <v/>
      </c>
      <c r="D240">
        <f t="shared" si="104"/>
        <v>205</v>
      </c>
      <c r="E240" s="80" t="s">
        <v>721</v>
      </c>
      <c r="F240" s="80">
        <f t="shared" si="131"/>
        <v>20</v>
      </c>
      <c r="I240" t="s">
        <v>306</v>
      </c>
      <c r="J240">
        <v>27</v>
      </c>
      <c r="K240" t="s">
        <v>266</v>
      </c>
      <c r="L240">
        <v>11</v>
      </c>
      <c r="R240">
        <f t="shared" si="147"/>
        <v>0</v>
      </c>
      <c r="T240">
        <f t="shared" si="148"/>
        <v>0</v>
      </c>
      <c r="W240">
        <f t="shared" si="108"/>
        <v>0</v>
      </c>
      <c r="X240">
        <f t="shared" si="149"/>
        <v>1</v>
      </c>
      <c r="Y240">
        <f>IF(OR(E240&lt;&gt;E239,I240&lt;&gt;I239),X240,0)</f>
        <v>1</v>
      </c>
      <c r="AA240" t="str">
        <f>IF(A240="x","insert into XWING.UPGRADE (ID, NAME, DESCRIPTION, UPGRADE_TYPE_ID, COST, UNIQUENESS, LIMITED)
values ('"&amp;C240&amp;"','"&amp;E240&amp;"','"&amp;G240&amp;"','"&amp;L240&amp;"','"&amp;M240&amp;"','"&amp;R240&amp;"','"&amp;T240&amp;"');","")</f>
        <v/>
      </c>
      <c r="AB240" t="str">
        <f>IF(OR(E240&lt;&gt;E239,I240&lt;&gt;I239),"insert into XWING.UPGRADE_EXPANSION (ID, UPGRADE_ID, EXPANSION_ID, QUANTITY)
select '"&amp;D240&amp;"', ID, '"&amp;J240&amp;"','"&amp;X240&amp;"' from XWING.UPGRADE where NAME = '"&amp;E240&amp;"' and UPGRADE_TYPE_ID = '"&amp;L240&amp;"';","")</f>
        <v>insert into XWING.UPGRADE_EXPANSION (ID, UPGRADE_ID, EXPANSION_ID, QUANTITY)
select '205', ID, '27','1' from XWING.UPGRADE where NAME = 'Blaster "De la Mort"' and UPGRADE_TYPE_ID = '11';</v>
      </c>
      <c r="AC240" t="str">
        <f>IF(A240="x",IF(U240&gt;0,"insert into XWING.UPGRADE_RESTRICTION (UPGRADE_ID, RESTRICTION_ID)
values ('"&amp;C240&amp;"','"&amp;U240&amp;"');",""),"")</f>
        <v/>
      </c>
      <c r="AE240">
        <f>IF(A240="x",IF(G240="",1,0),0)</f>
        <v>0</v>
      </c>
      <c r="AF240">
        <f>IF(A240="x",1,0)</f>
        <v>0</v>
      </c>
      <c r="AG240">
        <f t="shared" si="113"/>
        <v>1</v>
      </c>
    </row>
    <row r="241" spans="1:33" x14ac:dyDescent="0.25">
      <c r="A241" t="s">
        <v>106</v>
      </c>
      <c r="B241">
        <f t="shared" si="152"/>
        <v>156</v>
      </c>
      <c r="C241">
        <f t="shared" si="153"/>
        <v>156</v>
      </c>
      <c r="D241">
        <f t="shared" si="104"/>
        <v>206</v>
      </c>
      <c r="E241" s="80" t="s">
        <v>733</v>
      </c>
      <c r="F241" s="80">
        <f t="shared" si="131"/>
        <v>17</v>
      </c>
      <c r="G241" s="80" t="s">
        <v>775</v>
      </c>
      <c r="H241" s="80">
        <f t="shared" ref="H241:H242" si="154">LEN(G241)</f>
        <v>66</v>
      </c>
      <c r="I241" t="s">
        <v>306</v>
      </c>
      <c r="J241">
        <v>27</v>
      </c>
      <c r="K241" t="s">
        <v>266</v>
      </c>
      <c r="L241">
        <v>11</v>
      </c>
      <c r="M241">
        <v>2</v>
      </c>
      <c r="R241">
        <f t="shared" si="147"/>
        <v>0</v>
      </c>
      <c r="T241">
        <f t="shared" si="148"/>
        <v>0</v>
      </c>
      <c r="W241">
        <f t="shared" si="108"/>
        <v>0</v>
      </c>
      <c r="X241">
        <f t="shared" si="149"/>
        <v>1</v>
      </c>
      <c r="Y241">
        <f>IF(OR(E241&lt;&gt;E240,I241&lt;&gt;I240),X241,0)</f>
        <v>1</v>
      </c>
      <c r="AA241" t="str">
        <f>IF(A241="x","insert into XWING.UPGRADE (ID, NAME, DESCRIPTION, UPGRADE_TYPE_ID, COST, UNIQUENESS, LIMITED)
values ('"&amp;C241&amp;"','"&amp;E241&amp;"','"&amp;G241&amp;"','"&amp;L241&amp;"','"&amp;M241&amp;"','"&amp;R241&amp;"','"&amp;T241&amp;"');","")</f>
        <v>insert into XWING.UPGRADE (ID, NAME, DESCRIPTION, UPGRADE_TYPE_ID, COST, UNIQUENESS, LIMITED)
values ('156','Salve Automatique','Quand vous êtes détruit, chaque vaisseau à portée 1 subit 1 dégât.','11','2','0','0');</v>
      </c>
      <c r="AB241" t="str">
        <f>IF(OR(E241&lt;&gt;E240,I241&lt;&gt;I240),"insert into XWING.UPGRADE_EXPANSION (ID, UPGRADE_ID, EXPANSION_ID, QUANTITY)
select '"&amp;D241&amp;"', ID, '"&amp;J241&amp;"','"&amp;X241&amp;"' from XWING.UPGRADE where NAME = '"&amp;E241&amp;"' and UPGRADE_TYPE_ID = '"&amp;L241&amp;"';","")</f>
        <v>insert into XWING.UPGRADE_EXPANSION (ID, UPGRADE_ID, EXPANSION_ID, QUANTITY)
select '206', ID, '27','1' from XWING.UPGRADE where NAME = 'Salve Automatique' and UPGRADE_TYPE_ID = '11';</v>
      </c>
      <c r="AC241" t="str">
        <f>IF(A241="x",IF(U241&gt;0,"insert into XWING.UPGRADE_RESTRICTION (UPGRADE_ID, RESTRICTION_ID)
values ('"&amp;C241&amp;"','"&amp;U241&amp;"');",""),"")</f>
        <v/>
      </c>
      <c r="AE241">
        <f>IF(A241="x",IF(G241="",1,0),0)</f>
        <v>0</v>
      </c>
      <c r="AF241">
        <f>IF(A241="x",1,0)</f>
        <v>1</v>
      </c>
      <c r="AG241">
        <f t="shared" si="113"/>
        <v>1</v>
      </c>
    </row>
    <row r="242" spans="1:33" x14ac:dyDescent="0.25">
      <c r="A242" t="s">
        <v>106</v>
      </c>
      <c r="B242">
        <f t="shared" si="152"/>
        <v>157</v>
      </c>
      <c r="C242">
        <f t="shared" si="153"/>
        <v>157</v>
      </c>
      <c r="D242">
        <f t="shared" si="104"/>
        <v>207</v>
      </c>
      <c r="E242" s="80" t="s">
        <v>734</v>
      </c>
      <c r="F242" s="80">
        <f t="shared" si="131"/>
        <v>20</v>
      </c>
      <c r="G242" s="80" t="s">
        <v>769</v>
      </c>
      <c r="H242" s="80">
        <f t="shared" si="154"/>
        <v>189</v>
      </c>
      <c r="I242" t="s">
        <v>306</v>
      </c>
      <c r="J242">
        <v>27</v>
      </c>
      <c r="K242" t="s">
        <v>266</v>
      </c>
      <c r="L242">
        <v>11</v>
      </c>
      <c r="M242">
        <v>2</v>
      </c>
      <c r="R242">
        <f t="shared" si="147"/>
        <v>0</v>
      </c>
      <c r="T242">
        <f t="shared" si="148"/>
        <v>0</v>
      </c>
      <c r="W242">
        <f t="shared" si="108"/>
        <v>0</v>
      </c>
      <c r="X242">
        <f t="shared" si="149"/>
        <v>1</v>
      </c>
      <c r="Y242">
        <f>IF(OR(E242&lt;&gt;E241,I242&lt;&gt;I241),X242,0)</f>
        <v>1</v>
      </c>
      <c r="AA242" t="str">
        <f>IF(A242="x","insert into XWING.UPGRADE (ID, NAME, DESCRIPTION, UPGRADE_TYPE_ID, COST, UNIQUENESS, LIMITED)
values ('"&amp;C242&amp;"','"&amp;E242&amp;"','"&amp;G242&amp;"','"&amp;L242&amp;"','"&amp;M242&amp;"','"&amp;R242&amp;"','"&amp;T242&amp;"');","")</f>
        <v>insert into XWING.UPGRADE (ID, NAME, DESCRIPTION, UPGRADE_TYPE_ID, COST, UNIQUENESS, LIMITED)
values ('157','Dispositif de Retour','Lors de la phase de combat, au lieu d''effectuer des attaques, vous pouvez recevoir 1 marqueur ionique et subir 1 dégât pour choisir 1 vaisseau ennemi à portée 1. Ce vaisseau subit 1 dégât.','11','2','0','0');</v>
      </c>
      <c r="AB242" t="str">
        <f>IF(OR(E242&lt;&gt;E241,I242&lt;&gt;I241),"insert into XWING.UPGRADE_EXPANSION (ID, UPGRADE_ID, EXPANSION_ID, QUANTITY)
select '"&amp;D242&amp;"', ID, '"&amp;J242&amp;"','"&amp;X242&amp;"' from XWING.UPGRADE where NAME = '"&amp;E242&amp;"' and UPGRADE_TYPE_ID = '"&amp;L242&amp;"';","")</f>
        <v>insert into XWING.UPGRADE_EXPANSION (ID, UPGRADE_ID, EXPANSION_ID, QUANTITY)
select '207', ID, '27','1' from XWING.UPGRADE where NAME = 'Dispositif de Retour' and UPGRADE_TYPE_ID = '11';</v>
      </c>
      <c r="AC242" t="str">
        <f>IF(A242="x",IF(U242&gt;0,"insert into XWING.UPGRADE_RESTRICTION (UPGRADE_ID, RESTRICTION_ID)
values ('"&amp;C242&amp;"','"&amp;U242&amp;"');",""),"")</f>
        <v/>
      </c>
      <c r="AE242">
        <f>IF(A242="x",IF(G242="",1,0),0)</f>
        <v>0</v>
      </c>
      <c r="AF242">
        <f>IF(A242="x",1,0)</f>
        <v>1</v>
      </c>
      <c r="AG242">
        <f t="shared" si="113"/>
        <v>1</v>
      </c>
    </row>
    <row r="243" spans="1:33" x14ac:dyDescent="0.25">
      <c r="B243">
        <f t="shared" si="152"/>
        <v>157</v>
      </c>
      <c r="C243" t="str">
        <f t="shared" si="153"/>
        <v/>
      </c>
      <c r="D243">
        <f t="shared" si="104"/>
        <v>208</v>
      </c>
      <c r="E243" s="80" t="s">
        <v>727</v>
      </c>
      <c r="F243" s="80">
        <f t="shared" si="131"/>
        <v>22</v>
      </c>
      <c r="I243" t="s">
        <v>306</v>
      </c>
      <c r="J243">
        <v>27</v>
      </c>
      <c r="K243" t="s">
        <v>266</v>
      </c>
      <c r="L243">
        <v>11</v>
      </c>
      <c r="R243">
        <f t="shared" si="147"/>
        <v>0</v>
      </c>
      <c r="T243">
        <f t="shared" si="148"/>
        <v>0</v>
      </c>
      <c r="W243">
        <f t="shared" si="108"/>
        <v>0</v>
      </c>
      <c r="X243">
        <f t="shared" si="149"/>
        <v>1</v>
      </c>
      <c r="Y243">
        <f>IF(OR(E243&lt;&gt;E242,I243&lt;&gt;I242),X243,0)</f>
        <v>1</v>
      </c>
      <c r="AA243" t="str">
        <f>IF(A243="x","insert into XWING.UPGRADE (ID, NAME, DESCRIPTION, UPGRADE_TYPE_ID, COST, UNIQUENESS, LIMITED)
values ('"&amp;C243&amp;"','"&amp;E243&amp;"','"&amp;G243&amp;"','"&amp;L243&amp;"','"&amp;M243&amp;"','"&amp;R243&amp;"','"&amp;T243&amp;"');","")</f>
        <v/>
      </c>
      <c r="AB243" t="str">
        <f>IF(OR(E243&lt;&gt;E242,I243&lt;&gt;I242),"insert into XWING.UPGRADE_EXPANSION (ID, UPGRADE_ID, EXPANSION_ID, QUANTITY)
select '"&amp;D243&amp;"', ID, '"&amp;J243&amp;"','"&amp;X243&amp;"' from XWING.UPGRADE where NAME = '"&amp;E243&amp;"' and UPGRADE_TYPE_ID = '"&amp;L243&amp;"';","")</f>
        <v>insert into XWING.UPGRADE_EXPANSION (ID, UPGRADE_ID, EXPANSION_ID, QUANTITY)
select '208', ID, '27','1' from XWING.UPGRADE where NAME = 'Amortisseurs inertiels' and UPGRADE_TYPE_ID = '11';</v>
      </c>
      <c r="AC243" t="str">
        <f>IF(A243="x",IF(U243&gt;0,"insert into XWING.UPGRADE_RESTRICTION (UPGRADE_ID, RESTRICTION_ID)
values ('"&amp;C243&amp;"','"&amp;U243&amp;"');",""),"")</f>
        <v/>
      </c>
      <c r="AE243">
        <f>IF(A243="x",IF(G243="",1,0),0)</f>
        <v>0</v>
      </c>
      <c r="AF243">
        <f>IF(A243="x",1,0)</f>
        <v>0</v>
      </c>
      <c r="AG243">
        <f t="shared" si="113"/>
        <v>1</v>
      </c>
    </row>
    <row r="244" spans="1:33" x14ac:dyDescent="0.25">
      <c r="A244" t="s">
        <v>106</v>
      </c>
      <c r="B244">
        <f t="shared" si="152"/>
        <v>158</v>
      </c>
      <c r="C244">
        <f t="shared" si="153"/>
        <v>158</v>
      </c>
      <c r="D244">
        <f t="shared" si="104"/>
        <v>209</v>
      </c>
      <c r="E244" s="80" t="s">
        <v>306</v>
      </c>
      <c r="F244" s="80">
        <f t="shared" si="131"/>
        <v>7</v>
      </c>
      <c r="G244" s="80" t="s">
        <v>770</v>
      </c>
      <c r="H244" s="80">
        <f t="shared" ref="H244" si="155">LEN(G244)</f>
        <v>153</v>
      </c>
      <c r="I244" t="s">
        <v>306</v>
      </c>
      <c r="J244">
        <v>27</v>
      </c>
      <c r="K244" t="s">
        <v>75</v>
      </c>
      <c r="L244">
        <v>13</v>
      </c>
      <c r="M244">
        <v>0</v>
      </c>
      <c r="R244">
        <f t="shared" si="147"/>
        <v>0</v>
      </c>
      <c r="T244">
        <f t="shared" si="148"/>
        <v>0</v>
      </c>
      <c r="W244">
        <f t="shared" ref="W244" si="156">IF(AND(E244=E245,I244=I245),X245,0)</f>
        <v>0</v>
      </c>
      <c r="X244">
        <f t="shared" ref="X244" si="157">W244+1</f>
        <v>1</v>
      </c>
      <c r="Y244">
        <f t="shared" ref="Y244" si="158">IF(OR(E244&lt;&gt;E243,I244&lt;&gt;I243),X244,0)</f>
        <v>1</v>
      </c>
      <c r="AA244" t="str">
        <f t="shared" ref="AA244" si="159">IF(A244="x","insert into XWING.UPGRADE (ID, NAME, DESCRIPTION, UPGRADE_TYPE_ID, COST, UNIQUENESS, LIMITED)
values ('"&amp;C244&amp;"','"&amp;E244&amp;"','"&amp;G244&amp;"','"&amp;L244&amp;"','"&amp;M244&amp;"','"&amp;R244&amp;"','"&amp;T244&amp;"');","")</f>
        <v>insert into XWING.UPGRADE (ID, NAME, DESCRIPTION, UPGRADE_TYPE_ID, COST, UNIQUENESS, LIMITED)
values ('158','IG-2000','Vous avez la capacité de pilote de chaque autre vaisseau allié avec la carte d''amélioration &lt;i&gt;IG-2000&lt;/i&gt; (en plus de votre propre capacité de pilote).','13','0','0','0');</v>
      </c>
      <c r="AB244" t="str">
        <f t="shared" ref="AB244" si="160">IF(OR(E244&lt;&gt;E243,I244&lt;&gt;I243),"insert into XWING.UPGRADE_EXPANSION (ID, UPGRADE_ID, EXPANSION_ID, QUANTITY)
select '"&amp;D244&amp;"', ID, '"&amp;J244&amp;"','"&amp;X244&amp;"' from XWING.UPGRADE where NAME = '"&amp;E244&amp;"' and UPGRADE_TYPE_ID = '"&amp;L244&amp;"';","")</f>
        <v>insert into XWING.UPGRADE_EXPANSION (ID, UPGRADE_ID, EXPANSION_ID, QUANTITY)
select '209', ID, '27','1' from XWING.UPGRADE where NAME = 'IG-2000' and UPGRADE_TYPE_ID = '13';</v>
      </c>
      <c r="AC244" t="str">
        <f>IF(A244="x",IF(U244&gt;0,"insert into XWING.UPGRADE_RESTRICTION (UPGRADE_ID, RESTRICTION_ID)
values ('"&amp;C244&amp;"','"&amp;U244&amp;"');",""),"")</f>
        <v/>
      </c>
      <c r="AE244">
        <f>IF(A244="x",IF(G244="",1,0),0)</f>
        <v>0</v>
      </c>
      <c r="AF244">
        <f>IF(A244="x",1,0)</f>
        <v>1</v>
      </c>
      <c r="AG244">
        <f t="shared" si="113"/>
        <v>1</v>
      </c>
    </row>
  </sheetData>
  <autoFilter ref="A1:AG1">
    <filterColumn colId="22" showButton="0"/>
    <filterColumn colId="23" showButton="0"/>
  </autoFilter>
  <mergeCells count="1">
    <mergeCell ref="W1:Y1"/>
  </mergeCells>
  <conditionalFormatting sqref="F1:F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1"/>
  <sheetViews>
    <sheetView topLeftCell="A106" workbookViewId="0">
      <selection activeCell="K139" sqref="K139"/>
    </sheetView>
  </sheetViews>
  <sheetFormatPr baseColWidth="10" defaultRowHeight="15" x14ac:dyDescent="0.25"/>
  <cols>
    <col min="1" max="7" width="4.7109375" style="7" customWidth="1"/>
    <col min="8" max="8" width="3" bestFit="1" customWidth="1"/>
    <col min="9" max="14" width="4.7109375" style="7" customWidth="1"/>
    <col min="15" max="15" width="4.7109375" customWidth="1"/>
    <col min="16" max="22" width="4.7109375" style="7" customWidth="1"/>
    <col min="23" max="38" width="4.7109375" customWidth="1"/>
    <col min="40" max="46" width="4.7109375" customWidth="1"/>
  </cols>
  <sheetData>
    <row r="1" spans="1:32" ht="15.75" thickBot="1" x14ac:dyDescent="0.3">
      <c r="A1" s="13"/>
      <c r="B1" s="23" t="s">
        <v>149</v>
      </c>
      <c r="C1" s="23" t="s">
        <v>148</v>
      </c>
      <c r="D1" s="23" t="s">
        <v>150</v>
      </c>
      <c r="E1" s="23" t="s">
        <v>151</v>
      </c>
      <c r="F1" s="23" t="s">
        <v>152</v>
      </c>
      <c r="G1" s="24" t="s">
        <v>153</v>
      </c>
    </row>
    <row r="2" spans="1:32" x14ac:dyDescent="0.25">
      <c r="A2" s="13">
        <v>5</v>
      </c>
      <c r="B2" s="25"/>
      <c r="C2" s="26"/>
      <c r="D2" s="26"/>
      <c r="E2" s="26"/>
      <c r="F2" s="26"/>
      <c r="G2" s="27"/>
      <c r="H2">
        <f>H1+1</f>
        <v>1</v>
      </c>
      <c r="I2" s="7">
        <f>IF(B2="x",B$1,0)</f>
        <v>0</v>
      </c>
      <c r="J2" s="7">
        <f t="shared" ref="J2:N6" si="0">IF(C2="x",C$1,0)</f>
        <v>0</v>
      </c>
      <c r="K2" s="7">
        <f t="shared" si="0"/>
        <v>0</v>
      </c>
      <c r="L2" s="7">
        <f t="shared" si="0"/>
        <v>0</v>
      </c>
      <c r="M2" s="7">
        <f t="shared" si="0"/>
        <v>0</v>
      </c>
      <c r="N2" s="7">
        <f t="shared" si="0"/>
        <v>0</v>
      </c>
      <c r="U2" s="7" t="str">
        <f>IF(I2="VGS",IF(O2="G",10,IF(O2="W",11,12)),IF(I2="SG",18,""))</f>
        <v/>
      </c>
      <c r="V2" s="7" t="str">
        <f>IF(J2="VG",IF(P2="G",4,IF(P2="W",5,6)),"")</f>
        <v/>
      </c>
      <c r="W2" s="7" t="str">
        <f>IF(K2="D",IF(Q2="G",1,IF(Q2="W",2,3)),IF(K2="S",17,""))</f>
        <v/>
      </c>
      <c r="X2" s="7" t="str">
        <f>IF(L2="VD",IF(R2="G",7,IF(R2="W",8,9)),"")</f>
        <v/>
      </c>
      <c r="Y2" s="7" t="str">
        <f>IF(M2="VDS",IF(S2="G",13,IF(S2="W",14,15)),IF(M2="SD",19,""))</f>
        <v/>
      </c>
      <c r="Z2" s="7" t="str">
        <f>IF(N2="DT",16,"")</f>
        <v/>
      </c>
      <c r="AA2" t="str">
        <f t="shared" ref="AA2:AA33" si="1">IF(U2&lt;&gt;"","insert into XWING.DIAL (ID, SHIP_TYPE_ID, MANEUVER_TYPE_ID, SPEED)
select count('x') + 1, '"&amp;$H2&amp;"','"&amp;U2&amp;"','"&amp;$A2&amp;"' from XWING.DIAL;","")</f>
        <v/>
      </c>
      <c r="AB2" t="str">
        <f t="shared" ref="AB2:AB33" si="2">IF(V2&lt;&gt;"","insert into XWING.DIAL (ID, SHIP_TYPE_ID, MANEUVER_TYPE_ID, SPEED)
select count('x') + 1, '"&amp;$H2&amp;"','"&amp;V2&amp;"','"&amp;$A2&amp;"' from XWING.DIAL;","")</f>
        <v/>
      </c>
      <c r="AC2" t="str">
        <f t="shared" ref="AC2:AC33" si="3">IF(W2&lt;&gt;"","insert into XWING.DIAL (ID, SHIP_TYPE_ID, MANEUVER_TYPE_ID, SPEED)
select count('x') + 1, '"&amp;$H2&amp;"','"&amp;W2&amp;"','"&amp;$A2&amp;"' from XWING.DIAL;","")</f>
        <v/>
      </c>
      <c r="AD2" t="str">
        <f t="shared" ref="AD2:AD33" si="4">IF(X2&lt;&gt;"","insert into XWING.DIAL (ID, SHIP_TYPE_ID, MANEUVER_TYPE_ID, SPEED)
select count('x') + 1, '"&amp;$H2&amp;"','"&amp;X2&amp;"','"&amp;$A2&amp;"' from XWING.DIAL;","")</f>
        <v/>
      </c>
      <c r="AE2" t="str">
        <f t="shared" ref="AE2:AE33" si="5">IF(Y2&lt;&gt;"","insert into XWING.DIAL (ID, SHIP_TYPE_ID, MANEUVER_TYPE_ID, SPEED)
select count('x') + 1, '"&amp;$H2&amp;"','"&amp;Y2&amp;"','"&amp;$A2&amp;"' from XWING.DIAL;","")</f>
        <v/>
      </c>
      <c r="AF2" t="str">
        <f t="shared" ref="AF2:AF33" si="6">IF(Z2&lt;&gt;"","insert into XWING.DIAL (ID, SHIP_TYPE_ID, MANEUVER_TYPE_ID, SPEED)
select count('x') + 1, '"&amp;$H2&amp;"','"&amp;Z2&amp;"','"&amp;$A2&amp;"' from XWING.DIAL;","")</f>
        <v/>
      </c>
    </row>
    <row r="3" spans="1:32" x14ac:dyDescent="0.25">
      <c r="A3" s="13">
        <v>4</v>
      </c>
      <c r="B3" s="28"/>
      <c r="C3" s="15"/>
      <c r="D3" s="14" t="s">
        <v>106</v>
      </c>
      <c r="E3" s="15"/>
      <c r="F3" s="15"/>
      <c r="G3" s="17" t="s">
        <v>106</v>
      </c>
      <c r="H3">
        <f>H2</f>
        <v>1</v>
      </c>
      <c r="I3" s="7">
        <f>IF(B3="x",B$1,0)</f>
        <v>0</v>
      </c>
      <c r="J3" s="7">
        <f t="shared" si="0"/>
        <v>0</v>
      </c>
      <c r="K3" s="7" t="str">
        <f t="shared" si="0"/>
        <v>D</v>
      </c>
      <c r="L3" s="7">
        <f t="shared" si="0"/>
        <v>0</v>
      </c>
      <c r="M3" s="7">
        <f t="shared" si="0"/>
        <v>0</v>
      </c>
      <c r="N3" s="7" t="str">
        <f t="shared" si="0"/>
        <v>DT</v>
      </c>
      <c r="Q3" s="7" t="s">
        <v>500</v>
      </c>
      <c r="T3" s="7" t="s">
        <v>196</v>
      </c>
      <c r="U3" s="7" t="str">
        <f t="shared" ref="U3:U66" si="7">IF(I3="VGS",IF(O3="G",10,IF(O3="W",11,12)),IF(I3="SG",18,""))</f>
        <v/>
      </c>
      <c r="V3" s="7" t="str">
        <f t="shared" ref="V3:V66" si="8">IF(J3="VG",IF(P3="G",4,IF(P3="W",5,6)),"")</f>
        <v/>
      </c>
      <c r="W3" s="7">
        <f t="shared" ref="W3:W66" si="9">IF(K3="D",IF(Q3="G",1,IF(Q3="W",2,3)),IF(K3="S",17,""))</f>
        <v>2</v>
      </c>
      <c r="X3" s="7" t="str">
        <f t="shared" ref="X3:X66" si="10">IF(L3="VD",IF(R3="G",7,IF(R3="W",8,9)),"")</f>
        <v/>
      </c>
      <c r="Y3" s="7" t="str">
        <f t="shared" ref="Y3:Y66" si="11">IF(M3="VDS",IF(S3="G",13,IF(S3="W",14,15)),IF(M3="SD",19,""))</f>
        <v/>
      </c>
      <c r="Z3" s="7">
        <f t="shared" ref="Z3:Z50" si="12">IF(N3="DT",16,"")</f>
        <v>16</v>
      </c>
      <c r="AA3" t="str">
        <f t="shared" si="1"/>
        <v/>
      </c>
      <c r="AB3" t="str">
        <f t="shared" si="2"/>
        <v/>
      </c>
      <c r="AC3" t="str">
        <f t="shared" si="3"/>
        <v>insert into XWING.DIAL (ID, SHIP_TYPE_ID, MANEUVER_TYPE_ID, SPEED)
select count('x') + 1, '1','2','4' from XWING.DIAL;</v>
      </c>
      <c r="AD3" t="str">
        <f t="shared" si="4"/>
        <v/>
      </c>
      <c r="AE3" t="str">
        <f t="shared" si="5"/>
        <v/>
      </c>
      <c r="AF3" t="str">
        <f t="shared" si="6"/>
        <v>insert into XWING.DIAL (ID, SHIP_TYPE_ID, MANEUVER_TYPE_ID, SPEED)
select count('x') + 1, '1','16','4' from XWING.DIAL;</v>
      </c>
    </row>
    <row r="4" spans="1:32" x14ac:dyDescent="0.25">
      <c r="A4" s="13">
        <v>3</v>
      </c>
      <c r="B4" s="13" t="s">
        <v>106</v>
      </c>
      <c r="C4" s="14" t="s">
        <v>106</v>
      </c>
      <c r="D4" s="14" t="s">
        <v>106</v>
      </c>
      <c r="E4" s="14" t="s">
        <v>106</v>
      </c>
      <c r="F4" s="14" t="s">
        <v>106</v>
      </c>
      <c r="G4" s="16"/>
      <c r="H4">
        <f>H3</f>
        <v>1</v>
      </c>
      <c r="I4" s="7" t="str">
        <f>IF(B4="x",B$1,0)</f>
        <v>VGS</v>
      </c>
      <c r="J4" s="7" t="str">
        <f t="shared" si="0"/>
        <v>VG</v>
      </c>
      <c r="K4" s="7" t="str">
        <f t="shared" si="0"/>
        <v>D</v>
      </c>
      <c r="L4" s="7" t="str">
        <f t="shared" si="0"/>
        <v>VD</v>
      </c>
      <c r="M4" s="7" t="str">
        <f t="shared" si="0"/>
        <v>VDS</v>
      </c>
      <c r="N4" s="7">
        <f t="shared" si="0"/>
        <v>0</v>
      </c>
      <c r="O4" t="s">
        <v>500</v>
      </c>
      <c r="P4" s="7" t="s">
        <v>500</v>
      </c>
      <c r="Q4" s="7" t="s">
        <v>500</v>
      </c>
      <c r="R4" s="7" t="s">
        <v>500</v>
      </c>
      <c r="S4" s="7" t="s">
        <v>500</v>
      </c>
      <c r="U4" s="7">
        <f t="shared" si="7"/>
        <v>11</v>
      </c>
      <c r="V4" s="7">
        <f t="shared" si="8"/>
        <v>5</v>
      </c>
      <c r="W4" s="7">
        <f t="shared" si="9"/>
        <v>2</v>
      </c>
      <c r="X4" s="7">
        <f t="shared" si="10"/>
        <v>8</v>
      </c>
      <c r="Y4" s="7">
        <f t="shared" si="11"/>
        <v>14</v>
      </c>
      <c r="Z4" s="7" t="str">
        <f t="shared" si="12"/>
        <v/>
      </c>
      <c r="AA4" t="str">
        <f t="shared" si="1"/>
        <v>insert into XWING.DIAL (ID, SHIP_TYPE_ID, MANEUVER_TYPE_ID, SPEED)
select count('x') + 1, '1','11','3' from XWING.DIAL;</v>
      </c>
      <c r="AB4" t="str">
        <f t="shared" si="2"/>
        <v>insert into XWING.DIAL (ID, SHIP_TYPE_ID, MANEUVER_TYPE_ID, SPEED)
select count('x') + 1, '1','5','3' from XWING.DIAL;</v>
      </c>
      <c r="AC4" t="str">
        <f t="shared" si="3"/>
        <v>insert into XWING.DIAL (ID, SHIP_TYPE_ID, MANEUVER_TYPE_ID, SPEED)
select count('x') + 1, '1','2','3' from XWING.DIAL;</v>
      </c>
      <c r="AD4" t="str">
        <f t="shared" si="4"/>
        <v>insert into XWING.DIAL (ID, SHIP_TYPE_ID, MANEUVER_TYPE_ID, SPEED)
select count('x') + 1, '1','8','3' from XWING.DIAL;</v>
      </c>
      <c r="AE4" t="str">
        <f t="shared" si="5"/>
        <v>insert into XWING.DIAL (ID, SHIP_TYPE_ID, MANEUVER_TYPE_ID, SPEED)
select count('x') + 1, '1','14','3' from XWING.DIAL;</v>
      </c>
      <c r="AF4" t="str">
        <f t="shared" si="6"/>
        <v/>
      </c>
    </row>
    <row r="5" spans="1:32" x14ac:dyDescent="0.25">
      <c r="A5" s="13">
        <v>2</v>
      </c>
      <c r="B5" s="13" t="s">
        <v>106</v>
      </c>
      <c r="C5" s="14" t="s">
        <v>106</v>
      </c>
      <c r="D5" s="18" t="s">
        <v>106</v>
      </c>
      <c r="E5" s="14" t="s">
        <v>106</v>
      </c>
      <c r="F5" s="14" t="s">
        <v>106</v>
      </c>
      <c r="G5" s="16"/>
      <c r="H5">
        <f>H4</f>
        <v>1</v>
      </c>
      <c r="I5" s="7" t="str">
        <f>IF(B5="x",B$1,0)</f>
        <v>VGS</v>
      </c>
      <c r="J5" s="7" t="str">
        <f t="shared" si="0"/>
        <v>VG</v>
      </c>
      <c r="K5" s="7" t="str">
        <f t="shared" si="0"/>
        <v>D</v>
      </c>
      <c r="L5" s="7" t="str">
        <f t="shared" si="0"/>
        <v>VD</v>
      </c>
      <c r="M5" s="7" t="str">
        <f t="shared" si="0"/>
        <v>VDS</v>
      </c>
      <c r="N5" s="7">
        <f t="shared" si="0"/>
        <v>0</v>
      </c>
      <c r="O5" t="s">
        <v>500</v>
      </c>
      <c r="P5" s="7" t="s">
        <v>500</v>
      </c>
      <c r="Q5" s="7" t="s">
        <v>502</v>
      </c>
      <c r="R5" s="7" t="s">
        <v>500</v>
      </c>
      <c r="S5" s="7" t="s">
        <v>500</v>
      </c>
      <c r="U5" s="7">
        <f t="shared" si="7"/>
        <v>11</v>
      </c>
      <c r="V5" s="7">
        <f t="shared" si="8"/>
        <v>5</v>
      </c>
      <c r="W5" s="7">
        <f t="shared" si="9"/>
        <v>1</v>
      </c>
      <c r="X5" s="7">
        <f t="shared" si="10"/>
        <v>8</v>
      </c>
      <c r="Y5" s="7">
        <f t="shared" si="11"/>
        <v>14</v>
      </c>
      <c r="Z5" s="7" t="str">
        <f t="shared" si="12"/>
        <v/>
      </c>
      <c r="AA5" t="str">
        <f t="shared" si="1"/>
        <v>insert into XWING.DIAL (ID, SHIP_TYPE_ID, MANEUVER_TYPE_ID, SPEED)
select count('x') + 1, '1','11','2' from XWING.DIAL;</v>
      </c>
      <c r="AB5" t="str">
        <f t="shared" si="2"/>
        <v>insert into XWING.DIAL (ID, SHIP_TYPE_ID, MANEUVER_TYPE_ID, SPEED)
select count('x') + 1, '1','5','2' from XWING.DIAL;</v>
      </c>
      <c r="AC5" t="str">
        <f t="shared" si="3"/>
        <v>insert into XWING.DIAL (ID, SHIP_TYPE_ID, MANEUVER_TYPE_ID, SPEED)
select count('x') + 1, '1','1','2' from XWING.DIAL;</v>
      </c>
      <c r="AD5" t="str">
        <f t="shared" si="4"/>
        <v>insert into XWING.DIAL (ID, SHIP_TYPE_ID, MANEUVER_TYPE_ID, SPEED)
select count('x') + 1, '1','8','2' from XWING.DIAL;</v>
      </c>
      <c r="AE5" t="str">
        <f t="shared" si="5"/>
        <v>insert into XWING.DIAL (ID, SHIP_TYPE_ID, MANEUVER_TYPE_ID, SPEED)
select count('x') + 1, '1','14','2' from XWING.DIAL;</v>
      </c>
      <c r="AF5" t="str">
        <f t="shared" si="6"/>
        <v/>
      </c>
    </row>
    <row r="6" spans="1:32" ht="15.75" thickBot="1" x14ac:dyDescent="0.3">
      <c r="A6" s="19">
        <v>1</v>
      </c>
      <c r="B6" s="29"/>
      <c r="C6" s="21" t="s">
        <v>106</v>
      </c>
      <c r="D6" s="21" t="s">
        <v>106</v>
      </c>
      <c r="E6" s="21" t="s">
        <v>106</v>
      </c>
      <c r="F6" s="20"/>
      <c r="G6" s="22"/>
      <c r="H6">
        <f>H5</f>
        <v>1</v>
      </c>
      <c r="I6" s="7">
        <f>IF(B6="x",B$1,0)</f>
        <v>0</v>
      </c>
      <c r="J6" s="7" t="str">
        <f t="shared" si="0"/>
        <v>VG</v>
      </c>
      <c r="K6" s="7" t="str">
        <f t="shared" si="0"/>
        <v>D</v>
      </c>
      <c r="L6" s="7" t="str">
        <f t="shared" si="0"/>
        <v>VD</v>
      </c>
      <c r="M6" s="7">
        <f t="shared" si="0"/>
        <v>0</v>
      </c>
      <c r="N6" s="7">
        <f t="shared" si="0"/>
        <v>0</v>
      </c>
      <c r="P6" s="7" t="s">
        <v>502</v>
      </c>
      <c r="Q6" s="7" t="s">
        <v>502</v>
      </c>
      <c r="R6" s="7" t="s">
        <v>502</v>
      </c>
      <c r="U6" s="7" t="str">
        <f t="shared" si="7"/>
        <v/>
      </c>
      <c r="V6" s="7">
        <f t="shared" si="8"/>
        <v>4</v>
      </c>
      <c r="W6" s="7">
        <f t="shared" si="9"/>
        <v>1</v>
      </c>
      <c r="X6" s="7">
        <f t="shared" si="10"/>
        <v>7</v>
      </c>
      <c r="Y6" s="7" t="str">
        <f t="shared" si="11"/>
        <v/>
      </c>
      <c r="Z6" s="7" t="str">
        <f t="shared" si="12"/>
        <v/>
      </c>
      <c r="AA6" t="str">
        <f t="shared" si="1"/>
        <v/>
      </c>
      <c r="AB6" t="str">
        <f t="shared" si="2"/>
        <v>insert into XWING.DIAL (ID, SHIP_TYPE_ID, MANEUVER_TYPE_ID, SPEED)
select count('x') + 1, '1','4','1' from XWING.DIAL;</v>
      </c>
      <c r="AC6" t="str">
        <f t="shared" si="3"/>
        <v>insert into XWING.DIAL (ID, SHIP_TYPE_ID, MANEUVER_TYPE_ID, SPEED)
select count('x') + 1, '1','1','1' from XWING.DIAL;</v>
      </c>
      <c r="AD6" t="str">
        <f t="shared" si="4"/>
        <v>insert into XWING.DIAL (ID, SHIP_TYPE_ID, MANEUVER_TYPE_ID, SPEED)
select count('x') + 1, '1','7','1' from XWING.DIAL;</v>
      </c>
      <c r="AE6" t="str">
        <f t="shared" si="5"/>
        <v/>
      </c>
      <c r="AF6" t="str">
        <f t="shared" si="6"/>
        <v/>
      </c>
    </row>
    <row r="7" spans="1:32" x14ac:dyDescent="0.25">
      <c r="A7" s="13">
        <v>5</v>
      </c>
      <c r="B7" s="25"/>
      <c r="C7" s="26"/>
      <c r="D7" s="26"/>
      <c r="E7" s="26"/>
      <c r="F7" s="26"/>
      <c r="G7" s="27"/>
      <c r="H7">
        <f>H6+1</f>
        <v>2</v>
      </c>
      <c r="I7" s="7">
        <f t="shared" ref="I7:I51" si="13">IF(B7="x",B$1,0)</f>
        <v>0</v>
      </c>
      <c r="J7" s="7">
        <f t="shared" ref="J7:J51" si="14">IF(C7="x",C$1,0)</f>
        <v>0</v>
      </c>
      <c r="K7" s="7">
        <f t="shared" ref="K7:K51" si="15">IF(D7="x",D$1,0)</f>
        <v>0</v>
      </c>
      <c r="L7" s="7">
        <f t="shared" ref="L7:L51" si="16">IF(E7="x",E$1,0)</f>
        <v>0</v>
      </c>
      <c r="M7" s="7">
        <f t="shared" ref="M7:M51" si="17">IF(F7="x",F$1,0)</f>
        <v>0</v>
      </c>
      <c r="N7" s="7">
        <f t="shared" ref="N7:N51" si="18">IF(G7="x",G$1,0)</f>
        <v>0</v>
      </c>
      <c r="U7" s="7" t="str">
        <f t="shared" si="7"/>
        <v/>
      </c>
      <c r="V7" s="7" t="str">
        <f t="shared" si="8"/>
        <v/>
      </c>
      <c r="W7" s="7" t="str">
        <f t="shared" si="9"/>
        <v/>
      </c>
      <c r="X7" s="7" t="str">
        <f t="shared" si="10"/>
        <v/>
      </c>
      <c r="Y7" s="7" t="str">
        <f t="shared" si="11"/>
        <v/>
      </c>
      <c r="Z7" s="7" t="str">
        <f t="shared" si="12"/>
        <v/>
      </c>
      <c r="AA7" t="str">
        <f t="shared" si="1"/>
        <v/>
      </c>
      <c r="AB7" t="str">
        <f t="shared" si="2"/>
        <v/>
      </c>
      <c r="AC7" t="str">
        <f t="shared" si="3"/>
        <v/>
      </c>
      <c r="AD7" t="str">
        <f t="shared" si="4"/>
        <v/>
      </c>
      <c r="AE7" t="str">
        <f t="shared" si="5"/>
        <v/>
      </c>
      <c r="AF7" t="str">
        <f t="shared" si="6"/>
        <v/>
      </c>
    </row>
    <row r="8" spans="1:32" x14ac:dyDescent="0.25">
      <c r="A8" s="13">
        <v>4</v>
      </c>
      <c r="B8" s="28"/>
      <c r="C8" s="15"/>
      <c r="D8" s="32" t="s">
        <v>106</v>
      </c>
      <c r="E8" s="15"/>
      <c r="F8" s="15"/>
      <c r="G8" s="17" t="s">
        <v>106</v>
      </c>
      <c r="H8">
        <f>H7</f>
        <v>2</v>
      </c>
      <c r="I8" s="7">
        <f t="shared" si="13"/>
        <v>0</v>
      </c>
      <c r="J8" s="7">
        <f t="shared" si="14"/>
        <v>0</v>
      </c>
      <c r="K8" s="7" t="str">
        <f t="shared" si="15"/>
        <v>D</v>
      </c>
      <c r="L8" s="7">
        <f t="shared" si="16"/>
        <v>0</v>
      </c>
      <c r="M8" s="7">
        <f t="shared" si="17"/>
        <v>0</v>
      </c>
      <c r="N8" s="7" t="str">
        <f t="shared" si="18"/>
        <v>DT</v>
      </c>
      <c r="Q8" s="7" t="s">
        <v>196</v>
      </c>
      <c r="T8" s="7" t="s">
        <v>196</v>
      </c>
      <c r="U8" s="7" t="str">
        <f t="shared" si="7"/>
        <v/>
      </c>
      <c r="V8" s="7" t="str">
        <f t="shared" si="8"/>
        <v/>
      </c>
      <c r="W8" s="7">
        <f t="shared" si="9"/>
        <v>3</v>
      </c>
      <c r="X8" s="7" t="str">
        <f t="shared" si="10"/>
        <v/>
      </c>
      <c r="Y8" s="7" t="str">
        <f t="shared" si="11"/>
        <v/>
      </c>
      <c r="Z8" s="7">
        <f t="shared" si="12"/>
        <v>16</v>
      </c>
      <c r="AA8" t="str">
        <f t="shared" si="1"/>
        <v/>
      </c>
      <c r="AB8" t="str">
        <f t="shared" si="2"/>
        <v/>
      </c>
      <c r="AC8" t="str">
        <f t="shared" si="3"/>
        <v>insert into XWING.DIAL (ID, SHIP_TYPE_ID, MANEUVER_TYPE_ID, SPEED)
select count('x') + 1, '2','3','4' from XWING.DIAL;</v>
      </c>
      <c r="AD8" t="str">
        <f t="shared" si="4"/>
        <v/>
      </c>
      <c r="AE8" t="str">
        <f t="shared" si="5"/>
        <v/>
      </c>
      <c r="AF8" t="str">
        <f t="shared" si="6"/>
        <v>insert into XWING.DIAL (ID, SHIP_TYPE_ID, MANEUVER_TYPE_ID, SPEED)
select count('x') + 1, '2','16','4' from XWING.DIAL;</v>
      </c>
    </row>
    <row r="9" spans="1:32" x14ac:dyDescent="0.25">
      <c r="A9" s="13">
        <v>3</v>
      </c>
      <c r="B9" s="13" t="s">
        <v>106</v>
      </c>
      <c r="C9" s="14" t="s">
        <v>106</v>
      </c>
      <c r="D9" s="14" t="s">
        <v>106</v>
      </c>
      <c r="E9" s="14" t="s">
        <v>106</v>
      </c>
      <c r="F9" s="14" t="s">
        <v>106</v>
      </c>
      <c r="G9" s="16"/>
      <c r="H9">
        <f>H8</f>
        <v>2</v>
      </c>
      <c r="I9" s="7" t="str">
        <f t="shared" si="13"/>
        <v>VGS</v>
      </c>
      <c r="J9" s="7" t="str">
        <f t="shared" si="14"/>
        <v>VG</v>
      </c>
      <c r="K9" s="7" t="str">
        <f t="shared" si="15"/>
        <v>D</v>
      </c>
      <c r="L9" s="7" t="str">
        <f t="shared" si="16"/>
        <v>VD</v>
      </c>
      <c r="M9" s="7" t="str">
        <f t="shared" si="17"/>
        <v>VDS</v>
      </c>
      <c r="N9" s="7">
        <f t="shared" si="18"/>
        <v>0</v>
      </c>
      <c r="O9" t="s">
        <v>500</v>
      </c>
      <c r="P9" s="7" t="s">
        <v>500</v>
      </c>
      <c r="Q9" s="7" t="s">
        <v>500</v>
      </c>
      <c r="R9" s="7" t="s">
        <v>500</v>
      </c>
      <c r="S9" s="7" t="s">
        <v>500</v>
      </c>
      <c r="U9" s="7">
        <f t="shared" si="7"/>
        <v>11</v>
      </c>
      <c r="V9" s="7">
        <f t="shared" si="8"/>
        <v>5</v>
      </c>
      <c r="W9" s="7">
        <f t="shared" si="9"/>
        <v>2</v>
      </c>
      <c r="X9" s="7">
        <f t="shared" si="10"/>
        <v>8</v>
      </c>
      <c r="Y9" s="7">
        <f t="shared" si="11"/>
        <v>14</v>
      </c>
      <c r="Z9" s="7" t="str">
        <f t="shared" si="12"/>
        <v/>
      </c>
      <c r="AA9" t="str">
        <f t="shared" si="1"/>
        <v>insert into XWING.DIAL (ID, SHIP_TYPE_ID, MANEUVER_TYPE_ID, SPEED)
select count('x') + 1, '2','11','3' from XWING.DIAL;</v>
      </c>
      <c r="AB9" t="str">
        <f t="shared" si="2"/>
        <v>insert into XWING.DIAL (ID, SHIP_TYPE_ID, MANEUVER_TYPE_ID, SPEED)
select count('x') + 1, '2','5','3' from XWING.DIAL;</v>
      </c>
      <c r="AC9" t="str">
        <f t="shared" si="3"/>
        <v>insert into XWING.DIAL (ID, SHIP_TYPE_ID, MANEUVER_TYPE_ID, SPEED)
select count('x') + 1, '2','2','3' from XWING.DIAL;</v>
      </c>
      <c r="AD9" t="str">
        <f t="shared" si="4"/>
        <v>insert into XWING.DIAL (ID, SHIP_TYPE_ID, MANEUVER_TYPE_ID, SPEED)
select count('x') + 1, '2','8','3' from XWING.DIAL;</v>
      </c>
      <c r="AE9" t="str">
        <f t="shared" si="5"/>
        <v>insert into XWING.DIAL (ID, SHIP_TYPE_ID, MANEUVER_TYPE_ID, SPEED)
select count('x') + 1, '2','14','3' from XWING.DIAL;</v>
      </c>
      <c r="AF9" t="str">
        <f t="shared" si="6"/>
        <v/>
      </c>
    </row>
    <row r="10" spans="1:32" x14ac:dyDescent="0.25">
      <c r="A10" s="13">
        <v>2</v>
      </c>
      <c r="B10" s="31" t="s">
        <v>106</v>
      </c>
      <c r="C10" s="14" t="s">
        <v>106</v>
      </c>
      <c r="D10" s="18" t="s">
        <v>106</v>
      </c>
      <c r="E10" s="14" t="s">
        <v>106</v>
      </c>
      <c r="F10" s="32" t="s">
        <v>106</v>
      </c>
      <c r="G10" s="16"/>
      <c r="H10">
        <f>H9</f>
        <v>2</v>
      </c>
      <c r="I10" s="7" t="str">
        <f t="shared" si="13"/>
        <v>VGS</v>
      </c>
      <c r="J10" s="7" t="str">
        <f t="shared" si="14"/>
        <v>VG</v>
      </c>
      <c r="K10" s="7" t="str">
        <f t="shared" si="15"/>
        <v>D</v>
      </c>
      <c r="L10" s="7" t="str">
        <f t="shared" si="16"/>
        <v>VD</v>
      </c>
      <c r="M10" s="7" t="str">
        <f t="shared" si="17"/>
        <v>VDS</v>
      </c>
      <c r="N10" s="7">
        <f t="shared" si="18"/>
        <v>0</v>
      </c>
      <c r="O10" t="s">
        <v>196</v>
      </c>
      <c r="P10" s="7" t="s">
        <v>500</v>
      </c>
      <c r="Q10" s="7" t="s">
        <v>502</v>
      </c>
      <c r="R10" s="7" t="s">
        <v>500</v>
      </c>
      <c r="S10" s="7" t="s">
        <v>196</v>
      </c>
      <c r="U10" s="7">
        <f t="shared" si="7"/>
        <v>12</v>
      </c>
      <c r="V10" s="7">
        <f t="shared" si="8"/>
        <v>5</v>
      </c>
      <c r="W10" s="7">
        <f t="shared" si="9"/>
        <v>1</v>
      </c>
      <c r="X10" s="7">
        <f t="shared" si="10"/>
        <v>8</v>
      </c>
      <c r="Y10" s="7">
        <f t="shared" si="11"/>
        <v>15</v>
      </c>
      <c r="Z10" s="7" t="str">
        <f t="shared" si="12"/>
        <v/>
      </c>
      <c r="AA10" t="str">
        <f t="shared" si="1"/>
        <v>insert into XWING.DIAL (ID, SHIP_TYPE_ID, MANEUVER_TYPE_ID, SPEED)
select count('x') + 1, '2','12','2' from XWING.DIAL;</v>
      </c>
      <c r="AB10" t="str">
        <f t="shared" si="2"/>
        <v>insert into XWING.DIAL (ID, SHIP_TYPE_ID, MANEUVER_TYPE_ID, SPEED)
select count('x') + 1, '2','5','2' from XWING.DIAL;</v>
      </c>
      <c r="AC10" t="str">
        <f t="shared" si="3"/>
        <v>insert into XWING.DIAL (ID, SHIP_TYPE_ID, MANEUVER_TYPE_ID, SPEED)
select count('x') + 1, '2','1','2' from XWING.DIAL;</v>
      </c>
      <c r="AD10" t="str">
        <f t="shared" si="4"/>
        <v>insert into XWING.DIAL (ID, SHIP_TYPE_ID, MANEUVER_TYPE_ID, SPEED)
select count('x') + 1, '2','8','2' from XWING.DIAL;</v>
      </c>
      <c r="AE10" t="str">
        <f t="shared" si="5"/>
        <v>insert into XWING.DIAL (ID, SHIP_TYPE_ID, MANEUVER_TYPE_ID, SPEED)
select count('x') + 1, '2','15','2' from XWING.DIAL;</v>
      </c>
      <c r="AF10" t="str">
        <f t="shared" si="6"/>
        <v/>
      </c>
    </row>
    <row r="11" spans="1:32" ht="15.75" thickBot="1" x14ac:dyDescent="0.3">
      <c r="A11" s="19">
        <v>1</v>
      </c>
      <c r="B11" s="29"/>
      <c r="C11" s="30" t="s">
        <v>106</v>
      </c>
      <c r="D11" s="21" t="s">
        <v>106</v>
      </c>
      <c r="E11" s="30" t="s">
        <v>106</v>
      </c>
      <c r="F11" s="20"/>
      <c r="G11" s="22"/>
      <c r="H11">
        <f>H10</f>
        <v>2</v>
      </c>
      <c r="I11" s="7">
        <f t="shared" si="13"/>
        <v>0</v>
      </c>
      <c r="J11" s="7" t="str">
        <f t="shared" si="14"/>
        <v>VG</v>
      </c>
      <c r="K11" s="7" t="str">
        <f t="shared" si="15"/>
        <v>D</v>
      </c>
      <c r="L11" s="7" t="str">
        <f t="shared" si="16"/>
        <v>VD</v>
      </c>
      <c r="M11" s="7">
        <f t="shared" si="17"/>
        <v>0</v>
      </c>
      <c r="N11" s="7">
        <f t="shared" si="18"/>
        <v>0</v>
      </c>
      <c r="P11" s="7" t="s">
        <v>500</v>
      </c>
      <c r="Q11" s="7" t="s">
        <v>502</v>
      </c>
      <c r="R11" s="7" t="s">
        <v>501</v>
      </c>
      <c r="U11" s="7" t="str">
        <f t="shared" si="7"/>
        <v/>
      </c>
      <c r="V11" s="7">
        <f t="shared" si="8"/>
        <v>5</v>
      </c>
      <c r="W11" s="7">
        <f t="shared" si="9"/>
        <v>1</v>
      </c>
      <c r="X11" s="7">
        <f t="shared" si="10"/>
        <v>8</v>
      </c>
      <c r="Y11" s="7" t="str">
        <f t="shared" si="11"/>
        <v/>
      </c>
      <c r="Z11" s="7" t="str">
        <f t="shared" si="12"/>
        <v/>
      </c>
      <c r="AA11" t="str">
        <f t="shared" si="1"/>
        <v/>
      </c>
      <c r="AB11" t="str">
        <f t="shared" si="2"/>
        <v>insert into XWING.DIAL (ID, SHIP_TYPE_ID, MANEUVER_TYPE_ID, SPEED)
select count('x') + 1, '2','5','1' from XWING.DIAL;</v>
      </c>
      <c r="AC11" t="str">
        <f t="shared" si="3"/>
        <v>insert into XWING.DIAL (ID, SHIP_TYPE_ID, MANEUVER_TYPE_ID, SPEED)
select count('x') + 1, '2','1','1' from XWING.DIAL;</v>
      </c>
      <c r="AD11" t="str">
        <f t="shared" si="4"/>
        <v>insert into XWING.DIAL (ID, SHIP_TYPE_ID, MANEUVER_TYPE_ID, SPEED)
select count('x') + 1, '2','8','1' from XWING.DIAL;</v>
      </c>
      <c r="AE11" t="str">
        <f t="shared" si="5"/>
        <v/>
      </c>
      <c r="AF11" t="str">
        <f t="shared" si="6"/>
        <v/>
      </c>
    </row>
    <row r="12" spans="1:32" x14ac:dyDescent="0.25">
      <c r="A12" s="13">
        <v>5</v>
      </c>
      <c r="B12" s="25"/>
      <c r="C12" s="26"/>
      <c r="D12" s="33" t="s">
        <v>106</v>
      </c>
      <c r="E12" s="26"/>
      <c r="F12" s="26"/>
      <c r="G12" s="35" t="s">
        <v>106</v>
      </c>
      <c r="H12">
        <f>H11+1</f>
        <v>3</v>
      </c>
      <c r="I12" s="7">
        <f t="shared" si="13"/>
        <v>0</v>
      </c>
      <c r="J12" s="7">
        <f t="shared" si="14"/>
        <v>0</v>
      </c>
      <c r="K12" s="7" t="str">
        <f t="shared" si="15"/>
        <v>D</v>
      </c>
      <c r="L12" s="7">
        <f t="shared" si="16"/>
        <v>0</v>
      </c>
      <c r="M12" s="7">
        <f t="shared" si="17"/>
        <v>0</v>
      </c>
      <c r="N12" s="7" t="str">
        <f t="shared" si="18"/>
        <v>DT</v>
      </c>
      <c r="Q12" s="7" t="s">
        <v>502</v>
      </c>
      <c r="T12" s="7" t="s">
        <v>196</v>
      </c>
      <c r="U12" s="7" t="str">
        <f t="shared" si="7"/>
        <v/>
      </c>
      <c r="V12" s="7" t="str">
        <f t="shared" si="8"/>
        <v/>
      </c>
      <c r="W12" s="7">
        <f t="shared" si="9"/>
        <v>1</v>
      </c>
      <c r="X12" s="7" t="str">
        <f t="shared" si="10"/>
        <v/>
      </c>
      <c r="Y12" s="7" t="str">
        <f t="shared" si="11"/>
        <v/>
      </c>
      <c r="Z12" s="7">
        <f t="shared" si="12"/>
        <v>16</v>
      </c>
      <c r="AA12" t="str">
        <f t="shared" si="1"/>
        <v/>
      </c>
      <c r="AB12" t="str">
        <f t="shared" si="2"/>
        <v/>
      </c>
      <c r="AC12" t="str">
        <f t="shared" si="3"/>
        <v>insert into XWING.DIAL (ID, SHIP_TYPE_ID, MANEUVER_TYPE_ID, SPEED)
select count('x') + 1, '3','1','5' from XWING.DIAL;</v>
      </c>
      <c r="AD12" t="str">
        <f t="shared" si="4"/>
        <v/>
      </c>
      <c r="AE12" t="str">
        <f t="shared" si="5"/>
        <v/>
      </c>
      <c r="AF12" t="str">
        <f t="shared" si="6"/>
        <v>insert into XWING.DIAL (ID, SHIP_TYPE_ID, MANEUVER_TYPE_ID, SPEED)
select count('x') + 1, '3','16','5' from XWING.DIAL;</v>
      </c>
    </row>
    <row r="13" spans="1:32" x14ac:dyDescent="0.25">
      <c r="A13" s="13">
        <v>4</v>
      </c>
      <c r="B13" s="28"/>
      <c r="C13" s="15"/>
      <c r="D13" s="18" t="s">
        <v>106</v>
      </c>
      <c r="E13" s="15"/>
      <c r="F13" s="15"/>
      <c r="G13" s="16"/>
      <c r="H13">
        <f>H12</f>
        <v>3</v>
      </c>
      <c r="I13" s="7">
        <f t="shared" si="13"/>
        <v>0</v>
      </c>
      <c r="J13" s="7">
        <f t="shared" si="14"/>
        <v>0</v>
      </c>
      <c r="K13" s="7" t="str">
        <f t="shared" si="15"/>
        <v>D</v>
      </c>
      <c r="L13" s="7">
        <f t="shared" si="16"/>
        <v>0</v>
      </c>
      <c r="M13" s="7">
        <f t="shared" si="17"/>
        <v>0</v>
      </c>
      <c r="N13" s="7">
        <f t="shared" si="18"/>
        <v>0</v>
      </c>
      <c r="Q13" s="7" t="s">
        <v>502</v>
      </c>
      <c r="U13" s="7" t="str">
        <f t="shared" si="7"/>
        <v/>
      </c>
      <c r="V13" s="7" t="str">
        <f t="shared" si="8"/>
        <v/>
      </c>
      <c r="W13" s="7">
        <f t="shared" si="9"/>
        <v>1</v>
      </c>
      <c r="X13" s="7" t="str">
        <f t="shared" si="10"/>
        <v/>
      </c>
      <c r="Y13" s="7" t="str">
        <f t="shared" si="11"/>
        <v/>
      </c>
      <c r="Z13" s="7" t="str">
        <f t="shared" si="12"/>
        <v/>
      </c>
      <c r="AA13" t="str">
        <f t="shared" si="1"/>
        <v/>
      </c>
      <c r="AB13" t="str">
        <f t="shared" si="2"/>
        <v/>
      </c>
      <c r="AC13" t="str">
        <f t="shared" si="3"/>
        <v>insert into XWING.DIAL (ID, SHIP_TYPE_ID, MANEUVER_TYPE_ID, SPEED)
select count('x') + 1, '3','1','4' from XWING.DIAL;</v>
      </c>
      <c r="AD13" t="str">
        <f t="shared" si="4"/>
        <v/>
      </c>
      <c r="AE13" t="str">
        <f t="shared" si="5"/>
        <v/>
      </c>
      <c r="AF13" t="str">
        <f t="shared" si="6"/>
        <v/>
      </c>
    </row>
    <row r="14" spans="1:32" x14ac:dyDescent="0.25">
      <c r="A14" s="13">
        <v>3</v>
      </c>
      <c r="B14" s="13" t="s">
        <v>106</v>
      </c>
      <c r="C14" s="14" t="s">
        <v>106</v>
      </c>
      <c r="D14" s="18" t="s">
        <v>106</v>
      </c>
      <c r="E14" s="14" t="s">
        <v>106</v>
      </c>
      <c r="F14" s="14" t="s">
        <v>106</v>
      </c>
      <c r="G14" s="17" t="s">
        <v>106</v>
      </c>
      <c r="H14">
        <f>H13</f>
        <v>3</v>
      </c>
      <c r="I14" s="7" t="str">
        <f t="shared" si="13"/>
        <v>VGS</v>
      </c>
      <c r="J14" s="7" t="str">
        <f t="shared" si="14"/>
        <v>VG</v>
      </c>
      <c r="K14" s="7" t="str">
        <f t="shared" si="15"/>
        <v>D</v>
      </c>
      <c r="L14" s="7" t="str">
        <f t="shared" si="16"/>
        <v>VD</v>
      </c>
      <c r="M14" s="7" t="str">
        <f t="shared" si="17"/>
        <v>VDS</v>
      </c>
      <c r="N14" s="7" t="str">
        <f t="shared" si="18"/>
        <v>DT</v>
      </c>
      <c r="O14" t="s">
        <v>500</v>
      </c>
      <c r="P14" s="7" t="s">
        <v>500</v>
      </c>
      <c r="Q14" s="7" t="s">
        <v>502</v>
      </c>
      <c r="R14" s="7" t="s">
        <v>500</v>
      </c>
      <c r="S14" s="7" t="s">
        <v>500</v>
      </c>
      <c r="T14" s="7" t="s">
        <v>196</v>
      </c>
      <c r="U14" s="7">
        <f t="shared" si="7"/>
        <v>11</v>
      </c>
      <c r="V14" s="7">
        <f t="shared" si="8"/>
        <v>5</v>
      </c>
      <c r="W14" s="7">
        <f t="shared" si="9"/>
        <v>1</v>
      </c>
      <c r="X14" s="7">
        <f t="shared" si="10"/>
        <v>8</v>
      </c>
      <c r="Y14" s="7">
        <f t="shared" si="11"/>
        <v>14</v>
      </c>
      <c r="Z14" s="7">
        <f t="shared" si="12"/>
        <v>16</v>
      </c>
      <c r="AA14" t="str">
        <f t="shared" si="1"/>
        <v>insert into XWING.DIAL (ID, SHIP_TYPE_ID, MANEUVER_TYPE_ID, SPEED)
select count('x') + 1, '3','11','3' from XWING.DIAL;</v>
      </c>
      <c r="AB14" t="str">
        <f t="shared" si="2"/>
        <v>insert into XWING.DIAL (ID, SHIP_TYPE_ID, MANEUVER_TYPE_ID, SPEED)
select count('x') + 1, '3','5','3' from XWING.DIAL;</v>
      </c>
      <c r="AC14" t="str">
        <f t="shared" si="3"/>
        <v>insert into XWING.DIAL (ID, SHIP_TYPE_ID, MANEUVER_TYPE_ID, SPEED)
select count('x') + 1, '3','1','3' from XWING.DIAL;</v>
      </c>
      <c r="AD14" t="str">
        <f t="shared" si="4"/>
        <v>insert into XWING.DIAL (ID, SHIP_TYPE_ID, MANEUVER_TYPE_ID, SPEED)
select count('x') + 1, '3','8','3' from XWING.DIAL;</v>
      </c>
      <c r="AE14" t="str">
        <f t="shared" si="5"/>
        <v>insert into XWING.DIAL (ID, SHIP_TYPE_ID, MANEUVER_TYPE_ID, SPEED)
select count('x') + 1, '3','14','3' from XWING.DIAL;</v>
      </c>
      <c r="AF14" t="str">
        <f t="shared" si="6"/>
        <v>insert into XWING.DIAL (ID, SHIP_TYPE_ID, MANEUVER_TYPE_ID, SPEED)
select count('x') + 1, '3','16','3' from XWING.DIAL;</v>
      </c>
    </row>
    <row r="15" spans="1:32" x14ac:dyDescent="0.25">
      <c r="A15" s="13">
        <v>2</v>
      </c>
      <c r="B15" s="34" t="s">
        <v>106</v>
      </c>
      <c r="C15" s="18" t="s">
        <v>106</v>
      </c>
      <c r="D15" s="18" t="s">
        <v>106</v>
      </c>
      <c r="E15" s="18" t="s">
        <v>106</v>
      </c>
      <c r="F15" s="18" t="s">
        <v>106</v>
      </c>
      <c r="G15" s="16"/>
      <c r="H15">
        <f>H14</f>
        <v>3</v>
      </c>
      <c r="I15" s="7" t="str">
        <f t="shared" si="13"/>
        <v>VGS</v>
      </c>
      <c r="J15" s="7" t="str">
        <f t="shared" si="14"/>
        <v>VG</v>
      </c>
      <c r="K15" s="7" t="str">
        <f t="shared" si="15"/>
        <v>D</v>
      </c>
      <c r="L15" s="7" t="str">
        <f t="shared" si="16"/>
        <v>VD</v>
      </c>
      <c r="M15" s="7" t="str">
        <f t="shared" si="17"/>
        <v>VDS</v>
      </c>
      <c r="N15" s="7">
        <f t="shared" si="18"/>
        <v>0</v>
      </c>
      <c r="O15" t="s">
        <v>502</v>
      </c>
      <c r="P15" s="7" t="s">
        <v>502</v>
      </c>
      <c r="Q15" s="7" t="s">
        <v>502</v>
      </c>
      <c r="R15" s="7" t="s">
        <v>502</v>
      </c>
      <c r="S15" s="7" t="s">
        <v>502</v>
      </c>
      <c r="U15" s="7">
        <f t="shared" si="7"/>
        <v>10</v>
      </c>
      <c r="V15" s="7">
        <f t="shared" si="8"/>
        <v>4</v>
      </c>
      <c r="W15" s="7">
        <f t="shared" si="9"/>
        <v>1</v>
      </c>
      <c r="X15" s="7">
        <f t="shared" si="10"/>
        <v>7</v>
      </c>
      <c r="Y15" s="7">
        <f t="shared" si="11"/>
        <v>13</v>
      </c>
      <c r="Z15" s="7" t="str">
        <f t="shared" si="12"/>
        <v/>
      </c>
      <c r="AA15" t="str">
        <f t="shared" si="1"/>
        <v>insert into XWING.DIAL (ID, SHIP_TYPE_ID, MANEUVER_TYPE_ID, SPEED)
select count('x') + 1, '3','10','2' from XWING.DIAL;</v>
      </c>
      <c r="AB15" t="str">
        <f t="shared" si="2"/>
        <v>insert into XWING.DIAL (ID, SHIP_TYPE_ID, MANEUVER_TYPE_ID, SPEED)
select count('x') + 1, '3','4','2' from XWING.DIAL;</v>
      </c>
      <c r="AC15" t="str">
        <f t="shared" si="3"/>
        <v>insert into XWING.DIAL (ID, SHIP_TYPE_ID, MANEUVER_TYPE_ID, SPEED)
select count('x') + 1, '3','1','2' from XWING.DIAL;</v>
      </c>
      <c r="AD15" t="str">
        <f t="shared" si="4"/>
        <v>insert into XWING.DIAL (ID, SHIP_TYPE_ID, MANEUVER_TYPE_ID, SPEED)
select count('x') + 1, '3','7','2' from XWING.DIAL;</v>
      </c>
      <c r="AE15" t="str">
        <f t="shared" si="5"/>
        <v>insert into XWING.DIAL (ID, SHIP_TYPE_ID, MANEUVER_TYPE_ID, SPEED)
select count('x') + 1, '3','13','2' from XWING.DIAL;</v>
      </c>
      <c r="AF15" t="str">
        <f t="shared" si="6"/>
        <v/>
      </c>
    </row>
    <row r="16" spans="1:32" ht="15.75" thickBot="1" x14ac:dyDescent="0.3">
      <c r="A16" s="19">
        <v>1</v>
      </c>
      <c r="B16" s="36" t="s">
        <v>106</v>
      </c>
      <c r="C16" s="20"/>
      <c r="D16" s="20"/>
      <c r="E16" s="20"/>
      <c r="F16" s="30" t="s">
        <v>106</v>
      </c>
      <c r="G16" s="22"/>
      <c r="H16">
        <f>H15</f>
        <v>3</v>
      </c>
      <c r="I16" s="7" t="str">
        <f t="shared" si="13"/>
        <v>VGS</v>
      </c>
      <c r="J16" s="7">
        <f t="shared" si="14"/>
        <v>0</v>
      </c>
      <c r="K16" s="7">
        <f t="shared" si="15"/>
        <v>0</v>
      </c>
      <c r="L16" s="7">
        <f t="shared" si="16"/>
        <v>0</v>
      </c>
      <c r="M16" s="7" t="str">
        <f t="shared" si="17"/>
        <v>VDS</v>
      </c>
      <c r="N16" s="7">
        <f t="shared" si="18"/>
        <v>0</v>
      </c>
      <c r="O16" t="s">
        <v>500</v>
      </c>
      <c r="S16" s="7" t="s">
        <v>500</v>
      </c>
      <c r="U16" s="7">
        <f t="shared" si="7"/>
        <v>11</v>
      </c>
      <c r="V16" s="7" t="str">
        <f t="shared" si="8"/>
        <v/>
      </c>
      <c r="W16" s="7" t="str">
        <f t="shared" si="9"/>
        <v/>
      </c>
      <c r="X16" s="7" t="str">
        <f t="shared" si="10"/>
        <v/>
      </c>
      <c r="Y16" s="7">
        <f t="shared" si="11"/>
        <v>14</v>
      </c>
      <c r="Z16" s="7" t="str">
        <f t="shared" si="12"/>
        <v/>
      </c>
      <c r="AA16" t="str">
        <f t="shared" si="1"/>
        <v>insert into XWING.DIAL (ID, SHIP_TYPE_ID, MANEUVER_TYPE_ID, SPEED)
select count('x') + 1, '3','11','1' from XWING.DIAL;</v>
      </c>
      <c r="AB16" t="str">
        <f t="shared" si="2"/>
        <v/>
      </c>
      <c r="AC16" t="str">
        <f t="shared" si="3"/>
        <v/>
      </c>
      <c r="AD16" t="str">
        <f t="shared" si="4"/>
        <v/>
      </c>
      <c r="AE16" t="str">
        <f t="shared" si="5"/>
        <v>insert into XWING.DIAL (ID, SHIP_TYPE_ID, MANEUVER_TYPE_ID, SPEED)
select count('x') + 1, '3','14','1' from XWING.DIAL;</v>
      </c>
      <c r="AF16" t="str">
        <f t="shared" si="6"/>
        <v/>
      </c>
    </row>
    <row r="17" spans="1:32" x14ac:dyDescent="0.25">
      <c r="A17" s="13">
        <v>5</v>
      </c>
      <c r="B17" s="25"/>
      <c r="C17" s="26"/>
      <c r="D17" s="26"/>
      <c r="E17" s="26"/>
      <c r="F17" s="26"/>
      <c r="G17" s="27"/>
      <c r="H17">
        <f>H16+1</f>
        <v>4</v>
      </c>
      <c r="I17" s="7">
        <f t="shared" si="13"/>
        <v>0</v>
      </c>
      <c r="J17" s="7">
        <f t="shared" si="14"/>
        <v>0</v>
      </c>
      <c r="K17" s="7">
        <f t="shared" si="15"/>
        <v>0</v>
      </c>
      <c r="L17" s="7">
        <f t="shared" si="16"/>
        <v>0</v>
      </c>
      <c r="M17" s="7">
        <f t="shared" si="17"/>
        <v>0</v>
      </c>
      <c r="N17" s="7">
        <f t="shared" si="18"/>
        <v>0</v>
      </c>
      <c r="U17" s="7" t="str">
        <f t="shared" si="7"/>
        <v/>
      </c>
      <c r="V17" s="7" t="str">
        <f t="shared" si="8"/>
        <v/>
      </c>
      <c r="W17" s="7" t="str">
        <f t="shared" si="9"/>
        <v/>
      </c>
      <c r="X17" s="7" t="str">
        <f t="shared" si="10"/>
        <v/>
      </c>
      <c r="Y17" s="7" t="str">
        <f t="shared" si="11"/>
        <v/>
      </c>
      <c r="Z17" s="7" t="str">
        <f t="shared" si="12"/>
        <v/>
      </c>
      <c r="AA17" t="str">
        <f t="shared" si="1"/>
        <v/>
      </c>
      <c r="AB17" t="str">
        <f t="shared" si="2"/>
        <v/>
      </c>
      <c r="AC17" t="str">
        <f t="shared" si="3"/>
        <v/>
      </c>
      <c r="AD17" t="str">
        <f t="shared" si="4"/>
        <v/>
      </c>
      <c r="AE17" t="str">
        <f t="shared" si="5"/>
        <v/>
      </c>
      <c r="AF17" t="str">
        <f t="shared" si="6"/>
        <v/>
      </c>
    </row>
    <row r="18" spans="1:32" x14ac:dyDescent="0.25">
      <c r="A18" s="13">
        <v>4</v>
      </c>
      <c r="B18" s="28"/>
      <c r="C18" s="15"/>
      <c r="D18" s="32" t="s">
        <v>106</v>
      </c>
      <c r="E18" s="15"/>
      <c r="F18" s="15"/>
      <c r="G18" s="16"/>
      <c r="H18">
        <f>H17</f>
        <v>4</v>
      </c>
      <c r="I18" s="7">
        <f t="shared" si="13"/>
        <v>0</v>
      </c>
      <c r="J18" s="7">
        <f t="shared" si="14"/>
        <v>0</v>
      </c>
      <c r="K18" s="7" t="str">
        <f t="shared" si="15"/>
        <v>D</v>
      </c>
      <c r="L18" s="7">
        <f t="shared" si="16"/>
        <v>0</v>
      </c>
      <c r="M18" s="7">
        <f t="shared" si="17"/>
        <v>0</v>
      </c>
      <c r="N18" s="7">
        <f t="shared" si="18"/>
        <v>0</v>
      </c>
      <c r="Q18" s="7" t="s">
        <v>196</v>
      </c>
      <c r="U18" s="7" t="str">
        <f t="shared" si="7"/>
        <v/>
      </c>
      <c r="V18" s="7" t="str">
        <f t="shared" si="8"/>
        <v/>
      </c>
      <c r="W18" s="7">
        <f t="shared" si="9"/>
        <v>3</v>
      </c>
      <c r="X18" s="7" t="str">
        <f t="shared" si="10"/>
        <v/>
      </c>
      <c r="Y18" s="7" t="str">
        <f t="shared" si="11"/>
        <v/>
      </c>
      <c r="Z18" s="7" t="str">
        <f t="shared" si="12"/>
        <v/>
      </c>
      <c r="AA18" t="str">
        <f t="shared" si="1"/>
        <v/>
      </c>
      <c r="AB18" t="str">
        <f t="shared" si="2"/>
        <v/>
      </c>
      <c r="AC18" t="str">
        <f t="shared" si="3"/>
        <v>insert into XWING.DIAL (ID, SHIP_TYPE_ID, MANEUVER_TYPE_ID, SPEED)
select count('x') + 1, '4','3','4' from XWING.DIAL;</v>
      </c>
      <c r="AD18" t="str">
        <f t="shared" si="4"/>
        <v/>
      </c>
      <c r="AE18" t="str">
        <f t="shared" si="5"/>
        <v/>
      </c>
      <c r="AF18" t="str">
        <f t="shared" si="6"/>
        <v/>
      </c>
    </row>
    <row r="19" spans="1:32" x14ac:dyDescent="0.25">
      <c r="A19" s="13">
        <v>3</v>
      </c>
      <c r="B19" s="28"/>
      <c r="C19" s="32" t="s">
        <v>106</v>
      </c>
      <c r="D19" s="14" t="s">
        <v>106</v>
      </c>
      <c r="E19" s="32" t="s">
        <v>106</v>
      </c>
      <c r="F19" s="15"/>
      <c r="G19" s="16"/>
      <c r="H19">
        <f>H18</f>
        <v>4</v>
      </c>
      <c r="I19" s="7">
        <f t="shared" si="13"/>
        <v>0</v>
      </c>
      <c r="J19" s="7" t="str">
        <f t="shared" si="14"/>
        <v>VG</v>
      </c>
      <c r="K19" s="7" t="str">
        <f t="shared" si="15"/>
        <v>D</v>
      </c>
      <c r="L19" s="7" t="str">
        <f t="shared" si="16"/>
        <v>VD</v>
      </c>
      <c r="M19" s="7">
        <f t="shared" si="17"/>
        <v>0</v>
      </c>
      <c r="N19" s="7">
        <f t="shared" si="18"/>
        <v>0</v>
      </c>
      <c r="P19" s="7" t="s">
        <v>196</v>
      </c>
      <c r="Q19" s="7" t="s">
        <v>500</v>
      </c>
      <c r="R19" s="7" t="s">
        <v>196</v>
      </c>
      <c r="U19" s="7" t="str">
        <f t="shared" si="7"/>
        <v/>
      </c>
      <c r="V19" s="7">
        <f t="shared" si="8"/>
        <v>6</v>
      </c>
      <c r="W19" s="7">
        <f t="shared" si="9"/>
        <v>2</v>
      </c>
      <c r="X19" s="7">
        <f t="shared" si="10"/>
        <v>9</v>
      </c>
      <c r="Y19" s="7" t="str">
        <f t="shared" si="11"/>
        <v/>
      </c>
      <c r="Z19" s="7" t="str">
        <f t="shared" si="12"/>
        <v/>
      </c>
      <c r="AA19" t="str">
        <f t="shared" si="1"/>
        <v/>
      </c>
      <c r="AB19" t="str">
        <f t="shared" si="2"/>
        <v>insert into XWING.DIAL (ID, SHIP_TYPE_ID, MANEUVER_TYPE_ID, SPEED)
select count('x') + 1, '4','6','3' from XWING.DIAL;</v>
      </c>
      <c r="AC19" t="str">
        <f t="shared" si="3"/>
        <v>insert into XWING.DIAL (ID, SHIP_TYPE_ID, MANEUVER_TYPE_ID, SPEED)
select count('x') + 1, '4','2','3' from XWING.DIAL;</v>
      </c>
      <c r="AD19" t="str">
        <f t="shared" si="4"/>
        <v>insert into XWING.DIAL (ID, SHIP_TYPE_ID, MANEUVER_TYPE_ID, SPEED)
select count('x') + 1, '4','9','3' from XWING.DIAL;</v>
      </c>
      <c r="AE19" t="str">
        <f t="shared" si="5"/>
        <v/>
      </c>
      <c r="AF19" t="str">
        <f t="shared" si="6"/>
        <v/>
      </c>
    </row>
    <row r="20" spans="1:32" x14ac:dyDescent="0.25">
      <c r="A20" s="13">
        <v>2</v>
      </c>
      <c r="B20" s="13" t="s">
        <v>106</v>
      </c>
      <c r="C20" s="14" t="s">
        <v>106</v>
      </c>
      <c r="D20" s="18" t="s">
        <v>106</v>
      </c>
      <c r="E20" s="14" t="s">
        <v>106</v>
      </c>
      <c r="F20" s="14" t="s">
        <v>106</v>
      </c>
      <c r="G20" s="17" t="s">
        <v>106</v>
      </c>
      <c r="H20">
        <f>H19</f>
        <v>4</v>
      </c>
      <c r="I20" s="7" t="str">
        <f t="shared" si="13"/>
        <v>VGS</v>
      </c>
      <c r="J20" s="7" t="str">
        <f t="shared" si="14"/>
        <v>VG</v>
      </c>
      <c r="K20" s="7" t="str">
        <f t="shared" si="15"/>
        <v>D</v>
      </c>
      <c r="L20" s="7" t="str">
        <f t="shared" si="16"/>
        <v>VD</v>
      </c>
      <c r="M20" s="7" t="str">
        <f t="shared" si="17"/>
        <v>VDS</v>
      </c>
      <c r="N20" s="7" t="str">
        <f t="shared" si="18"/>
        <v>DT</v>
      </c>
      <c r="O20" t="s">
        <v>500</v>
      </c>
      <c r="P20" s="7" t="s">
        <v>500</v>
      </c>
      <c r="Q20" s="7" t="s">
        <v>502</v>
      </c>
      <c r="R20" s="7" t="s">
        <v>500</v>
      </c>
      <c r="S20" s="7" t="s">
        <v>500</v>
      </c>
      <c r="T20" s="7" t="s">
        <v>196</v>
      </c>
      <c r="U20" s="7">
        <f t="shared" si="7"/>
        <v>11</v>
      </c>
      <c r="V20" s="7">
        <f t="shared" si="8"/>
        <v>5</v>
      </c>
      <c r="W20" s="7">
        <f t="shared" si="9"/>
        <v>1</v>
      </c>
      <c r="X20" s="7">
        <f t="shared" si="10"/>
        <v>8</v>
      </c>
      <c r="Y20" s="7">
        <f t="shared" si="11"/>
        <v>14</v>
      </c>
      <c r="Z20" s="7">
        <f t="shared" si="12"/>
        <v>16</v>
      </c>
      <c r="AA20" t="str">
        <f t="shared" si="1"/>
        <v>insert into XWING.DIAL (ID, SHIP_TYPE_ID, MANEUVER_TYPE_ID, SPEED)
select count('x') + 1, '4','11','2' from XWING.DIAL;</v>
      </c>
      <c r="AB20" t="str">
        <f t="shared" si="2"/>
        <v>insert into XWING.DIAL (ID, SHIP_TYPE_ID, MANEUVER_TYPE_ID, SPEED)
select count('x') + 1, '4','5','2' from XWING.DIAL;</v>
      </c>
      <c r="AC20" t="str">
        <f t="shared" si="3"/>
        <v>insert into XWING.DIAL (ID, SHIP_TYPE_ID, MANEUVER_TYPE_ID, SPEED)
select count('x') + 1, '4','1','2' from XWING.DIAL;</v>
      </c>
      <c r="AD20" t="str">
        <f t="shared" si="4"/>
        <v>insert into XWING.DIAL (ID, SHIP_TYPE_ID, MANEUVER_TYPE_ID, SPEED)
select count('x') + 1, '4','8','2' from XWING.DIAL;</v>
      </c>
      <c r="AE20" t="str">
        <f t="shared" si="5"/>
        <v>insert into XWING.DIAL (ID, SHIP_TYPE_ID, MANEUVER_TYPE_ID, SPEED)
select count('x') + 1, '4','14','2' from XWING.DIAL;</v>
      </c>
      <c r="AF20" t="str">
        <f t="shared" si="6"/>
        <v>insert into XWING.DIAL (ID, SHIP_TYPE_ID, MANEUVER_TYPE_ID, SPEED)
select count('x') + 1, '4','16','2' from XWING.DIAL;</v>
      </c>
    </row>
    <row r="21" spans="1:32" ht="15.75" thickBot="1" x14ac:dyDescent="0.3">
      <c r="A21" s="19">
        <v>1</v>
      </c>
      <c r="B21" s="37" t="s">
        <v>106</v>
      </c>
      <c r="C21" s="21" t="s">
        <v>106</v>
      </c>
      <c r="D21" s="21" t="s">
        <v>106</v>
      </c>
      <c r="E21" s="21" t="s">
        <v>106</v>
      </c>
      <c r="F21" s="38" t="s">
        <v>106</v>
      </c>
      <c r="G21" s="22"/>
      <c r="H21">
        <f>H20</f>
        <v>4</v>
      </c>
      <c r="I21" s="7" t="str">
        <f t="shared" si="13"/>
        <v>VGS</v>
      </c>
      <c r="J21" s="7" t="str">
        <f t="shared" si="14"/>
        <v>VG</v>
      </c>
      <c r="K21" s="7" t="str">
        <f t="shared" si="15"/>
        <v>D</v>
      </c>
      <c r="L21" s="7" t="str">
        <f t="shared" si="16"/>
        <v>VD</v>
      </c>
      <c r="M21" s="7" t="str">
        <f t="shared" si="17"/>
        <v>VDS</v>
      </c>
      <c r="N21" s="7">
        <f t="shared" si="18"/>
        <v>0</v>
      </c>
      <c r="O21" t="s">
        <v>196</v>
      </c>
      <c r="P21" s="7" t="s">
        <v>502</v>
      </c>
      <c r="Q21" s="7" t="s">
        <v>502</v>
      </c>
      <c r="R21" s="7" t="s">
        <v>502</v>
      </c>
      <c r="S21" s="7" t="s">
        <v>196</v>
      </c>
      <c r="U21" s="7">
        <f t="shared" si="7"/>
        <v>12</v>
      </c>
      <c r="V21" s="7">
        <f t="shared" si="8"/>
        <v>4</v>
      </c>
      <c r="W21" s="7">
        <f t="shared" si="9"/>
        <v>1</v>
      </c>
      <c r="X21" s="7">
        <f t="shared" si="10"/>
        <v>7</v>
      </c>
      <c r="Y21" s="7">
        <f t="shared" si="11"/>
        <v>15</v>
      </c>
      <c r="Z21" s="7" t="str">
        <f t="shared" si="12"/>
        <v/>
      </c>
      <c r="AA21" t="str">
        <f t="shared" si="1"/>
        <v>insert into XWING.DIAL (ID, SHIP_TYPE_ID, MANEUVER_TYPE_ID, SPEED)
select count('x') + 1, '4','12','1' from XWING.DIAL;</v>
      </c>
      <c r="AB21" t="str">
        <f t="shared" si="2"/>
        <v>insert into XWING.DIAL (ID, SHIP_TYPE_ID, MANEUVER_TYPE_ID, SPEED)
select count('x') + 1, '4','4','1' from XWING.DIAL;</v>
      </c>
      <c r="AC21" t="str">
        <f t="shared" si="3"/>
        <v>insert into XWING.DIAL (ID, SHIP_TYPE_ID, MANEUVER_TYPE_ID, SPEED)
select count('x') + 1, '4','1','1' from XWING.DIAL;</v>
      </c>
      <c r="AD21" t="str">
        <f t="shared" si="4"/>
        <v>insert into XWING.DIAL (ID, SHIP_TYPE_ID, MANEUVER_TYPE_ID, SPEED)
select count('x') + 1, '4','7','1' from XWING.DIAL;</v>
      </c>
      <c r="AE21" t="str">
        <f t="shared" si="5"/>
        <v>insert into XWING.DIAL (ID, SHIP_TYPE_ID, MANEUVER_TYPE_ID, SPEED)
select count('x') + 1, '4','15','1' from XWING.DIAL;</v>
      </c>
      <c r="AF21" t="str">
        <f t="shared" si="6"/>
        <v/>
      </c>
    </row>
    <row r="22" spans="1:32" x14ac:dyDescent="0.25">
      <c r="A22" s="13">
        <v>5</v>
      </c>
      <c r="B22" s="25"/>
      <c r="C22" s="26"/>
      <c r="D22" s="26"/>
      <c r="E22" s="26"/>
      <c r="F22" s="26"/>
      <c r="G22" s="27"/>
      <c r="H22">
        <f>H21+1</f>
        <v>5</v>
      </c>
      <c r="I22" s="7">
        <f t="shared" si="13"/>
        <v>0</v>
      </c>
      <c r="J22" s="7">
        <f t="shared" si="14"/>
        <v>0</v>
      </c>
      <c r="K22" s="7">
        <f t="shared" si="15"/>
        <v>0</v>
      </c>
      <c r="L22" s="7">
        <f t="shared" si="16"/>
        <v>0</v>
      </c>
      <c r="M22" s="7">
        <f t="shared" si="17"/>
        <v>0</v>
      </c>
      <c r="N22" s="7">
        <f t="shared" si="18"/>
        <v>0</v>
      </c>
      <c r="U22" s="7" t="str">
        <f t="shared" si="7"/>
        <v/>
      </c>
      <c r="V22" s="7" t="str">
        <f t="shared" si="8"/>
        <v/>
      </c>
      <c r="W22" s="7" t="str">
        <f t="shared" si="9"/>
        <v/>
      </c>
      <c r="X22" s="7" t="str">
        <f t="shared" si="10"/>
        <v/>
      </c>
      <c r="Y22" s="7" t="str">
        <f t="shared" si="11"/>
        <v/>
      </c>
      <c r="Z22" s="7" t="str">
        <f t="shared" si="12"/>
        <v/>
      </c>
      <c r="AA22" t="str">
        <f t="shared" si="1"/>
        <v/>
      </c>
      <c r="AB22" t="str">
        <f t="shared" si="2"/>
        <v/>
      </c>
      <c r="AC22" t="str">
        <f t="shared" si="3"/>
        <v/>
      </c>
      <c r="AD22" t="str">
        <f t="shared" si="4"/>
        <v/>
      </c>
      <c r="AE22" t="str">
        <f t="shared" si="5"/>
        <v/>
      </c>
      <c r="AF22" t="str">
        <f t="shared" si="6"/>
        <v/>
      </c>
    </row>
    <row r="23" spans="1:32" x14ac:dyDescent="0.25">
      <c r="A23" s="13">
        <v>4</v>
      </c>
      <c r="B23" s="28"/>
      <c r="C23" s="15"/>
      <c r="D23" s="40" t="s">
        <v>106</v>
      </c>
      <c r="E23" s="15"/>
      <c r="F23" s="15"/>
      <c r="G23" s="16"/>
      <c r="H23">
        <f>H22</f>
        <v>5</v>
      </c>
      <c r="I23" s="7">
        <f t="shared" si="13"/>
        <v>0</v>
      </c>
      <c r="J23" s="7">
        <f t="shared" si="14"/>
        <v>0</v>
      </c>
      <c r="K23" s="7" t="str">
        <f t="shared" si="15"/>
        <v>D</v>
      </c>
      <c r="L23" s="7">
        <f t="shared" si="16"/>
        <v>0</v>
      </c>
      <c r="M23" s="7">
        <f t="shared" si="17"/>
        <v>0</v>
      </c>
      <c r="N23" s="7">
        <f t="shared" si="18"/>
        <v>0</v>
      </c>
      <c r="Q23" s="7" t="s">
        <v>500</v>
      </c>
      <c r="U23" s="7" t="str">
        <f t="shared" si="7"/>
        <v/>
      </c>
      <c r="V23" s="7" t="str">
        <f t="shared" si="8"/>
        <v/>
      </c>
      <c r="W23" s="7">
        <f t="shared" si="9"/>
        <v>2</v>
      </c>
      <c r="X23" s="7" t="str">
        <f t="shared" si="10"/>
        <v/>
      </c>
      <c r="Y23" s="7" t="str">
        <f t="shared" si="11"/>
        <v/>
      </c>
      <c r="Z23" s="7" t="str">
        <f t="shared" si="12"/>
        <v/>
      </c>
      <c r="AA23" t="str">
        <f t="shared" si="1"/>
        <v/>
      </c>
      <c r="AB23" t="str">
        <f t="shared" si="2"/>
        <v/>
      </c>
      <c r="AC23" t="str">
        <f t="shared" si="3"/>
        <v>insert into XWING.DIAL (ID, SHIP_TYPE_ID, MANEUVER_TYPE_ID, SPEED)
select count('x') + 1, '5','2','4' from XWING.DIAL;</v>
      </c>
      <c r="AD23" t="str">
        <f t="shared" si="4"/>
        <v/>
      </c>
      <c r="AE23" t="str">
        <f t="shared" si="5"/>
        <v/>
      </c>
      <c r="AF23" t="str">
        <f t="shared" si="6"/>
        <v/>
      </c>
    </row>
    <row r="24" spans="1:32" x14ac:dyDescent="0.25">
      <c r="A24" s="13">
        <v>3</v>
      </c>
      <c r="B24" s="39" t="s">
        <v>106</v>
      </c>
      <c r="C24" s="40" t="s">
        <v>106</v>
      </c>
      <c r="D24" s="14" t="s">
        <v>106</v>
      </c>
      <c r="E24" s="40" t="s">
        <v>106</v>
      </c>
      <c r="F24" s="40" t="s">
        <v>106</v>
      </c>
      <c r="G24" s="17" t="s">
        <v>106</v>
      </c>
      <c r="H24">
        <f>H23</f>
        <v>5</v>
      </c>
      <c r="I24" s="7" t="str">
        <f t="shared" si="13"/>
        <v>VGS</v>
      </c>
      <c r="J24" s="7" t="str">
        <f t="shared" si="14"/>
        <v>VG</v>
      </c>
      <c r="K24" s="7" t="str">
        <f t="shared" si="15"/>
        <v>D</v>
      </c>
      <c r="L24" s="7" t="str">
        <f t="shared" si="16"/>
        <v>VD</v>
      </c>
      <c r="M24" s="7" t="str">
        <f t="shared" si="17"/>
        <v>VDS</v>
      </c>
      <c r="N24" s="7" t="str">
        <f t="shared" si="18"/>
        <v>DT</v>
      </c>
      <c r="O24" t="s">
        <v>500</v>
      </c>
      <c r="P24" s="7" t="s">
        <v>500</v>
      </c>
      <c r="Q24" s="7" t="s">
        <v>500</v>
      </c>
      <c r="R24" s="7" t="s">
        <v>500</v>
      </c>
      <c r="S24" s="7" t="s">
        <v>500</v>
      </c>
      <c r="T24" s="7" t="s">
        <v>196</v>
      </c>
      <c r="U24" s="7">
        <f t="shared" si="7"/>
        <v>11</v>
      </c>
      <c r="V24" s="7">
        <f t="shared" si="8"/>
        <v>5</v>
      </c>
      <c r="W24" s="7">
        <f t="shared" si="9"/>
        <v>2</v>
      </c>
      <c r="X24" s="7">
        <f t="shared" si="10"/>
        <v>8</v>
      </c>
      <c r="Y24" s="7">
        <f t="shared" si="11"/>
        <v>14</v>
      </c>
      <c r="Z24" s="7">
        <f t="shared" si="12"/>
        <v>16</v>
      </c>
      <c r="AA24" t="str">
        <f t="shared" si="1"/>
        <v>insert into XWING.DIAL (ID, SHIP_TYPE_ID, MANEUVER_TYPE_ID, SPEED)
select count('x') + 1, '5','11','3' from XWING.DIAL;</v>
      </c>
      <c r="AB24" t="str">
        <f t="shared" si="2"/>
        <v>insert into XWING.DIAL (ID, SHIP_TYPE_ID, MANEUVER_TYPE_ID, SPEED)
select count('x') + 1, '5','5','3' from XWING.DIAL;</v>
      </c>
      <c r="AC24" t="str">
        <f t="shared" si="3"/>
        <v>insert into XWING.DIAL (ID, SHIP_TYPE_ID, MANEUVER_TYPE_ID, SPEED)
select count('x') + 1, '5','2','3' from XWING.DIAL;</v>
      </c>
      <c r="AD24" t="str">
        <f t="shared" si="4"/>
        <v>insert into XWING.DIAL (ID, SHIP_TYPE_ID, MANEUVER_TYPE_ID, SPEED)
select count('x') + 1, '5','8','3' from XWING.DIAL;</v>
      </c>
      <c r="AE24" t="str">
        <f t="shared" si="5"/>
        <v>insert into XWING.DIAL (ID, SHIP_TYPE_ID, MANEUVER_TYPE_ID, SPEED)
select count('x') + 1, '5','14','3' from XWING.DIAL;</v>
      </c>
      <c r="AF24" t="str">
        <f t="shared" si="6"/>
        <v>insert into XWING.DIAL (ID, SHIP_TYPE_ID, MANEUVER_TYPE_ID, SPEED)
select count('x') + 1, '5','16','3' from XWING.DIAL;</v>
      </c>
    </row>
    <row r="25" spans="1:32" x14ac:dyDescent="0.25">
      <c r="A25" s="13">
        <v>2</v>
      </c>
      <c r="B25" s="13" t="s">
        <v>106</v>
      </c>
      <c r="C25" s="18" t="s">
        <v>106</v>
      </c>
      <c r="D25" s="18" t="s">
        <v>106</v>
      </c>
      <c r="E25" s="18" t="s">
        <v>106</v>
      </c>
      <c r="F25" s="14" t="s">
        <v>106</v>
      </c>
      <c r="G25" s="16"/>
      <c r="H25">
        <f>H24</f>
        <v>5</v>
      </c>
      <c r="I25" s="7" t="str">
        <f t="shared" si="13"/>
        <v>VGS</v>
      </c>
      <c r="J25" s="7" t="str">
        <f t="shared" si="14"/>
        <v>VG</v>
      </c>
      <c r="K25" s="7" t="str">
        <f t="shared" si="15"/>
        <v>D</v>
      </c>
      <c r="L25" s="7" t="str">
        <f t="shared" si="16"/>
        <v>VD</v>
      </c>
      <c r="M25" s="7" t="str">
        <f t="shared" si="17"/>
        <v>VDS</v>
      </c>
      <c r="N25" s="7">
        <f t="shared" si="18"/>
        <v>0</v>
      </c>
      <c r="O25" t="s">
        <v>500</v>
      </c>
      <c r="P25" s="7" t="s">
        <v>502</v>
      </c>
      <c r="Q25" s="7" t="s">
        <v>502</v>
      </c>
      <c r="R25" s="7" t="s">
        <v>502</v>
      </c>
      <c r="S25" s="7" t="s">
        <v>500</v>
      </c>
      <c r="U25" s="7">
        <f t="shared" si="7"/>
        <v>11</v>
      </c>
      <c r="V25" s="7">
        <f t="shared" si="8"/>
        <v>4</v>
      </c>
      <c r="W25" s="7">
        <f t="shared" si="9"/>
        <v>1</v>
      </c>
      <c r="X25" s="7">
        <f t="shared" si="10"/>
        <v>7</v>
      </c>
      <c r="Y25" s="7">
        <f t="shared" si="11"/>
        <v>14</v>
      </c>
      <c r="Z25" s="7" t="str">
        <f t="shared" si="12"/>
        <v/>
      </c>
      <c r="AA25" t="str">
        <f t="shared" si="1"/>
        <v>insert into XWING.DIAL (ID, SHIP_TYPE_ID, MANEUVER_TYPE_ID, SPEED)
select count('x') + 1, '5','11','2' from XWING.DIAL;</v>
      </c>
      <c r="AB25" t="str">
        <f t="shared" si="2"/>
        <v>insert into XWING.DIAL (ID, SHIP_TYPE_ID, MANEUVER_TYPE_ID, SPEED)
select count('x') + 1, '5','4','2' from XWING.DIAL;</v>
      </c>
      <c r="AC25" t="str">
        <f t="shared" si="3"/>
        <v>insert into XWING.DIAL (ID, SHIP_TYPE_ID, MANEUVER_TYPE_ID, SPEED)
select count('x') + 1, '5','1','2' from XWING.DIAL;</v>
      </c>
      <c r="AD25" t="str">
        <f t="shared" si="4"/>
        <v>insert into XWING.DIAL (ID, SHIP_TYPE_ID, MANEUVER_TYPE_ID, SPEED)
select count('x') + 1, '5','7','2' from XWING.DIAL;</v>
      </c>
      <c r="AE25" t="str">
        <f t="shared" si="5"/>
        <v>insert into XWING.DIAL (ID, SHIP_TYPE_ID, MANEUVER_TYPE_ID, SPEED)
select count('x') + 1, '5','14','2' from XWING.DIAL;</v>
      </c>
      <c r="AF25" t="str">
        <f t="shared" si="6"/>
        <v/>
      </c>
    </row>
    <row r="26" spans="1:32" ht="15.75" thickBot="1" x14ac:dyDescent="0.3">
      <c r="A26" s="19">
        <v>1</v>
      </c>
      <c r="B26" s="29"/>
      <c r="C26" s="30" t="s">
        <v>106</v>
      </c>
      <c r="D26" s="21" t="s">
        <v>106</v>
      </c>
      <c r="E26" s="30" t="s">
        <v>106</v>
      </c>
      <c r="F26" s="20"/>
      <c r="G26" s="22"/>
      <c r="H26">
        <f>H25</f>
        <v>5</v>
      </c>
      <c r="I26" s="7">
        <f t="shared" si="13"/>
        <v>0</v>
      </c>
      <c r="J26" s="7" t="str">
        <f t="shared" si="14"/>
        <v>VG</v>
      </c>
      <c r="K26" s="7" t="str">
        <f t="shared" si="15"/>
        <v>D</v>
      </c>
      <c r="L26" s="7" t="str">
        <f t="shared" si="16"/>
        <v>VD</v>
      </c>
      <c r="M26" s="7">
        <f t="shared" si="17"/>
        <v>0</v>
      </c>
      <c r="N26" s="7">
        <f t="shared" si="18"/>
        <v>0</v>
      </c>
      <c r="P26" s="7" t="s">
        <v>500</v>
      </c>
      <c r="Q26" s="7" t="s">
        <v>502</v>
      </c>
      <c r="R26" s="7" t="s">
        <v>500</v>
      </c>
      <c r="U26" s="7" t="str">
        <f t="shared" si="7"/>
        <v/>
      </c>
      <c r="V26" s="7">
        <f t="shared" si="8"/>
        <v>5</v>
      </c>
      <c r="W26" s="7">
        <f t="shared" si="9"/>
        <v>1</v>
      </c>
      <c r="X26" s="7">
        <f t="shared" si="10"/>
        <v>8</v>
      </c>
      <c r="Y26" s="7" t="str">
        <f t="shared" si="11"/>
        <v/>
      </c>
      <c r="Z26" s="7" t="str">
        <f t="shared" si="12"/>
        <v/>
      </c>
      <c r="AA26" t="str">
        <f t="shared" si="1"/>
        <v/>
      </c>
      <c r="AB26" t="str">
        <f t="shared" si="2"/>
        <v>insert into XWING.DIAL (ID, SHIP_TYPE_ID, MANEUVER_TYPE_ID, SPEED)
select count('x') + 1, '5','5','1' from XWING.DIAL;</v>
      </c>
      <c r="AC26" t="str">
        <f t="shared" si="3"/>
        <v>insert into XWING.DIAL (ID, SHIP_TYPE_ID, MANEUVER_TYPE_ID, SPEED)
select count('x') + 1, '5','1','1' from XWING.DIAL;</v>
      </c>
      <c r="AD26" t="str">
        <f t="shared" si="4"/>
        <v>insert into XWING.DIAL (ID, SHIP_TYPE_ID, MANEUVER_TYPE_ID, SPEED)
select count('x') + 1, '5','8','1' from XWING.DIAL;</v>
      </c>
      <c r="AE26" t="str">
        <f t="shared" si="5"/>
        <v/>
      </c>
      <c r="AF26" t="str">
        <f t="shared" si="6"/>
        <v/>
      </c>
    </row>
    <row r="27" spans="1:32" x14ac:dyDescent="0.25">
      <c r="A27" s="13">
        <v>5</v>
      </c>
      <c r="B27" s="25"/>
      <c r="C27" s="26"/>
      <c r="D27" s="41" t="s">
        <v>106</v>
      </c>
      <c r="E27" s="26"/>
      <c r="F27" s="26"/>
      <c r="G27" s="27"/>
      <c r="H27">
        <f>H26+1</f>
        <v>6</v>
      </c>
      <c r="I27" s="7">
        <f t="shared" si="13"/>
        <v>0</v>
      </c>
      <c r="J27" s="7">
        <f t="shared" si="14"/>
        <v>0</v>
      </c>
      <c r="K27" s="7" t="str">
        <f t="shared" si="15"/>
        <v>D</v>
      </c>
      <c r="L27" s="7">
        <f t="shared" si="16"/>
        <v>0</v>
      </c>
      <c r="M27" s="7">
        <f t="shared" si="17"/>
        <v>0</v>
      </c>
      <c r="N27" s="7">
        <f t="shared" si="18"/>
        <v>0</v>
      </c>
      <c r="Q27" s="7" t="s">
        <v>500</v>
      </c>
      <c r="U27" s="7" t="str">
        <f t="shared" si="7"/>
        <v/>
      </c>
      <c r="V27" s="7" t="str">
        <f t="shared" si="8"/>
        <v/>
      </c>
      <c r="W27" s="7">
        <f t="shared" si="9"/>
        <v>2</v>
      </c>
      <c r="X27" s="7" t="str">
        <f t="shared" si="10"/>
        <v/>
      </c>
      <c r="Y27" s="7" t="str">
        <f t="shared" si="11"/>
        <v/>
      </c>
      <c r="Z27" s="7" t="str">
        <f t="shared" si="12"/>
        <v/>
      </c>
      <c r="AA27" t="str">
        <f t="shared" si="1"/>
        <v/>
      </c>
      <c r="AB27" t="str">
        <f t="shared" si="2"/>
        <v/>
      </c>
      <c r="AC27" t="str">
        <f t="shared" si="3"/>
        <v>insert into XWING.DIAL (ID, SHIP_TYPE_ID, MANEUVER_TYPE_ID, SPEED)
select count('x') + 1, '6','2','5' from XWING.DIAL;</v>
      </c>
      <c r="AD27" t="str">
        <f t="shared" si="4"/>
        <v/>
      </c>
      <c r="AE27" t="str">
        <f t="shared" si="5"/>
        <v/>
      </c>
      <c r="AF27" t="str">
        <f t="shared" si="6"/>
        <v/>
      </c>
    </row>
    <row r="28" spans="1:32" x14ac:dyDescent="0.25">
      <c r="A28" s="13">
        <v>4</v>
      </c>
      <c r="B28" s="28"/>
      <c r="C28" s="15"/>
      <c r="D28" s="40" t="s">
        <v>106</v>
      </c>
      <c r="E28" s="15"/>
      <c r="F28" s="15"/>
      <c r="G28" s="17" t="s">
        <v>106</v>
      </c>
      <c r="H28">
        <f>H27</f>
        <v>6</v>
      </c>
      <c r="I28" s="7">
        <f t="shared" si="13"/>
        <v>0</v>
      </c>
      <c r="J28" s="7">
        <f t="shared" si="14"/>
        <v>0</v>
      </c>
      <c r="K28" s="7" t="str">
        <f t="shared" si="15"/>
        <v>D</v>
      </c>
      <c r="L28" s="7">
        <f t="shared" si="16"/>
        <v>0</v>
      </c>
      <c r="M28" s="7">
        <f t="shared" si="17"/>
        <v>0</v>
      </c>
      <c r="N28" s="7" t="str">
        <f t="shared" si="18"/>
        <v>DT</v>
      </c>
      <c r="Q28" s="7" t="s">
        <v>500</v>
      </c>
      <c r="T28" s="7" t="s">
        <v>196</v>
      </c>
      <c r="U28" s="7" t="str">
        <f t="shared" si="7"/>
        <v/>
      </c>
      <c r="V28" s="7" t="str">
        <f t="shared" si="8"/>
        <v/>
      </c>
      <c r="W28" s="7">
        <f t="shared" si="9"/>
        <v>2</v>
      </c>
      <c r="X28" s="7" t="str">
        <f t="shared" si="10"/>
        <v/>
      </c>
      <c r="Y28" s="7" t="str">
        <f t="shared" si="11"/>
        <v/>
      </c>
      <c r="Z28" s="7">
        <f t="shared" si="12"/>
        <v>16</v>
      </c>
      <c r="AA28" t="str">
        <f t="shared" si="1"/>
        <v/>
      </c>
      <c r="AB28" t="str">
        <f t="shared" si="2"/>
        <v/>
      </c>
      <c r="AC28" t="str">
        <f t="shared" si="3"/>
        <v>insert into XWING.DIAL (ID, SHIP_TYPE_ID, MANEUVER_TYPE_ID, SPEED)
select count('x') + 1, '6','2','4' from XWING.DIAL;</v>
      </c>
      <c r="AD28" t="str">
        <f t="shared" si="4"/>
        <v/>
      </c>
      <c r="AE28" t="str">
        <f t="shared" si="5"/>
        <v/>
      </c>
      <c r="AF28" t="str">
        <f t="shared" si="6"/>
        <v>insert into XWING.DIAL (ID, SHIP_TYPE_ID, MANEUVER_TYPE_ID, SPEED)
select count('x') + 1, '6','16','4' from XWING.DIAL;</v>
      </c>
    </row>
    <row r="29" spans="1:32" x14ac:dyDescent="0.25">
      <c r="A29" s="13">
        <v>3</v>
      </c>
      <c r="B29" s="39" t="s">
        <v>106</v>
      </c>
      <c r="C29" s="40" t="s">
        <v>106</v>
      </c>
      <c r="D29" s="18" t="s">
        <v>106</v>
      </c>
      <c r="E29" s="40" t="s">
        <v>106</v>
      </c>
      <c r="F29" s="40" t="s">
        <v>106</v>
      </c>
      <c r="G29" s="17" t="s">
        <v>106</v>
      </c>
      <c r="H29">
        <f>H28</f>
        <v>6</v>
      </c>
      <c r="I29" s="7" t="str">
        <f t="shared" si="13"/>
        <v>VGS</v>
      </c>
      <c r="J29" s="7" t="str">
        <f t="shared" si="14"/>
        <v>VG</v>
      </c>
      <c r="K29" s="7" t="str">
        <f t="shared" si="15"/>
        <v>D</v>
      </c>
      <c r="L29" s="7" t="str">
        <f t="shared" si="16"/>
        <v>VD</v>
      </c>
      <c r="M29" s="7" t="str">
        <f t="shared" si="17"/>
        <v>VDS</v>
      </c>
      <c r="N29" s="7" t="str">
        <f t="shared" si="18"/>
        <v>DT</v>
      </c>
      <c r="O29" t="s">
        <v>500</v>
      </c>
      <c r="P29" s="7" t="s">
        <v>500</v>
      </c>
      <c r="Q29" s="7" t="s">
        <v>502</v>
      </c>
      <c r="R29" s="7" t="s">
        <v>500</v>
      </c>
      <c r="S29" s="7" t="s">
        <v>500</v>
      </c>
      <c r="T29" s="7" t="s">
        <v>196</v>
      </c>
      <c r="U29" s="7">
        <f t="shared" si="7"/>
        <v>11</v>
      </c>
      <c r="V29" s="7">
        <f t="shared" si="8"/>
        <v>5</v>
      </c>
      <c r="W29" s="7">
        <f t="shared" si="9"/>
        <v>1</v>
      </c>
      <c r="X29" s="7">
        <f t="shared" si="10"/>
        <v>8</v>
      </c>
      <c r="Y29" s="7">
        <f t="shared" si="11"/>
        <v>14</v>
      </c>
      <c r="Z29" s="7">
        <f t="shared" si="12"/>
        <v>16</v>
      </c>
      <c r="AA29" t="str">
        <f t="shared" si="1"/>
        <v>insert into XWING.DIAL (ID, SHIP_TYPE_ID, MANEUVER_TYPE_ID, SPEED)
select count('x') + 1, '6','11','3' from XWING.DIAL;</v>
      </c>
      <c r="AB29" t="str">
        <f t="shared" si="2"/>
        <v>insert into XWING.DIAL (ID, SHIP_TYPE_ID, MANEUVER_TYPE_ID, SPEED)
select count('x') + 1, '6','5','3' from XWING.DIAL;</v>
      </c>
      <c r="AC29" t="str">
        <f t="shared" si="3"/>
        <v>insert into XWING.DIAL (ID, SHIP_TYPE_ID, MANEUVER_TYPE_ID, SPEED)
select count('x') + 1, '6','1','3' from XWING.DIAL;</v>
      </c>
      <c r="AD29" t="str">
        <f t="shared" si="4"/>
        <v>insert into XWING.DIAL (ID, SHIP_TYPE_ID, MANEUVER_TYPE_ID, SPEED)
select count('x') + 1, '6','8','3' from XWING.DIAL;</v>
      </c>
      <c r="AE29" t="str">
        <f t="shared" si="5"/>
        <v>insert into XWING.DIAL (ID, SHIP_TYPE_ID, MANEUVER_TYPE_ID, SPEED)
select count('x') + 1, '6','14','3' from XWING.DIAL;</v>
      </c>
      <c r="AF29" t="str">
        <f t="shared" si="6"/>
        <v>insert into XWING.DIAL (ID, SHIP_TYPE_ID, MANEUVER_TYPE_ID, SPEED)
select count('x') + 1, '6','16','3' from XWING.DIAL;</v>
      </c>
    </row>
    <row r="30" spans="1:32" x14ac:dyDescent="0.25">
      <c r="A30" s="13">
        <v>2</v>
      </c>
      <c r="B30" s="13" t="s">
        <v>106</v>
      </c>
      <c r="C30" s="18" t="s">
        <v>106</v>
      </c>
      <c r="D30" s="18" t="s">
        <v>106</v>
      </c>
      <c r="E30" s="18" t="s">
        <v>106</v>
      </c>
      <c r="F30" s="14" t="s">
        <v>106</v>
      </c>
      <c r="G30" s="16"/>
      <c r="H30">
        <f>H29</f>
        <v>6</v>
      </c>
      <c r="I30" s="7" t="str">
        <f t="shared" si="13"/>
        <v>VGS</v>
      </c>
      <c r="J30" s="7" t="str">
        <f t="shared" si="14"/>
        <v>VG</v>
      </c>
      <c r="K30" s="7" t="str">
        <f t="shared" si="15"/>
        <v>D</v>
      </c>
      <c r="L30" s="7" t="str">
        <f t="shared" si="16"/>
        <v>VD</v>
      </c>
      <c r="M30" s="7" t="str">
        <f t="shared" si="17"/>
        <v>VDS</v>
      </c>
      <c r="N30" s="7">
        <f t="shared" si="18"/>
        <v>0</v>
      </c>
      <c r="O30" t="s">
        <v>500</v>
      </c>
      <c r="P30" s="7" t="s">
        <v>502</v>
      </c>
      <c r="Q30" s="7" t="s">
        <v>502</v>
      </c>
      <c r="R30" s="7" t="s">
        <v>502</v>
      </c>
      <c r="S30" s="7" t="s">
        <v>500</v>
      </c>
      <c r="U30" s="7">
        <f t="shared" si="7"/>
        <v>11</v>
      </c>
      <c r="V30" s="7">
        <f t="shared" si="8"/>
        <v>4</v>
      </c>
      <c r="W30" s="7">
        <f t="shared" si="9"/>
        <v>1</v>
      </c>
      <c r="X30" s="7">
        <f t="shared" si="10"/>
        <v>7</v>
      </c>
      <c r="Y30" s="7">
        <f t="shared" si="11"/>
        <v>14</v>
      </c>
      <c r="Z30" s="7" t="str">
        <f t="shared" si="12"/>
        <v/>
      </c>
      <c r="AA30" t="str">
        <f t="shared" si="1"/>
        <v>insert into XWING.DIAL (ID, SHIP_TYPE_ID, MANEUVER_TYPE_ID, SPEED)
select count('x') + 1, '6','11','2' from XWING.DIAL;</v>
      </c>
      <c r="AB30" t="str">
        <f t="shared" si="2"/>
        <v>insert into XWING.DIAL (ID, SHIP_TYPE_ID, MANEUVER_TYPE_ID, SPEED)
select count('x') + 1, '6','4','2' from XWING.DIAL;</v>
      </c>
      <c r="AC30" t="str">
        <f t="shared" si="3"/>
        <v>insert into XWING.DIAL (ID, SHIP_TYPE_ID, MANEUVER_TYPE_ID, SPEED)
select count('x') + 1, '6','1','2' from XWING.DIAL;</v>
      </c>
      <c r="AD30" t="str">
        <f t="shared" si="4"/>
        <v>insert into XWING.DIAL (ID, SHIP_TYPE_ID, MANEUVER_TYPE_ID, SPEED)
select count('x') + 1, '6','7','2' from XWING.DIAL;</v>
      </c>
      <c r="AE30" t="str">
        <f t="shared" si="5"/>
        <v>insert into XWING.DIAL (ID, SHIP_TYPE_ID, MANEUVER_TYPE_ID, SPEED)
select count('x') + 1, '6','14','2' from XWING.DIAL;</v>
      </c>
      <c r="AF30" t="str">
        <f t="shared" si="6"/>
        <v/>
      </c>
    </row>
    <row r="31" spans="1:32" ht="15.75" thickBot="1" x14ac:dyDescent="0.3">
      <c r="A31" s="19">
        <v>1</v>
      </c>
      <c r="B31" s="29"/>
      <c r="C31" s="30" t="s">
        <v>106</v>
      </c>
      <c r="D31" s="21" t="s">
        <v>106</v>
      </c>
      <c r="E31" s="30" t="s">
        <v>106</v>
      </c>
      <c r="F31" s="20"/>
      <c r="G31" s="22"/>
      <c r="H31">
        <f>H30</f>
        <v>6</v>
      </c>
      <c r="I31" s="7">
        <f t="shared" si="13"/>
        <v>0</v>
      </c>
      <c r="J31" s="7" t="str">
        <f t="shared" si="14"/>
        <v>VG</v>
      </c>
      <c r="K31" s="7" t="str">
        <f t="shared" si="15"/>
        <v>D</v>
      </c>
      <c r="L31" s="7" t="str">
        <f t="shared" si="16"/>
        <v>VD</v>
      </c>
      <c r="M31" s="7">
        <f t="shared" si="17"/>
        <v>0</v>
      </c>
      <c r="N31" s="7">
        <f t="shared" si="18"/>
        <v>0</v>
      </c>
      <c r="P31" s="7" t="s">
        <v>500</v>
      </c>
      <c r="Q31" s="7" t="s">
        <v>502</v>
      </c>
      <c r="R31" s="7" t="s">
        <v>500</v>
      </c>
      <c r="U31" s="7" t="str">
        <f t="shared" si="7"/>
        <v/>
      </c>
      <c r="V31" s="7">
        <f t="shared" si="8"/>
        <v>5</v>
      </c>
      <c r="W31" s="7">
        <f t="shared" si="9"/>
        <v>1</v>
      </c>
      <c r="X31" s="7">
        <f t="shared" si="10"/>
        <v>8</v>
      </c>
      <c r="Y31" s="7" t="str">
        <f t="shared" si="11"/>
        <v/>
      </c>
      <c r="Z31" s="7" t="str">
        <f t="shared" si="12"/>
        <v/>
      </c>
      <c r="AA31" t="str">
        <f t="shared" si="1"/>
        <v/>
      </c>
      <c r="AB31" t="str">
        <f t="shared" si="2"/>
        <v>insert into XWING.DIAL (ID, SHIP_TYPE_ID, MANEUVER_TYPE_ID, SPEED)
select count('x') + 1, '6','5','1' from XWING.DIAL;</v>
      </c>
      <c r="AC31" t="str">
        <f t="shared" si="3"/>
        <v>insert into XWING.DIAL (ID, SHIP_TYPE_ID, MANEUVER_TYPE_ID, SPEED)
select count('x') + 1, '6','1','1' from XWING.DIAL;</v>
      </c>
      <c r="AD31" t="str">
        <f t="shared" si="4"/>
        <v>insert into XWING.DIAL (ID, SHIP_TYPE_ID, MANEUVER_TYPE_ID, SPEED)
select count('x') + 1, '6','8','1' from XWING.DIAL;</v>
      </c>
      <c r="AE31" t="str">
        <f t="shared" si="5"/>
        <v/>
      </c>
      <c r="AF31" t="str">
        <f t="shared" si="6"/>
        <v/>
      </c>
    </row>
    <row r="32" spans="1:32" x14ac:dyDescent="0.25">
      <c r="A32" s="13">
        <v>5</v>
      </c>
      <c r="B32" s="25"/>
      <c r="C32" s="26"/>
      <c r="D32" s="41" t="s">
        <v>106</v>
      </c>
      <c r="E32" s="26"/>
      <c r="F32" s="26"/>
      <c r="G32" s="27"/>
      <c r="H32">
        <f>H31+1</f>
        <v>7</v>
      </c>
      <c r="I32" s="7">
        <f t="shared" si="13"/>
        <v>0</v>
      </c>
      <c r="J32" s="7">
        <f t="shared" si="14"/>
        <v>0</v>
      </c>
      <c r="K32" s="7" t="str">
        <f t="shared" si="15"/>
        <v>D</v>
      </c>
      <c r="L32" s="7">
        <f t="shared" si="16"/>
        <v>0</v>
      </c>
      <c r="M32" s="7">
        <f t="shared" si="17"/>
        <v>0</v>
      </c>
      <c r="N32" s="7">
        <f t="shared" si="18"/>
        <v>0</v>
      </c>
      <c r="Q32" s="7" t="s">
        <v>500</v>
      </c>
      <c r="U32" s="7" t="str">
        <f t="shared" si="7"/>
        <v/>
      </c>
      <c r="V32" s="7" t="str">
        <f t="shared" si="8"/>
        <v/>
      </c>
      <c r="W32" s="7">
        <f t="shared" si="9"/>
        <v>2</v>
      </c>
      <c r="X32" s="7" t="str">
        <f t="shared" si="10"/>
        <v/>
      </c>
      <c r="Y32" s="7" t="str">
        <f t="shared" si="11"/>
        <v/>
      </c>
      <c r="Z32" s="7" t="str">
        <f t="shared" si="12"/>
        <v/>
      </c>
      <c r="AA32" t="str">
        <f t="shared" si="1"/>
        <v/>
      </c>
      <c r="AB32" t="str">
        <f t="shared" si="2"/>
        <v/>
      </c>
      <c r="AC32" t="str">
        <f t="shared" si="3"/>
        <v>insert into XWING.DIAL (ID, SHIP_TYPE_ID, MANEUVER_TYPE_ID, SPEED)
select count('x') + 1, '7','2','5' from XWING.DIAL;</v>
      </c>
      <c r="AD32" t="str">
        <f t="shared" si="4"/>
        <v/>
      </c>
      <c r="AE32" t="str">
        <f t="shared" si="5"/>
        <v/>
      </c>
      <c r="AF32" t="str">
        <f t="shared" si="6"/>
        <v/>
      </c>
    </row>
    <row r="33" spans="1:32" x14ac:dyDescent="0.25">
      <c r="A33" s="13">
        <v>4</v>
      </c>
      <c r="B33" s="28"/>
      <c r="C33" s="15"/>
      <c r="D33" s="40" t="s">
        <v>106</v>
      </c>
      <c r="E33" s="15"/>
      <c r="F33" s="15"/>
      <c r="G33" s="17" t="s">
        <v>106</v>
      </c>
      <c r="H33">
        <f>H32</f>
        <v>7</v>
      </c>
      <c r="I33" s="7">
        <f t="shared" si="13"/>
        <v>0</v>
      </c>
      <c r="J33" s="7">
        <f t="shared" si="14"/>
        <v>0</v>
      </c>
      <c r="K33" s="7" t="str">
        <f t="shared" si="15"/>
        <v>D</v>
      </c>
      <c r="L33" s="7">
        <f t="shared" si="16"/>
        <v>0</v>
      </c>
      <c r="M33" s="7">
        <f t="shared" si="17"/>
        <v>0</v>
      </c>
      <c r="N33" s="7" t="str">
        <f t="shared" si="18"/>
        <v>DT</v>
      </c>
      <c r="Q33" s="7" t="s">
        <v>500</v>
      </c>
      <c r="T33" s="7" t="s">
        <v>196</v>
      </c>
      <c r="U33" s="7" t="str">
        <f t="shared" si="7"/>
        <v/>
      </c>
      <c r="V33" s="7" t="str">
        <f t="shared" si="8"/>
        <v/>
      </c>
      <c r="W33" s="7">
        <f t="shared" si="9"/>
        <v>2</v>
      </c>
      <c r="X33" s="7" t="str">
        <f t="shared" si="10"/>
        <v/>
      </c>
      <c r="Y33" s="7" t="str">
        <f t="shared" si="11"/>
        <v/>
      </c>
      <c r="Z33" s="7">
        <f t="shared" si="12"/>
        <v>16</v>
      </c>
      <c r="AA33" t="str">
        <f t="shared" si="1"/>
        <v/>
      </c>
      <c r="AB33" t="str">
        <f t="shared" si="2"/>
        <v/>
      </c>
      <c r="AC33" t="str">
        <f t="shared" si="3"/>
        <v>insert into XWING.DIAL (ID, SHIP_TYPE_ID, MANEUVER_TYPE_ID, SPEED)
select count('x') + 1, '7','2','4' from XWING.DIAL;</v>
      </c>
      <c r="AD33" t="str">
        <f t="shared" si="4"/>
        <v/>
      </c>
      <c r="AE33" t="str">
        <f t="shared" si="5"/>
        <v/>
      </c>
      <c r="AF33" t="str">
        <f t="shared" si="6"/>
        <v>insert into XWING.DIAL (ID, SHIP_TYPE_ID, MANEUVER_TYPE_ID, SPEED)
select count('x') + 1, '7','16','4' from XWING.DIAL;</v>
      </c>
    </row>
    <row r="34" spans="1:32" x14ac:dyDescent="0.25">
      <c r="A34" s="13">
        <v>3</v>
      </c>
      <c r="B34" s="39" t="s">
        <v>106</v>
      </c>
      <c r="C34" s="40" t="s">
        <v>106</v>
      </c>
      <c r="D34" s="18" t="s">
        <v>106</v>
      </c>
      <c r="E34" s="40" t="s">
        <v>106</v>
      </c>
      <c r="F34" s="40" t="s">
        <v>106</v>
      </c>
      <c r="G34" s="17" t="s">
        <v>106</v>
      </c>
      <c r="H34">
        <f>H33</f>
        <v>7</v>
      </c>
      <c r="I34" s="7" t="str">
        <f t="shared" si="13"/>
        <v>VGS</v>
      </c>
      <c r="J34" s="7" t="str">
        <f t="shared" si="14"/>
        <v>VG</v>
      </c>
      <c r="K34" s="7" t="str">
        <f t="shared" si="15"/>
        <v>D</v>
      </c>
      <c r="L34" s="7" t="str">
        <f t="shared" si="16"/>
        <v>VD</v>
      </c>
      <c r="M34" s="7" t="str">
        <f t="shared" si="17"/>
        <v>VDS</v>
      </c>
      <c r="N34" s="7" t="str">
        <f t="shared" si="18"/>
        <v>DT</v>
      </c>
      <c r="O34" t="s">
        <v>500</v>
      </c>
      <c r="P34" s="7" t="s">
        <v>500</v>
      </c>
      <c r="Q34" s="7" t="s">
        <v>502</v>
      </c>
      <c r="R34" s="7" t="s">
        <v>500</v>
      </c>
      <c r="S34" s="7" t="s">
        <v>500</v>
      </c>
      <c r="T34" s="7" t="s">
        <v>196</v>
      </c>
      <c r="U34" s="7">
        <f t="shared" si="7"/>
        <v>11</v>
      </c>
      <c r="V34" s="7">
        <f t="shared" si="8"/>
        <v>5</v>
      </c>
      <c r="W34" s="7">
        <f t="shared" si="9"/>
        <v>1</v>
      </c>
      <c r="X34" s="7">
        <f t="shared" si="10"/>
        <v>8</v>
      </c>
      <c r="Y34" s="7">
        <f t="shared" si="11"/>
        <v>14</v>
      </c>
      <c r="Z34" s="7">
        <f t="shared" si="12"/>
        <v>16</v>
      </c>
      <c r="AA34" t="str">
        <f t="shared" ref="AA34:AA65" si="19">IF(U34&lt;&gt;"","insert into XWING.DIAL (ID, SHIP_TYPE_ID, MANEUVER_TYPE_ID, SPEED)
select count('x') + 1, '"&amp;$H34&amp;"','"&amp;U34&amp;"','"&amp;$A34&amp;"' from XWING.DIAL;","")</f>
        <v>insert into XWING.DIAL (ID, SHIP_TYPE_ID, MANEUVER_TYPE_ID, SPEED)
select count('x') + 1, '7','11','3' from XWING.DIAL;</v>
      </c>
      <c r="AB34" t="str">
        <f t="shared" ref="AB34:AB65" si="20">IF(V34&lt;&gt;"","insert into XWING.DIAL (ID, SHIP_TYPE_ID, MANEUVER_TYPE_ID, SPEED)
select count('x') + 1, '"&amp;$H34&amp;"','"&amp;V34&amp;"','"&amp;$A34&amp;"' from XWING.DIAL;","")</f>
        <v>insert into XWING.DIAL (ID, SHIP_TYPE_ID, MANEUVER_TYPE_ID, SPEED)
select count('x') + 1, '7','5','3' from XWING.DIAL;</v>
      </c>
      <c r="AC34" t="str">
        <f t="shared" ref="AC34:AC65" si="21">IF(W34&lt;&gt;"","insert into XWING.DIAL (ID, SHIP_TYPE_ID, MANEUVER_TYPE_ID, SPEED)
select count('x') + 1, '"&amp;$H34&amp;"','"&amp;W34&amp;"','"&amp;$A34&amp;"' from XWING.DIAL;","")</f>
        <v>insert into XWING.DIAL (ID, SHIP_TYPE_ID, MANEUVER_TYPE_ID, SPEED)
select count('x') + 1, '7','1','3' from XWING.DIAL;</v>
      </c>
      <c r="AD34" t="str">
        <f t="shared" ref="AD34:AD65" si="22">IF(X34&lt;&gt;"","insert into XWING.DIAL (ID, SHIP_TYPE_ID, MANEUVER_TYPE_ID, SPEED)
select count('x') + 1, '"&amp;$H34&amp;"','"&amp;X34&amp;"','"&amp;$A34&amp;"' from XWING.DIAL;","")</f>
        <v>insert into XWING.DIAL (ID, SHIP_TYPE_ID, MANEUVER_TYPE_ID, SPEED)
select count('x') + 1, '7','8','3' from XWING.DIAL;</v>
      </c>
      <c r="AE34" t="str">
        <f t="shared" ref="AE34:AE65" si="23">IF(Y34&lt;&gt;"","insert into XWING.DIAL (ID, SHIP_TYPE_ID, MANEUVER_TYPE_ID, SPEED)
select count('x') + 1, '"&amp;$H34&amp;"','"&amp;Y34&amp;"','"&amp;$A34&amp;"' from XWING.DIAL;","")</f>
        <v>insert into XWING.DIAL (ID, SHIP_TYPE_ID, MANEUVER_TYPE_ID, SPEED)
select count('x') + 1, '7','14','3' from XWING.DIAL;</v>
      </c>
      <c r="AF34" t="str">
        <f t="shared" ref="AF34:AF65" si="24">IF(Z34&lt;&gt;"","insert into XWING.DIAL (ID, SHIP_TYPE_ID, MANEUVER_TYPE_ID, SPEED)
select count('x') + 1, '"&amp;$H34&amp;"','"&amp;Z34&amp;"','"&amp;$A34&amp;"' from XWING.DIAL;","")</f>
        <v>insert into XWING.DIAL (ID, SHIP_TYPE_ID, MANEUVER_TYPE_ID, SPEED)
select count('x') + 1, '7','16','3' from XWING.DIAL;</v>
      </c>
    </row>
    <row r="35" spans="1:32" x14ac:dyDescent="0.25">
      <c r="A35" s="13">
        <v>2</v>
      </c>
      <c r="B35" s="13" t="s">
        <v>106</v>
      </c>
      <c r="C35" s="18" t="s">
        <v>106</v>
      </c>
      <c r="D35" s="18" t="s">
        <v>106</v>
      </c>
      <c r="E35" s="18" t="s">
        <v>106</v>
      </c>
      <c r="F35" s="14" t="s">
        <v>106</v>
      </c>
      <c r="G35" s="16"/>
      <c r="H35">
        <f>H34</f>
        <v>7</v>
      </c>
      <c r="I35" s="7" t="str">
        <f t="shared" si="13"/>
        <v>VGS</v>
      </c>
      <c r="J35" s="7" t="str">
        <f t="shared" si="14"/>
        <v>VG</v>
      </c>
      <c r="K35" s="7" t="str">
        <f t="shared" si="15"/>
        <v>D</v>
      </c>
      <c r="L35" s="7" t="str">
        <f t="shared" si="16"/>
        <v>VD</v>
      </c>
      <c r="M35" s="7" t="str">
        <f t="shared" si="17"/>
        <v>VDS</v>
      </c>
      <c r="N35" s="7">
        <f t="shared" si="18"/>
        <v>0</v>
      </c>
      <c r="O35" t="s">
        <v>500</v>
      </c>
      <c r="P35" s="7" t="s">
        <v>502</v>
      </c>
      <c r="Q35" s="7" t="s">
        <v>502</v>
      </c>
      <c r="R35" s="7" t="s">
        <v>502</v>
      </c>
      <c r="S35" s="7" t="s">
        <v>500</v>
      </c>
      <c r="U35" s="7">
        <f t="shared" si="7"/>
        <v>11</v>
      </c>
      <c r="V35" s="7">
        <f t="shared" si="8"/>
        <v>4</v>
      </c>
      <c r="W35" s="7">
        <f t="shared" si="9"/>
        <v>1</v>
      </c>
      <c r="X35" s="7">
        <f t="shared" si="10"/>
        <v>7</v>
      </c>
      <c r="Y35" s="7">
        <f t="shared" si="11"/>
        <v>14</v>
      </c>
      <c r="Z35" s="7" t="str">
        <f t="shared" si="12"/>
        <v/>
      </c>
      <c r="AA35" t="str">
        <f t="shared" si="19"/>
        <v>insert into XWING.DIAL (ID, SHIP_TYPE_ID, MANEUVER_TYPE_ID, SPEED)
select count('x') + 1, '7','11','2' from XWING.DIAL;</v>
      </c>
      <c r="AB35" t="str">
        <f t="shared" si="20"/>
        <v>insert into XWING.DIAL (ID, SHIP_TYPE_ID, MANEUVER_TYPE_ID, SPEED)
select count('x') + 1, '7','4','2' from XWING.DIAL;</v>
      </c>
      <c r="AC35" t="str">
        <f t="shared" si="21"/>
        <v>insert into XWING.DIAL (ID, SHIP_TYPE_ID, MANEUVER_TYPE_ID, SPEED)
select count('x') + 1, '7','1','2' from XWING.DIAL;</v>
      </c>
      <c r="AD35" t="str">
        <f t="shared" si="22"/>
        <v>insert into XWING.DIAL (ID, SHIP_TYPE_ID, MANEUVER_TYPE_ID, SPEED)
select count('x') + 1, '7','7','2' from XWING.DIAL;</v>
      </c>
      <c r="AE35" t="str">
        <f t="shared" si="23"/>
        <v>insert into XWING.DIAL (ID, SHIP_TYPE_ID, MANEUVER_TYPE_ID, SPEED)
select count('x') + 1, '7','14','2' from XWING.DIAL;</v>
      </c>
      <c r="AF35" t="str">
        <f t="shared" si="24"/>
        <v/>
      </c>
    </row>
    <row r="36" spans="1:32" ht="15.75" thickBot="1" x14ac:dyDescent="0.3">
      <c r="A36" s="19">
        <v>1</v>
      </c>
      <c r="B36" s="36" t="s">
        <v>106</v>
      </c>
      <c r="C36" s="20"/>
      <c r="D36" s="20"/>
      <c r="E36" s="20"/>
      <c r="F36" s="30" t="s">
        <v>106</v>
      </c>
      <c r="G36" s="22"/>
      <c r="H36">
        <f>H35</f>
        <v>7</v>
      </c>
      <c r="I36" s="7" t="str">
        <f t="shared" si="13"/>
        <v>VGS</v>
      </c>
      <c r="J36" s="7">
        <f t="shared" si="14"/>
        <v>0</v>
      </c>
      <c r="K36" s="7">
        <f t="shared" si="15"/>
        <v>0</v>
      </c>
      <c r="L36" s="7">
        <f t="shared" si="16"/>
        <v>0</v>
      </c>
      <c r="M36" s="7" t="str">
        <f t="shared" si="17"/>
        <v>VDS</v>
      </c>
      <c r="N36" s="7">
        <f t="shared" si="18"/>
        <v>0</v>
      </c>
      <c r="O36" t="s">
        <v>500</v>
      </c>
      <c r="S36" s="7" t="s">
        <v>500</v>
      </c>
      <c r="U36" s="7">
        <f t="shared" si="7"/>
        <v>11</v>
      </c>
      <c r="V36" s="7" t="str">
        <f t="shared" si="8"/>
        <v/>
      </c>
      <c r="W36" s="7" t="str">
        <f t="shared" si="9"/>
        <v/>
      </c>
      <c r="X36" s="7" t="str">
        <f t="shared" si="10"/>
        <v/>
      </c>
      <c r="Y36" s="7">
        <f t="shared" si="11"/>
        <v>14</v>
      </c>
      <c r="Z36" s="7" t="str">
        <f t="shared" si="12"/>
        <v/>
      </c>
      <c r="AA36" t="str">
        <f t="shared" si="19"/>
        <v>insert into XWING.DIAL (ID, SHIP_TYPE_ID, MANEUVER_TYPE_ID, SPEED)
select count('x') + 1, '7','11','1' from XWING.DIAL;</v>
      </c>
      <c r="AB36" t="str">
        <f t="shared" si="20"/>
        <v/>
      </c>
      <c r="AC36" t="str">
        <f t="shared" si="21"/>
        <v/>
      </c>
      <c r="AD36" t="str">
        <f t="shared" si="22"/>
        <v/>
      </c>
      <c r="AE36" t="str">
        <f t="shared" si="23"/>
        <v>insert into XWING.DIAL (ID, SHIP_TYPE_ID, MANEUVER_TYPE_ID, SPEED)
select count('x') + 1, '7','14','1' from XWING.DIAL;</v>
      </c>
      <c r="AF36" t="str">
        <f t="shared" si="24"/>
        <v/>
      </c>
    </row>
    <row r="37" spans="1:32" x14ac:dyDescent="0.25">
      <c r="A37" s="13">
        <v>5</v>
      </c>
      <c r="B37" s="25"/>
      <c r="C37" s="26"/>
      <c r="D37" s="41" t="s">
        <v>106</v>
      </c>
      <c r="E37" s="26"/>
      <c r="F37" s="26"/>
      <c r="G37" s="27"/>
      <c r="H37">
        <f>H36+1</f>
        <v>8</v>
      </c>
      <c r="I37" s="7">
        <f t="shared" si="13"/>
        <v>0</v>
      </c>
      <c r="J37" s="7">
        <f t="shared" si="14"/>
        <v>0</v>
      </c>
      <c r="K37" s="7" t="str">
        <f t="shared" si="15"/>
        <v>D</v>
      </c>
      <c r="L37" s="7">
        <f t="shared" si="16"/>
        <v>0</v>
      </c>
      <c r="M37" s="7">
        <f t="shared" si="17"/>
        <v>0</v>
      </c>
      <c r="N37" s="7">
        <f t="shared" si="18"/>
        <v>0</v>
      </c>
      <c r="Q37" s="7" t="s">
        <v>500</v>
      </c>
      <c r="U37" s="7" t="str">
        <f t="shared" si="7"/>
        <v/>
      </c>
      <c r="V37" s="7" t="str">
        <f t="shared" si="8"/>
        <v/>
      </c>
      <c r="W37" s="7">
        <f t="shared" si="9"/>
        <v>2</v>
      </c>
      <c r="X37" s="7" t="str">
        <f t="shared" si="10"/>
        <v/>
      </c>
      <c r="Y37" s="7" t="str">
        <f t="shared" si="11"/>
        <v/>
      </c>
      <c r="Z37" s="7" t="str">
        <f t="shared" si="12"/>
        <v/>
      </c>
      <c r="AA37" t="str">
        <f t="shared" si="19"/>
        <v/>
      </c>
      <c r="AB37" t="str">
        <f t="shared" si="20"/>
        <v/>
      </c>
      <c r="AC37" t="str">
        <f t="shared" si="21"/>
        <v>insert into XWING.DIAL (ID, SHIP_TYPE_ID, MANEUVER_TYPE_ID, SPEED)
select count('x') + 1, '8','2','5' from XWING.DIAL;</v>
      </c>
      <c r="AD37" t="str">
        <f t="shared" si="22"/>
        <v/>
      </c>
      <c r="AE37" t="str">
        <f t="shared" si="23"/>
        <v/>
      </c>
      <c r="AF37" t="str">
        <f t="shared" si="24"/>
        <v/>
      </c>
    </row>
    <row r="38" spans="1:32" x14ac:dyDescent="0.25">
      <c r="A38" s="13">
        <v>4</v>
      </c>
      <c r="B38" s="28"/>
      <c r="C38" s="15"/>
      <c r="D38" s="40" t="s">
        <v>106</v>
      </c>
      <c r="E38" s="15"/>
      <c r="F38" s="15"/>
      <c r="G38" s="17" t="s">
        <v>106</v>
      </c>
      <c r="H38">
        <f>H37</f>
        <v>8</v>
      </c>
      <c r="I38" s="7">
        <f t="shared" si="13"/>
        <v>0</v>
      </c>
      <c r="J38" s="7">
        <f t="shared" si="14"/>
        <v>0</v>
      </c>
      <c r="K38" s="7" t="str">
        <f t="shared" si="15"/>
        <v>D</v>
      </c>
      <c r="L38" s="7">
        <f t="shared" si="16"/>
        <v>0</v>
      </c>
      <c r="M38" s="7">
        <f t="shared" si="17"/>
        <v>0</v>
      </c>
      <c r="N38" s="7" t="str">
        <f t="shared" si="18"/>
        <v>DT</v>
      </c>
      <c r="Q38" s="7" t="s">
        <v>500</v>
      </c>
      <c r="T38" s="7" t="s">
        <v>196</v>
      </c>
      <c r="U38" s="7" t="str">
        <f t="shared" si="7"/>
        <v/>
      </c>
      <c r="V38" s="7" t="str">
        <f t="shared" si="8"/>
        <v/>
      </c>
      <c r="W38" s="7">
        <f t="shared" si="9"/>
        <v>2</v>
      </c>
      <c r="X38" s="7" t="str">
        <f t="shared" si="10"/>
        <v/>
      </c>
      <c r="Y38" s="7" t="str">
        <f t="shared" si="11"/>
        <v/>
      </c>
      <c r="Z38" s="7">
        <f t="shared" si="12"/>
        <v>16</v>
      </c>
      <c r="AA38" t="str">
        <f t="shared" si="19"/>
        <v/>
      </c>
      <c r="AB38" t="str">
        <f t="shared" si="20"/>
        <v/>
      </c>
      <c r="AC38" t="str">
        <f t="shared" si="21"/>
        <v>insert into XWING.DIAL (ID, SHIP_TYPE_ID, MANEUVER_TYPE_ID, SPEED)
select count('x') + 1, '8','2','4' from XWING.DIAL;</v>
      </c>
      <c r="AD38" t="str">
        <f t="shared" si="22"/>
        <v/>
      </c>
      <c r="AE38" t="str">
        <f t="shared" si="23"/>
        <v/>
      </c>
      <c r="AF38" t="str">
        <f t="shared" si="24"/>
        <v>insert into XWING.DIAL (ID, SHIP_TYPE_ID, MANEUVER_TYPE_ID, SPEED)
select count('x') + 1, '8','16','4' from XWING.DIAL;</v>
      </c>
    </row>
    <row r="39" spans="1:32" x14ac:dyDescent="0.25">
      <c r="A39" s="13">
        <v>3</v>
      </c>
      <c r="B39" s="39" t="s">
        <v>106</v>
      </c>
      <c r="C39" s="40" t="s">
        <v>106</v>
      </c>
      <c r="D39" s="18" t="s">
        <v>106</v>
      </c>
      <c r="E39" s="40" t="s">
        <v>106</v>
      </c>
      <c r="F39" s="40" t="s">
        <v>106</v>
      </c>
      <c r="G39" s="16"/>
      <c r="H39">
        <f>H38</f>
        <v>8</v>
      </c>
      <c r="I39" s="7" t="str">
        <f t="shared" si="13"/>
        <v>VGS</v>
      </c>
      <c r="J39" s="7" t="str">
        <f t="shared" si="14"/>
        <v>VG</v>
      </c>
      <c r="K39" s="7" t="str">
        <f t="shared" si="15"/>
        <v>D</v>
      </c>
      <c r="L39" s="7" t="str">
        <f t="shared" si="16"/>
        <v>VD</v>
      </c>
      <c r="M39" s="7" t="str">
        <f t="shared" si="17"/>
        <v>VDS</v>
      </c>
      <c r="N39" s="7">
        <f t="shared" si="18"/>
        <v>0</v>
      </c>
      <c r="O39" t="s">
        <v>500</v>
      </c>
      <c r="P39" s="7" t="s">
        <v>500</v>
      </c>
      <c r="Q39" s="7" t="s">
        <v>502</v>
      </c>
      <c r="R39" s="7" t="s">
        <v>500</v>
      </c>
      <c r="S39" s="7" t="s">
        <v>500</v>
      </c>
      <c r="U39" s="7">
        <f t="shared" si="7"/>
        <v>11</v>
      </c>
      <c r="V39" s="7">
        <f t="shared" si="8"/>
        <v>5</v>
      </c>
      <c r="W39" s="7">
        <f t="shared" si="9"/>
        <v>1</v>
      </c>
      <c r="X39" s="7">
        <f t="shared" si="10"/>
        <v>8</v>
      </c>
      <c r="Y39" s="7">
        <f t="shared" si="11"/>
        <v>14</v>
      </c>
      <c r="Z39" s="7" t="str">
        <f t="shared" si="12"/>
        <v/>
      </c>
      <c r="AA39" t="str">
        <f t="shared" si="19"/>
        <v>insert into XWING.DIAL (ID, SHIP_TYPE_ID, MANEUVER_TYPE_ID, SPEED)
select count('x') + 1, '8','11','3' from XWING.DIAL;</v>
      </c>
      <c r="AB39" t="str">
        <f t="shared" si="20"/>
        <v>insert into XWING.DIAL (ID, SHIP_TYPE_ID, MANEUVER_TYPE_ID, SPEED)
select count('x') + 1, '8','5','3' from XWING.DIAL;</v>
      </c>
      <c r="AC39" t="str">
        <f t="shared" si="21"/>
        <v>insert into XWING.DIAL (ID, SHIP_TYPE_ID, MANEUVER_TYPE_ID, SPEED)
select count('x') + 1, '8','1','3' from XWING.DIAL;</v>
      </c>
      <c r="AD39" t="str">
        <f t="shared" si="22"/>
        <v>insert into XWING.DIAL (ID, SHIP_TYPE_ID, MANEUVER_TYPE_ID, SPEED)
select count('x') + 1, '8','8','3' from XWING.DIAL;</v>
      </c>
      <c r="AE39" t="str">
        <f t="shared" si="23"/>
        <v>insert into XWING.DIAL (ID, SHIP_TYPE_ID, MANEUVER_TYPE_ID, SPEED)
select count('x') + 1, '8','14','3' from XWING.DIAL;</v>
      </c>
      <c r="AF39" t="str">
        <f t="shared" si="24"/>
        <v/>
      </c>
    </row>
    <row r="40" spans="1:32" x14ac:dyDescent="0.25">
      <c r="A40" s="13">
        <v>2</v>
      </c>
      <c r="B40" s="13" t="s">
        <v>106</v>
      </c>
      <c r="C40" s="40" t="s">
        <v>106</v>
      </c>
      <c r="D40" s="18" t="s">
        <v>106</v>
      </c>
      <c r="E40" s="40" t="s">
        <v>106</v>
      </c>
      <c r="F40" s="14" t="s">
        <v>106</v>
      </c>
      <c r="G40" s="16"/>
      <c r="H40">
        <f>H39</f>
        <v>8</v>
      </c>
      <c r="I40" s="7" t="str">
        <f t="shared" si="13"/>
        <v>VGS</v>
      </c>
      <c r="J40" s="7" t="str">
        <f t="shared" si="14"/>
        <v>VG</v>
      </c>
      <c r="K40" s="7" t="str">
        <f t="shared" si="15"/>
        <v>D</v>
      </c>
      <c r="L40" s="7" t="str">
        <f t="shared" si="16"/>
        <v>VD</v>
      </c>
      <c r="M40" s="7" t="str">
        <f t="shared" si="17"/>
        <v>VDS</v>
      </c>
      <c r="N40" s="7">
        <f t="shared" si="18"/>
        <v>0</v>
      </c>
      <c r="O40" t="s">
        <v>500</v>
      </c>
      <c r="P40" s="7" t="s">
        <v>500</v>
      </c>
      <c r="Q40" s="7" t="s">
        <v>502</v>
      </c>
      <c r="R40" s="7" t="s">
        <v>500</v>
      </c>
      <c r="S40" s="7" t="s">
        <v>500</v>
      </c>
      <c r="U40" s="7">
        <f t="shared" si="7"/>
        <v>11</v>
      </c>
      <c r="V40" s="7">
        <f t="shared" si="8"/>
        <v>5</v>
      </c>
      <c r="W40" s="7">
        <f t="shared" si="9"/>
        <v>1</v>
      </c>
      <c r="X40" s="7">
        <f t="shared" si="10"/>
        <v>8</v>
      </c>
      <c r="Y40" s="7">
        <f t="shared" si="11"/>
        <v>14</v>
      </c>
      <c r="Z40" s="7" t="str">
        <f t="shared" si="12"/>
        <v/>
      </c>
      <c r="AA40" t="str">
        <f t="shared" si="19"/>
        <v>insert into XWING.DIAL (ID, SHIP_TYPE_ID, MANEUVER_TYPE_ID, SPEED)
select count('x') + 1, '8','11','2' from XWING.DIAL;</v>
      </c>
      <c r="AB40" t="str">
        <f t="shared" si="20"/>
        <v>insert into XWING.DIAL (ID, SHIP_TYPE_ID, MANEUVER_TYPE_ID, SPEED)
select count('x') + 1, '8','5','2' from XWING.DIAL;</v>
      </c>
      <c r="AC40" t="str">
        <f t="shared" si="21"/>
        <v>insert into XWING.DIAL (ID, SHIP_TYPE_ID, MANEUVER_TYPE_ID, SPEED)
select count('x') + 1, '8','1','2' from XWING.DIAL;</v>
      </c>
      <c r="AD40" t="str">
        <f t="shared" si="22"/>
        <v>insert into XWING.DIAL (ID, SHIP_TYPE_ID, MANEUVER_TYPE_ID, SPEED)
select count('x') + 1, '8','8','2' from XWING.DIAL;</v>
      </c>
      <c r="AE40" t="str">
        <f t="shared" si="23"/>
        <v>insert into XWING.DIAL (ID, SHIP_TYPE_ID, MANEUVER_TYPE_ID, SPEED)
select count('x') + 1, '8','14','2' from XWING.DIAL;</v>
      </c>
      <c r="AF40" t="str">
        <f t="shared" si="24"/>
        <v/>
      </c>
    </row>
    <row r="41" spans="1:32" ht="15.75" thickBot="1" x14ac:dyDescent="0.3">
      <c r="A41" s="19">
        <v>1</v>
      </c>
      <c r="B41" s="29"/>
      <c r="C41" s="21" t="s">
        <v>106</v>
      </c>
      <c r="D41" s="20"/>
      <c r="E41" s="21" t="s">
        <v>106</v>
      </c>
      <c r="F41" s="20"/>
      <c r="G41" s="22"/>
      <c r="H41">
        <f>H40</f>
        <v>8</v>
      </c>
      <c r="I41" s="7">
        <f t="shared" si="13"/>
        <v>0</v>
      </c>
      <c r="J41" s="7" t="str">
        <f t="shared" si="14"/>
        <v>VG</v>
      </c>
      <c r="K41" s="7">
        <f t="shared" si="15"/>
        <v>0</v>
      </c>
      <c r="L41" s="7" t="str">
        <f t="shared" si="16"/>
        <v>VD</v>
      </c>
      <c r="M41" s="7">
        <f t="shared" si="17"/>
        <v>0</v>
      </c>
      <c r="N41" s="7">
        <f t="shared" si="18"/>
        <v>0</v>
      </c>
      <c r="P41" s="7" t="s">
        <v>502</v>
      </c>
      <c r="R41" s="7" t="s">
        <v>502</v>
      </c>
      <c r="U41" s="7" t="str">
        <f t="shared" si="7"/>
        <v/>
      </c>
      <c r="V41" s="7">
        <f t="shared" si="8"/>
        <v>4</v>
      </c>
      <c r="W41" s="7" t="str">
        <f t="shared" si="9"/>
        <v/>
      </c>
      <c r="X41" s="7">
        <f t="shared" si="10"/>
        <v>7</v>
      </c>
      <c r="Y41" s="7" t="str">
        <f t="shared" si="11"/>
        <v/>
      </c>
      <c r="Z41" s="7" t="str">
        <f t="shared" si="12"/>
        <v/>
      </c>
      <c r="AA41" t="str">
        <f t="shared" si="19"/>
        <v/>
      </c>
      <c r="AB41" t="str">
        <f t="shared" si="20"/>
        <v>insert into XWING.DIAL (ID, SHIP_TYPE_ID, MANEUVER_TYPE_ID, SPEED)
select count('x') + 1, '8','4','1' from XWING.DIAL;</v>
      </c>
      <c r="AC41" t="str">
        <f t="shared" si="21"/>
        <v/>
      </c>
      <c r="AD41" t="str">
        <f t="shared" si="22"/>
        <v>insert into XWING.DIAL (ID, SHIP_TYPE_ID, MANEUVER_TYPE_ID, SPEED)
select count('x') + 1, '8','7','1' from XWING.DIAL;</v>
      </c>
      <c r="AE41" t="str">
        <f t="shared" si="23"/>
        <v/>
      </c>
      <c r="AF41" t="str">
        <f t="shared" si="24"/>
        <v/>
      </c>
    </row>
    <row r="42" spans="1:32" x14ac:dyDescent="0.25">
      <c r="A42" s="13">
        <v>5</v>
      </c>
      <c r="B42" s="25"/>
      <c r="C42" s="26"/>
      <c r="D42" s="41" t="s">
        <v>106</v>
      </c>
      <c r="E42" s="26"/>
      <c r="F42" s="26"/>
      <c r="G42" s="35" t="s">
        <v>106</v>
      </c>
      <c r="H42">
        <f>H41+1</f>
        <v>9</v>
      </c>
      <c r="I42" s="7">
        <f t="shared" si="13"/>
        <v>0</v>
      </c>
      <c r="J42" s="7">
        <f t="shared" si="14"/>
        <v>0</v>
      </c>
      <c r="K42" s="7" t="str">
        <f t="shared" si="15"/>
        <v>D</v>
      </c>
      <c r="L42" s="7">
        <f t="shared" si="16"/>
        <v>0</v>
      </c>
      <c r="M42" s="7">
        <f t="shared" si="17"/>
        <v>0</v>
      </c>
      <c r="N42" s="7" t="str">
        <f t="shared" si="18"/>
        <v>DT</v>
      </c>
      <c r="Q42" s="7" t="s">
        <v>500</v>
      </c>
      <c r="T42" s="7" t="s">
        <v>196</v>
      </c>
      <c r="U42" s="7" t="str">
        <f t="shared" si="7"/>
        <v/>
      </c>
      <c r="V42" s="7" t="str">
        <f t="shared" si="8"/>
        <v/>
      </c>
      <c r="W42" s="7">
        <f t="shared" si="9"/>
        <v>2</v>
      </c>
      <c r="X42" s="7" t="str">
        <f t="shared" si="10"/>
        <v/>
      </c>
      <c r="Y42" s="7" t="str">
        <f t="shared" si="11"/>
        <v/>
      </c>
      <c r="Z42" s="7">
        <f t="shared" si="12"/>
        <v>16</v>
      </c>
      <c r="AA42" t="str">
        <f t="shared" si="19"/>
        <v/>
      </c>
      <c r="AB42" t="str">
        <f t="shared" si="20"/>
        <v/>
      </c>
      <c r="AC42" t="str">
        <f t="shared" si="21"/>
        <v>insert into XWING.DIAL (ID, SHIP_TYPE_ID, MANEUVER_TYPE_ID, SPEED)
select count('x') + 1, '9','2','5' from XWING.DIAL;</v>
      </c>
      <c r="AD42" t="str">
        <f t="shared" si="22"/>
        <v/>
      </c>
      <c r="AE42" t="str">
        <f t="shared" si="23"/>
        <v/>
      </c>
      <c r="AF42" t="str">
        <f t="shared" si="24"/>
        <v>insert into XWING.DIAL (ID, SHIP_TYPE_ID, MANEUVER_TYPE_ID, SPEED)
select count('x') + 1, '9','16','5' from XWING.DIAL;</v>
      </c>
    </row>
    <row r="43" spans="1:32" x14ac:dyDescent="0.25">
      <c r="A43" s="13">
        <v>4</v>
      </c>
      <c r="B43" s="28"/>
      <c r="C43" s="15"/>
      <c r="D43" s="18" t="s">
        <v>106</v>
      </c>
      <c r="E43" s="15"/>
      <c r="F43" s="15"/>
      <c r="G43" s="16"/>
      <c r="H43">
        <f>H42</f>
        <v>9</v>
      </c>
      <c r="I43" s="7">
        <f t="shared" si="13"/>
        <v>0</v>
      </c>
      <c r="J43" s="7">
        <f t="shared" si="14"/>
        <v>0</v>
      </c>
      <c r="K43" s="7" t="str">
        <f t="shared" si="15"/>
        <v>D</v>
      </c>
      <c r="L43" s="7">
        <f t="shared" si="16"/>
        <v>0</v>
      </c>
      <c r="M43" s="7">
        <f t="shared" si="17"/>
        <v>0</v>
      </c>
      <c r="N43" s="7">
        <f t="shared" si="18"/>
        <v>0</v>
      </c>
      <c r="Q43" s="7" t="s">
        <v>502</v>
      </c>
      <c r="U43" s="7" t="str">
        <f t="shared" si="7"/>
        <v/>
      </c>
      <c r="V43" s="7" t="str">
        <f t="shared" si="8"/>
        <v/>
      </c>
      <c r="W43" s="7">
        <f t="shared" si="9"/>
        <v>1</v>
      </c>
      <c r="X43" s="7" t="str">
        <f t="shared" si="10"/>
        <v/>
      </c>
      <c r="Y43" s="7" t="str">
        <f t="shared" si="11"/>
        <v/>
      </c>
      <c r="Z43" s="7" t="str">
        <f t="shared" si="12"/>
        <v/>
      </c>
      <c r="AA43" t="str">
        <f t="shared" si="19"/>
        <v/>
      </c>
      <c r="AB43" t="str">
        <f t="shared" si="20"/>
        <v/>
      </c>
      <c r="AC43" t="str">
        <f t="shared" si="21"/>
        <v>insert into XWING.DIAL (ID, SHIP_TYPE_ID, MANEUVER_TYPE_ID, SPEED)
select count('x') + 1, '9','1','4' from XWING.DIAL;</v>
      </c>
      <c r="AD43" t="str">
        <f t="shared" si="22"/>
        <v/>
      </c>
      <c r="AE43" t="str">
        <f t="shared" si="23"/>
        <v/>
      </c>
      <c r="AF43" t="str">
        <f t="shared" si="24"/>
        <v/>
      </c>
    </row>
    <row r="44" spans="1:32" x14ac:dyDescent="0.25">
      <c r="A44" s="13">
        <v>3</v>
      </c>
      <c r="B44" s="39" t="s">
        <v>106</v>
      </c>
      <c r="C44" s="40" t="s">
        <v>106</v>
      </c>
      <c r="D44" s="18" t="s">
        <v>106</v>
      </c>
      <c r="E44" s="40" t="s">
        <v>106</v>
      </c>
      <c r="F44" s="40" t="s">
        <v>106</v>
      </c>
      <c r="G44" s="17" t="s">
        <v>106</v>
      </c>
      <c r="H44">
        <f>H43</f>
        <v>9</v>
      </c>
      <c r="I44" s="7" t="str">
        <f t="shared" si="13"/>
        <v>VGS</v>
      </c>
      <c r="J44" s="7" t="str">
        <f t="shared" si="14"/>
        <v>VG</v>
      </c>
      <c r="K44" s="7" t="str">
        <f t="shared" si="15"/>
        <v>D</v>
      </c>
      <c r="L44" s="7" t="str">
        <f t="shared" si="16"/>
        <v>VD</v>
      </c>
      <c r="M44" s="7" t="str">
        <f t="shared" si="17"/>
        <v>VDS</v>
      </c>
      <c r="N44" s="7" t="str">
        <f t="shared" si="18"/>
        <v>DT</v>
      </c>
      <c r="O44" t="s">
        <v>500</v>
      </c>
      <c r="P44" s="7" t="s">
        <v>500</v>
      </c>
      <c r="Q44" s="7" t="s">
        <v>502</v>
      </c>
      <c r="R44" s="7" t="s">
        <v>500</v>
      </c>
      <c r="S44" s="7" t="s">
        <v>500</v>
      </c>
      <c r="T44" s="7" t="s">
        <v>196</v>
      </c>
      <c r="U44" s="7">
        <f t="shared" si="7"/>
        <v>11</v>
      </c>
      <c r="V44" s="7">
        <f t="shared" si="8"/>
        <v>5</v>
      </c>
      <c r="W44" s="7">
        <f t="shared" si="9"/>
        <v>1</v>
      </c>
      <c r="X44" s="7">
        <f t="shared" si="10"/>
        <v>8</v>
      </c>
      <c r="Y44" s="7">
        <f t="shared" si="11"/>
        <v>14</v>
      </c>
      <c r="Z44" s="7">
        <f t="shared" si="12"/>
        <v>16</v>
      </c>
      <c r="AA44" t="str">
        <f t="shared" si="19"/>
        <v>insert into XWING.DIAL (ID, SHIP_TYPE_ID, MANEUVER_TYPE_ID, SPEED)
select count('x') + 1, '9','11','3' from XWING.DIAL;</v>
      </c>
      <c r="AB44" t="str">
        <f t="shared" si="20"/>
        <v>insert into XWING.DIAL (ID, SHIP_TYPE_ID, MANEUVER_TYPE_ID, SPEED)
select count('x') + 1, '9','5','3' from XWING.DIAL;</v>
      </c>
      <c r="AC44" t="str">
        <f t="shared" si="21"/>
        <v>insert into XWING.DIAL (ID, SHIP_TYPE_ID, MANEUVER_TYPE_ID, SPEED)
select count('x') + 1, '9','1','3' from XWING.DIAL;</v>
      </c>
      <c r="AD44" t="str">
        <f t="shared" si="22"/>
        <v>insert into XWING.DIAL (ID, SHIP_TYPE_ID, MANEUVER_TYPE_ID, SPEED)
select count('x') + 1, '9','8','3' from XWING.DIAL;</v>
      </c>
      <c r="AE44" t="str">
        <f t="shared" si="23"/>
        <v>insert into XWING.DIAL (ID, SHIP_TYPE_ID, MANEUVER_TYPE_ID, SPEED)
select count('x') + 1, '9','14','3' from XWING.DIAL;</v>
      </c>
      <c r="AF44" t="str">
        <f t="shared" si="24"/>
        <v>insert into XWING.DIAL (ID, SHIP_TYPE_ID, MANEUVER_TYPE_ID, SPEED)
select count('x') + 1, '9','16','3' from XWING.DIAL;</v>
      </c>
    </row>
    <row r="45" spans="1:32" x14ac:dyDescent="0.25">
      <c r="A45" s="13">
        <v>2</v>
      </c>
      <c r="B45" s="34" t="s">
        <v>106</v>
      </c>
      <c r="C45" s="18" t="s">
        <v>106</v>
      </c>
      <c r="D45" s="18" t="s">
        <v>106</v>
      </c>
      <c r="E45" s="18" t="s">
        <v>106</v>
      </c>
      <c r="F45" s="18" t="s">
        <v>106</v>
      </c>
      <c r="G45" s="16"/>
      <c r="H45">
        <f>H44</f>
        <v>9</v>
      </c>
      <c r="I45" s="7" t="str">
        <f t="shared" si="13"/>
        <v>VGS</v>
      </c>
      <c r="J45" s="7" t="str">
        <f t="shared" si="14"/>
        <v>VG</v>
      </c>
      <c r="K45" s="7" t="str">
        <f t="shared" si="15"/>
        <v>D</v>
      </c>
      <c r="L45" s="7" t="str">
        <f t="shared" si="16"/>
        <v>VD</v>
      </c>
      <c r="M45" s="7" t="str">
        <f t="shared" si="17"/>
        <v>VDS</v>
      </c>
      <c r="N45" s="7">
        <f t="shared" si="18"/>
        <v>0</v>
      </c>
      <c r="O45" t="s">
        <v>502</v>
      </c>
      <c r="P45" s="7" t="s">
        <v>502</v>
      </c>
      <c r="Q45" s="7" t="s">
        <v>502</v>
      </c>
      <c r="R45" s="7" t="s">
        <v>502</v>
      </c>
      <c r="S45" s="7" t="s">
        <v>502</v>
      </c>
      <c r="U45" s="7">
        <f t="shared" si="7"/>
        <v>10</v>
      </c>
      <c r="V45" s="7">
        <f t="shared" si="8"/>
        <v>4</v>
      </c>
      <c r="W45" s="7">
        <f t="shared" si="9"/>
        <v>1</v>
      </c>
      <c r="X45" s="7">
        <f t="shared" si="10"/>
        <v>7</v>
      </c>
      <c r="Y45" s="7">
        <f t="shared" si="11"/>
        <v>13</v>
      </c>
      <c r="Z45" s="7" t="str">
        <f t="shared" si="12"/>
        <v/>
      </c>
      <c r="AA45" t="str">
        <f t="shared" si="19"/>
        <v>insert into XWING.DIAL (ID, SHIP_TYPE_ID, MANEUVER_TYPE_ID, SPEED)
select count('x') + 1, '9','10','2' from XWING.DIAL;</v>
      </c>
      <c r="AB45" t="str">
        <f t="shared" si="20"/>
        <v>insert into XWING.DIAL (ID, SHIP_TYPE_ID, MANEUVER_TYPE_ID, SPEED)
select count('x') + 1, '9','4','2' from XWING.DIAL;</v>
      </c>
      <c r="AC45" t="str">
        <f t="shared" si="21"/>
        <v>insert into XWING.DIAL (ID, SHIP_TYPE_ID, MANEUVER_TYPE_ID, SPEED)
select count('x') + 1, '9','1','2' from XWING.DIAL;</v>
      </c>
      <c r="AD45" t="str">
        <f t="shared" si="22"/>
        <v>insert into XWING.DIAL (ID, SHIP_TYPE_ID, MANEUVER_TYPE_ID, SPEED)
select count('x') + 1, '9','7','2' from XWING.DIAL;</v>
      </c>
      <c r="AE45" t="str">
        <f t="shared" si="23"/>
        <v>insert into XWING.DIAL (ID, SHIP_TYPE_ID, MANEUVER_TYPE_ID, SPEED)
select count('x') + 1, '9','13','2' from XWING.DIAL;</v>
      </c>
      <c r="AF45" t="str">
        <f t="shared" si="24"/>
        <v/>
      </c>
    </row>
    <row r="46" spans="1:32" ht="15.75" thickBot="1" x14ac:dyDescent="0.3">
      <c r="A46" s="19">
        <v>1</v>
      </c>
      <c r="B46" s="36" t="s">
        <v>106</v>
      </c>
      <c r="C46" s="20"/>
      <c r="D46" s="20"/>
      <c r="E46" s="20"/>
      <c r="F46" s="30" t="s">
        <v>106</v>
      </c>
      <c r="G46" s="22"/>
      <c r="H46">
        <f>H45</f>
        <v>9</v>
      </c>
      <c r="I46" s="7" t="str">
        <f t="shared" si="13"/>
        <v>VGS</v>
      </c>
      <c r="J46" s="7">
        <f t="shared" si="14"/>
        <v>0</v>
      </c>
      <c r="K46" s="7">
        <f t="shared" si="15"/>
        <v>0</v>
      </c>
      <c r="L46" s="7">
        <f t="shared" si="16"/>
        <v>0</v>
      </c>
      <c r="M46" s="7" t="str">
        <f t="shared" si="17"/>
        <v>VDS</v>
      </c>
      <c r="N46" s="7">
        <f t="shared" si="18"/>
        <v>0</v>
      </c>
      <c r="O46" t="s">
        <v>500</v>
      </c>
      <c r="S46" s="7" t="s">
        <v>500</v>
      </c>
      <c r="U46" s="7">
        <f t="shared" si="7"/>
        <v>11</v>
      </c>
      <c r="V46" s="7" t="str">
        <f t="shared" si="8"/>
        <v/>
      </c>
      <c r="W46" s="7" t="str">
        <f t="shared" si="9"/>
        <v/>
      </c>
      <c r="X46" s="7" t="str">
        <f t="shared" si="10"/>
        <v/>
      </c>
      <c r="Y46" s="7">
        <f t="shared" si="11"/>
        <v>14</v>
      </c>
      <c r="Z46" s="7" t="str">
        <f t="shared" si="12"/>
        <v/>
      </c>
      <c r="AA46" t="str">
        <f t="shared" si="19"/>
        <v>insert into XWING.DIAL (ID, SHIP_TYPE_ID, MANEUVER_TYPE_ID, SPEED)
select count('x') + 1, '9','11','1' from XWING.DIAL;</v>
      </c>
      <c r="AB46" t="str">
        <f t="shared" si="20"/>
        <v/>
      </c>
      <c r="AC46" t="str">
        <f t="shared" si="21"/>
        <v/>
      </c>
      <c r="AD46" t="str">
        <f t="shared" si="22"/>
        <v/>
      </c>
      <c r="AE46" t="str">
        <f t="shared" si="23"/>
        <v>insert into XWING.DIAL (ID, SHIP_TYPE_ID, MANEUVER_TYPE_ID, SPEED)
select count('x') + 1, '9','14','1' from XWING.DIAL;</v>
      </c>
      <c r="AF46" t="str">
        <f t="shared" si="24"/>
        <v/>
      </c>
    </row>
    <row r="47" spans="1:32" x14ac:dyDescent="0.25">
      <c r="A47" s="13">
        <v>5</v>
      </c>
      <c r="B47" s="25"/>
      <c r="C47" s="26"/>
      <c r="D47" s="26"/>
      <c r="E47" s="26"/>
      <c r="F47" s="26"/>
      <c r="G47" s="35" t="s">
        <v>106</v>
      </c>
      <c r="H47">
        <f>H46+1</f>
        <v>10</v>
      </c>
      <c r="I47" s="7">
        <f t="shared" si="13"/>
        <v>0</v>
      </c>
      <c r="J47" s="7">
        <f t="shared" si="14"/>
        <v>0</v>
      </c>
      <c r="K47" s="7">
        <f t="shared" si="15"/>
        <v>0</v>
      </c>
      <c r="L47" s="7">
        <f t="shared" si="16"/>
        <v>0</v>
      </c>
      <c r="M47" s="7">
        <f t="shared" si="17"/>
        <v>0</v>
      </c>
      <c r="N47" s="7" t="str">
        <f t="shared" si="18"/>
        <v>DT</v>
      </c>
      <c r="T47" s="7" t="s">
        <v>196</v>
      </c>
      <c r="U47" s="7" t="str">
        <f t="shared" si="7"/>
        <v/>
      </c>
      <c r="V47" s="7" t="str">
        <f t="shared" si="8"/>
        <v/>
      </c>
      <c r="W47" s="7" t="str">
        <f t="shared" si="9"/>
        <v/>
      </c>
      <c r="X47" s="7" t="str">
        <f t="shared" si="10"/>
        <v/>
      </c>
      <c r="Y47" s="7" t="str">
        <f t="shared" si="11"/>
        <v/>
      </c>
      <c r="Z47" s="7">
        <f t="shared" si="12"/>
        <v>16</v>
      </c>
      <c r="AA47" t="str">
        <f t="shared" si="19"/>
        <v/>
      </c>
      <c r="AB47" t="str">
        <f t="shared" si="20"/>
        <v/>
      </c>
      <c r="AC47" t="str">
        <f t="shared" si="21"/>
        <v/>
      </c>
      <c r="AD47" t="str">
        <f t="shared" si="22"/>
        <v/>
      </c>
      <c r="AE47" t="str">
        <f t="shared" si="23"/>
        <v/>
      </c>
      <c r="AF47" t="str">
        <f t="shared" si="24"/>
        <v>insert into XWING.DIAL (ID, SHIP_TYPE_ID, MANEUVER_TYPE_ID, SPEED)
select count('x') + 1, '10','16','5' from XWING.DIAL;</v>
      </c>
    </row>
    <row r="48" spans="1:32" x14ac:dyDescent="0.25">
      <c r="A48" s="13">
        <v>4</v>
      </c>
      <c r="B48" s="28"/>
      <c r="C48" s="15"/>
      <c r="D48" s="40" t="s">
        <v>106</v>
      </c>
      <c r="E48" s="15"/>
      <c r="F48" s="15"/>
      <c r="G48" s="16"/>
      <c r="H48">
        <f>H47</f>
        <v>10</v>
      </c>
      <c r="I48" s="7">
        <f t="shared" si="13"/>
        <v>0</v>
      </c>
      <c r="J48" s="7">
        <f t="shared" si="14"/>
        <v>0</v>
      </c>
      <c r="K48" s="7" t="str">
        <f t="shared" si="15"/>
        <v>D</v>
      </c>
      <c r="L48" s="7">
        <f t="shared" si="16"/>
        <v>0</v>
      </c>
      <c r="M48" s="7">
        <f t="shared" si="17"/>
        <v>0</v>
      </c>
      <c r="N48" s="7">
        <f t="shared" si="18"/>
        <v>0</v>
      </c>
      <c r="Q48" s="7" t="s">
        <v>500</v>
      </c>
      <c r="U48" s="7" t="str">
        <f t="shared" si="7"/>
        <v/>
      </c>
      <c r="V48" s="7" t="str">
        <f t="shared" si="8"/>
        <v/>
      </c>
      <c r="W48" s="7">
        <f t="shared" si="9"/>
        <v>2</v>
      </c>
      <c r="X48" s="7" t="str">
        <f t="shared" si="10"/>
        <v/>
      </c>
      <c r="Y48" s="7" t="str">
        <f t="shared" si="11"/>
        <v/>
      </c>
      <c r="Z48" s="7" t="str">
        <f t="shared" si="12"/>
        <v/>
      </c>
      <c r="AA48" t="str">
        <f t="shared" si="19"/>
        <v/>
      </c>
      <c r="AB48" t="str">
        <f t="shared" si="20"/>
        <v/>
      </c>
      <c r="AC48" t="str">
        <f t="shared" si="21"/>
        <v>insert into XWING.DIAL (ID, SHIP_TYPE_ID, MANEUVER_TYPE_ID, SPEED)
select count('x') + 1, '10','2','4' from XWING.DIAL;</v>
      </c>
      <c r="AD48" t="str">
        <f t="shared" si="22"/>
        <v/>
      </c>
      <c r="AE48" t="str">
        <f t="shared" si="23"/>
        <v/>
      </c>
      <c r="AF48" t="str">
        <f t="shared" si="24"/>
        <v/>
      </c>
    </row>
    <row r="49" spans="1:32" x14ac:dyDescent="0.25">
      <c r="A49" s="13">
        <v>3</v>
      </c>
      <c r="B49" s="39" t="s">
        <v>106</v>
      </c>
      <c r="C49" s="40" t="s">
        <v>106</v>
      </c>
      <c r="D49" s="18" t="s">
        <v>106</v>
      </c>
      <c r="E49" s="40" t="s">
        <v>106</v>
      </c>
      <c r="F49" s="40" t="s">
        <v>106</v>
      </c>
      <c r="G49" s="16"/>
      <c r="H49">
        <f>H48</f>
        <v>10</v>
      </c>
      <c r="I49" s="7" t="str">
        <f t="shared" si="13"/>
        <v>VGS</v>
      </c>
      <c r="J49" s="7" t="str">
        <f t="shared" si="14"/>
        <v>VG</v>
      </c>
      <c r="K49" s="7" t="str">
        <f t="shared" si="15"/>
        <v>D</v>
      </c>
      <c r="L49" s="7" t="str">
        <f t="shared" si="16"/>
        <v>VD</v>
      </c>
      <c r="M49" s="7" t="str">
        <f t="shared" si="17"/>
        <v>VDS</v>
      </c>
      <c r="N49" s="7">
        <f t="shared" si="18"/>
        <v>0</v>
      </c>
      <c r="O49" t="s">
        <v>500</v>
      </c>
      <c r="P49" s="7" t="s">
        <v>500</v>
      </c>
      <c r="Q49" s="7" t="s">
        <v>502</v>
      </c>
      <c r="R49" s="7" t="s">
        <v>500</v>
      </c>
      <c r="S49" s="7" t="s">
        <v>500</v>
      </c>
      <c r="U49" s="7">
        <f t="shared" si="7"/>
        <v>11</v>
      </c>
      <c r="V49" s="7">
        <f t="shared" si="8"/>
        <v>5</v>
      </c>
      <c r="W49" s="7">
        <f t="shared" si="9"/>
        <v>1</v>
      </c>
      <c r="X49" s="7">
        <f t="shared" si="10"/>
        <v>8</v>
      </c>
      <c r="Y49" s="7">
        <f t="shared" si="11"/>
        <v>14</v>
      </c>
      <c r="Z49" s="7" t="str">
        <f t="shared" si="12"/>
        <v/>
      </c>
      <c r="AA49" t="str">
        <f t="shared" si="19"/>
        <v>insert into XWING.DIAL (ID, SHIP_TYPE_ID, MANEUVER_TYPE_ID, SPEED)
select count('x') + 1, '10','11','3' from XWING.DIAL;</v>
      </c>
      <c r="AB49" t="str">
        <f t="shared" si="20"/>
        <v>insert into XWING.DIAL (ID, SHIP_TYPE_ID, MANEUVER_TYPE_ID, SPEED)
select count('x') + 1, '10','5','3' from XWING.DIAL;</v>
      </c>
      <c r="AC49" t="str">
        <f t="shared" si="21"/>
        <v>insert into XWING.DIAL (ID, SHIP_TYPE_ID, MANEUVER_TYPE_ID, SPEED)
select count('x') + 1, '10','1','3' from XWING.DIAL;</v>
      </c>
      <c r="AD49" t="str">
        <f t="shared" si="22"/>
        <v>insert into XWING.DIAL (ID, SHIP_TYPE_ID, MANEUVER_TYPE_ID, SPEED)
select count('x') + 1, '10','8','3' from XWING.DIAL;</v>
      </c>
      <c r="AE49" t="str">
        <f t="shared" si="23"/>
        <v>insert into XWING.DIAL (ID, SHIP_TYPE_ID, MANEUVER_TYPE_ID, SPEED)
select count('x') + 1, '10','14','3' from XWING.DIAL;</v>
      </c>
      <c r="AF49" t="str">
        <f t="shared" si="24"/>
        <v/>
      </c>
    </row>
    <row r="50" spans="1:32" x14ac:dyDescent="0.25">
      <c r="A50" s="13">
        <v>2</v>
      </c>
      <c r="B50" s="31" t="s">
        <v>106</v>
      </c>
      <c r="C50" s="18" t="s">
        <v>106</v>
      </c>
      <c r="D50" s="18" t="s">
        <v>106</v>
      </c>
      <c r="E50" s="18" t="s">
        <v>106</v>
      </c>
      <c r="F50" s="32" t="s">
        <v>106</v>
      </c>
      <c r="G50" s="16"/>
      <c r="H50">
        <f>H49</f>
        <v>10</v>
      </c>
      <c r="I50" s="7" t="str">
        <f t="shared" si="13"/>
        <v>VGS</v>
      </c>
      <c r="J50" s="7" t="str">
        <f t="shared" si="14"/>
        <v>VG</v>
      </c>
      <c r="K50" s="7" t="str">
        <f t="shared" si="15"/>
        <v>D</v>
      </c>
      <c r="L50" s="7" t="str">
        <f t="shared" si="16"/>
        <v>VD</v>
      </c>
      <c r="M50" s="7" t="str">
        <f t="shared" si="17"/>
        <v>VDS</v>
      </c>
      <c r="N50" s="7">
        <f t="shared" si="18"/>
        <v>0</v>
      </c>
      <c r="O50" t="s">
        <v>196</v>
      </c>
      <c r="P50" s="7" t="s">
        <v>502</v>
      </c>
      <c r="Q50" s="7" t="s">
        <v>502</v>
      </c>
      <c r="R50" s="7" t="s">
        <v>502</v>
      </c>
      <c r="S50" s="7" t="s">
        <v>196</v>
      </c>
      <c r="U50" s="7">
        <f t="shared" si="7"/>
        <v>12</v>
      </c>
      <c r="V50" s="7">
        <f t="shared" si="8"/>
        <v>4</v>
      </c>
      <c r="W50" s="7">
        <f t="shared" si="9"/>
        <v>1</v>
      </c>
      <c r="X50" s="7">
        <f t="shared" si="10"/>
        <v>7</v>
      </c>
      <c r="Y50" s="7">
        <f t="shared" si="11"/>
        <v>15</v>
      </c>
      <c r="Z50" s="7" t="str">
        <f t="shared" si="12"/>
        <v/>
      </c>
      <c r="AA50" t="str">
        <f t="shared" si="19"/>
        <v>insert into XWING.DIAL (ID, SHIP_TYPE_ID, MANEUVER_TYPE_ID, SPEED)
select count('x') + 1, '10','12','2' from XWING.DIAL;</v>
      </c>
      <c r="AB50" t="str">
        <f t="shared" si="20"/>
        <v>insert into XWING.DIAL (ID, SHIP_TYPE_ID, MANEUVER_TYPE_ID, SPEED)
select count('x') + 1, '10','4','2' from XWING.DIAL;</v>
      </c>
      <c r="AC50" t="str">
        <f t="shared" si="21"/>
        <v>insert into XWING.DIAL (ID, SHIP_TYPE_ID, MANEUVER_TYPE_ID, SPEED)
select count('x') + 1, '10','1','2' from XWING.DIAL;</v>
      </c>
      <c r="AD50" t="str">
        <f t="shared" si="22"/>
        <v>insert into XWING.DIAL (ID, SHIP_TYPE_ID, MANEUVER_TYPE_ID, SPEED)
select count('x') + 1, '10','7','2' from XWING.DIAL;</v>
      </c>
      <c r="AE50" t="str">
        <f t="shared" si="23"/>
        <v>insert into XWING.DIAL (ID, SHIP_TYPE_ID, MANEUVER_TYPE_ID, SPEED)
select count('x') + 1, '10','15','2' from XWING.DIAL;</v>
      </c>
      <c r="AF50" t="str">
        <f t="shared" si="24"/>
        <v/>
      </c>
    </row>
    <row r="51" spans="1:32" ht="15.75" thickBot="1" x14ac:dyDescent="0.3">
      <c r="A51" s="19">
        <v>1</v>
      </c>
      <c r="B51" s="29"/>
      <c r="C51" s="30" t="s">
        <v>106</v>
      </c>
      <c r="D51" s="21" t="s">
        <v>106</v>
      </c>
      <c r="E51" s="30" t="s">
        <v>106</v>
      </c>
      <c r="F51" s="20"/>
      <c r="G51" s="22"/>
      <c r="H51">
        <f>H50</f>
        <v>10</v>
      </c>
      <c r="I51" s="7">
        <f t="shared" si="13"/>
        <v>0</v>
      </c>
      <c r="J51" s="7" t="str">
        <f t="shared" si="14"/>
        <v>VG</v>
      </c>
      <c r="K51" s="7" t="str">
        <f t="shared" si="15"/>
        <v>D</v>
      </c>
      <c r="L51" s="7" t="str">
        <f t="shared" si="16"/>
        <v>VD</v>
      </c>
      <c r="M51" s="7">
        <f t="shared" si="17"/>
        <v>0</v>
      </c>
      <c r="N51" s="7">
        <f t="shared" si="18"/>
        <v>0</v>
      </c>
      <c r="P51" s="7" t="s">
        <v>500</v>
      </c>
      <c r="Q51" s="7" t="s">
        <v>196</v>
      </c>
      <c r="R51" s="7" t="s">
        <v>500</v>
      </c>
      <c r="U51" s="7" t="str">
        <f t="shared" si="7"/>
        <v/>
      </c>
      <c r="V51" s="7">
        <f t="shared" si="8"/>
        <v>5</v>
      </c>
      <c r="W51" s="7">
        <f t="shared" si="9"/>
        <v>3</v>
      </c>
      <c r="X51" s="7">
        <f t="shared" si="10"/>
        <v>8</v>
      </c>
      <c r="Y51" s="7" t="str">
        <f t="shared" si="11"/>
        <v/>
      </c>
      <c r="Z51" s="7" t="str">
        <f t="shared" ref="Z51:Z61" si="25">IF(N51="DT",16,"")</f>
        <v/>
      </c>
      <c r="AA51" t="str">
        <f t="shared" si="19"/>
        <v/>
      </c>
      <c r="AB51" t="str">
        <f t="shared" si="20"/>
        <v>insert into XWING.DIAL (ID, SHIP_TYPE_ID, MANEUVER_TYPE_ID, SPEED)
select count('x') + 1, '10','5','1' from XWING.DIAL;</v>
      </c>
      <c r="AC51" t="str">
        <f t="shared" si="21"/>
        <v>insert into XWING.DIAL (ID, SHIP_TYPE_ID, MANEUVER_TYPE_ID, SPEED)
select count('x') + 1, '10','3','1' from XWING.DIAL;</v>
      </c>
      <c r="AD51" t="str">
        <f t="shared" si="22"/>
        <v>insert into XWING.DIAL (ID, SHIP_TYPE_ID, MANEUVER_TYPE_ID, SPEED)
select count('x') + 1, '10','8','1' from XWING.DIAL;</v>
      </c>
      <c r="AE51" t="str">
        <f t="shared" si="23"/>
        <v/>
      </c>
      <c r="AF51" t="str">
        <f t="shared" si="24"/>
        <v/>
      </c>
    </row>
    <row r="52" spans="1:32" x14ac:dyDescent="0.25">
      <c r="A52" s="13">
        <v>5</v>
      </c>
      <c r="B52" s="25"/>
      <c r="C52" s="26"/>
      <c r="D52" s="33" t="s">
        <v>106</v>
      </c>
      <c r="E52" s="26"/>
      <c r="F52" s="26"/>
      <c r="G52" s="27"/>
      <c r="H52">
        <f>H51+1</f>
        <v>11</v>
      </c>
      <c r="I52" s="7">
        <f t="shared" ref="I52:N56" si="26">IF(B52="x",B$1,0)</f>
        <v>0</v>
      </c>
      <c r="J52" s="7">
        <f t="shared" si="26"/>
        <v>0</v>
      </c>
      <c r="K52" s="7" t="str">
        <f t="shared" si="26"/>
        <v>D</v>
      </c>
      <c r="L52" s="7">
        <f t="shared" si="26"/>
        <v>0</v>
      </c>
      <c r="M52" s="7">
        <f t="shared" si="26"/>
        <v>0</v>
      </c>
      <c r="N52" s="7">
        <f t="shared" si="26"/>
        <v>0</v>
      </c>
      <c r="Q52" s="7" t="s">
        <v>502</v>
      </c>
      <c r="U52" s="7" t="str">
        <f t="shared" si="7"/>
        <v/>
      </c>
      <c r="V52" s="7" t="str">
        <f t="shared" si="8"/>
        <v/>
      </c>
      <c r="W52" s="7">
        <f t="shared" si="9"/>
        <v>1</v>
      </c>
      <c r="X52" s="7" t="str">
        <f t="shared" si="10"/>
        <v/>
      </c>
      <c r="Y52" s="7" t="str">
        <f t="shared" si="11"/>
        <v/>
      </c>
      <c r="Z52" s="7" t="str">
        <f>IF(N52="DT",16,"")</f>
        <v/>
      </c>
      <c r="AA52" t="str">
        <f t="shared" si="19"/>
        <v/>
      </c>
      <c r="AB52" t="str">
        <f t="shared" si="20"/>
        <v/>
      </c>
      <c r="AC52" t="str">
        <f t="shared" si="21"/>
        <v>insert into XWING.DIAL (ID, SHIP_TYPE_ID, MANEUVER_TYPE_ID, SPEED)
select count('x') + 1, '11','1','5' from XWING.DIAL;</v>
      </c>
      <c r="AD52" t="str">
        <f t="shared" si="22"/>
        <v/>
      </c>
      <c r="AE52" t="str">
        <f t="shared" si="23"/>
        <v/>
      </c>
      <c r="AF52" t="str">
        <f t="shared" si="24"/>
        <v/>
      </c>
    </row>
    <row r="53" spans="1:32" x14ac:dyDescent="0.25">
      <c r="A53" s="13">
        <v>4</v>
      </c>
      <c r="B53" s="28"/>
      <c r="C53" s="15"/>
      <c r="D53" s="18" t="s">
        <v>106</v>
      </c>
      <c r="E53" s="15"/>
      <c r="F53" s="15"/>
      <c r="G53" s="42" t="s">
        <v>106</v>
      </c>
      <c r="H53">
        <f>H52</f>
        <v>11</v>
      </c>
      <c r="I53" s="7">
        <f t="shared" si="26"/>
        <v>0</v>
      </c>
      <c r="J53" s="7">
        <f t="shared" si="26"/>
        <v>0</v>
      </c>
      <c r="K53" s="7" t="str">
        <f t="shared" si="26"/>
        <v>D</v>
      </c>
      <c r="L53" s="7">
        <f t="shared" si="26"/>
        <v>0</v>
      </c>
      <c r="M53" s="7">
        <f t="shared" si="26"/>
        <v>0</v>
      </c>
      <c r="N53" s="7" t="str">
        <f t="shared" si="26"/>
        <v>DT</v>
      </c>
      <c r="Q53" s="7" t="s">
        <v>502</v>
      </c>
      <c r="T53" s="7" t="s">
        <v>500</v>
      </c>
      <c r="U53" s="7" t="str">
        <f t="shared" si="7"/>
        <v/>
      </c>
      <c r="V53" s="7" t="str">
        <f t="shared" si="8"/>
        <v/>
      </c>
      <c r="W53" s="7">
        <f t="shared" si="9"/>
        <v>1</v>
      </c>
      <c r="X53" s="7" t="str">
        <f t="shared" si="10"/>
        <v/>
      </c>
      <c r="Y53" s="7" t="str">
        <f t="shared" si="11"/>
        <v/>
      </c>
      <c r="Z53" s="7">
        <f>IF(N53="DT",16,"")</f>
        <v>16</v>
      </c>
      <c r="AA53" t="str">
        <f t="shared" si="19"/>
        <v/>
      </c>
      <c r="AB53" t="str">
        <f t="shared" si="20"/>
        <v/>
      </c>
      <c r="AC53" t="str">
        <f t="shared" si="21"/>
        <v>insert into XWING.DIAL (ID, SHIP_TYPE_ID, MANEUVER_TYPE_ID, SPEED)
select count('x') + 1, '11','1','4' from XWING.DIAL;</v>
      </c>
      <c r="AD53" t="str">
        <f t="shared" si="22"/>
        <v/>
      </c>
      <c r="AE53" t="str">
        <f t="shared" si="23"/>
        <v/>
      </c>
      <c r="AF53" t="str">
        <f t="shared" si="24"/>
        <v>insert into XWING.DIAL (ID, SHIP_TYPE_ID, MANEUVER_TYPE_ID, SPEED)
select count('x') + 1, '11','16','4' from XWING.DIAL;</v>
      </c>
    </row>
    <row r="54" spans="1:32" x14ac:dyDescent="0.25">
      <c r="A54" s="13">
        <v>3</v>
      </c>
      <c r="B54" s="39" t="s">
        <v>106</v>
      </c>
      <c r="C54" s="40" t="s">
        <v>106</v>
      </c>
      <c r="D54" s="18" t="s">
        <v>106</v>
      </c>
      <c r="E54" s="40" t="s">
        <v>106</v>
      </c>
      <c r="F54" s="40" t="s">
        <v>106</v>
      </c>
      <c r="G54" s="16"/>
      <c r="H54">
        <f>H53</f>
        <v>11</v>
      </c>
      <c r="I54" s="7" t="str">
        <f t="shared" si="26"/>
        <v>VGS</v>
      </c>
      <c r="J54" s="7" t="str">
        <f t="shared" si="26"/>
        <v>VG</v>
      </c>
      <c r="K54" s="7" t="str">
        <f t="shared" si="26"/>
        <v>D</v>
      </c>
      <c r="L54" s="7" t="str">
        <f t="shared" si="26"/>
        <v>VD</v>
      </c>
      <c r="M54" s="7" t="str">
        <f t="shared" si="26"/>
        <v>VDS</v>
      </c>
      <c r="N54" s="7">
        <f t="shared" si="26"/>
        <v>0</v>
      </c>
      <c r="O54" t="s">
        <v>500</v>
      </c>
      <c r="P54" s="7" t="s">
        <v>500</v>
      </c>
      <c r="Q54" s="7" t="s">
        <v>502</v>
      </c>
      <c r="R54" s="7" t="s">
        <v>500</v>
      </c>
      <c r="S54" s="7" t="s">
        <v>500</v>
      </c>
      <c r="U54" s="7">
        <f t="shared" si="7"/>
        <v>11</v>
      </c>
      <c r="V54" s="7">
        <f t="shared" si="8"/>
        <v>5</v>
      </c>
      <c r="W54" s="7">
        <f t="shared" si="9"/>
        <v>1</v>
      </c>
      <c r="X54" s="7">
        <f t="shared" si="10"/>
        <v>8</v>
      </c>
      <c r="Y54" s="7">
        <f t="shared" si="11"/>
        <v>14</v>
      </c>
      <c r="Z54" s="7" t="str">
        <f>IF(N54="DT",16,"")</f>
        <v/>
      </c>
      <c r="AA54" t="str">
        <f t="shared" si="19"/>
        <v>insert into XWING.DIAL (ID, SHIP_TYPE_ID, MANEUVER_TYPE_ID, SPEED)
select count('x') + 1, '11','11','3' from XWING.DIAL;</v>
      </c>
      <c r="AB54" t="str">
        <f t="shared" si="20"/>
        <v>insert into XWING.DIAL (ID, SHIP_TYPE_ID, MANEUVER_TYPE_ID, SPEED)
select count('x') + 1, '11','5','3' from XWING.DIAL;</v>
      </c>
      <c r="AC54" t="str">
        <f t="shared" si="21"/>
        <v>insert into XWING.DIAL (ID, SHIP_TYPE_ID, MANEUVER_TYPE_ID, SPEED)
select count('x') + 1, '11','1','3' from XWING.DIAL;</v>
      </c>
      <c r="AD54" t="str">
        <f t="shared" si="22"/>
        <v>insert into XWING.DIAL (ID, SHIP_TYPE_ID, MANEUVER_TYPE_ID, SPEED)
select count('x') + 1, '11','8','3' from XWING.DIAL;</v>
      </c>
      <c r="AE54" t="str">
        <f t="shared" si="23"/>
        <v>insert into XWING.DIAL (ID, SHIP_TYPE_ID, MANEUVER_TYPE_ID, SPEED)
select count('x') + 1, '11','14','3' from XWING.DIAL;</v>
      </c>
      <c r="AF54" t="str">
        <f t="shared" si="24"/>
        <v/>
      </c>
    </row>
    <row r="55" spans="1:32" x14ac:dyDescent="0.25">
      <c r="A55" s="13">
        <v>2</v>
      </c>
      <c r="B55" s="31" t="s">
        <v>106</v>
      </c>
      <c r="C55" s="40" t="s">
        <v>106</v>
      </c>
      <c r="D55" s="18" t="s">
        <v>106</v>
      </c>
      <c r="E55" s="40" t="s">
        <v>106</v>
      </c>
      <c r="F55" s="32" t="s">
        <v>106</v>
      </c>
      <c r="G55" s="16"/>
      <c r="H55">
        <f>H54</f>
        <v>11</v>
      </c>
      <c r="I55" s="7" t="str">
        <f t="shared" si="26"/>
        <v>VGS</v>
      </c>
      <c r="J55" s="7" t="str">
        <f t="shared" si="26"/>
        <v>VG</v>
      </c>
      <c r="K55" s="7" t="str">
        <f t="shared" si="26"/>
        <v>D</v>
      </c>
      <c r="L55" s="7" t="str">
        <f t="shared" si="26"/>
        <v>VD</v>
      </c>
      <c r="M55" s="7" t="str">
        <f t="shared" si="26"/>
        <v>VDS</v>
      </c>
      <c r="N55" s="7">
        <f t="shared" si="26"/>
        <v>0</v>
      </c>
      <c r="O55" t="s">
        <v>196</v>
      </c>
      <c r="P55" s="7" t="s">
        <v>500</v>
      </c>
      <c r="Q55" s="7" t="s">
        <v>502</v>
      </c>
      <c r="R55" s="7" t="s">
        <v>500</v>
      </c>
      <c r="S55" s="7" t="s">
        <v>196</v>
      </c>
      <c r="U55" s="7">
        <f t="shared" si="7"/>
        <v>12</v>
      </c>
      <c r="V55" s="7">
        <f t="shared" si="8"/>
        <v>5</v>
      </c>
      <c r="W55" s="7">
        <f t="shared" si="9"/>
        <v>1</v>
      </c>
      <c r="X55" s="7">
        <f t="shared" si="10"/>
        <v>8</v>
      </c>
      <c r="Y55" s="7">
        <f t="shared" si="11"/>
        <v>15</v>
      </c>
      <c r="Z55" s="7" t="str">
        <f>IF(N55="DT",16,"")</f>
        <v/>
      </c>
      <c r="AA55" t="str">
        <f t="shared" si="19"/>
        <v>insert into XWING.DIAL (ID, SHIP_TYPE_ID, MANEUVER_TYPE_ID, SPEED)
select count('x') + 1, '11','12','2' from XWING.DIAL;</v>
      </c>
      <c r="AB55" t="str">
        <f t="shared" si="20"/>
        <v>insert into XWING.DIAL (ID, SHIP_TYPE_ID, MANEUVER_TYPE_ID, SPEED)
select count('x') + 1, '11','5','2' from XWING.DIAL;</v>
      </c>
      <c r="AC55" t="str">
        <f t="shared" si="21"/>
        <v>insert into XWING.DIAL (ID, SHIP_TYPE_ID, MANEUVER_TYPE_ID, SPEED)
select count('x') + 1, '11','1','2' from XWING.DIAL;</v>
      </c>
      <c r="AD55" t="str">
        <f t="shared" si="22"/>
        <v>insert into XWING.DIAL (ID, SHIP_TYPE_ID, MANEUVER_TYPE_ID, SPEED)
select count('x') + 1, '11','8','2' from XWING.DIAL;</v>
      </c>
      <c r="AE55" t="str">
        <f t="shared" si="23"/>
        <v>insert into XWING.DIAL (ID, SHIP_TYPE_ID, MANEUVER_TYPE_ID, SPEED)
select count('x') + 1, '11','15','2' from XWING.DIAL;</v>
      </c>
      <c r="AF55" t="str">
        <f t="shared" si="24"/>
        <v/>
      </c>
    </row>
    <row r="56" spans="1:32" ht="15.75" thickBot="1" x14ac:dyDescent="0.3">
      <c r="A56" s="19">
        <v>1</v>
      </c>
      <c r="B56" s="37" t="s">
        <v>106</v>
      </c>
      <c r="C56" s="30" t="s">
        <v>106</v>
      </c>
      <c r="D56" s="20"/>
      <c r="E56" s="30" t="s">
        <v>106</v>
      </c>
      <c r="F56" s="38" t="s">
        <v>106</v>
      </c>
      <c r="G56" s="22"/>
      <c r="H56">
        <f>H55</f>
        <v>11</v>
      </c>
      <c r="I56" s="7" t="str">
        <f t="shared" si="26"/>
        <v>VGS</v>
      </c>
      <c r="J56" s="7" t="str">
        <f t="shared" si="26"/>
        <v>VG</v>
      </c>
      <c r="K56" s="7">
        <f t="shared" si="26"/>
        <v>0</v>
      </c>
      <c r="L56" s="7" t="str">
        <f t="shared" si="26"/>
        <v>VD</v>
      </c>
      <c r="M56" s="7" t="str">
        <f t="shared" si="26"/>
        <v>VDS</v>
      </c>
      <c r="N56" s="7">
        <f t="shared" si="26"/>
        <v>0</v>
      </c>
      <c r="O56" t="s">
        <v>196</v>
      </c>
      <c r="P56" s="7" t="s">
        <v>500</v>
      </c>
      <c r="R56" s="7" t="s">
        <v>500</v>
      </c>
      <c r="S56" s="7" t="s">
        <v>196</v>
      </c>
      <c r="U56" s="7">
        <f t="shared" si="7"/>
        <v>12</v>
      </c>
      <c r="V56" s="7">
        <f t="shared" si="8"/>
        <v>5</v>
      </c>
      <c r="W56" s="7" t="str">
        <f t="shared" si="9"/>
        <v/>
      </c>
      <c r="X56" s="7">
        <f t="shared" si="10"/>
        <v>8</v>
      </c>
      <c r="Y56" s="7">
        <f t="shared" si="11"/>
        <v>15</v>
      </c>
      <c r="Z56" s="7" t="str">
        <f>IF(N56="DT",16,"")</f>
        <v/>
      </c>
      <c r="AA56" t="str">
        <f t="shared" si="19"/>
        <v>insert into XWING.DIAL (ID, SHIP_TYPE_ID, MANEUVER_TYPE_ID, SPEED)
select count('x') + 1, '11','12','1' from XWING.DIAL;</v>
      </c>
      <c r="AB56" t="str">
        <f t="shared" si="20"/>
        <v>insert into XWING.DIAL (ID, SHIP_TYPE_ID, MANEUVER_TYPE_ID, SPEED)
select count('x') + 1, '11','5','1' from XWING.DIAL;</v>
      </c>
      <c r="AC56" t="str">
        <f t="shared" si="21"/>
        <v/>
      </c>
      <c r="AD56" t="str">
        <f t="shared" si="22"/>
        <v>insert into XWING.DIAL (ID, SHIP_TYPE_ID, MANEUVER_TYPE_ID, SPEED)
select count('x') + 1, '11','8','1' from XWING.DIAL;</v>
      </c>
      <c r="AE56" t="str">
        <f t="shared" si="23"/>
        <v>insert into XWING.DIAL (ID, SHIP_TYPE_ID, MANEUVER_TYPE_ID, SPEED)
select count('x') + 1, '11','15','1' from XWING.DIAL;</v>
      </c>
      <c r="AF56" t="str">
        <f t="shared" si="24"/>
        <v/>
      </c>
    </row>
    <row r="57" spans="1:32" x14ac:dyDescent="0.25">
      <c r="A57" s="13">
        <v>5</v>
      </c>
      <c r="B57" s="25"/>
      <c r="C57" s="26"/>
      <c r="D57" s="26"/>
      <c r="E57" s="26"/>
      <c r="F57" s="26"/>
      <c r="G57" s="27"/>
      <c r="H57">
        <f>H56+1</f>
        <v>12</v>
      </c>
      <c r="I57" s="7">
        <f t="shared" ref="I57:I61" si="27">IF(B57="x",B$1,0)</f>
        <v>0</v>
      </c>
      <c r="J57" s="7">
        <f t="shared" ref="J57:J61" si="28">IF(C57="x",C$1,0)</f>
        <v>0</v>
      </c>
      <c r="K57" s="7">
        <f t="shared" ref="K57:K61" si="29">IF(D57="x",D$1,0)</f>
        <v>0</v>
      </c>
      <c r="L57" s="7">
        <f t="shared" ref="L57:L61" si="30">IF(E57="x",E$1,0)</f>
        <v>0</v>
      </c>
      <c r="M57" s="7">
        <f t="shared" ref="M57:M61" si="31">IF(F57="x",F$1,0)</f>
        <v>0</v>
      </c>
      <c r="N57" s="7">
        <f t="shared" ref="N57:N61" si="32">IF(G57="x",G$1,0)</f>
        <v>0</v>
      </c>
      <c r="U57" s="7" t="str">
        <f t="shared" si="7"/>
        <v/>
      </c>
      <c r="V57" s="7" t="str">
        <f t="shared" si="8"/>
        <v/>
      </c>
      <c r="W57" s="7" t="str">
        <f t="shared" si="9"/>
        <v/>
      </c>
      <c r="X57" s="7" t="str">
        <f t="shared" si="10"/>
        <v/>
      </c>
      <c r="Y57" s="7" t="str">
        <f t="shared" si="11"/>
        <v/>
      </c>
      <c r="Z57" s="7" t="str">
        <f t="shared" si="25"/>
        <v/>
      </c>
      <c r="AA57" t="str">
        <f t="shared" si="19"/>
        <v/>
      </c>
      <c r="AB57" t="str">
        <f t="shared" si="20"/>
        <v/>
      </c>
      <c r="AC57" t="str">
        <f t="shared" si="21"/>
        <v/>
      </c>
      <c r="AD57" t="str">
        <f t="shared" si="22"/>
        <v/>
      </c>
      <c r="AE57" t="str">
        <f t="shared" si="23"/>
        <v/>
      </c>
      <c r="AF57" t="str">
        <f t="shared" si="24"/>
        <v/>
      </c>
    </row>
    <row r="58" spans="1:32" x14ac:dyDescent="0.25">
      <c r="A58" s="13">
        <v>4</v>
      </c>
      <c r="B58" s="28"/>
      <c r="C58" s="15"/>
      <c r="D58" s="40" t="s">
        <v>106</v>
      </c>
      <c r="E58" s="15"/>
      <c r="F58" s="15"/>
      <c r="G58" s="17" t="s">
        <v>106</v>
      </c>
      <c r="H58">
        <f>H57</f>
        <v>12</v>
      </c>
      <c r="I58" s="7">
        <f t="shared" si="27"/>
        <v>0</v>
      </c>
      <c r="J58" s="7">
        <f t="shared" si="28"/>
        <v>0</v>
      </c>
      <c r="K58" s="7" t="str">
        <f t="shared" si="29"/>
        <v>D</v>
      </c>
      <c r="L58" s="7">
        <f t="shared" si="30"/>
        <v>0</v>
      </c>
      <c r="M58" s="7">
        <f t="shared" si="31"/>
        <v>0</v>
      </c>
      <c r="N58" s="7" t="str">
        <f t="shared" si="32"/>
        <v>DT</v>
      </c>
      <c r="Q58" s="7" t="s">
        <v>500</v>
      </c>
      <c r="T58" s="7" t="s">
        <v>196</v>
      </c>
      <c r="U58" s="7" t="str">
        <f t="shared" si="7"/>
        <v/>
      </c>
      <c r="V58" s="7" t="str">
        <f t="shared" si="8"/>
        <v/>
      </c>
      <c r="W58" s="7">
        <f t="shared" si="9"/>
        <v>2</v>
      </c>
      <c r="X58" s="7" t="str">
        <f t="shared" si="10"/>
        <v/>
      </c>
      <c r="Y58" s="7" t="str">
        <f t="shared" si="11"/>
        <v/>
      </c>
      <c r="Z58" s="7">
        <f t="shared" si="25"/>
        <v>16</v>
      </c>
      <c r="AA58" t="str">
        <f t="shared" si="19"/>
        <v/>
      </c>
      <c r="AB58" t="str">
        <f t="shared" si="20"/>
        <v/>
      </c>
      <c r="AC58" t="str">
        <f t="shared" si="21"/>
        <v>insert into XWING.DIAL (ID, SHIP_TYPE_ID, MANEUVER_TYPE_ID, SPEED)
select count('x') + 1, '12','2','4' from XWING.DIAL;</v>
      </c>
      <c r="AD58" t="str">
        <f t="shared" si="22"/>
        <v/>
      </c>
      <c r="AE58" t="str">
        <f t="shared" si="23"/>
        <v/>
      </c>
      <c r="AF58" t="str">
        <f t="shared" si="24"/>
        <v>insert into XWING.DIAL (ID, SHIP_TYPE_ID, MANEUVER_TYPE_ID, SPEED)
select count('x') + 1, '12','16','4' from XWING.DIAL;</v>
      </c>
    </row>
    <row r="59" spans="1:32" x14ac:dyDescent="0.25">
      <c r="A59" s="13">
        <v>3</v>
      </c>
      <c r="B59" s="39" t="s">
        <v>106</v>
      </c>
      <c r="C59" s="40" t="s">
        <v>106</v>
      </c>
      <c r="D59" s="18" t="s">
        <v>106</v>
      </c>
      <c r="E59" s="40" t="s">
        <v>106</v>
      </c>
      <c r="F59" s="40" t="s">
        <v>106</v>
      </c>
      <c r="G59" s="17" t="s">
        <v>106</v>
      </c>
      <c r="H59">
        <f>H58</f>
        <v>12</v>
      </c>
      <c r="I59" s="7" t="str">
        <f t="shared" si="27"/>
        <v>VGS</v>
      </c>
      <c r="J59" s="7" t="str">
        <f t="shared" si="28"/>
        <v>VG</v>
      </c>
      <c r="K59" s="7" t="str">
        <f t="shared" si="29"/>
        <v>D</v>
      </c>
      <c r="L59" s="7" t="str">
        <f t="shared" si="30"/>
        <v>VD</v>
      </c>
      <c r="M59" s="7" t="str">
        <f t="shared" si="31"/>
        <v>VDS</v>
      </c>
      <c r="N59" s="7" t="str">
        <f t="shared" si="32"/>
        <v>DT</v>
      </c>
      <c r="O59" t="s">
        <v>500</v>
      </c>
      <c r="P59" s="7" t="s">
        <v>500</v>
      </c>
      <c r="Q59" s="7" t="s">
        <v>502</v>
      </c>
      <c r="R59" s="7" t="s">
        <v>500</v>
      </c>
      <c r="S59" s="7" t="s">
        <v>500</v>
      </c>
      <c r="T59" s="7" t="s">
        <v>196</v>
      </c>
      <c r="U59" s="7">
        <f t="shared" si="7"/>
        <v>11</v>
      </c>
      <c r="V59" s="7">
        <f t="shared" si="8"/>
        <v>5</v>
      </c>
      <c r="W59" s="7">
        <f t="shared" si="9"/>
        <v>1</v>
      </c>
      <c r="X59" s="7">
        <f t="shared" si="10"/>
        <v>8</v>
      </c>
      <c r="Y59" s="7">
        <f t="shared" si="11"/>
        <v>14</v>
      </c>
      <c r="Z59" s="7">
        <f t="shared" si="25"/>
        <v>16</v>
      </c>
      <c r="AA59" t="str">
        <f t="shared" si="19"/>
        <v>insert into XWING.DIAL (ID, SHIP_TYPE_ID, MANEUVER_TYPE_ID, SPEED)
select count('x') + 1, '12','11','3' from XWING.DIAL;</v>
      </c>
      <c r="AB59" t="str">
        <f t="shared" si="20"/>
        <v>insert into XWING.DIAL (ID, SHIP_TYPE_ID, MANEUVER_TYPE_ID, SPEED)
select count('x') + 1, '12','5','3' from XWING.DIAL;</v>
      </c>
      <c r="AC59" t="str">
        <f t="shared" si="21"/>
        <v>insert into XWING.DIAL (ID, SHIP_TYPE_ID, MANEUVER_TYPE_ID, SPEED)
select count('x') + 1, '12','1','3' from XWING.DIAL;</v>
      </c>
      <c r="AD59" t="str">
        <f t="shared" si="22"/>
        <v>insert into XWING.DIAL (ID, SHIP_TYPE_ID, MANEUVER_TYPE_ID, SPEED)
select count('x') + 1, '12','8','3' from XWING.DIAL;</v>
      </c>
      <c r="AE59" t="str">
        <f t="shared" si="23"/>
        <v>insert into XWING.DIAL (ID, SHIP_TYPE_ID, MANEUVER_TYPE_ID, SPEED)
select count('x') + 1, '12','14','3' from XWING.DIAL;</v>
      </c>
      <c r="AF59" t="str">
        <f t="shared" si="24"/>
        <v>insert into XWING.DIAL (ID, SHIP_TYPE_ID, MANEUVER_TYPE_ID, SPEED)
select count('x') + 1, '12','16','3' from XWING.DIAL;</v>
      </c>
    </row>
    <row r="60" spans="1:32" x14ac:dyDescent="0.25">
      <c r="A60" s="13">
        <v>2</v>
      </c>
      <c r="B60" s="13" t="s">
        <v>106</v>
      </c>
      <c r="C60" s="18" t="s">
        <v>106</v>
      </c>
      <c r="D60" s="18" t="s">
        <v>106</v>
      </c>
      <c r="E60" s="18" t="s">
        <v>106</v>
      </c>
      <c r="F60" s="14" t="s">
        <v>106</v>
      </c>
      <c r="G60" s="16"/>
      <c r="H60">
        <f>H59</f>
        <v>12</v>
      </c>
      <c r="I60" s="7" t="str">
        <f t="shared" si="27"/>
        <v>VGS</v>
      </c>
      <c r="J60" s="7" t="str">
        <f t="shared" si="28"/>
        <v>VG</v>
      </c>
      <c r="K60" s="7" t="str">
        <f t="shared" si="29"/>
        <v>D</v>
      </c>
      <c r="L60" s="7" t="str">
        <f t="shared" si="30"/>
        <v>VD</v>
      </c>
      <c r="M60" s="7" t="str">
        <f t="shared" si="31"/>
        <v>VDS</v>
      </c>
      <c r="N60" s="7">
        <f t="shared" si="32"/>
        <v>0</v>
      </c>
      <c r="O60" t="s">
        <v>500</v>
      </c>
      <c r="P60" s="7" t="s">
        <v>502</v>
      </c>
      <c r="Q60" s="7" t="s">
        <v>502</v>
      </c>
      <c r="R60" s="7" t="s">
        <v>502</v>
      </c>
      <c r="S60" s="7" t="s">
        <v>500</v>
      </c>
      <c r="U60" s="7">
        <f t="shared" si="7"/>
        <v>11</v>
      </c>
      <c r="V60" s="7">
        <f t="shared" si="8"/>
        <v>4</v>
      </c>
      <c r="W60" s="7">
        <f t="shared" si="9"/>
        <v>1</v>
      </c>
      <c r="X60" s="7">
        <f t="shared" si="10"/>
        <v>7</v>
      </c>
      <c r="Y60" s="7">
        <f t="shared" si="11"/>
        <v>14</v>
      </c>
      <c r="Z60" s="7" t="str">
        <f t="shared" si="25"/>
        <v/>
      </c>
      <c r="AA60" t="str">
        <f t="shared" si="19"/>
        <v>insert into XWING.DIAL (ID, SHIP_TYPE_ID, MANEUVER_TYPE_ID, SPEED)
select count('x') + 1, '12','11','2' from XWING.DIAL;</v>
      </c>
      <c r="AB60" t="str">
        <f t="shared" si="20"/>
        <v>insert into XWING.DIAL (ID, SHIP_TYPE_ID, MANEUVER_TYPE_ID, SPEED)
select count('x') + 1, '12','4','2' from XWING.DIAL;</v>
      </c>
      <c r="AC60" t="str">
        <f t="shared" si="21"/>
        <v>insert into XWING.DIAL (ID, SHIP_TYPE_ID, MANEUVER_TYPE_ID, SPEED)
select count('x') + 1, '12','1','2' from XWING.DIAL;</v>
      </c>
      <c r="AD60" t="str">
        <f t="shared" si="22"/>
        <v>insert into XWING.DIAL (ID, SHIP_TYPE_ID, MANEUVER_TYPE_ID, SPEED)
select count('x') + 1, '12','7','2' from XWING.DIAL;</v>
      </c>
      <c r="AE60" t="str">
        <f t="shared" si="23"/>
        <v>insert into XWING.DIAL (ID, SHIP_TYPE_ID, MANEUVER_TYPE_ID, SPEED)
select count('x') + 1, '12','14','2' from XWING.DIAL;</v>
      </c>
      <c r="AF60" t="str">
        <f t="shared" si="24"/>
        <v/>
      </c>
    </row>
    <row r="61" spans="1:32" ht="15.75" thickBot="1" x14ac:dyDescent="0.3">
      <c r="A61" s="19">
        <v>1</v>
      </c>
      <c r="B61" s="36" t="s">
        <v>106</v>
      </c>
      <c r="C61" s="20"/>
      <c r="D61" s="20"/>
      <c r="E61" s="20"/>
      <c r="F61" s="30" t="s">
        <v>106</v>
      </c>
      <c r="G61" s="22"/>
      <c r="H61">
        <f>H60</f>
        <v>12</v>
      </c>
      <c r="I61" s="7" t="str">
        <f t="shared" si="27"/>
        <v>VGS</v>
      </c>
      <c r="J61" s="7">
        <f t="shared" si="28"/>
        <v>0</v>
      </c>
      <c r="K61" s="7">
        <f t="shared" si="29"/>
        <v>0</v>
      </c>
      <c r="L61" s="7">
        <f t="shared" si="30"/>
        <v>0</v>
      </c>
      <c r="M61" s="7" t="str">
        <f t="shared" si="31"/>
        <v>VDS</v>
      </c>
      <c r="N61" s="7">
        <f t="shared" si="32"/>
        <v>0</v>
      </c>
      <c r="O61" t="s">
        <v>500</v>
      </c>
      <c r="S61" s="7" t="s">
        <v>500</v>
      </c>
      <c r="U61" s="7">
        <f t="shared" si="7"/>
        <v>11</v>
      </c>
      <c r="V61" s="7" t="str">
        <f t="shared" si="8"/>
        <v/>
      </c>
      <c r="W61" s="7" t="str">
        <f t="shared" si="9"/>
        <v/>
      </c>
      <c r="X61" s="7" t="str">
        <f t="shared" si="10"/>
        <v/>
      </c>
      <c r="Y61" s="7">
        <f t="shared" si="11"/>
        <v>14</v>
      </c>
      <c r="Z61" s="7" t="str">
        <f t="shared" si="25"/>
        <v/>
      </c>
      <c r="AA61" t="str">
        <f t="shared" si="19"/>
        <v>insert into XWING.DIAL (ID, SHIP_TYPE_ID, MANEUVER_TYPE_ID, SPEED)
select count('x') + 1, '12','11','1' from XWING.DIAL;</v>
      </c>
      <c r="AB61" t="str">
        <f t="shared" si="20"/>
        <v/>
      </c>
      <c r="AC61" t="str">
        <f t="shared" si="21"/>
        <v/>
      </c>
      <c r="AD61" t="str">
        <f t="shared" si="22"/>
        <v/>
      </c>
      <c r="AE61" t="str">
        <f t="shared" si="23"/>
        <v>insert into XWING.DIAL (ID, SHIP_TYPE_ID, MANEUVER_TYPE_ID, SPEED)
select count('x') + 1, '12','14','1' from XWING.DIAL;</v>
      </c>
      <c r="AF61" t="str">
        <f t="shared" si="24"/>
        <v/>
      </c>
    </row>
    <row r="62" spans="1:32" x14ac:dyDescent="0.25">
      <c r="A62" s="13">
        <v>5</v>
      </c>
      <c r="B62" s="25"/>
      <c r="C62" s="26"/>
      <c r="D62" s="26"/>
      <c r="E62" s="26"/>
      <c r="F62" s="26"/>
      <c r="G62" s="27"/>
      <c r="H62">
        <f>H61+1</f>
        <v>13</v>
      </c>
      <c r="I62" s="7">
        <f t="shared" ref="I62:I85" si="33">IF(B62="x",B$1,0)</f>
        <v>0</v>
      </c>
      <c r="J62" s="7">
        <f t="shared" ref="J62:J85" si="34">IF(C62="x",C$1,0)</f>
        <v>0</v>
      </c>
      <c r="K62" s="7">
        <f t="shared" ref="K62:K85" si="35">IF(D62="x",D$1,0)</f>
        <v>0</v>
      </c>
      <c r="L62" s="7">
        <f t="shared" ref="L62:L85" si="36">IF(E62="x",E$1,0)</f>
        <v>0</v>
      </c>
      <c r="M62" s="7">
        <f t="shared" ref="M62:M85" si="37">IF(F62="x",F$1,0)</f>
        <v>0</v>
      </c>
      <c r="N62" s="7">
        <f t="shared" ref="N62:N85" si="38">IF(G62="x",G$1,0)</f>
        <v>0</v>
      </c>
      <c r="U62" s="7" t="str">
        <f t="shared" si="7"/>
        <v/>
      </c>
      <c r="V62" s="7" t="str">
        <f t="shared" si="8"/>
        <v/>
      </c>
      <c r="W62" s="7" t="str">
        <f t="shared" si="9"/>
        <v/>
      </c>
      <c r="X62" s="7" t="str">
        <f t="shared" si="10"/>
        <v/>
      </c>
      <c r="Y62" s="7" t="str">
        <f t="shared" si="11"/>
        <v/>
      </c>
      <c r="Z62" s="7" t="str">
        <f t="shared" ref="Z62:Z96" si="39">IF(N62="DT",16,"")</f>
        <v/>
      </c>
      <c r="AA62" t="str">
        <f t="shared" si="19"/>
        <v/>
      </c>
      <c r="AB62" t="str">
        <f t="shared" si="20"/>
        <v/>
      </c>
      <c r="AC62" t="str">
        <f t="shared" si="21"/>
        <v/>
      </c>
      <c r="AD62" t="str">
        <f t="shared" si="22"/>
        <v/>
      </c>
      <c r="AE62" t="str">
        <f t="shared" si="23"/>
        <v/>
      </c>
      <c r="AF62" t="str">
        <f t="shared" si="24"/>
        <v/>
      </c>
    </row>
    <row r="63" spans="1:32" x14ac:dyDescent="0.25">
      <c r="A63" s="13">
        <v>4</v>
      </c>
      <c r="B63" s="28"/>
      <c r="C63" s="15"/>
      <c r="D63" s="14" t="s">
        <v>106</v>
      </c>
      <c r="E63" s="15"/>
      <c r="F63" s="15"/>
      <c r="G63" s="17" t="s">
        <v>106</v>
      </c>
      <c r="H63">
        <f>H62</f>
        <v>13</v>
      </c>
      <c r="I63" s="7">
        <f t="shared" si="33"/>
        <v>0</v>
      </c>
      <c r="J63" s="7">
        <f t="shared" si="34"/>
        <v>0</v>
      </c>
      <c r="K63" s="7" t="str">
        <f t="shared" si="35"/>
        <v>D</v>
      </c>
      <c r="L63" s="7">
        <f t="shared" si="36"/>
        <v>0</v>
      </c>
      <c r="M63" s="7">
        <f t="shared" si="37"/>
        <v>0</v>
      </c>
      <c r="N63" s="7" t="str">
        <f t="shared" si="38"/>
        <v>DT</v>
      </c>
      <c r="Q63" s="7" t="s">
        <v>500</v>
      </c>
      <c r="T63" s="7" t="s">
        <v>196</v>
      </c>
      <c r="U63" s="7" t="str">
        <f t="shared" si="7"/>
        <v/>
      </c>
      <c r="V63" s="7" t="str">
        <f t="shared" si="8"/>
        <v/>
      </c>
      <c r="W63" s="7">
        <f t="shared" si="9"/>
        <v>2</v>
      </c>
      <c r="X63" s="7" t="str">
        <f t="shared" si="10"/>
        <v/>
      </c>
      <c r="Y63" s="7" t="str">
        <f t="shared" si="11"/>
        <v/>
      </c>
      <c r="Z63" s="7">
        <f t="shared" si="39"/>
        <v>16</v>
      </c>
      <c r="AA63" t="str">
        <f t="shared" si="19"/>
        <v/>
      </c>
      <c r="AB63" t="str">
        <f t="shared" si="20"/>
        <v/>
      </c>
      <c r="AC63" t="str">
        <f t="shared" si="21"/>
        <v>insert into XWING.DIAL (ID, SHIP_TYPE_ID, MANEUVER_TYPE_ID, SPEED)
select count('x') + 1, '13','2','4' from XWING.DIAL;</v>
      </c>
      <c r="AD63" t="str">
        <f t="shared" si="22"/>
        <v/>
      </c>
      <c r="AE63" t="str">
        <f t="shared" si="23"/>
        <v/>
      </c>
      <c r="AF63" t="str">
        <f t="shared" si="24"/>
        <v>insert into XWING.DIAL (ID, SHIP_TYPE_ID, MANEUVER_TYPE_ID, SPEED)
select count('x') + 1, '13','16','4' from XWING.DIAL;</v>
      </c>
    </row>
    <row r="64" spans="1:32" x14ac:dyDescent="0.25">
      <c r="A64" s="13">
        <v>3</v>
      </c>
      <c r="B64" s="28"/>
      <c r="C64" s="14" t="s">
        <v>106</v>
      </c>
      <c r="D64" s="14" t="s">
        <v>106</v>
      </c>
      <c r="E64" s="14" t="s">
        <v>106</v>
      </c>
      <c r="F64" s="15"/>
      <c r="G64" s="17" t="s">
        <v>106</v>
      </c>
      <c r="H64">
        <f>H63</f>
        <v>13</v>
      </c>
      <c r="I64" s="7">
        <f t="shared" si="33"/>
        <v>0</v>
      </c>
      <c r="J64" s="7" t="str">
        <f t="shared" si="34"/>
        <v>VG</v>
      </c>
      <c r="K64" s="7" t="str">
        <f t="shared" si="35"/>
        <v>D</v>
      </c>
      <c r="L64" s="7" t="str">
        <f t="shared" si="36"/>
        <v>VD</v>
      </c>
      <c r="M64" s="7">
        <f t="shared" si="37"/>
        <v>0</v>
      </c>
      <c r="N64" s="7" t="str">
        <f t="shared" si="38"/>
        <v>DT</v>
      </c>
      <c r="P64" s="7" t="s">
        <v>500</v>
      </c>
      <c r="Q64" s="7" t="s">
        <v>500</v>
      </c>
      <c r="R64" s="7" t="s">
        <v>500</v>
      </c>
      <c r="T64" s="7" t="s">
        <v>196</v>
      </c>
      <c r="U64" s="7" t="str">
        <f t="shared" si="7"/>
        <v/>
      </c>
      <c r="V64" s="7">
        <f t="shared" si="8"/>
        <v>5</v>
      </c>
      <c r="W64" s="7">
        <f t="shared" si="9"/>
        <v>2</v>
      </c>
      <c r="X64" s="7">
        <f t="shared" si="10"/>
        <v>8</v>
      </c>
      <c r="Y64" s="7" t="str">
        <f t="shared" si="11"/>
        <v/>
      </c>
      <c r="Z64" s="7">
        <f t="shared" si="39"/>
        <v>16</v>
      </c>
      <c r="AA64" t="str">
        <f t="shared" si="19"/>
        <v/>
      </c>
      <c r="AB64" t="str">
        <f t="shared" si="20"/>
        <v>insert into XWING.DIAL (ID, SHIP_TYPE_ID, MANEUVER_TYPE_ID, SPEED)
select count('x') + 1, '13','5','3' from XWING.DIAL;</v>
      </c>
      <c r="AC64" t="str">
        <f t="shared" si="21"/>
        <v>insert into XWING.DIAL (ID, SHIP_TYPE_ID, MANEUVER_TYPE_ID, SPEED)
select count('x') + 1, '13','2','3' from XWING.DIAL;</v>
      </c>
      <c r="AD64" t="str">
        <f t="shared" si="22"/>
        <v>insert into XWING.DIAL (ID, SHIP_TYPE_ID, MANEUVER_TYPE_ID, SPEED)
select count('x') + 1, '13','8','3' from XWING.DIAL;</v>
      </c>
      <c r="AE64" t="str">
        <f t="shared" si="23"/>
        <v/>
      </c>
      <c r="AF64" t="str">
        <f t="shared" si="24"/>
        <v>insert into XWING.DIAL (ID, SHIP_TYPE_ID, MANEUVER_TYPE_ID, SPEED)
select count('x') + 1, '13','16','3' from XWING.DIAL;</v>
      </c>
    </row>
    <row r="65" spans="1:32" x14ac:dyDescent="0.25">
      <c r="A65" s="13">
        <v>2</v>
      </c>
      <c r="B65" s="13" t="s">
        <v>106</v>
      </c>
      <c r="C65" s="14" t="s">
        <v>106</v>
      </c>
      <c r="D65" s="18" t="s">
        <v>106</v>
      </c>
      <c r="E65" s="14" t="s">
        <v>106</v>
      </c>
      <c r="F65" s="14" t="s">
        <v>106</v>
      </c>
      <c r="G65" s="16"/>
      <c r="H65">
        <f>H64</f>
        <v>13</v>
      </c>
      <c r="I65" s="7" t="str">
        <f t="shared" si="33"/>
        <v>VGS</v>
      </c>
      <c r="J65" s="7" t="str">
        <f t="shared" si="34"/>
        <v>VG</v>
      </c>
      <c r="K65" s="7" t="str">
        <f t="shared" si="35"/>
        <v>D</v>
      </c>
      <c r="L65" s="7" t="str">
        <f t="shared" si="36"/>
        <v>VD</v>
      </c>
      <c r="M65" s="7" t="str">
        <f t="shared" si="37"/>
        <v>VDS</v>
      </c>
      <c r="N65" s="7">
        <f t="shared" si="38"/>
        <v>0</v>
      </c>
      <c r="O65" t="s">
        <v>500</v>
      </c>
      <c r="P65" s="7" t="s">
        <v>500</v>
      </c>
      <c r="Q65" s="7" t="s">
        <v>502</v>
      </c>
      <c r="R65" s="7" t="s">
        <v>500</v>
      </c>
      <c r="S65" s="7" t="s">
        <v>500</v>
      </c>
      <c r="U65" s="7">
        <f t="shared" si="7"/>
        <v>11</v>
      </c>
      <c r="V65" s="7">
        <f t="shared" si="8"/>
        <v>5</v>
      </c>
      <c r="W65" s="7">
        <f t="shared" si="9"/>
        <v>1</v>
      </c>
      <c r="X65" s="7">
        <f t="shared" si="10"/>
        <v>8</v>
      </c>
      <c r="Y65" s="7">
        <f t="shared" si="11"/>
        <v>14</v>
      </c>
      <c r="Z65" s="7" t="str">
        <f t="shared" si="39"/>
        <v/>
      </c>
      <c r="AA65" t="str">
        <f t="shared" si="19"/>
        <v>insert into XWING.DIAL (ID, SHIP_TYPE_ID, MANEUVER_TYPE_ID, SPEED)
select count('x') + 1, '13','11','2' from XWING.DIAL;</v>
      </c>
      <c r="AB65" t="str">
        <f t="shared" si="20"/>
        <v>insert into XWING.DIAL (ID, SHIP_TYPE_ID, MANEUVER_TYPE_ID, SPEED)
select count('x') + 1, '13','5','2' from XWING.DIAL;</v>
      </c>
      <c r="AC65" t="str">
        <f t="shared" si="21"/>
        <v>insert into XWING.DIAL (ID, SHIP_TYPE_ID, MANEUVER_TYPE_ID, SPEED)
select count('x') + 1, '13','1','2' from XWING.DIAL;</v>
      </c>
      <c r="AD65" t="str">
        <f t="shared" si="22"/>
        <v>insert into XWING.DIAL (ID, SHIP_TYPE_ID, MANEUVER_TYPE_ID, SPEED)
select count('x') + 1, '13','8','2' from XWING.DIAL;</v>
      </c>
      <c r="AE65" t="str">
        <f t="shared" si="23"/>
        <v>insert into XWING.DIAL (ID, SHIP_TYPE_ID, MANEUVER_TYPE_ID, SPEED)
select count('x') + 1, '13','14','2' from XWING.DIAL;</v>
      </c>
      <c r="AF65" t="str">
        <f t="shared" si="24"/>
        <v/>
      </c>
    </row>
    <row r="66" spans="1:32" ht="15.75" thickBot="1" x14ac:dyDescent="0.3">
      <c r="A66" s="19">
        <v>1</v>
      </c>
      <c r="B66" s="36" t="s">
        <v>106</v>
      </c>
      <c r="C66" s="21" t="s">
        <v>106</v>
      </c>
      <c r="D66" s="21" t="s">
        <v>106</v>
      </c>
      <c r="E66" s="21" t="s">
        <v>106</v>
      </c>
      <c r="F66" s="30" t="s">
        <v>106</v>
      </c>
      <c r="G66" s="22"/>
      <c r="H66">
        <f>H65</f>
        <v>13</v>
      </c>
      <c r="I66" s="7" t="str">
        <f t="shared" si="33"/>
        <v>VGS</v>
      </c>
      <c r="J66" s="7" t="str">
        <f t="shared" si="34"/>
        <v>VG</v>
      </c>
      <c r="K66" s="7" t="str">
        <f t="shared" si="35"/>
        <v>D</v>
      </c>
      <c r="L66" s="7" t="str">
        <f t="shared" si="36"/>
        <v>VD</v>
      </c>
      <c r="M66" s="7" t="str">
        <f t="shared" si="37"/>
        <v>VDS</v>
      </c>
      <c r="N66" s="7">
        <f t="shared" si="38"/>
        <v>0</v>
      </c>
      <c r="O66" t="s">
        <v>500</v>
      </c>
      <c r="P66" s="7" t="s">
        <v>502</v>
      </c>
      <c r="Q66" s="7" t="s">
        <v>502</v>
      </c>
      <c r="R66" s="7" t="s">
        <v>502</v>
      </c>
      <c r="S66" s="7" t="s">
        <v>501</v>
      </c>
      <c r="U66" s="7">
        <f t="shared" si="7"/>
        <v>11</v>
      </c>
      <c r="V66" s="7">
        <f t="shared" si="8"/>
        <v>4</v>
      </c>
      <c r="W66" s="7">
        <f t="shared" si="9"/>
        <v>1</v>
      </c>
      <c r="X66" s="7">
        <f t="shared" si="10"/>
        <v>7</v>
      </c>
      <c r="Y66" s="7">
        <f t="shared" si="11"/>
        <v>14</v>
      </c>
      <c r="Z66" s="7" t="str">
        <f t="shared" si="39"/>
        <v/>
      </c>
      <c r="AA66" t="str">
        <f t="shared" ref="AA66:AA97" si="40">IF(U66&lt;&gt;"","insert into XWING.DIAL (ID, SHIP_TYPE_ID, MANEUVER_TYPE_ID, SPEED)
select count('x') + 1, '"&amp;$H66&amp;"','"&amp;U66&amp;"','"&amp;$A66&amp;"' from XWING.DIAL;","")</f>
        <v>insert into XWING.DIAL (ID, SHIP_TYPE_ID, MANEUVER_TYPE_ID, SPEED)
select count('x') + 1, '13','11','1' from XWING.DIAL;</v>
      </c>
      <c r="AB66" t="str">
        <f t="shared" ref="AB66:AB97" si="41">IF(V66&lt;&gt;"","insert into XWING.DIAL (ID, SHIP_TYPE_ID, MANEUVER_TYPE_ID, SPEED)
select count('x') + 1, '"&amp;$H66&amp;"','"&amp;V66&amp;"','"&amp;$A66&amp;"' from XWING.DIAL;","")</f>
        <v>insert into XWING.DIAL (ID, SHIP_TYPE_ID, MANEUVER_TYPE_ID, SPEED)
select count('x') + 1, '13','4','1' from XWING.DIAL;</v>
      </c>
      <c r="AC66" t="str">
        <f t="shared" ref="AC66:AC97" si="42">IF(W66&lt;&gt;"","insert into XWING.DIAL (ID, SHIP_TYPE_ID, MANEUVER_TYPE_ID, SPEED)
select count('x') + 1, '"&amp;$H66&amp;"','"&amp;W66&amp;"','"&amp;$A66&amp;"' from XWING.DIAL;","")</f>
        <v>insert into XWING.DIAL (ID, SHIP_TYPE_ID, MANEUVER_TYPE_ID, SPEED)
select count('x') + 1, '13','1','1' from XWING.DIAL;</v>
      </c>
      <c r="AD66" t="str">
        <f t="shared" ref="AD66:AD97" si="43">IF(X66&lt;&gt;"","insert into XWING.DIAL (ID, SHIP_TYPE_ID, MANEUVER_TYPE_ID, SPEED)
select count('x') + 1, '"&amp;$H66&amp;"','"&amp;X66&amp;"','"&amp;$A66&amp;"' from XWING.DIAL;","")</f>
        <v>insert into XWING.DIAL (ID, SHIP_TYPE_ID, MANEUVER_TYPE_ID, SPEED)
select count('x') + 1, '13','7','1' from XWING.DIAL;</v>
      </c>
      <c r="AE66" t="str">
        <f t="shared" ref="AE66:AE97" si="44">IF(Y66&lt;&gt;"","insert into XWING.DIAL (ID, SHIP_TYPE_ID, MANEUVER_TYPE_ID, SPEED)
select count('x') + 1, '"&amp;$H66&amp;"','"&amp;Y66&amp;"','"&amp;$A66&amp;"' from XWING.DIAL;","")</f>
        <v>insert into XWING.DIAL (ID, SHIP_TYPE_ID, MANEUVER_TYPE_ID, SPEED)
select count('x') + 1, '13','14','1' from XWING.DIAL;</v>
      </c>
      <c r="AF66" t="str">
        <f t="shared" ref="AF66:AF97" si="45">IF(Z66&lt;&gt;"","insert into XWING.DIAL (ID, SHIP_TYPE_ID, MANEUVER_TYPE_ID, SPEED)
select count('x') + 1, '"&amp;$H66&amp;"','"&amp;Z66&amp;"','"&amp;$A66&amp;"' from XWING.DIAL;","")</f>
        <v/>
      </c>
    </row>
    <row r="67" spans="1:32" x14ac:dyDescent="0.25">
      <c r="A67" s="13">
        <v>5</v>
      </c>
      <c r="B67" s="25"/>
      <c r="C67" s="26"/>
      <c r="D67" s="26"/>
      <c r="E67" s="26"/>
      <c r="F67" s="26"/>
      <c r="G67" s="27"/>
      <c r="H67">
        <f>H66+1</f>
        <v>14</v>
      </c>
      <c r="I67" s="7">
        <f t="shared" si="33"/>
        <v>0</v>
      </c>
      <c r="J67" s="7">
        <f t="shared" si="34"/>
        <v>0</v>
      </c>
      <c r="K67" s="7">
        <f t="shared" si="35"/>
        <v>0</v>
      </c>
      <c r="L67" s="7">
        <f t="shared" si="36"/>
        <v>0</v>
      </c>
      <c r="M67" s="7">
        <f t="shared" si="37"/>
        <v>0</v>
      </c>
      <c r="N67" s="7">
        <f t="shared" si="38"/>
        <v>0</v>
      </c>
      <c r="U67" s="7" t="str">
        <f t="shared" ref="U67:U121" si="46">IF(I67="VGS",IF(O67="G",10,IF(O67="W",11,12)),IF(I67="SG",18,""))</f>
        <v/>
      </c>
      <c r="V67" s="7" t="str">
        <f t="shared" ref="V67:V121" si="47">IF(J67="VG",IF(P67="G",4,IF(P67="W",5,6)),"")</f>
        <v/>
      </c>
      <c r="W67" s="7" t="str">
        <f t="shared" ref="W67:W121" si="48">IF(K67="D",IF(Q67="G",1,IF(Q67="W",2,3)),IF(K67="S",17,""))</f>
        <v/>
      </c>
      <c r="X67" s="7" t="str">
        <f t="shared" ref="X67:X121" si="49">IF(L67="VD",IF(R67="G",7,IF(R67="W",8,9)),"")</f>
        <v/>
      </c>
      <c r="Y67" s="7" t="str">
        <f t="shared" ref="Y67:Y121" si="50">IF(M67="VDS",IF(S67="G",13,IF(S67="W",14,15)),IF(M67="SD",19,""))</f>
        <v/>
      </c>
      <c r="Z67" s="7" t="str">
        <f t="shared" si="39"/>
        <v/>
      </c>
      <c r="AA67" t="str">
        <f t="shared" si="40"/>
        <v/>
      </c>
      <c r="AB67" t="str">
        <f t="shared" si="41"/>
        <v/>
      </c>
      <c r="AC67" t="str">
        <f t="shared" si="42"/>
        <v/>
      </c>
      <c r="AD67" t="str">
        <f t="shared" si="43"/>
        <v/>
      </c>
      <c r="AE67" t="str">
        <f t="shared" si="44"/>
        <v/>
      </c>
      <c r="AF67" t="str">
        <f t="shared" si="45"/>
        <v/>
      </c>
    </row>
    <row r="68" spans="1:32" x14ac:dyDescent="0.25">
      <c r="A68" s="13">
        <v>4</v>
      </c>
      <c r="B68" s="28"/>
      <c r="C68" s="15"/>
      <c r="D68" s="14" t="s">
        <v>106</v>
      </c>
      <c r="E68" s="15"/>
      <c r="F68" s="15"/>
      <c r="G68" s="17" t="s">
        <v>106</v>
      </c>
      <c r="H68">
        <f>H67</f>
        <v>14</v>
      </c>
      <c r="I68" s="7">
        <f t="shared" si="33"/>
        <v>0</v>
      </c>
      <c r="J68" s="7">
        <f t="shared" si="34"/>
        <v>0</v>
      </c>
      <c r="K68" s="7" t="str">
        <f t="shared" si="35"/>
        <v>D</v>
      </c>
      <c r="L68" s="7">
        <f t="shared" si="36"/>
        <v>0</v>
      </c>
      <c r="M68" s="7">
        <f t="shared" si="37"/>
        <v>0</v>
      </c>
      <c r="N68" s="7" t="str">
        <f t="shared" si="38"/>
        <v>DT</v>
      </c>
      <c r="Q68" s="7" t="s">
        <v>500</v>
      </c>
      <c r="T68" s="7" t="s">
        <v>196</v>
      </c>
      <c r="U68" s="7" t="str">
        <f t="shared" si="46"/>
        <v/>
      </c>
      <c r="V68" s="7" t="str">
        <f t="shared" si="47"/>
        <v/>
      </c>
      <c r="W68" s="7">
        <f t="shared" si="48"/>
        <v>2</v>
      </c>
      <c r="X68" s="7" t="str">
        <f t="shared" si="49"/>
        <v/>
      </c>
      <c r="Y68" s="7" t="str">
        <f t="shared" si="50"/>
        <v/>
      </c>
      <c r="Z68" s="7">
        <f t="shared" si="39"/>
        <v>16</v>
      </c>
      <c r="AA68" t="str">
        <f t="shared" si="40"/>
        <v/>
      </c>
      <c r="AB68" t="str">
        <f t="shared" si="41"/>
        <v/>
      </c>
      <c r="AC68" t="str">
        <f t="shared" si="42"/>
        <v>insert into XWING.DIAL (ID, SHIP_TYPE_ID, MANEUVER_TYPE_ID, SPEED)
select count('x') + 1, '14','2','4' from XWING.DIAL;</v>
      </c>
      <c r="AD68" t="str">
        <f t="shared" si="43"/>
        <v/>
      </c>
      <c r="AE68" t="str">
        <f t="shared" si="44"/>
        <v/>
      </c>
      <c r="AF68" t="str">
        <f t="shared" si="45"/>
        <v>insert into XWING.DIAL (ID, SHIP_TYPE_ID, MANEUVER_TYPE_ID, SPEED)
select count('x') + 1, '14','16','4' from XWING.DIAL;</v>
      </c>
    </row>
    <row r="69" spans="1:32" x14ac:dyDescent="0.25">
      <c r="A69" s="13">
        <v>3</v>
      </c>
      <c r="B69" s="28"/>
      <c r="C69" s="14" t="s">
        <v>106</v>
      </c>
      <c r="D69" s="14" t="s">
        <v>106</v>
      </c>
      <c r="E69" s="14" t="s">
        <v>106</v>
      </c>
      <c r="F69" s="15"/>
      <c r="G69" s="17" t="s">
        <v>106</v>
      </c>
      <c r="H69">
        <f>H68</f>
        <v>14</v>
      </c>
      <c r="I69" s="7">
        <f t="shared" si="33"/>
        <v>0</v>
      </c>
      <c r="J69" s="7" t="str">
        <f t="shared" si="34"/>
        <v>VG</v>
      </c>
      <c r="K69" s="7" t="str">
        <f t="shared" si="35"/>
        <v>D</v>
      </c>
      <c r="L69" s="7" t="str">
        <f t="shared" si="36"/>
        <v>VD</v>
      </c>
      <c r="M69" s="7">
        <f t="shared" si="37"/>
        <v>0</v>
      </c>
      <c r="N69" s="7" t="str">
        <f t="shared" si="38"/>
        <v>DT</v>
      </c>
      <c r="P69" s="7" t="s">
        <v>500</v>
      </c>
      <c r="Q69" s="7" t="s">
        <v>500</v>
      </c>
      <c r="R69" s="7" t="s">
        <v>500</v>
      </c>
      <c r="T69" s="7" t="s">
        <v>196</v>
      </c>
      <c r="U69" s="7" t="str">
        <f t="shared" si="46"/>
        <v/>
      </c>
      <c r="V69" s="7">
        <f t="shared" si="47"/>
        <v>5</v>
      </c>
      <c r="W69" s="7">
        <f t="shared" si="48"/>
        <v>2</v>
      </c>
      <c r="X69" s="7">
        <f t="shared" si="49"/>
        <v>8</v>
      </c>
      <c r="Y69" s="7" t="str">
        <f t="shared" si="50"/>
        <v/>
      </c>
      <c r="Z69" s="7">
        <f t="shared" si="39"/>
        <v>16</v>
      </c>
      <c r="AA69" t="str">
        <f t="shared" si="40"/>
        <v/>
      </c>
      <c r="AB69" t="str">
        <f t="shared" si="41"/>
        <v>insert into XWING.DIAL (ID, SHIP_TYPE_ID, MANEUVER_TYPE_ID, SPEED)
select count('x') + 1, '14','5','3' from XWING.DIAL;</v>
      </c>
      <c r="AC69" t="str">
        <f t="shared" si="42"/>
        <v>insert into XWING.DIAL (ID, SHIP_TYPE_ID, MANEUVER_TYPE_ID, SPEED)
select count('x') + 1, '14','2','3' from XWING.DIAL;</v>
      </c>
      <c r="AD69" t="str">
        <f t="shared" si="43"/>
        <v>insert into XWING.DIAL (ID, SHIP_TYPE_ID, MANEUVER_TYPE_ID, SPEED)
select count('x') + 1, '14','8','3' from XWING.DIAL;</v>
      </c>
      <c r="AE69" t="str">
        <f t="shared" si="44"/>
        <v/>
      </c>
      <c r="AF69" t="str">
        <f t="shared" si="45"/>
        <v>insert into XWING.DIAL (ID, SHIP_TYPE_ID, MANEUVER_TYPE_ID, SPEED)
select count('x') + 1, '14','16','3' from XWING.DIAL;</v>
      </c>
    </row>
    <row r="70" spans="1:32" x14ac:dyDescent="0.25">
      <c r="A70" s="13">
        <v>2</v>
      </c>
      <c r="B70" s="13" t="s">
        <v>106</v>
      </c>
      <c r="C70" s="14" t="s">
        <v>106</v>
      </c>
      <c r="D70" s="18" t="s">
        <v>106</v>
      </c>
      <c r="E70" s="14" t="s">
        <v>106</v>
      </c>
      <c r="F70" s="14" t="s">
        <v>106</v>
      </c>
      <c r="G70" s="16"/>
      <c r="H70">
        <f>H69</f>
        <v>14</v>
      </c>
      <c r="I70" s="7" t="str">
        <f t="shared" si="33"/>
        <v>VGS</v>
      </c>
      <c r="J70" s="7" t="str">
        <f t="shared" si="34"/>
        <v>VG</v>
      </c>
      <c r="K70" s="7" t="str">
        <f t="shared" si="35"/>
        <v>D</v>
      </c>
      <c r="L70" s="7" t="str">
        <f t="shared" si="36"/>
        <v>VD</v>
      </c>
      <c r="M70" s="7" t="str">
        <f t="shared" si="37"/>
        <v>VDS</v>
      </c>
      <c r="N70" s="7">
        <f t="shared" si="38"/>
        <v>0</v>
      </c>
      <c r="O70" t="s">
        <v>500</v>
      </c>
      <c r="P70" s="7" t="s">
        <v>500</v>
      </c>
      <c r="Q70" s="7" t="s">
        <v>502</v>
      </c>
      <c r="R70" s="7" t="s">
        <v>500</v>
      </c>
      <c r="S70" s="7" t="s">
        <v>500</v>
      </c>
      <c r="U70" s="7">
        <f t="shared" si="46"/>
        <v>11</v>
      </c>
      <c r="V70" s="7">
        <f t="shared" si="47"/>
        <v>5</v>
      </c>
      <c r="W70" s="7">
        <f t="shared" si="48"/>
        <v>1</v>
      </c>
      <c r="X70" s="7">
        <f t="shared" si="49"/>
        <v>8</v>
      </c>
      <c r="Y70" s="7">
        <f t="shared" si="50"/>
        <v>14</v>
      </c>
      <c r="Z70" s="7" t="str">
        <f t="shared" si="39"/>
        <v/>
      </c>
      <c r="AA70" t="str">
        <f t="shared" si="40"/>
        <v>insert into XWING.DIAL (ID, SHIP_TYPE_ID, MANEUVER_TYPE_ID, SPEED)
select count('x') + 1, '14','11','2' from XWING.DIAL;</v>
      </c>
      <c r="AB70" t="str">
        <f t="shared" si="41"/>
        <v>insert into XWING.DIAL (ID, SHIP_TYPE_ID, MANEUVER_TYPE_ID, SPEED)
select count('x') + 1, '14','5','2' from XWING.DIAL;</v>
      </c>
      <c r="AC70" t="str">
        <f t="shared" si="42"/>
        <v>insert into XWING.DIAL (ID, SHIP_TYPE_ID, MANEUVER_TYPE_ID, SPEED)
select count('x') + 1, '14','1','2' from XWING.DIAL;</v>
      </c>
      <c r="AD70" t="str">
        <f t="shared" si="43"/>
        <v>insert into XWING.DIAL (ID, SHIP_TYPE_ID, MANEUVER_TYPE_ID, SPEED)
select count('x') + 1, '14','8','2' from XWING.DIAL;</v>
      </c>
      <c r="AE70" t="str">
        <f t="shared" si="44"/>
        <v>insert into XWING.DIAL (ID, SHIP_TYPE_ID, MANEUVER_TYPE_ID, SPEED)
select count('x') + 1, '14','14','2' from XWING.DIAL;</v>
      </c>
      <c r="AF70" t="str">
        <f t="shared" si="45"/>
        <v/>
      </c>
    </row>
    <row r="71" spans="1:32" ht="15.75" thickBot="1" x14ac:dyDescent="0.3">
      <c r="A71" s="19">
        <v>1</v>
      </c>
      <c r="B71" s="36" t="s">
        <v>106</v>
      </c>
      <c r="C71" s="21" t="s">
        <v>106</v>
      </c>
      <c r="D71" s="21" t="s">
        <v>106</v>
      </c>
      <c r="E71" s="21" t="s">
        <v>106</v>
      </c>
      <c r="F71" s="30" t="s">
        <v>106</v>
      </c>
      <c r="G71" s="22"/>
      <c r="H71">
        <f>H70</f>
        <v>14</v>
      </c>
      <c r="I71" s="7" t="str">
        <f t="shared" si="33"/>
        <v>VGS</v>
      </c>
      <c r="J71" s="7" t="str">
        <f t="shared" si="34"/>
        <v>VG</v>
      </c>
      <c r="K71" s="7" t="str">
        <f t="shared" si="35"/>
        <v>D</v>
      </c>
      <c r="L71" s="7" t="str">
        <f t="shared" si="36"/>
        <v>VD</v>
      </c>
      <c r="M71" s="7" t="str">
        <f t="shared" si="37"/>
        <v>VDS</v>
      </c>
      <c r="N71" s="7">
        <f t="shared" si="38"/>
        <v>0</v>
      </c>
      <c r="O71" t="s">
        <v>500</v>
      </c>
      <c r="P71" s="7" t="s">
        <v>502</v>
      </c>
      <c r="Q71" s="7" t="s">
        <v>502</v>
      </c>
      <c r="R71" s="7" t="s">
        <v>502</v>
      </c>
      <c r="S71" s="7" t="s">
        <v>501</v>
      </c>
      <c r="U71" s="7">
        <f t="shared" si="46"/>
        <v>11</v>
      </c>
      <c r="V71" s="7">
        <f t="shared" si="47"/>
        <v>4</v>
      </c>
      <c r="W71" s="7">
        <f t="shared" si="48"/>
        <v>1</v>
      </c>
      <c r="X71" s="7">
        <f t="shared" si="49"/>
        <v>7</v>
      </c>
      <c r="Y71" s="7">
        <f t="shared" si="50"/>
        <v>14</v>
      </c>
      <c r="Z71" s="7" t="str">
        <f t="shared" si="39"/>
        <v/>
      </c>
      <c r="AA71" t="str">
        <f t="shared" si="40"/>
        <v>insert into XWING.DIAL (ID, SHIP_TYPE_ID, MANEUVER_TYPE_ID, SPEED)
select count('x') + 1, '14','11','1' from XWING.DIAL;</v>
      </c>
      <c r="AB71" t="str">
        <f t="shared" si="41"/>
        <v>insert into XWING.DIAL (ID, SHIP_TYPE_ID, MANEUVER_TYPE_ID, SPEED)
select count('x') + 1, '14','4','1' from XWING.DIAL;</v>
      </c>
      <c r="AC71" t="str">
        <f t="shared" si="42"/>
        <v>insert into XWING.DIAL (ID, SHIP_TYPE_ID, MANEUVER_TYPE_ID, SPEED)
select count('x') + 1, '14','1','1' from XWING.DIAL;</v>
      </c>
      <c r="AD71" t="str">
        <f t="shared" si="43"/>
        <v>insert into XWING.DIAL (ID, SHIP_TYPE_ID, MANEUVER_TYPE_ID, SPEED)
select count('x') + 1, '14','7','1' from XWING.DIAL;</v>
      </c>
      <c r="AE71" t="str">
        <f t="shared" si="44"/>
        <v>insert into XWING.DIAL (ID, SHIP_TYPE_ID, MANEUVER_TYPE_ID, SPEED)
select count('x') + 1, '14','14','1' from XWING.DIAL;</v>
      </c>
      <c r="AF71" t="str">
        <f t="shared" si="45"/>
        <v/>
      </c>
    </row>
    <row r="72" spans="1:32" x14ac:dyDescent="0.25">
      <c r="A72" s="13">
        <v>5</v>
      </c>
      <c r="B72" s="25"/>
      <c r="C72" s="26"/>
      <c r="D72" s="26"/>
      <c r="E72" s="26"/>
      <c r="F72" s="26"/>
      <c r="G72" s="27"/>
      <c r="H72">
        <f>H71+1</f>
        <v>15</v>
      </c>
      <c r="I72" s="7">
        <f t="shared" si="33"/>
        <v>0</v>
      </c>
      <c r="J72" s="7">
        <f t="shared" si="34"/>
        <v>0</v>
      </c>
      <c r="K72" s="7">
        <f t="shared" si="35"/>
        <v>0</v>
      </c>
      <c r="L72" s="7">
        <f t="shared" si="36"/>
        <v>0</v>
      </c>
      <c r="M72" s="7">
        <f t="shared" si="37"/>
        <v>0</v>
      </c>
      <c r="N72" s="7">
        <f t="shared" si="38"/>
        <v>0</v>
      </c>
      <c r="U72" s="7" t="str">
        <f t="shared" si="46"/>
        <v/>
      </c>
      <c r="V72" s="7" t="str">
        <f t="shared" si="47"/>
        <v/>
      </c>
      <c r="W72" s="7" t="str">
        <f t="shared" si="48"/>
        <v/>
      </c>
      <c r="X72" s="7" t="str">
        <f t="shared" si="49"/>
        <v/>
      </c>
      <c r="Y72" s="7" t="str">
        <f t="shared" si="50"/>
        <v/>
      </c>
      <c r="Z72" s="7" t="str">
        <f t="shared" si="39"/>
        <v/>
      </c>
      <c r="AA72" t="str">
        <f t="shared" si="40"/>
        <v/>
      </c>
      <c r="AB72" t="str">
        <f t="shared" si="41"/>
        <v/>
      </c>
      <c r="AC72" t="str">
        <f t="shared" si="42"/>
        <v/>
      </c>
      <c r="AD72" t="str">
        <f t="shared" si="43"/>
        <v/>
      </c>
      <c r="AE72" t="str">
        <f t="shared" si="44"/>
        <v/>
      </c>
      <c r="AF72" t="str">
        <f t="shared" si="45"/>
        <v/>
      </c>
    </row>
    <row r="73" spans="1:32" x14ac:dyDescent="0.25">
      <c r="A73" s="13">
        <v>4</v>
      </c>
      <c r="B73" s="28"/>
      <c r="C73" s="15"/>
      <c r="D73" s="14" t="s">
        <v>106</v>
      </c>
      <c r="E73" s="15"/>
      <c r="F73" s="15"/>
      <c r="G73" s="17" t="s">
        <v>106</v>
      </c>
      <c r="H73">
        <f>H72</f>
        <v>15</v>
      </c>
      <c r="I73" s="7">
        <f t="shared" si="33"/>
        <v>0</v>
      </c>
      <c r="J73" s="7">
        <f t="shared" si="34"/>
        <v>0</v>
      </c>
      <c r="K73" s="7" t="str">
        <f t="shared" si="35"/>
        <v>D</v>
      </c>
      <c r="L73" s="7">
        <f t="shared" si="36"/>
        <v>0</v>
      </c>
      <c r="M73" s="7">
        <f t="shared" si="37"/>
        <v>0</v>
      </c>
      <c r="N73" s="7" t="str">
        <f t="shared" si="38"/>
        <v>DT</v>
      </c>
      <c r="Q73" s="7" t="s">
        <v>500</v>
      </c>
      <c r="T73" s="7" t="s">
        <v>196</v>
      </c>
      <c r="U73" s="7" t="str">
        <f t="shared" si="46"/>
        <v/>
      </c>
      <c r="V73" s="7" t="str">
        <f t="shared" si="47"/>
        <v/>
      </c>
      <c r="W73" s="7">
        <f t="shared" si="48"/>
        <v>2</v>
      </c>
      <c r="X73" s="7" t="str">
        <f t="shared" si="49"/>
        <v/>
      </c>
      <c r="Y73" s="7" t="str">
        <f t="shared" si="50"/>
        <v/>
      </c>
      <c r="Z73" s="7">
        <f t="shared" si="39"/>
        <v>16</v>
      </c>
      <c r="AA73" t="str">
        <f t="shared" si="40"/>
        <v/>
      </c>
      <c r="AB73" t="str">
        <f t="shared" si="41"/>
        <v/>
      </c>
      <c r="AC73" t="str">
        <f t="shared" si="42"/>
        <v>insert into XWING.DIAL (ID, SHIP_TYPE_ID, MANEUVER_TYPE_ID, SPEED)
select count('x') + 1, '15','2','4' from XWING.DIAL;</v>
      </c>
      <c r="AD73" t="str">
        <f t="shared" si="43"/>
        <v/>
      </c>
      <c r="AE73" t="str">
        <f t="shared" si="44"/>
        <v/>
      </c>
      <c r="AF73" t="str">
        <f t="shared" si="45"/>
        <v>insert into XWING.DIAL (ID, SHIP_TYPE_ID, MANEUVER_TYPE_ID, SPEED)
select count('x') + 1, '15','16','4' from XWING.DIAL;</v>
      </c>
    </row>
    <row r="74" spans="1:32" x14ac:dyDescent="0.25">
      <c r="A74" s="13">
        <v>3</v>
      </c>
      <c r="B74" s="39" t="s">
        <v>106</v>
      </c>
      <c r="C74" s="14" t="s">
        <v>106</v>
      </c>
      <c r="D74" s="14" t="s">
        <v>106</v>
      </c>
      <c r="E74" s="14" t="s">
        <v>106</v>
      </c>
      <c r="F74" s="40" t="s">
        <v>106</v>
      </c>
      <c r="G74" s="17" t="s">
        <v>106</v>
      </c>
      <c r="H74">
        <f>H73</f>
        <v>15</v>
      </c>
      <c r="I74" s="7" t="str">
        <f t="shared" si="33"/>
        <v>VGS</v>
      </c>
      <c r="J74" s="7" t="str">
        <f t="shared" si="34"/>
        <v>VG</v>
      </c>
      <c r="K74" s="7" t="str">
        <f t="shared" si="35"/>
        <v>D</v>
      </c>
      <c r="L74" s="7" t="str">
        <f t="shared" si="36"/>
        <v>VD</v>
      </c>
      <c r="M74" s="7" t="str">
        <f t="shared" si="37"/>
        <v>VDS</v>
      </c>
      <c r="N74" s="7" t="str">
        <f t="shared" si="38"/>
        <v>DT</v>
      </c>
      <c r="O74" t="s">
        <v>500</v>
      </c>
      <c r="P74" s="7" t="s">
        <v>500</v>
      </c>
      <c r="Q74" s="7" t="s">
        <v>500</v>
      </c>
      <c r="R74" s="7" t="s">
        <v>500</v>
      </c>
      <c r="S74" s="7" t="s">
        <v>500</v>
      </c>
      <c r="T74" s="7" t="s">
        <v>196</v>
      </c>
      <c r="U74" s="7">
        <f t="shared" si="46"/>
        <v>11</v>
      </c>
      <c r="V74" s="7">
        <f t="shared" si="47"/>
        <v>5</v>
      </c>
      <c r="W74" s="7">
        <f t="shared" si="48"/>
        <v>2</v>
      </c>
      <c r="X74" s="7">
        <f t="shared" si="49"/>
        <v>8</v>
      </c>
      <c r="Y74" s="7">
        <f t="shared" si="50"/>
        <v>14</v>
      </c>
      <c r="Z74" s="7">
        <f t="shared" si="39"/>
        <v>16</v>
      </c>
      <c r="AA74" t="str">
        <f t="shared" si="40"/>
        <v>insert into XWING.DIAL (ID, SHIP_TYPE_ID, MANEUVER_TYPE_ID, SPEED)
select count('x') + 1, '15','11','3' from XWING.DIAL;</v>
      </c>
      <c r="AB74" t="str">
        <f t="shared" si="41"/>
        <v>insert into XWING.DIAL (ID, SHIP_TYPE_ID, MANEUVER_TYPE_ID, SPEED)
select count('x') + 1, '15','5','3' from XWING.DIAL;</v>
      </c>
      <c r="AC74" t="str">
        <f t="shared" si="42"/>
        <v>insert into XWING.DIAL (ID, SHIP_TYPE_ID, MANEUVER_TYPE_ID, SPEED)
select count('x') + 1, '15','2','3' from XWING.DIAL;</v>
      </c>
      <c r="AD74" t="str">
        <f t="shared" si="43"/>
        <v>insert into XWING.DIAL (ID, SHIP_TYPE_ID, MANEUVER_TYPE_ID, SPEED)
select count('x') + 1, '15','8','3' from XWING.DIAL;</v>
      </c>
      <c r="AE74" t="str">
        <f t="shared" si="44"/>
        <v>insert into XWING.DIAL (ID, SHIP_TYPE_ID, MANEUVER_TYPE_ID, SPEED)
select count('x') + 1, '15','14','3' from XWING.DIAL;</v>
      </c>
      <c r="AF74" t="str">
        <f t="shared" si="45"/>
        <v>insert into XWING.DIAL (ID, SHIP_TYPE_ID, MANEUVER_TYPE_ID, SPEED)
select count('x') + 1, '15','16','3' from XWING.DIAL;</v>
      </c>
    </row>
    <row r="75" spans="1:32" x14ac:dyDescent="0.25">
      <c r="A75" s="13">
        <v>2</v>
      </c>
      <c r="B75" s="13" t="s">
        <v>106</v>
      </c>
      <c r="C75" s="14" t="s">
        <v>106</v>
      </c>
      <c r="D75" s="18" t="s">
        <v>106</v>
      </c>
      <c r="E75" s="14" t="s">
        <v>106</v>
      </c>
      <c r="F75" s="14" t="s">
        <v>106</v>
      </c>
      <c r="G75" s="16"/>
      <c r="H75">
        <f>H74</f>
        <v>15</v>
      </c>
      <c r="I75" s="7" t="str">
        <f t="shared" si="33"/>
        <v>VGS</v>
      </c>
      <c r="J75" s="7" t="str">
        <f t="shared" si="34"/>
        <v>VG</v>
      </c>
      <c r="K75" s="7" t="str">
        <f t="shared" si="35"/>
        <v>D</v>
      </c>
      <c r="L75" s="7" t="str">
        <f t="shared" si="36"/>
        <v>VD</v>
      </c>
      <c r="M75" s="7" t="str">
        <f t="shared" si="37"/>
        <v>VDS</v>
      </c>
      <c r="N75" s="7">
        <f t="shared" si="38"/>
        <v>0</v>
      </c>
      <c r="O75" t="s">
        <v>500</v>
      </c>
      <c r="P75" s="7" t="s">
        <v>500</v>
      </c>
      <c r="Q75" s="7" t="s">
        <v>502</v>
      </c>
      <c r="R75" s="7" t="s">
        <v>500</v>
      </c>
      <c r="S75" s="7" t="s">
        <v>500</v>
      </c>
      <c r="U75" s="7">
        <f t="shared" si="46"/>
        <v>11</v>
      </c>
      <c r="V75" s="7">
        <f t="shared" si="47"/>
        <v>5</v>
      </c>
      <c r="W75" s="7">
        <f t="shared" si="48"/>
        <v>1</v>
      </c>
      <c r="X75" s="7">
        <f t="shared" si="49"/>
        <v>8</v>
      </c>
      <c r="Y75" s="7">
        <f t="shared" si="50"/>
        <v>14</v>
      </c>
      <c r="Z75" s="7" t="str">
        <f t="shared" si="39"/>
        <v/>
      </c>
      <c r="AA75" t="str">
        <f t="shared" si="40"/>
        <v>insert into XWING.DIAL (ID, SHIP_TYPE_ID, MANEUVER_TYPE_ID, SPEED)
select count('x') + 1, '15','11','2' from XWING.DIAL;</v>
      </c>
      <c r="AB75" t="str">
        <f t="shared" si="41"/>
        <v>insert into XWING.DIAL (ID, SHIP_TYPE_ID, MANEUVER_TYPE_ID, SPEED)
select count('x') + 1, '15','5','2' from XWING.DIAL;</v>
      </c>
      <c r="AC75" t="str">
        <f t="shared" si="42"/>
        <v>insert into XWING.DIAL (ID, SHIP_TYPE_ID, MANEUVER_TYPE_ID, SPEED)
select count('x') + 1, '15','1','2' from XWING.DIAL;</v>
      </c>
      <c r="AD75" t="str">
        <f t="shared" si="43"/>
        <v>insert into XWING.DIAL (ID, SHIP_TYPE_ID, MANEUVER_TYPE_ID, SPEED)
select count('x') + 1, '15','8','2' from XWING.DIAL;</v>
      </c>
      <c r="AE75" t="str">
        <f t="shared" si="44"/>
        <v>insert into XWING.DIAL (ID, SHIP_TYPE_ID, MANEUVER_TYPE_ID, SPEED)
select count('x') + 1, '15','14','2' from XWING.DIAL;</v>
      </c>
      <c r="AF75" t="str">
        <f t="shared" si="45"/>
        <v/>
      </c>
    </row>
    <row r="76" spans="1:32" ht="15.75" thickBot="1" x14ac:dyDescent="0.3">
      <c r="A76" s="19">
        <v>1</v>
      </c>
      <c r="B76" s="29"/>
      <c r="C76" s="21" t="s">
        <v>106</v>
      </c>
      <c r="D76" s="21" t="s">
        <v>106</v>
      </c>
      <c r="E76" s="21" t="s">
        <v>106</v>
      </c>
      <c r="F76" s="20"/>
      <c r="G76" s="22"/>
      <c r="H76">
        <f>H75</f>
        <v>15</v>
      </c>
      <c r="I76" s="7">
        <f t="shared" si="33"/>
        <v>0</v>
      </c>
      <c r="J76" s="7" t="str">
        <f t="shared" si="34"/>
        <v>VG</v>
      </c>
      <c r="K76" s="7" t="str">
        <f t="shared" si="35"/>
        <v>D</v>
      </c>
      <c r="L76" s="7" t="str">
        <f t="shared" si="36"/>
        <v>VD</v>
      </c>
      <c r="M76" s="7">
        <f t="shared" si="37"/>
        <v>0</v>
      </c>
      <c r="N76" s="7">
        <f t="shared" si="38"/>
        <v>0</v>
      </c>
      <c r="P76" s="7" t="s">
        <v>502</v>
      </c>
      <c r="Q76" s="7" t="s">
        <v>502</v>
      </c>
      <c r="R76" s="7" t="s">
        <v>502</v>
      </c>
      <c r="U76" s="7" t="str">
        <f t="shared" si="46"/>
        <v/>
      </c>
      <c r="V76" s="7">
        <f t="shared" si="47"/>
        <v>4</v>
      </c>
      <c r="W76" s="7">
        <f t="shared" si="48"/>
        <v>1</v>
      </c>
      <c r="X76" s="7">
        <f t="shared" si="49"/>
        <v>7</v>
      </c>
      <c r="Y76" s="7" t="str">
        <f t="shared" si="50"/>
        <v/>
      </c>
      <c r="Z76" s="7" t="str">
        <f t="shared" si="39"/>
        <v/>
      </c>
      <c r="AA76" t="str">
        <f t="shared" si="40"/>
        <v/>
      </c>
      <c r="AB76" t="str">
        <f t="shared" si="41"/>
        <v>insert into XWING.DIAL (ID, SHIP_TYPE_ID, MANEUVER_TYPE_ID, SPEED)
select count('x') + 1, '15','4','1' from XWING.DIAL;</v>
      </c>
      <c r="AC76" t="str">
        <f t="shared" si="42"/>
        <v>insert into XWING.DIAL (ID, SHIP_TYPE_ID, MANEUVER_TYPE_ID, SPEED)
select count('x') + 1, '15','1','1' from XWING.DIAL;</v>
      </c>
      <c r="AD76" t="str">
        <f t="shared" si="43"/>
        <v>insert into XWING.DIAL (ID, SHIP_TYPE_ID, MANEUVER_TYPE_ID, SPEED)
select count('x') + 1, '15','7','1' from XWING.DIAL;</v>
      </c>
      <c r="AE76" t="str">
        <f t="shared" si="44"/>
        <v/>
      </c>
      <c r="AF76" t="str">
        <f t="shared" si="45"/>
        <v/>
      </c>
    </row>
    <row r="77" spans="1:32" x14ac:dyDescent="0.25">
      <c r="A77" s="13">
        <v>5</v>
      </c>
      <c r="B77" s="25"/>
      <c r="C77" s="26"/>
      <c r="D77" s="26"/>
      <c r="E77" s="26"/>
      <c r="F77" s="26"/>
      <c r="G77" s="27"/>
      <c r="H77">
        <f>H76+1</f>
        <v>16</v>
      </c>
      <c r="I77" s="7">
        <f t="shared" si="33"/>
        <v>0</v>
      </c>
      <c r="J77" s="7">
        <f t="shared" si="34"/>
        <v>0</v>
      </c>
      <c r="K77" s="7">
        <f t="shared" si="35"/>
        <v>0</v>
      </c>
      <c r="L77" s="7">
        <f t="shared" si="36"/>
        <v>0</v>
      </c>
      <c r="M77" s="7">
        <f t="shared" si="37"/>
        <v>0</v>
      </c>
      <c r="N77" s="7">
        <f t="shared" si="38"/>
        <v>0</v>
      </c>
      <c r="U77" s="7" t="str">
        <f t="shared" si="46"/>
        <v/>
      </c>
      <c r="V77" s="7" t="str">
        <f t="shared" si="47"/>
        <v/>
      </c>
      <c r="W77" s="7" t="str">
        <f t="shared" si="48"/>
        <v/>
      </c>
      <c r="X77" s="7" t="str">
        <f t="shared" si="49"/>
        <v/>
      </c>
      <c r="Y77" s="7" t="str">
        <f t="shared" si="50"/>
        <v/>
      </c>
      <c r="Z77" s="7" t="str">
        <f t="shared" si="39"/>
        <v/>
      </c>
      <c r="AA77" t="str">
        <f t="shared" si="40"/>
        <v/>
      </c>
      <c r="AB77" t="str">
        <f t="shared" si="41"/>
        <v/>
      </c>
      <c r="AC77" t="str">
        <f t="shared" si="42"/>
        <v/>
      </c>
      <c r="AD77" t="str">
        <f t="shared" si="43"/>
        <v/>
      </c>
      <c r="AE77" t="str">
        <f t="shared" si="44"/>
        <v/>
      </c>
      <c r="AF77" t="str">
        <f t="shared" si="45"/>
        <v/>
      </c>
    </row>
    <row r="78" spans="1:32" x14ac:dyDescent="0.25">
      <c r="A78" s="13">
        <v>4</v>
      </c>
      <c r="B78" s="28"/>
      <c r="C78" s="15"/>
      <c r="D78" s="32" t="s">
        <v>106</v>
      </c>
      <c r="E78" s="15"/>
      <c r="F78" s="15"/>
      <c r="G78" s="16"/>
      <c r="H78">
        <f>H77</f>
        <v>16</v>
      </c>
      <c r="I78" s="7">
        <f t="shared" si="33"/>
        <v>0</v>
      </c>
      <c r="J78" s="7">
        <f t="shared" si="34"/>
        <v>0</v>
      </c>
      <c r="K78" s="7" t="str">
        <f t="shared" si="35"/>
        <v>D</v>
      </c>
      <c r="L78" s="7">
        <f t="shared" si="36"/>
        <v>0</v>
      </c>
      <c r="M78" s="7">
        <f t="shared" si="37"/>
        <v>0</v>
      </c>
      <c r="N78" s="7">
        <f t="shared" si="38"/>
        <v>0</v>
      </c>
      <c r="Q78" s="7" t="s">
        <v>196</v>
      </c>
      <c r="U78" s="7" t="str">
        <f t="shared" si="46"/>
        <v/>
      </c>
      <c r="V78" s="7" t="str">
        <f t="shared" si="47"/>
        <v/>
      </c>
      <c r="W78" s="7">
        <f t="shared" si="48"/>
        <v>3</v>
      </c>
      <c r="X78" s="7" t="str">
        <f t="shared" si="49"/>
        <v/>
      </c>
      <c r="Y78" s="7" t="str">
        <f t="shared" si="50"/>
        <v/>
      </c>
      <c r="Z78" s="7" t="str">
        <f t="shared" si="39"/>
        <v/>
      </c>
      <c r="AA78" t="str">
        <f t="shared" si="40"/>
        <v/>
      </c>
      <c r="AB78" t="str">
        <f t="shared" si="41"/>
        <v/>
      </c>
      <c r="AC78" t="str">
        <f t="shared" si="42"/>
        <v>insert into XWING.DIAL (ID, SHIP_TYPE_ID, MANEUVER_TYPE_ID, SPEED)
select count('x') + 1, '16','3','4' from XWING.DIAL;</v>
      </c>
      <c r="AD78" t="str">
        <f t="shared" si="43"/>
        <v/>
      </c>
      <c r="AE78" t="str">
        <f t="shared" si="44"/>
        <v/>
      </c>
      <c r="AF78" t="str">
        <f t="shared" si="45"/>
        <v/>
      </c>
    </row>
    <row r="79" spans="1:32" x14ac:dyDescent="0.25">
      <c r="A79" s="13">
        <v>3</v>
      </c>
      <c r="B79" s="28"/>
      <c r="C79" s="32" t="s">
        <v>106</v>
      </c>
      <c r="D79" s="14" t="s">
        <v>106</v>
      </c>
      <c r="E79" s="32" t="s">
        <v>106</v>
      </c>
      <c r="F79" s="15"/>
      <c r="G79" s="16"/>
      <c r="H79">
        <f>H78</f>
        <v>16</v>
      </c>
      <c r="I79" s="7">
        <f t="shared" si="33"/>
        <v>0</v>
      </c>
      <c r="J79" s="7" t="str">
        <f t="shared" si="34"/>
        <v>VG</v>
      </c>
      <c r="K79" s="7" t="str">
        <f t="shared" si="35"/>
        <v>D</v>
      </c>
      <c r="L79" s="7" t="str">
        <f t="shared" si="36"/>
        <v>VD</v>
      </c>
      <c r="M79" s="7">
        <f t="shared" si="37"/>
        <v>0</v>
      </c>
      <c r="N79" s="7">
        <f t="shared" si="38"/>
        <v>0</v>
      </c>
      <c r="P79" s="7" t="s">
        <v>196</v>
      </c>
      <c r="Q79" s="7" t="s">
        <v>500</v>
      </c>
      <c r="R79" s="7" t="s">
        <v>196</v>
      </c>
      <c r="U79" s="7" t="str">
        <f t="shared" si="46"/>
        <v/>
      </c>
      <c r="V79" s="7">
        <f t="shared" si="47"/>
        <v>6</v>
      </c>
      <c r="W79" s="7">
        <f t="shared" si="48"/>
        <v>2</v>
      </c>
      <c r="X79" s="7">
        <f t="shared" si="49"/>
        <v>9</v>
      </c>
      <c r="Y79" s="7" t="str">
        <f t="shared" si="50"/>
        <v/>
      </c>
      <c r="Z79" s="7" t="str">
        <f t="shared" si="39"/>
        <v/>
      </c>
      <c r="AA79" t="str">
        <f t="shared" si="40"/>
        <v/>
      </c>
      <c r="AB79" t="str">
        <f t="shared" si="41"/>
        <v>insert into XWING.DIAL (ID, SHIP_TYPE_ID, MANEUVER_TYPE_ID, SPEED)
select count('x') + 1, '16','6','3' from XWING.DIAL;</v>
      </c>
      <c r="AC79" t="str">
        <f t="shared" si="42"/>
        <v>insert into XWING.DIAL (ID, SHIP_TYPE_ID, MANEUVER_TYPE_ID, SPEED)
select count('x') + 1, '16','2','3' from XWING.DIAL;</v>
      </c>
      <c r="AD79" t="str">
        <f t="shared" si="43"/>
        <v>insert into XWING.DIAL (ID, SHIP_TYPE_ID, MANEUVER_TYPE_ID, SPEED)
select count('x') + 1, '16','9','3' from XWING.DIAL;</v>
      </c>
      <c r="AE79" t="str">
        <f t="shared" si="44"/>
        <v/>
      </c>
      <c r="AF79" t="str">
        <f t="shared" si="45"/>
        <v/>
      </c>
    </row>
    <row r="80" spans="1:32" x14ac:dyDescent="0.25">
      <c r="A80" s="13">
        <v>2</v>
      </c>
      <c r="B80" s="13" t="s">
        <v>106</v>
      </c>
      <c r="C80" s="14" t="s">
        <v>106</v>
      </c>
      <c r="D80" s="18" t="s">
        <v>106</v>
      </c>
      <c r="E80" s="14" t="s">
        <v>106</v>
      </c>
      <c r="F80" s="14" t="s">
        <v>106</v>
      </c>
      <c r="G80" s="16"/>
      <c r="H80">
        <f>H79</f>
        <v>16</v>
      </c>
      <c r="I80" s="7" t="str">
        <f t="shared" si="33"/>
        <v>VGS</v>
      </c>
      <c r="J80" s="7" t="str">
        <f t="shared" si="34"/>
        <v>VG</v>
      </c>
      <c r="K80" s="7" t="str">
        <f t="shared" si="35"/>
        <v>D</v>
      </c>
      <c r="L80" s="7" t="str">
        <f t="shared" si="36"/>
        <v>VD</v>
      </c>
      <c r="M80" s="7" t="str">
        <f t="shared" si="37"/>
        <v>VDS</v>
      </c>
      <c r="N80" s="7">
        <f t="shared" si="38"/>
        <v>0</v>
      </c>
      <c r="O80" t="s">
        <v>500</v>
      </c>
      <c r="P80" s="7" t="s">
        <v>500</v>
      </c>
      <c r="Q80" s="7" t="s">
        <v>502</v>
      </c>
      <c r="R80" s="7" t="s">
        <v>500</v>
      </c>
      <c r="S80" s="7" t="s">
        <v>500</v>
      </c>
      <c r="U80" s="7">
        <f t="shared" si="46"/>
        <v>11</v>
      </c>
      <c r="V80" s="7">
        <f t="shared" si="47"/>
        <v>5</v>
      </c>
      <c r="W80" s="7">
        <f t="shared" si="48"/>
        <v>1</v>
      </c>
      <c r="X80" s="7">
        <f t="shared" si="49"/>
        <v>8</v>
      </c>
      <c r="Y80" s="7">
        <f t="shared" si="50"/>
        <v>14</v>
      </c>
      <c r="Z80" s="7" t="str">
        <f t="shared" si="39"/>
        <v/>
      </c>
      <c r="AA80" t="str">
        <f t="shared" si="40"/>
        <v>insert into XWING.DIAL (ID, SHIP_TYPE_ID, MANEUVER_TYPE_ID, SPEED)
select count('x') + 1, '16','11','2' from XWING.DIAL;</v>
      </c>
      <c r="AB80" t="str">
        <f t="shared" si="41"/>
        <v>insert into XWING.DIAL (ID, SHIP_TYPE_ID, MANEUVER_TYPE_ID, SPEED)
select count('x') + 1, '16','5','2' from XWING.DIAL;</v>
      </c>
      <c r="AC80" t="str">
        <f t="shared" si="42"/>
        <v>insert into XWING.DIAL (ID, SHIP_TYPE_ID, MANEUVER_TYPE_ID, SPEED)
select count('x') + 1, '16','1','2' from XWING.DIAL;</v>
      </c>
      <c r="AD80" t="str">
        <f t="shared" si="43"/>
        <v>insert into XWING.DIAL (ID, SHIP_TYPE_ID, MANEUVER_TYPE_ID, SPEED)
select count('x') + 1, '16','8','2' from XWING.DIAL;</v>
      </c>
      <c r="AE80" t="str">
        <f t="shared" si="44"/>
        <v>insert into XWING.DIAL (ID, SHIP_TYPE_ID, MANEUVER_TYPE_ID, SPEED)
select count('x') + 1, '16','14','2' from XWING.DIAL;</v>
      </c>
      <c r="AF80" t="str">
        <f t="shared" si="45"/>
        <v/>
      </c>
    </row>
    <row r="81" spans="1:32" ht="15.75" thickBot="1" x14ac:dyDescent="0.3">
      <c r="A81" s="19">
        <v>1</v>
      </c>
      <c r="B81" s="29"/>
      <c r="C81" s="21" t="s">
        <v>106</v>
      </c>
      <c r="D81" s="21" t="s">
        <v>106</v>
      </c>
      <c r="E81" s="21" t="s">
        <v>106</v>
      </c>
      <c r="F81" s="20"/>
      <c r="G81" s="22"/>
      <c r="H81">
        <f>H80</f>
        <v>16</v>
      </c>
      <c r="I81" s="7">
        <f t="shared" si="33"/>
        <v>0</v>
      </c>
      <c r="J81" s="7" t="str">
        <f t="shared" si="34"/>
        <v>VG</v>
      </c>
      <c r="K81" s="7" t="str">
        <f t="shared" si="35"/>
        <v>D</v>
      </c>
      <c r="L81" s="7" t="str">
        <f t="shared" si="36"/>
        <v>VD</v>
      </c>
      <c r="M81" s="7">
        <f t="shared" si="37"/>
        <v>0</v>
      </c>
      <c r="N81" s="7">
        <f t="shared" si="38"/>
        <v>0</v>
      </c>
      <c r="P81" s="7" t="s">
        <v>502</v>
      </c>
      <c r="Q81" s="7" t="s">
        <v>502</v>
      </c>
      <c r="R81" s="7" t="s">
        <v>502</v>
      </c>
      <c r="U81" s="7" t="str">
        <f t="shared" si="46"/>
        <v/>
      </c>
      <c r="V81" s="7">
        <f t="shared" si="47"/>
        <v>4</v>
      </c>
      <c r="W81" s="7">
        <f t="shared" si="48"/>
        <v>1</v>
      </c>
      <c r="X81" s="7">
        <f t="shared" si="49"/>
        <v>7</v>
      </c>
      <c r="Y81" s="7" t="str">
        <f t="shared" si="50"/>
        <v/>
      </c>
      <c r="Z81" s="7" t="str">
        <f t="shared" si="39"/>
        <v/>
      </c>
      <c r="AA81" t="str">
        <f t="shared" si="40"/>
        <v/>
      </c>
      <c r="AB81" t="str">
        <f t="shared" si="41"/>
        <v>insert into XWING.DIAL (ID, SHIP_TYPE_ID, MANEUVER_TYPE_ID, SPEED)
select count('x') + 1, '16','4','1' from XWING.DIAL;</v>
      </c>
      <c r="AC81" t="str">
        <f t="shared" si="42"/>
        <v>insert into XWING.DIAL (ID, SHIP_TYPE_ID, MANEUVER_TYPE_ID, SPEED)
select count('x') + 1, '16','1','1' from XWING.DIAL;</v>
      </c>
      <c r="AD81" t="str">
        <f t="shared" si="43"/>
        <v>insert into XWING.DIAL (ID, SHIP_TYPE_ID, MANEUVER_TYPE_ID, SPEED)
select count('x') + 1, '16','7','1' from XWING.DIAL;</v>
      </c>
      <c r="AE81" t="str">
        <f t="shared" si="44"/>
        <v/>
      </c>
      <c r="AF81" t="str">
        <f t="shared" si="45"/>
        <v/>
      </c>
    </row>
    <row r="82" spans="1:32" x14ac:dyDescent="0.25">
      <c r="A82" s="13">
        <v>4</v>
      </c>
      <c r="B82" s="25"/>
      <c r="C82" s="26"/>
      <c r="D82" s="26"/>
      <c r="E82" s="26"/>
      <c r="F82" s="26"/>
      <c r="G82" s="27"/>
      <c r="H82">
        <f>H81+1</f>
        <v>17</v>
      </c>
      <c r="I82" s="7">
        <f t="shared" si="33"/>
        <v>0</v>
      </c>
      <c r="J82" s="7">
        <f t="shared" si="34"/>
        <v>0</v>
      </c>
      <c r="K82" s="7">
        <f t="shared" si="35"/>
        <v>0</v>
      </c>
      <c r="L82" s="7">
        <f t="shared" si="36"/>
        <v>0</v>
      </c>
      <c r="M82" s="7">
        <f t="shared" si="37"/>
        <v>0</v>
      </c>
      <c r="N82" s="7">
        <f t="shared" si="38"/>
        <v>0</v>
      </c>
      <c r="U82" s="7" t="str">
        <f t="shared" si="46"/>
        <v/>
      </c>
      <c r="V82" s="7" t="str">
        <f t="shared" si="47"/>
        <v/>
      </c>
      <c r="W82" s="7" t="str">
        <f t="shared" si="48"/>
        <v/>
      </c>
      <c r="X82" s="7" t="str">
        <f t="shared" si="49"/>
        <v/>
      </c>
      <c r="Y82" s="7" t="str">
        <f t="shared" si="50"/>
        <v/>
      </c>
      <c r="Z82" s="7" t="str">
        <f t="shared" si="39"/>
        <v/>
      </c>
      <c r="AA82" t="str">
        <f t="shared" si="40"/>
        <v/>
      </c>
      <c r="AB82" t="str">
        <f t="shared" si="41"/>
        <v/>
      </c>
      <c r="AC82" t="str">
        <f t="shared" si="42"/>
        <v/>
      </c>
      <c r="AD82" t="str">
        <f t="shared" si="43"/>
        <v/>
      </c>
      <c r="AE82" t="str">
        <f t="shared" si="44"/>
        <v/>
      </c>
      <c r="AF82" t="str">
        <f t="shared" si="45"/>
        <v/>
      </c>
    </row>
    <row r="83" spans="1:32" x14ac:dyDescent="0.25">
      <c r="A83" s="13">
        <v>3</v>
      </c>
      <c r="B83" s="28"/>
      <c r="C83" s="32" t="s">
        <v>106</v>
      </c>
      <c r="D83" s="14" t="s">
        <v>106</v>
      </c>
      <c r="E83" s="32" t="s">
        <v>106</v>
      </c>
      <c r="F83" s="15"/>
      <c r="G83" s="16"/>
      <c r="H83">
        <f>H82</f>
        <v>17</v>
      </c>
      <c r="I83" s="7">
        <f t="shared" si="33"/>
        <v>0</v>
      </c>
      <c r="J83" s="7" t="str">
        <f t="shared" si="34"/>
        <v>VG</v>
      </c>
      <c r="K83" s="7" t="str">
        <f t="shared" si="35"/>
        <v>D</v>
      </c>
      <c r="L83" s="7" t="str">
        <f t="shared" si="36"/>
        <v>VD</v>
      </c>
      <c r="M83" s="7">
        <f t="shared" si="37"/>
        <v>0</v>
      </c>
      <c r="N83" s="7">
        <f t="shared" si="38"/>
        <v>0</v>
      </c>
      <c r="P83" s="7" t="s">
        <v>196</v>
      </c>
      <c r="Q83" s="7" t="s">
        <v>500</v>
      </c>
      <c r="R83" s="7" t="s">
        <v>196</v>
      </c>
      <c r="U83" s="7" t="str">
        <f t="shared" si="46"/>
        <v/>
      </c>
      <c r="V83" s="7">
        <f t="shared" si="47"/>
        <v>6</v>
      </c>
      <c r="W83" s="7">
        <f t="shared" si="48"/>
        <v>2</v>
      </c>
      <c r="X83" s="7">
        <f t="shared" si="49"/>
        <v>9</v>
      </c>
      <c r="Y83" s="7" t="str">
        <f t="shared" si="50"/>
        <v/>
      </c>
      <c r="Z83" s="7" t="str">
        <f t="shared" si="39"/>
        <v/>
      </c>
      <c r="AA83" t="str">
        <f t="shared" si="40"/>
        <v/>
      </c>
      <c r="AB83" t="str">
        <f t="shared" si="41"/>
        <v>insert into XWING.DIAL (ID, SHIP_TYPE_ID, MANEUVER_TYPE_ID, SPEED)
select count('x') + 1, '17','6','3' from XWING.DIAL;</v>
      </c>
      <c r="AC83" t="str">
        <f t="shared" si="42"/>
        <v>insert into XWING.DIAL (ID, SHIP_TYPE_ID, MANEUVER_TYPE_ID, SPEED)
select count('x') + 1, '17','2','3' from XWING.DIAL;</v>
      </c>
      <c r="AD83" t="str">
        <f t="shared" si="43"/>
        <v>insert into XWING.DIAL (ID, SHIP_TYPE_ID, MANEUVER_TYPE_ID, SPEED)
select count('x') + 1, '17','9','3' from XWING.DIAL;</v>
      </c>
      <c r="AE83" t="str">
        <f t="shared" si="44"/>
        <v/>
      </c>
      <c r="AF83" t="str">
        <f t="shared" si="45"/>
        <v/>
      </c>
    </row>
    <row r="84" spans="1:32" x14ac:dyDescent="0.25">
      <c r="A84" s="13">
        <v>2</v>
      </c>
      <c r="B84" s="31" t="s">
        <v>106</v>
      </c>
      <c r="C84" s="14" t="s">
        <v>106</v>
      </c>
      <c r="D84" s="18" t="s">
        <v>106</v>
      </c>
      <c r="E84" s="14" t="s">
        <v>106</v>
      </c>
      <c r="F84" s="32" t="s">
        <v>106</v>
      </c>
      <c r="G84" s="16"/>
      <c r="H84">
        <f>H83</f>
        <v>17</v>
      </c>
      <c r="I84" s="7" t="str">
        <f t="shared" si="33"/>
        <v>VGS</v>
      </c>
      <c r="J84" s="7" t="str">
        <f t="shared" si="34"/>
        <v>VG</v>
      </c>
      <c r="K84" s="7" t="str">
        <f t="shared" si="35"/>
        <v>D</v>
      </c>
      <c r="L84" s="7" t="str">
        <f t="shared" si="36"/>
        <v>VD</v>
      </c>
      <c r="M84" s="7" t="str">
        <f t="shared" si="37"/>
        <v>VDS</v>
      </c>
      <c r="N84" s="7">
        <f t="shared" si="38"/>
        <v>0</v>
      </c>
      <c r="O84" t="s">
        <v>196</v>
      </c>
      <c r="P84" s="7" t="s">
        <v>500</v>
      </c>
      <c r="Q84" s="7" t="s">
        <v>502</v>
      </c>
      <c r="R84" s="7" t="s">
        <v>500</v>
      </c>
      <c r="S84" s="7" t="s">
        <v>196</v>
      </c>
      <c r="U84" s="7">
        <f t="shared" si="46"/>
        <v>12</v>
      </c>
      <c r="V84" s="7">
        <f t="shared" si="47"/>
        <v>5</v>
      </c>
      <c r="W84" s="7">
        <f t="shared" si="48"/>
        <v>1</v>
      </c>
      <c r="X84" s="7">
        <f t="shared" si="49"/>
        <v>8</v>
      </c>
      <c r="Y84" s="7">
        <f t="shared" si="50"/>
        <v>15</v>
      </c>
      <c r="Z84" s="7" t="str">
        <f t="shared" si="39"/>
        <v/>
      </c>
      <c r="AA84" t="str">
        <f t="shared" si="40"/>
        <v>insert into XWING.DIAL (ID, SHIP_TYPE_ID, MANEUVER_TYPE_ID, SPEED)
select count('x') + 1, '17','12','2' from XWING.DIAL;</v>
      </c>
      <c r="AB84" t="str">
        <f t="shared" si="41"/>
        <v>insert into XWING.DIAL (ID, SHIP_TYPE_ID, MANEUVER_TYPE_ID, SPEED)
select count('x') + 1, '17','5','2' from XWING.DIAL;</v>
      </c>
      <c r="AC84" t="str">
        <f t="shared" si="42"/>
        <v>insert into XWING.DIAL (ID, SHIP_TYPE_ID, MANEUVER_TYPE_ID, SPEED)
select count('x') + 1, '17','1','2' from XWING.DIAL;</v>
      </c>
      <c r="AD84" t="str">
        <f t="shared" si="43"/>
        <v>insert into XWING.DIAL (ID, SHIP_TYPE_ID, MANEUVER_TYPE_ID, SPEED)
select count('x') + 1, '17','8','2' from XWING.DIAL;</v>
      </c>
      <c r="AE84" t="str">
        <f t="shared" si="44"/>
        <v>insert into XWING.DIAL (ID, SHIP_TYPE_ID, MANEUVER_TYPE_ID, SPEED)
select count('x') + 1, '17','15','2' from XWING.DIAL;</v>
      </c>
      <c r="AF84" t="str">
        <f t="shared" si="45"/>
        <v/>
      </c>
    </row>
    <row r="85" spans="1:32" x14ac:dyDescent="0.25">
      <c r="A85" s="43">
        <v>1</v>
      </c>
      <c r="B85" s="47"/>
      <c r="C85" s="44" t="s">
        <v>106</v>
      </c>
      <c r="D85" s="44" t="s">
        <v>106</v>
      </c>
      <c r="E85" s="44" t="s">
        <v>106</v>
      </c>
      <c r="F85" s="46"/>
      <c r="G85" s="45"/>
      <c r="H85">
        <f>H84</f>
        <v>17</v>
      </c>
      <c r="I85" s="7">
        <f t="shared" si="33"/>
        <v>0</v>
      </c>
      <c r="J85" s="7" t="str">
        <f t="shared" si="34"/>
        <v>VG</v>
      </c>
      <c r="K85" s="7" t="str">
        <f t="shared" si="35"/>
        <v>D</v>
      </c>
      <c r="L85" s="7" t="str">
        <f t="shared" si="36"/>
        <v>VD</v>
      </c>
      <c r="M85" s="7">
        <f t="shared" si="37"/>
        <v>0</v>
      </c>
      <c r="N85" s="7">
        <f t="shared" si="38"/>
        <v>0</v>
      </c>
      <c r="P85" s="7" t="s">
        <v>502</v>
      </c>
      <c r="Q85" s="7" t="s">
        <v>502</v>
      </c>
      <c r="R85" s="7" t="s">
        <v>502</v>
      </c>
      <c r="U85" s="7" t="str">
        <f t="shared" si="46"/>
        <v/>
      </c>
      <c r="V85" s="7">
        <f t="shared" si="47"/>
        <v>4</v>
      </c>
      <c r="W85" s="7">
        <f t="shared" si="48"/>
        <v>1</v>
      </c>
      <c r="X85" s="7">
        <f t="shared" si="49"/>
        <v>7</v>
      </c>
      <c r="Y85" s="7" t="str">
        <f t="shared" si="50"/>
        <v/>
      </c>
      <c r="Z85" s="7" t="str">
        <f t="shared" si="39"/>
        <v/>
      </c>
      <c r="AA85" t="str">
        <f t="shared" si="40"/>
        <v/>
      </c>
      <c r="AB85" t="str">
        <f t="shared" si="41"/>
        <v>insert into XWING.DIAL (ID, SHIP_TYPE_ID, MANEUVER_TYPE_ID, SPEED)
select count('x') + 1, '17','4','1' from XWING.DIAL;</v>
      </c>
      <c r="AC85" t="str">
        <f t="shared" si="42"/>
        <v>insert into XWING.DIAL (ID, SHIP_TYPE_ID, MANEUVER_TYPE_ID, SPEED)
select count('x') + 1, '17','1','1' from XWING.DIAL;</v>
      </c>
      <c r="AD85" t="str">
        <f t="shared" si="43"/>
        <v>insert into XWING.DIAL (ID, SHIP_TYPE_ID, MANEUVER_TYPE_ID, SPEED)
select count('x') + 1, '17','7','1' from XWING.DIAL;</v>
      </c>
      <c r="AE85" t="str">
        <f t="shared" si="44"/>
        <v/>
      </c>
      <c r="AF85" t="str">
        <f t="shared" si="45"/>
        <v/>
      </c>
    </row>
    <row r="86" spans="1:32" ht="15.75" thickBot="1" x14ac:dyDescent="0.3">
      <c r="A86" s="19">
        <v>0</v>
      </c>
      <c r="B86" s="29"/>
      <c r="C86" s="20"/>
      <c r="D86" s="38" t="s">
        <v>106</v>
      </c>
      <c r="E86" s="20"/>
      <c r="F86" s="20"/>
      <c r="G86" s="22"/>
      <c r="H86">
        <f>H85</f>
        <v>17</v>
      </c>
      <c r="I86" s="7">
        <f t="shared" ref="I86:I96" si="51">IF(B86="x",B$1,0)</f>
        <v>0</v>
      </c>
      <c r="J86" s="7">
        <f t="shared" ref="J86:J96" si="52">IF(C86="x",C$1,0)</f>
        <v>0</v>
      </c>
      <c r="K86" s="7" t="s">
        <v>504</v>
      </c>
      <c r="L86" s="7">
        <f t="shared" ref="L86:L96" si="53">IF(E86="x",E$1,0)</f>
        <v>0</v>
      </c>
      <c r="M86" s="7">
        <f t="shared" ref="M86:M96" si="54">IF(F86="x",F$1,0)</f>
        <v>0</v>
      </c>
      <c r="N86" s="7">
        <f t="shared" ref="N86:N96" si="55">IF(G86="x",G$1,0)</f>
        <v>0</v>
      </c>
      <c r="Q86" s="7" t="s">
        <v>196</v>
      </c>
      <c r="U86" s="7" t="str">
        <f t="shared" si="46"/>
        <v/>
      </c>
      <c r="V86" s="7" t="str">
        <f t="shared" si="47"/>
        <v/>
      </c>
      <c r="W86" s="7">
        <f t="shared" si="48"/>
        <v>17</v>
      </c>
      <c r="X86" s="7" t="str">
        <f t="shared" si="49"/>
        <v/>
      </c>
      <c r="Y86" s="7" t="str">
        <f t="shared" si="50"/>
        <v/>
      </c>
      <c r="Z86" s="7" t="str">
        <f t="shared" si="39"/>
        <v/>
      </c>
      <c r="AA86" t="str">
        <f t="shared" si="40"/>
        <v/>
      </c>
      <c r="AB86" t="str">
        <f t="shared" si="41"/>
        <v/>
      </c>
      <c r="AC86" t="str">
        <f t="shared" si="42"/>
        <v>insert into XWING.DIAL (ID, SHIP_TYPE_ID, MANEUVER_TYPE_ID, SPEED)
select count('x') + 1, '17','17','0' from XWING.DIAL;</v>
      </c>
      <c r="AD86" t="str">
        <f t="shared" si="43"/>
        <v/>
      </c>
      <c r="AE86" t="str">
        <f t="shared" si="44"/>
        <v/>
      </c>
      <c r="AF86" t="str">
        <f t="shared" si="45"/>
        <v/>
      </c>
    </row>
    <row r="87" spans="1:32" x14ac:dyDescent="0.25">
      <c r="A87" s="13">
        <v>5</v>
      </c>
      <c r="B87" s="25"/>
      <c r="C87" s="26"/>
      <c r="D87" s="26"/>
      <c r="E87" s="26"/>
      <c r="F87" s="26"/>
      <c r="G87" s="27"/>
      <c r="H87">
        <f>H86+1</f>
        <v>18</v>
      </c>
      <c r="I87" s="7">
        <f t="shared" si="51"/>
        <v>0</v>
      </c>
      <c r="J87" s="7">
        <f t="shared" si="52"/>
        <v>0</v>
      </c>
      <c r="K87" s="7">
        <f t="shared" ref="K87:K96" si="56">IF(D87="x",D$1,0)</f>
        <v>0</v>
      </c>
      <c r="L87" s="7">
        <f t="shared" si="53"/>
        <v>0</v>
      </c>
      <c r="M87" s="7">
        <f t="shared" si="54"/>
        <v>0</v>
      </c>
      <c r="N87" s="7">
        <f t="shared" si="55"/>
        <v>0</v>
      </c>
      <c r="U87" s="7" t="str">
        <f t="shared" si="46"/>
        <v/>
      </c>
      <c r="V87" s="7" t="str">
        <f t="shared" si="47"/>
        <v/>
      </c>
      <c r="W87" s="7" t="str">
        <f t="shared" si="48"/>
        <v/>
      </c>
      <c r="X87" s="7" t="str">
        <f t="shared" si="49"/>
        <v/>
      </c>
      <c r="Y87" s="7" t="str">
        <f t="shared" si="50"/>
        <v/>
      </c>
      <c r="Z87" s="7" t="str">
        <f t="shared" si="39"/>
        <v/>
      </c>
      <c r="AA87" t="str">
        <f t="shared" si="40"/>
        <v/>
      </c>
      <c r="AB87" t="str">
        <f t="shared" si="41"/>
        <v/>
      </c>
      <c r="AC87" t="str">
        <f t="shared" si="42"/>
        <v/>
      </c>
      <c r="AD87" t="str">
        <f t="shared" si="43"/>
        <v/>
      </c>
      <c r="AE87" t="str">
        <f t="shared" si="44"/>
        <v/>
      </c>
      <c r="AF87" t="str">
        <f t="shared" si="45"/>
        <v/>
      </c>
    </row>
    <row r="88" spans="1:32" x14ac:dyDescent="0.25">
      <c r="A88" s="13">
        <v>4</v>
      </c>
      <c r="B88" s="28"/>
      <c r="C88" s="15"/>
      <c r="D88" s="14" t="s">
        <v>106</v>
      </c>
      <c r="E88" s="15"/>
      <c r="F88" s="15"/>
      <c r="G88" s="17" t="s">
        <v>106</v>
      </c>
      <c r="H88">
        <f>H87</f>
        <v>18</v>
      </c>
      <c r="I88" s="7">
        <f t="shared" si="51"/>
        <v>0</v>
      </c>
      <c r="J88" s="7">
        <f t="shared" si="52"/>
        <v>0</v>
      </c>
      <c r="K88" s="7" t="str">
        <f t="shared" si="56"/>
        <v>D</v>
      </c>
      <c r="L88" s="7">
        <f t="shared" si="53"/>
        <v>0</v>
      </c>
      <c r="M88" s="7">
        <f t="shared" si="54"/>
        <v>0</v>
      </c>
      <c r="N88" s="7" t="str">
        <f t="shared" si="55"/>
        <v>DT</v>
      </c>
      <c r="Q88" s="7" t="s">
        <v>500</v>
      </c>
      <c r="T88" s="7" t="s">
        <v>196</v>
      </c>
      <c r="U88" s="7" t="str">
        <f t="shared" si="46"/>
        <v/>
      </c>
      <c r="V88" s="7" t="str">
        <f t="shared" si="47"/>
        <v/>
      </c>
      <c r="W88" s="7">
        <f t="shared" si="48"/>
        <v>2</v>
      </c>
      <c r="X88" s="7" t="str">
        <f t="shared" si="49"/>
        <v/>
      </c>
      <c r="Y88" s="7" t="str">
        <f t="shared" si="50"/>
        <v/>
      </c>
      <c r="Z88" s="7">
        <f t="shared" si="39"/>
        <v>16</v>
      </c>
      <c r="AA88" t="str">
        <f t="shared" si="40"/>
        <v/>
      </c>
      <c r="AB88" t="str">
        <f t="shared" si="41"/>
        <v/>
      </c>
      <c r="AC88" t="str">
        <f t="shared" si="42"/>
        <v>insert into XWING.DIAL (ID, SHIP_TYPE_ID, MANEUVER_TYPE_ID, SPEED)
select count('x') + 1, '18','2','4' from XWING.DIAL;</v>
      </c>
      <c r="AD88" t="str">
        <f t="shared" si="43"/>
        <v/>
      </c>
      <c r="AE88" t="str">
        <f t="shared" si="44"/>
        <v/>
      </c>
      <c r="AF88" t="str">
        <f t="shared" si="45"/>
        <v>insert into XWING.DIAL (ID, SHIP_TYPE_ID, MANEUVER_TYPE_ID, SPEED)
select count('x') + 1, '18','16','4' from XWING.DIAL;</v>
      </c>
    </row>
    <row r="89" spans="1:32" x14ac:dyDescent="0.25">
      <c r="A89" s="13">
        <v>3</v>
      </c>
      <c r="B89" s="39" t="s">
        <v>106</v>
      </c>
      <c r="C89" s="14" t="s">
        <v>106</v>
      </c>
      <c r="D89" s="14" t="s">
        <v>106</v>
      </c>
      <c r="E89" s="14" t="s">
        <v>106</v>
      </c>
      <c r="F89" s="40" t="s">
        <v>106</v>
      </c>
      <c r="G89" s="16"/>
      <c r="H89">
        <f>H88</f>
        <v>18</v>
      </c>
      <c r="I89" s="7" t="str">
        <f t="shared" si="51"/>
        <v>VGS</v>
      </c>
      <c r="J89" s="7" t="str">
        <f t="shared" si="52"/>
        <v>VG</v>
      </c>
      <c r="K89" s="7" t="str">
        <f t="shared" si="56"/>
        <v>D</v>
      </c>
      <c r="L89" s="7" t="str">
        <f t="shared" si="53"/>
        <v>VD</v>
      </c>
      <c r="M89" s="7" t="str">
        <f t="shared" si="54"/>
        <v>VDS</v>
      </c>
      <c r="N89" s="7">
        <f t="shared" si="55"/>
        <v>0</v>
      </c>
      <c r="O89" t="s">
        <v>500</v>
      </c>
      <c r="P89" s="7" t="s">
        <v>500</v>
      </c>
      <c r="Q89" s="7" t="s">
        <v>500</v>
      </c>
      <c r="R89" s="7" t="s">
        <v>500</v>
      </c>
      <c r="S89" s="7" t="s">
        <v>500</v>
      </c>
      <c r="U89" s="7">
        <f t="shared" si="46"/>
        <v>11</v>
      </c>
      <c r="V89" s="7">
        <f t="shared" si="47"/>
        <v>5</v>
      </c>
      <c r="W89" s="7">
        <f t="shared" si="48"/>
        <v>2</v>
      </c>
      <c r="X89" s="7">
        <f t="shared" si="49"/>
        <v>8</v>
      </c>
      <c r="Y89" s="7">
        <f t="shared" si="50"/>
        <v>14</v>
      </c>
      <c r="Z89" s="7" t="str">
        <f t="shared" si="39"/>
        <v/>
      </c>
      <c r="AA89" t="str">
        <f t="shared" si="40"/>
        <v>insert into XWING.DIAL (ID, SHIP_TYPE_ID, MANEUVER_TYPE_ID, SPEED)
select count('x') + 1, '18','11','3' from XWING.DIAL;</v>
      </c>
      <c r="AB89" t="str">
        <f t="shared" si="41"/>
        <v>insert into XWING.DIAL (ID, SHIP_TYPE_ID, MANEUVER_TYPE_ID, SPEED)
select count('x') + 1, '18','5','3' from XWING.DIAL;</v>
      </c>
      <c r="AC89" t="str">
        <f t="shared" si="42"/>
        <v>insert into XWING.DIAL (ID, SHIP_TYPE_ID, MANEUVER_TYPE_ID, SPEED)
select count('x') + 1, '18','2','3' from XWING.DIAL;</v>
      </c>
      <c r="AD89" t="str">
        <f t="shared" si="43"/>
        <v>insert into XWING.DIAL (ID, SHIP_TYPE_ID, MANEUVER_TYPE_ID, SPEED)
select count('x') + 1, '18','8','3' from XWING.DIAL;</v>
      </c>
      <c r="AE89" t="str">
        <f t="shared" si="44"/>
        <v>insert into XWING.DIAL (ID, SHIP_TYPE_ID, MANEUVER_TYPE_ID, SPEED)
select count('x') + 1, '18','14','3' from XWING.DIAL;</v>
      </c>
      <c r="AF89" t="str">
        <f t="shared" si="45"/>
        <v/>
      </c>
    </row>
    <row r="90" spans="1:32" x14ac:dyDescent="0.25">
      <c r="A90" s="13">
        <v>2</v>
      </c>
      <c r="B90" s="13" t="s">
        <v>106</v>
      </c>
      <c r="C90" s="14" t="s">
        <v>106</v>
      </c>
      <c r="D90" s="18" t="s">
        <v>106</v>
      </c>
      <c r="E90" s="14" t="s">
        <v>106</v>
      </c>
      <c r="F90" s="14" t="s">
        <v>106</v>
      </c>
      <c r="G90" s="16"/>
      <c r="H90">
        <f>H89</f>
        <v>18</v>
      </c>
      <c r="I90" s="7" t="str">
        <f t="shared" si="51"/>
        <v>VGS</v>
      </c>
      <c r="J90" s="7" t="str">
        <f t="shared" si="52"/>
        <v>VG</v>
      </c>
      <c r="K90" s="7" t="str">
        <f t="shared" si="56"/>
        <v>D</v>
      </c>
      <c r="L90" s="7" t="str">
        <f t="shared" si="53"/>
        <v>VD</v>
      </c>
      <c r="M90" s="7" t="str">
        <f t="shared" si="54"/>
        <v>VDS</v>
      </c>
      <c r="N90" s="7">
        <f t="shared" si="55"/>
        <v>0</v>
      </c>
      <c r="O90" t="s">
        <v>500</v>
      </c>
      <c r="P90" s="7" t="s">
        <v>500</v>
      </c>
      <c r="Q90" s="7" t="s">
        <v>502</v>
      </c>
      <c r="R90" s="7" t="s">
        <v>500</v>
      </c>
      <c r="S90" s="7" t="s">
        <v>500</v>
      </c>
      <c r="U90" s="7">
        <f t="shared" si="46"/>
        <v>11</v>
      </c>
      <c r="V90" s="7">
        <f t="shared" si="47"/>
        <v>5</v>
      </c>
      <c r="W90" s="7">
        <f t="shared" si="48"/>
        <v>1</v>
      </c>
      <c r="X90" s="7">
        <f t="shared" si="49"/>
        <v>8</v>
      </c>
      <c r="Y90" s="7">
        <f t="shared" si="50"/>
        <v>14</v>
      </c>
      <c r="Z90" s="7" t="str">
        <f t="shared" si="39"/>
        <v/>
      </c>
      <c r="AA90" t="str">
        <f t="shared" si="40"/>
        <v>insert into XWING.DIAL (ID, SHIP_TYPE_ID, MANEUVER_TYPE_ID, SPEED)
select count('x') + 1, '18','11','2' from XWING.DIAL;</v>
      </c>
      <c r="AB90" t="str">
        <f t="shared" si="41"/>
        <v>insert into XWING.DIAL (ID, SHIP_TYPE_ID, MANEUVER_TYPE_ID, SPEED)
select count('x') + 1, '18','5','2' from XWING.DIAL;</v>
      </c>
      <c r="AC90" t="str">
        <f t="shared" si="42"/>
        <v>insert into XWING.DIAL (ID, SHIP_TYPE_ID, MANEUVER_TYPE_ID, SPEED)
select count('x') + 1, '18','1','2' from XWING.DIAL;</v>
      </c>
      <c r="AD90" t="str">
        <f t="shared" si="43"/>
        <v>insert into XWING.DIAL (ID, SHIP_TYPE_ID, MANEUVER_TYPE_ID, SPEED)
select count('x') + 1, '18','8','2' from XWING.DIAL;</v>
      </c>
      <c r="AE90" t="str">
        <f t="shared" si="44"/>
        <v>insert into XWING.DIAL (ID, SHIP_TYPE_ID, MANEUVER_TYPE_ID, SPEED)
select count('x') + 1, '18','14','2' from XWING.DIAL;</v>
      </c>
      <c r="AF90" t="str">
        <f t="shared" si="45"/>
        <v/>
      </c>
    </row>
    <row r="91" spans="1:32" ht="15.75" thickBot="1" x14ac:dyDescent="0.3">
      <c r="A91" s="19">
        <v>1</v>
      </c>
      <c r="B91" s="36" t="s">
        <v>106</v>
      </c>
      <c r="C91" s="21" t="s">
        <v>106</v>
      </c>
      <c r="D91" s="21" t="s">
        <v>106</v>
      </c>
      <c r="E91" s="21" t="s">
        <v>106</v>
      </c>
      <c r="F91" s="30" t="s">
        <v>106</v>
      </c>
      <c r="G91" s="22"/>
      <c r="H91">
        <f>H90</f>
        <v>18</v>
      </c>
      <c r="I91" s="7" t="str">
        <f t="shared" si="51"/>
        <v>VGS</v>
      </c>
      <c r="J91" s="7" t="str">
        <f t="shared" si="52"/>
        <v>VG</v>
      </c>
      <c r="K91" s="7" t="str">
        <f t="shared" si="56"/>
        <v>D</v>
      </c>
      <c r="L91" s="7" t="str">
        <f t="shared" si="53"/>
        <v>VD</v>
      </c>
      <c r="M91" s="7" t="str">
        <f t="shared" si="54"/>
        <v>VDS</v>
      </c>
      <c r="N91" s="7">
        <f t="shared" si="55"/>
        <v>0</v>
      </c>
      <c r="O91" t="s">
        <v>500</v>
      </c>
      <c r="P91" s="7" t="s">
        <v>502</v>
      </c>
      <c r="Q91" s="7" t="s">
        <v>502</v>
      </c>
      <c r="R91" s="7" t="s">
        <v>502</v>
      </c>
      <c r="S91" s="7" t="s">
        <v>500</v>
      </c>
      <c r="U91" s="7">
        <f t="shared" si="46"/>
        <v>11</v>
      </c>
      <c r="V91" s="7">
        <f t="shared" si="47"/>
        <v>4</v>
      </c>
      <c r="W91" s="7">
        <f t="shared" si="48"/>
        <v>1</v>
      </c>
      <c r="X91" s="7">
        <f t="shared" si="49"/>
        <v>7</v>
      </c>
      <c r="Y91" s="7">
        <f t="shared" si="50"/>
        <v>14</v>
      </c>
      <c r="Z91" s="7" t="str">
        <f t="shared" si="39"/>
        <v/>
      </c>
      <c r="AA91" t="str">
        <f t="shared" si="40"/>
        <v>insert into XWING.DIAL (ID, SHIP_TYPE_ID, MANEUVER_TYPE_ID, SPEED)
select count('x') + 1, '18','11','1' from XWING.DIAL;</v>
      </c>
      <c r="AB91" t="str">
        <f t="shared" si="41"/>
        <v>insert into XWING.DIAL (ID, SHIP_TYPE_ID, MANEUVER_TYPE_ID, SPEED)
select count('x') + 1, '18','4','1' from XWING.DIAL;</v>
      </c>
      <c r="AC91" t="str">
        <f t="shared" si="42"/>
        <v>insert into XWING.DIAL (ID, SHIP_TYPE_ID, MANEUVER_TYPE_ID, SPEED)
select count('x') + 1, '18','1','1' from XWING.DIAL;</v>
      </c>
      <c r="AD91" t="str">
        <f t="shared" si="43"/>
        <v>insert into XWING.DIAL (ID, SHIP_TYPE_ID, MANEUVER_TYPE_ID, SPEED)
select count('x') + 1, '18','7','1' from XWING.DIAL;</v>
      </c>
      <c r="AE91" t="str">
        <f t="shared" si="44"/>
        <v>insert into XWING.DIAL (ID, SHIP_TYPE_ID, MANEUVER_TYPE_ID, SPEED)
select count('x') + 1, '18','14','1' from XWING.DIAL;</v>
      </c>
      <c r="AF91" t="str">
        <f t="shared" si="45"/>
        <v/>
      </c>
    </row>
    <row r="92" spans="1:32" x14ac:dyDescent="0.25">
      <c r="A92" s="13">
        <v>5</v>
      </c>
      <c r="B92" s="25"/>
      <c r="C92" s="26"/>
      <c r="D92" s="26"/>
      <c r="E92" s="26"/>
      <c r="F92" s="26"/>
      <c r="G92" s="27"/>
      <c r="H92">
        <f>H91+1</f>
        <v>19</v>
      </c>
      <c r="I92" s="7">
        <f t="shared" si="51"/>
        <v>0</v>
      </c>
      <c r="J92" s="7">
        <f t="shared" si="52"/>
        <v>0</v>
      </c>
      <c r="K92" s="7">
        <f t="shared" si="56"/>
        <v>0</v>
      </c>
      <c r="L92" s="7">
        <f t="shared" si="53"/>
        <v>0</v>
      </c>
      <c r="M92" s="7">
        <f t="shared" si="54"/>
        <v>0</v>
      </c>
      <c r="N92" s="7">
        <f t="shared" si="55"/>
        <v>0</v>
      </c>
      <c r="U92" s="7" t="str">
        <f t="shared" si="46"/>
        <v/>
      </c>
      <c r="V92" s="7" t="str">
        <f t="shared" si="47"/>
        <v/>
      </c>
      <c r="W92" s="7" t="str">
        <f t="shared" si="48"/>
        <v/>
      </c>
      <c r="X92" s="7" t="str">
        <f t="shared" si="49"/>
        <v/>
      </c>
      <c r="Y92" s="7" t="str">
        <f t="shared" si="50"/>
        <v/>
      </c>
      <c r="Z92" s="7" t="str">
        <f t="shared" si="39"/>
        <v/>
      </c>
      <c r="AA92" t="str">
        <f t="shared" si="40"/>
        <v/>
      </c>
      <c r="AB92" t="str">
        <f t="shared" si="41"/>
        <v/>
      </c>
      <c r="AC92" t="str">
        <f t="shared" si="42"/>
        <v/>
      </c>
      <c r="AD92" t="str">
        <f t="shared" si="43"/>
        <v/>
      </c>
      <c r="AE92" t="str">
        <f t="shared" si="44"/>
        <v/>
      </c>
      <c r="AF92" t="str">
        <f t="shared" si="45"/>
        <v/>
      </c>
    </row>
    <row r="93" spans="1:32" x14ac:dyDescent="0.25">
      <c r="A93" s="13">
        <v>4</v>
      </c>
      <c r="B93" s="28"/>
      <c r="C93" s="15"/>
      <c r="D93" s="14" t="s">
        <v>106</v>
      </c>
      <c r="E93" s="15"/>
      <c r="F93" s="15"/>
      <c r="G93" s="16"/>
      <c r="H93">
        <f>H92</f>
        <v>19</v>
      </c>
      <c r="I93" s="7">
        <f t="shared" si="51"/>
        <v>0</v>
      </c>
      <c r="J93" s="7">
        <f t="shared" si="52"/>
        <v>0</v>
      </c>
      <c r="K93" s="7" t="str">
        <f t="shared" si="56"/>
        <v>D</v>
      </c>
      <c r="L93" s="7">
        <f t="shared" si="53"/>
        <v>0</v>
      </c>
      <c r="M93" s="7">
        <f t="shared" si="54"/>
        <v>0</v>
      </c>
      <c r="N93" s="7">
        <f t="shared" si="55"/>
        <v>0</v>
      </c>
      <c r="Q93" s="7" t="s">
        <v>500</v>
      </c>
      <c r="U93" s="7" t="str">
        <f t="shared" si="46"/>
        <v/>
      </c>
      <c r="V93" s="7" t="str">
        <f t="shared" si="47"/>
        <v/>
      </c>
      <c r="W93" s="7">
        <f t="shared" si="48"/>
        <v>2</v>
      </c>
      <c r="X93" s="7" t="str">
        <f t="shared" si="49"/>
        <v/>
      </c>
      <c r="Y93" s="7" t="str">
        <f t="shared" si="50"/>
        <v/>
      </c>
      <c r="Z93" s="7" t="str">
        <f t="shared" si="39"/>
        <v/>
      </c>
      <c r="AA93" t="str">
        <f t="shared" si="40"/>
        <v/>
      </c>
      <c r="AB93" t="str">
        <f t="shared" si="41"/>
        <v/>
      </c>
      <c r="AC93" t="str">
        <f t="shared" si="42"/>
        <v>insert into XWING.DIAL (ID, SHIP_TYPE_ID, MANEUVER_TYPE_ID, SPEED)
select count('x') + 1, '19','2','4' from XWING.DIAL;</v>
      </c>
      <c r="AD93" t="str">
        <f t="shared" si="43"/>
        <v/>
      </c>
      <c r="AE93" t="str">
        <f t="shared" si="44"/>
        <v/>
      </c>
      <c r="AF93" t="str">
        <f t="shared" si="45"/>
        <v/>
      </c>
    </row>
    <row r="94" spans="1:32" x14ac:dyDescent="0.25">
      <c r="A94" s="13">
        <v>3</v>
      </c>
      <c r="B94" s="39" t="s">
        <v>106</v>
      </c>
      <c r="C94" s="14" t="s">
        <v>106</v>
      </c>
      <c r="D94" s="18" t="s">
        <v>106</v>
      </c>
      <c r="E94" s="14" t="s">
        <v>106</v>
      </c>
      <c r="F94" s="40" t="s">
        <v>106</v>
      </c>
      <c r="G94" s="16"/>
      <c r="H94">
        <f>H93</f>
        <v>19</v>
      </c>
      <c r="I94" s="7" t="str">
        <f t="shared" si="51"/>
        <v>VGS</v>
      </c>
      <c r="J94" s="7" t="str">
        <f t="shared" si="52"/>
        <v>VG</v>
      </c>
      <c r="K94" s="7" t="str">
        <f t="shared" si="56"/>
        <v>D</v>
      </c>
      <c r="L94" s="7" t="str">
        <f t="shared" si="53"/>
        <v>VD</v>
      </c>
      <c r="M94" s="7" t="str">
        <f t="shared" si="54"/>
        <v>VDS</v>
      </c>
      <c r="N94" s="7">
        <f t="shared" si="55"/>
        <v>0</v>
      </c>
      <c r="O94" t="s">
        <v>500</v>
      </c>
      <c r="P94" s="7" t="s">
        <v>500</v>
      </c>
      <c r="Q94" s="7" t="s">
        <v>502</v>
      </c>
      <c r="R94" s="7" t="s">
        <v>500</v>
      </c>
      <c r="S94" s="7" t="s">
        <v>500</v>
      </c>
      <c r="U94" s="7">
        <f t="shared" si="46"/>
        <v>11</v>
      </c>
      <c r="V94" s="7">
        <f t="shared" si="47"/>
        <v>5</v>
      </c>
      <c r="W94" s="7">
        <f t="shared" si="48"/>
        <v>1</v>
      </c>
      <c r="X94" s="7">
        <f t="shared" si="49"/>
        <v>8</v>
      </c>
      <c r="Y94" s="7">
        <f t="shared" si="50"/>
        <v>14</v>
      </c>
      <c r="Z94" s="7" t="str">
        <f t="shared" si="39"/>
        <v/>
      </c>
      <c r="AA94" t="str">
        <f t="shared" si="40"/>
        <v>insert into XWING.DIAL (ID, SHIP_TYPE_ID, MANEUVER_TYPE_ID, SPEED)
select count('x') + 1, '19','11','3' from XWING.DIAL;</v>
      </c>
      <c r="AB94" t="str">
        <f t="shared" si="41"/>
        <v>insert into XWING.DIAL (ID, SHIP_TYPE_ID, MANEUVER_TYPE_ID, SPEED)
select count('x') + 1, '19','5','3' from XWING.DIAL;</v>
      </c>
      <c r="AC94" t="str">
        <f t="shared" si="42"/>
        <v>insert into XWING.DIAL (ID, SHIP_TYPE_ID, MANEUVER_TYPE_ID, SPEED)
select count('x') + 1, '19','1','3' from XWING.DIAL;</v>
      </c>
      <c r="AD94" t="str">
        <f t="shared" si="43"/>
        <v>insert into XWING.DIAL (ID, SHIP_TYPE_ID, MANEUVER_TYPE_ID, SPEED)
select count('x') + 1, '19','8','3' from XWING.DIAL;</v>
      </c>
      <c r="AE94" t="str">
        <f t="shared" si="44"/>
        <v>insert into XWING.DIAL (ID, SHIP_TYPE_ID, MANEUVER_TYPE_ID, SPEED)
select count('x') + 1, '19','14','3' from XWING.DIAL;</v>
      </c>
      <c r="AF94" t="str">
        <f t="shared" si="45"/>
        <v/>
      </c>
    </row>
    <row r="95" spans="1:32" x14ac:dyDescent="0.25">
      <c r="A95" s="13">
        <v>2</v>
      </c>
      <c r="B95" s="13" t="s">
        <v>106</v>
      </c>
      <c r="C95" s="18" t="s">
        <v>106</v>
      </c>
      <c r="D95" s="18" t="s">
        <v>106</v>
      </c>
      <c r="E95" s="18" t="s">
        <v>106</v>
      </c>
      <c r="F95" s="14" t="s">
        <v>106</v>
      </c>
      <c r="G95" s="16"/>
      <c r="H95">
        <f>H94</f>
        <v>19</v>
      </c>
      <c r="I95" s="7" t="str">
        <f t="shared" si="51"/>
        <v>VGS</v>
      </c>
      <c r="J95" s="7" t="str">
        <f t="shared" si="52"/>
        <v>VG</v>
      </c>
      <c r="K95" s="7" t="str">
        <f t="shared" si="56"/>
        <v>D</v>
      </c>
      <c r="L95" s="7" t="str">
        <f t="shared" si="53"/>
        <v>VD</v>
      </c>
      <c r="M95" s="7" t="str">
        <f t="shared" si="54"/>
        <v>VDS</v>
      </c>
      <c r="N95" s="7">
        <f t="shared" si="55"/>
        <v>0</v>
      </c>
      <c r="O95" t="s">
        <v>500</v>
      </c>
      <c r="P95" s="7" t="s">
        <v>502</v>
      </c>
      <c r="Q95" s="7" t="s">
        <v>502</v>
      </c>
      <c r="R95" s="7" t="s">
        <v>502</v>
      </c>
      <c r="S95" s="7" t="s">
        <v>500</v>
      </c>
      <c r="U95" s="7">
        <f t="shared" si="46"/>
        <v>11</v>
      </c>
      <c r="V95" s="7">
        <f t="shared" si="47"/>
        <v>4</v>
      </c>
      <c r="W95" s="7">
        <f t="shared" si="48"/>
        <v>1</v>
      </c>
      <c r="X95" s="7">
        <f t="shared" si="49"/>
        <v>7</v>
      </c>
      <c r="Y95" s="7">
        <f t="shared" si="50"/>
        <v>14</v>
      </c>
      <c r="Z95" s="7" t="str">
        <f t="shared" si="39"/>
        <v/>
      </c>
      <c r="AA95" t="str">
        <f t="shared" si="40"/>
        <v>insert into XWING.DIAL (ID, SHIP_TYPE_ID, MANEUVER_TYPE_ID, SPEED)
select count('x') + 1, '19','11','2' from XWING.DIAL;</v>
      </c>
      <c r="AB95" t="str">
        <f t="shared" si="41"/>
        <v>insert into XWING.DIAL (ID, SHIP_TYPE_ID, MANEUVER_TYPE_ID, SPEED)
select count('x') + 1, '19','4','2' from XWING.DIAL;</v>
      </c>
      <c r="AC95" t="str">
        <f t="shared" si="42"/>
        <v>insert into XWING.DIAL (ID, SHIP_TYPE_ID, MANEUVER_TYPE_ID, SPEED)
select count('x') + 1, '19','1','2' from XWING.DIAL;</v>
      </c>
      <c r="AD95" t="str">
        <f t="shared" si="43"/>
        <v>insert into XWING.DIAL (ID, SHIP_TYPE_ID, MANEUVER_TYPE_ID, SPEED)
select count('x') + 1, '19','7','2' from XWING.DIAL;</v>
      </c>
      <c r="AE95" t="str">
        <f t="shared" si="44"/>
        <v>insert into XWING.DIAL (ID, SHIP_TYPE_ID, MANEUVER_TYPE_ID, SPEED)
select count('x') + 1, '19','14','2' from XWING.DIAL;</v>
      </c>
      <c r="AF95" t="str">
        <f t="shared" si="45"/>
        <v/>
      </c>
    </row>
    <row r="96" spans="1:32" ht="15.75" thickBot="1" x14ac:dyDescent="0.3">
      <c r="A96" s="19">
        <v>1</v>
      </c>
      <c r="B96" s="29"/>
      <c r="C96" s="30" t="s">
        <v>106</v>
      </c>
      <c r="D96" s="30" t="s">
        <v>106</v>
      </c>
      <c r="E96" s="30" t="s">
        <v>106</v>
      </c>
      <c r="F96" s="20"/>
      <c r="G96" s="22"/>
      <c r="H96">
        <f>H95</f>
        <v>19</v>
      </c>
      <c r="I96" s="7">
        <f t="shared" si="51"/>
        <v>0</v>
      </c>
      <c r="J96" s="7" t="str">
        <f t="shared" si="52"/>
        <v>VG</v>
      </c>
      <c r="K96" s="7" t="str">
        <f t="shared" si="56"/>
        <v>D</v>
      </c>
      <c r="L96" s="7" t="str">
        <f t="shared" si="53"/>
        <v>VD</v>
      </c>
      <c r="M96" s="7">
        <f t="shared" si="54"/>
        <v>0</v>
      </c>
      <c r="N96" s="7">
        <f t="shared" si="55"/>
        <v>0</v>
      </c>
      <c r="P96" s="7" t="s">
        <v>500</v>
      </c>
      <c r="Q96" s="7" t="s">
        <v>500</v>
      </c>
      <c r="R96" s="7" t="s">
        <v>500</v>
      </c>
      <c r="U96" s="7" t="str">
        <f t="shared" si="46"/>
        <v/>
      </c>
      <c r="V96" s="7">
        <f t="shared" si="47"/>
        <v>5</v>
      </c>
      <c r="W96" s="7">
        <f t="shared" si="48"/>
        <v>2</v>
      </c>
      <c r="X96" s="7">
        <f t="shared" si="49"/>
        <v>8</v>
      </c>
      <c r="Y96" s="7" t="str">
        <f t="shared" si="50"/>
        <v/>
      </c>
      <c r="Z96" s="7" t="str">
        <f t="shared" si="39"/>
        <v/>
      </c>
      <c r="AA96" t="str">
        <f t="shared" si="40"/>
        <v/>
      </c>
      <c r="AB96" t="str">
        <f t="shared" si="41"/>
        <v>insert into XWING.DIAL (ID, SHIP_TYPE_ID, MANEUVER_TYPE_ID, SPEED)
select count('x') + 1, '19','5','1' from XWING.DIAL;</v>
      </c>
      <c r="AC96" t="str">
        <f t="shared" si="42"/>
        <v>insert into XWING.DIAL (ID, SHIP_TYPE_ID, MANEUVER_TYPE_ID, SPEED)
select count('x') + 1, '19','2','1' from XWING.DIAL;</v>
      </c>
      <c r="AD96" t="str">
        <f t="shared" si="43"/>
        <v>insert into XWING.DIAL (ID, SHIP_TYPE_ID, MANEUVER_TYPE_ID, SPEED)
select count('x') + 1, '19','8','1' from XWING.DIAL;</v>
      </c>
      <c r="AE96" t="str">
        <f t="shared" si="44"/>
        <v/>
      </c>
      <c r="AF96" t="str">
        <f t="shared" si="45"/>
        <v/>
      </c>
    </row>
    <row r="97" spans="1:32" x14ac:dyDescent="0.25">
      <c r="A97" s="13">
        <v>5</v>
      </c>
      <c r="B97" s="25"/>
      <c r="C97" s="26"/>
      <c r="D97" s="26"/>
      <c r="E97" s="26"/>
      <c r="F97" s="26"/>
      <c r="G97" s="27"/>
      <c r="H97">
        <f>H96+1</f>
        <v>20</v>
      </c>
      <c r="I97" s="7">
        <f t="shared" ref="I97:I106" si="57">IF(B97="x",B$1,0)</f>
        <v>0</v>
      </c>
      <c r="J97" s="7">
        <f t="shared" ref="J97:J106" si="58">IF(C97="x",C$1,0)</f>
        <v>0</v>
      </c>
      <c r="K97" s="7">
        <f t="shared" ref="K97:K106" si="59">IF(D97="x",D$1,0)</f>
        <v>0</v>
      </c>
      <c r="L97" s="7">
        <f t="shared" ref="L97:L106" si="60">IF(E97="x",E$1,0)</f>
        <v>0</v>
      </c>
      <c r="M97" s="7">
        <f t="shared" ref="M97:M106" si="61">IF(F97="x",F$1,0)</f>
        <v>0</v>
      </c>
      <c r="N97" s="7">
        <f t="shared" ref="N97:N106" si="62">IF(G97="x",G$1,0)</f>
        <v>0</v>
      </c>
      <c r="U97" s="7" t="str">
        <f t="shared" si="46"/>
        <v/>
      </c>
      <c r="V97" s="7" t="str">
        <f t="shared" si="47"/>
        <v/>
      </c>
      <c r="W97" s="7" t="str">
        <f t="shared" si="48"/>
        <v/>
      </c>
      <c r="X97" s="7" t="str">
        <f t="shared" si="49"/>
        <v/>
      </c>
      <c r="Y97" s="7" t="str">
        <f t="shared" si="50"/>
        <v/>
      </c>
      <c r="Z97" s="7" t="str">
        <f t="shared" ref="Z97:Z106" si="63">IF(N97="DT",16,"")</f>
        <v/>
      </c>
      <c r="AA97" t="str">
        <f t="shared" si="40"/>
        <v/>
      </c>
      <c r="AB97" t="str">
        <f t="shared" si="41"/>
        <v/>
      </c>
      <c r="AC97" t="str">
        <f t="shared" si="42"/>
        <v/>
      </c>
      <c r="AD97" t="str">
        <f t="shared" si="43"/>
        <v/>
      </c>
      <c r="AE97" t="str">
        <f t="shared" si="44"/>
        <v/>
      </c>
      <c r="AF97" t="str">
        <f t="shared" si="45"/>
        <v/>
      </c>
    </row>
    <row r="98" spans="1:32" x14ac:dyDescent="0.25">
      <c r="A98" s="13">
        <v>4</v>
      </c>
      <c r="B98" s="28"/>
      <c r="C98" s="15"/>
      <c r="D98" s="32" t="s">
        <v>106</v>
      </c>
      <c r="E98" s="15"/>
      <c r="F98" s="15"/>
      <c r="G98" s="17" t="s">
        <v>106</v>
      </c>
      <c r="H98">
        <f>H97</f>
        <v>20</v>
      </c>
      <c r="I98" s="7">
        <f t="shared" si="57"/>
        <v>0</v>
      </c>
      <c r="J98" s="7">
        <f t="shared" si="58"/>
        <v>0</v>
      </c>
      <c r="K98" s="7" t="str">
        <f t="shared" si="59"/>
        <v>D</v>
      </c>
      <c r="L98" s="7">
        <f t="shared" si="60"/>
        <v>0</v>
      </c>
      <c r="M98" s="7">
        <f t="shared" si="61"/>
        <v>0</v>
      </c>
      <c r="N98" s="7" t="str">
        <f t="shared" si="62"/>
        <v>DT</v>
      </c>
      <c r="Q98" s="7" t="s">
        <v>196</v>
      </c>
      <c r="T98" s="7" t="s">
        <v>196</v>
      </c>
      <c r="U98" s="7" t="str">
        <f t="shared" si="46"/>
        <v/>
      </c>
      <c r="V98" s="7" t="str">
        <f t="shared" si="47"/>
        <v/>
      </c>
      <c r="W98" s="7">
        <f t="shared" si="48"/>
        <v>3</v>
      </c>
      <c r="X98" s="7" t="str">
        <f t="shared" si="49"/>
        <v/>
      </c>
      <c r="Y98" s="7" t="str">
        <f t="shared" si="50"/>
        <v/>
      </c>
      <c r="Z98" s="7">
        <f t="shared" si="63"/>
        <v>16</v>
      </c>
      <c r="AA98" t="str">
        <f t="shared" ref="AA98:AA131" si="64">IF(U98&lt;&gt;"","insert into XWING.DIAL (ID, SHIP_TYPE_ID, MANEUVER_TYPE_ID, SPEED)
select count('x') + 1, '"&amp;$H98&amp;"','"&amp;U98&amp;"','"&amp;$A98&amp;"' from XWING.DIAL;","")</f>
        <v/>
      </c>
      <c r="AB98" t="str">
        <f t="shared" ref="AB98:AB131" si="65">IF(V98&lt;&gt;"","insert into XWING.DIAL (ID, SHIP_TYPE_ID, MANEUVER_TYPE_ID, SPEED)
select count('x') + 1, '"&amp;$H98&amp;"','"&amp;V98&amp;"','"&amp;$A98&amp;"' from XWING.DIAL;","")</f>
        <v/>
      </c>
      <c r="AC98" t="str">
        <f t="shared" ref="AC98:AC131" si="66">IF(W98&lt;&gt;"","insert into XWING.DIAL (ID, SHIP_TYPE_ID, MANEUVER_TYPE_ID, SPEED)
select count('x') + 1, '"&amp;$H98&amp;"','"&amp;W98&amp;"','"&amp;$A98&amp;"' from XWING.DIAL;","")</f>
        <v>insert into XWING.DIAL (ID, SHIP_TYPE_ID, MANEUVER_TYPE_ID, SPEED)
select count('x') + 1, '20','3','4' from XWING.DIAL;</v>
      </c>
      <c r="AD98" t="str">
        <f t="shared" ref="AD98:AD131" si="67">IF(X98&lt;&gt;"","insert into XWING.DIAL (ID, SHIP_TYPE_ID, MANEUVER_TYPE_ID, SPEED)
select count('x') + 1, '"&amp;$H98&amp;"','"&amp;X98&amp;"','"&amp;$A98&amp;"' from XWING.DIAL;","")</f>
        <v/>
      </c>
      <c r="AE98" t="str">
        <f t="shared" ref="AE98:AE131" si="68">IF(Y98&lt;&gt;"","insert into XWING.DIAL (ID, SHIP_TYPE_ID, MANEUVER_TYPE_ID, SPEED)
select count('x') + 1, '"&amp;$H98&amp;"','"&amp;Y98&amp;"','"&amp;$A98&amp;"' from XWING.DIAL;","")</f>
        <v/>
      </c>
      <c r="AF98" t="str">
        <f t="shared" ref="AF98:AF131" si="69">IF(Z98&lt;&gt;"","insert into XWING.DIAL (ID, SHIP_TYPE_ID, MANEUVER_TYPE_ID, SPEED)
select count('x') + 1, '"&amp;$H98&amp;"','"&amp;Z98&amp;"','"&amp;$A98&amp;"' from XWING.DIAL;","")</f>
        <v>insert into XWING.DIAL (ID, SHIP_TYPE_ID, MANEUVER_TYPE_ID, SPEED)
select count('x') + 1, '20','16','4' from XWING.DIAL;</v>
      </c>
    </row>
    <row r="99" spans="1:32" x14ac:dyDescent="0.25">
      <c r="A99" s="13">
        <v>3</v>
      </c>
      <c r="B99" s="13" t="s">
        <v>106</v>
      </c>
      <c r="C99" s="14" t="s">
        <v>106</v>
      </c>
      <c r="D99" s="14" t="s">
        <v>106</v>
      </c>
      <c r="E99" s="14" t="s">
        <v>106</v>
      </c>
      <c r="F99" s="14" t="s">
        <v>106</v>
      </c>
      <c r="G99" s="16"/>
      <c r="H99">
        <f>H98</f>
        <v>20</v>
      </c>
      <c r="I99" s="7" t="str">
        <f t="shared" si="57"/>
        <v>VGS</v>
      </c>
      <c r="J99" s="7" t="str">
        <f t="shared" si="58"/>
        <v>VG</v>
      </c>
      <c r="K99" s="7" t="str">
        <f t="shared" si="59"/>
        <v>D</v>
      </c>
      <c r="L99" s="7" t="str">
        <f t="shared" si="60"/>
        <v>VD</v>
      </c>
      <c r="M99" s="7" t="str">
        <f t="shared" si="61"/>
        <v>VDS</v>
      </c>
      <c r="N99" s="7">
        <f t="shared" si="62"/>
        <v>0</v>
      </c>
      <c r="O99" t="s">
        <v>500</v>
      </c>
      <c r="P99" s="7" t="s">
        <v>500</v>
      </c>
      <c r="Q99" s="7" t="s">
        <v>500</v>
      </c>
      <c r="R99" s="7" t="s">
        <v>500</v>
      </c>
      <c r="S99" s="7" t="s">
        <v>500</v>
      </c>
      <c r="U99" s="7">
        <f t="shared" si="46"/>
        <v>11</v>
      </c>
      <c r="V99" s="7">
        <f t="shared" si="47"/>
        <v>5</v>
      </c>
      <c r="W99" s="7">
        <f t="shared" si="48"/>
        <v>2</v>
      </c>
      <c r="X99" s="7">
        <f t="shared" si="49"/>
        <v>8</v>
      </c>
      <c r="Y99" s="7">
        <f t="shared" si="50"/>
        <v>14</v>
      </c>
      <c r="Z99" s="7" t="str">
        <f t="shared" si="63"/>
        <v/>
      </c>
      <c r="AA99" t="str">
        <f t="shared" si="64"/>
        <v>insert into XWING.DIAL (ID, SHIP_TYPE_ID, MANEUVER_TYPE_ID, SPEED)
select count('x') + 1, '20','11','3' from XWING.DIAL;</v>
      </c>
      <c r="AB99" t="str">
        <f t="shared" si="65"/>
        <v>insert into XWING.DIAL (ID, SHIP_TYPE_ID, MANEUVER_TYPE_ID, SPEED)
select count('x') + 1, '20','5','3' from XWING.DIAL;</v>
      </c>
      <c r="AC99" t="str">
        <f t="shared" si="66"/>
        <v>insert into XWING.DIAL (ID, SHIP_TYPE_ID, MANEUVER_TYPE_ID, SPEED)
select count('x') + 1, '20','2','3' from XWING.DIAL;</v>
      </c>
      <c r="AD99" t="str">
        <f t="shared" si="67"/>
        <v>insert into XWING.DIAL (ID, SHIP_TYPE_ID, MANEUVER_TYPE_ID, SPEED)
select count('x') + 1, '20','8','3' from XWING.DIAL;</v>
      </c>
      <c r="AE99" t="str">
        <f t="shared" si="68"/>
        <v>insert into XWING.DIAL (ID, SHIP_TYPE_ID, MANEUVER_TYPE_ID, SPEED)
select count('x') + 1, '20','14','3' from XWING.DIAL;</v>
      </c>
      <c r="AF99" t="str">
        <f t="shared" si="69"/>
        <v/>
      </c>
    </row>
    <row r="100" spans="1:32" x14ac:dyDescent="0.25">
      <c r="A100" s="13">
        <v>2</v>
      </c>
      <c r="B100" s="31" t="s">
        <v>106</v>
      </c>
      <c r="C100" s="14" t="s">
        <v>106</v>
      </c>
      <c r="D100" s="18" t="s">
        <v>106</v>
      </c>
      <c r="E100" s="14" t="s">
        <v>106</v>
      </c>
      <c r="F100" s="32" t="s">
        <v>106</v>
      </c>
      <c r="G100" s="16"/>
      <c r="H100">
        <f>H99</f>
        <v>20</v>
      </c>
      <c r="I100" s="7" t="str">
        <f t="shared" si="57"/>
        <v>VGS</v>
      </c>
      <c r="J100" s="7" t="str">
        <f t="shared" si="58"/>
        <v>VG</v>
      </c>
      <c r="K100" s="7" t="str">
        <f t="shared" si="59"/>
        <v>D</v>
      </c>
      <c r="L100" s="7" t="str">
        <f t="shared" si="60"/>
        <v>VD</v>
      </c>
      <c r="M100" s="7" t="str">
        <f t="shared" si="61"/>
        <v>VDS</v>
      </c>
      <c r="N100" s="7">
        <f t="shared" si="62"/>
        <v>0</v>
      </c>
      <c r="O100" t="s">
        <v>196</v>
      </c>
      <c r="P100" s="7" t="s">
        <v>500</v>
      </c>
      <c r="Q100" s="7" t="s">
        <v>502</v>
      </c>
      <c r="R100" s="7" t="s">
        <v>500</v>
      </c>
      <c r="S100" s="7" t="s">
        <v>196</v>
      </c>
      <c r="U100" s="7">
        <f t="shared" si="46"/>
        <v>12</v>
      </c>
      <c r="V100" s="7">
        <f t="shared" si="47"/>
        <v>5</v>
      </c>
      <c r="W100" s="7">
        <f t="shared" si="48"/>
        <v>1</v>
      </c>
      <c r="X100" s="7">
        <f t="shared" si="49"/>
        <v>8</v>
      </c>
      <c r="Y100" s="7">
        <f t="shared" si="50"/>
        <v>15</v>
      </c>
      <c r="Z100" s="7" t="str">
        <f t="shared" si="63"/>
        <v/>
      </c>
      <c r="AA100" t="str">
        <f t="shared" si="64"/>
        <v>insert into XWING.DIAL (ID, SHIP_TYPE_ID, MANEUVER_TYPE_ID, SPEED)
select count('x') + 1, '20','12','2' from XWING.DIAL;</v>
      </c>
      <c r="AB100" t="str">
        <f t="shared" si="65"/>
        <v>insert into XWING.DIAL (ID, SHIP_TYPE_ID, MANEUVER_TYPE_ID, SPEED)
select count('x') + 1, '20','5','2' from XWING.DIAL;</v>
      </c>
      <c r="AC100" t="str">
        <f t="shared" si="66"/>
        <v>insert into XWING.DIAL (ID, SHIP_TYPE_ID, MANEUVER_TYPE_ID, SPEED)
select count('x') + 1, '20','1','2' from XWING.DIAL;</v>
      </c>
      <c r="AD100" t="str">
        <f t="shared" si="67"/>
        <v>insert into XWING.DIAL (ID, SHIP_TYPE_ID, MANEUVER_TYPE_ID, SPEED)
select count('x') + 1, '20','8','2' from XWING.DIAL;</v>
      </c>
      <c r="AE100" t="str">
        <f t="shared" si="68"/>
        <v>insert into XWING.DIAL (ID, SHIP_TYPE_ID, MANEUVER_TYPE_ID, SPEED)
select count('x') + 1, '20','15','2' from XWING.DIAL;</v>
      </c>
      <c r="AF100" t="str">
        <f t="shared" si="69"/>
        <v/>
      </c>
    </row>
    <row r="101" spans="1:32" ht="15.75" thickBot="1" x14ac:dyDescent="0.3">
      <c r="A101" s="19">
        <v>1</v>
      </c>
      <c r="B101" s="29"/>
      <c r="C101" s="30" t="s">
        <v>106</v>
      </c>
      <c r="D101" s="21" t="s">
        <v>106</v>
      </c>
      <c r="E101" s="30" t="s">
        <v>106</v>
      </c>
      <c r="F101" s="20"/>
      <c r="G101" s="22"/>
      <c r="H101">
        <f>H100</f>
        <v>20</v>
      </c>
      <c r="I101" s="7">
        <f t="shared" si="57"/>
        <v>0</v>
      </c>
      <c r="J101" s="7" t="str">
        <f t="shared" si="58"/>
        <v>VG</v>
      </c>
      <c r="K101" s="7" t="str">
        <f t="shared" si="59"/>
        <v>D</v>
      </c>
      <c r="L101" s="7" t="str">
        <f t="shared" si="60"/>
        <v>VD</v>
      </c>
      <c r="M101" s="7">
        <f t="shared" si="61"/>
        <v>0</v>
      </c>
      <c r="N101" s="7">
        <f t="shared" si="62"/>
        <v>0</v>
      </c>
      <c r="P101" s="7" t="s">
        <v>500</v>
      </c>
      <c r="Q101" s="7" t="s">
        <v>502</v>
      </c>
      <c r="R101" s="7" t="s">
        <v>500</v>
      </c>
      <c r="U101" s="7" t="str">
        <f t="shared" si="46"/>
        <v/>
      </c>
      <c r="V101" s="7">
        <f t="shared" si="47"/>
        <v>5</v>
      </c>
      <c r="W101" s="7">
        <f t="shared" si="48"/>
        <v>1</v>
      </c>
      <c r="X101" s="7">
        <f t="shared" si="49"/>
        <v>8</v>
      </c>
      <c r="Y101" s="7" t="str">
        <f t="shared" si="50"/>
        <v/>
      </c>
      <c r="Z101" s="7" t="str">
        <f t="shared" si="63"/>
        <v/>
      </c>
      <c r="AA101" t="str">
        <f t="shared" si="64"/>
        <v/>
      </c>
      <c r="AB101" t="str">
        <f t="shared" si="65"/>
        <v>insert into XWING.DIAL (ID, SHIP_TYPE_ID, MANEUVER_TYPE_ID, SPEED)
select count('x') + 1, '20','5','1' from XWING.DIAL;</v>
      </c>
      <c r="AC101" t="str">
        <f t="shared" si="66"/>
        <v>insert into XWING.DIAL (ID, SHIP_TYPE_ID, MANEUVER_TYPE_ID, SPEED)
select count('x') + 1, '20','1','1' from XWING.DIAL;</v>
      </c>
      <c r="AD101" t="str">
        <f t="shared" si="67"/>
        <v>insert into XWING.DIAL (ID, SHIP_TYPE_ID, MANEUVER_TYPE_ID, SPEED)
select count('x') + 1, '20','8','1' from XWING.DIAL;</v>
      </c>
      <c r="AE101" t="str">
        <f t="shared" si="68"/>
        <v/>
      </c>
      <c r="AF101" t="str">
        <f t="shared" si="69"/>
        <v/>
      </c>
    </row>
    <row r="102" spans="1:32" x14ac:dyDescent="0.25">
      <c r="A102" s="13">
        <v>5</v>
      </c>
      <c r="B102" s="25"/>
      <c r="C102" s="26"/>
      <c r="D102" s="26"/>
      <c r="E102" s="26"/>
      <c r="F102" s="26"/>
      <c r="G102" s="27"/>
      <c r="H102">
        <f>H101+1</f>
        <v>21</v>
      </c>
      <c r="I102" s="7">
        <f t="shared" si="57"/>
        <v>0</v>
      </c>
      <c r="J102" s="7">
        <f t="shared" si="58"/>
        <v>0</v>
      </c>
      <c r="K102" s="7">
        <f t="shared" si="59"/>
        <v>0</v>
      </c>
      <c r="L102" s="7">
        <f t="shared" si="60"/>
        <v>0</v>
      </c>
      <c r="M102" s="7">
        <f t="shared" si="61"/>
        <v>0</v>
      </c>
      <c r="N102" s="7">
        <f t="shared" si="62"/>
        <v>0</v>
      </c>
      <c r="U102" s="7" t="str">
        <f t="shared" si="46"/>
        <v/>
      </c>
      <c r="V102" s="7" t="str">
        <f t="shared" si="47"/>
        <v/>
      </c>
      <c r="W102" s="7" t="str">
        <f t="shared" si="48"/>
        <v/>
      </c>
      <c r="X102" s="7" t="str">
        <f t="shared" si="49"/>
        <v/>
      </c>
      <c r="Y102" s="7" t="str">
        <f t="shared" si="50"/>
        <v/>
      </c>
      <c r="Z102" s="7" t="str">
        <f t="shared" si="63"/>
        <v/>
      </c>
      <c r="AA102" t="str">
        <f t="shared" si="64"/>
        <v/>
      </c>
      <c r="AB102" t="str">
        <f t="shared" si="65"/>
        <v/>
      </c>
      <c r="AC102" t="str">
        <f t="shared" si="66"/>
        <v/>
      </c>
      <c r="AD102" t="str">
        <f t="shared" si="67"/>
        <v/>
      </c>
      <c r="AE102" t="str">
        <f t="shared" si="68"/>
        <v/>
      </c>
      <c r="AF102" t="str">
        <f t="shared" si="69"/>
        <v/>
      </c>
    </row>
    <row r="103" spans="1:32" x14ac:dyDescent="0.25">
      <c r="A103" s="13">
        <v>4</v>
      </c>
      <c r="B103" s="28"/>
      <c r="C103" s="15"/>
      <c r="D103" s="40" t="s">
        <v>106</v>
      </c>
      <c r="E103" s="15"/>
      <c r="F103" s="15"/>
      <c r="G103" s="16"/>
      <c r="H103">
        <f>H102</f>
        <v>21</v>
      </c>
      <c r="I103" s="7">
        <f t="shared" si="57"/>
        <v>0</v>
      </c>
      <c r="J103" s="7">
        <f t="shared" si="58"/>
        <v>0</v>
      </c>
      <c r="K103" s="7" t="str">
        <f t="shared" si="59"/>
        <v>D</v>
      </c>
      <c r="L103" s="7">
        <f t="shared" si="60"/>
        <v>0</v>
      </c>
      <c r="M103" s="7">
        <f t="shared" si="61"/>
        <v>0</v>
      </c>
      <c r="N103" s="7">
        <f t="shared" si="62"/>
        <v>0</v>
      </c>
      <c r="Q103" s="7" t="s">
        <v>500</v>
      </c>
      <c r="U103" s="7" t="str">
        <f t="shared" si="46"/>
        <v/>
      </c>
      <c r="V103" s="7" t="str">
        <f t="shared" si="47"/>
        <v/>
      </c>
      <c r="W103" s="7">
        <f t="shared" si="48"/>
        <v>2</v>
      </c>
      <c r="X103" s="7" t="str">
        <f t="shared" si="49"/>
        <v/>
      </c>
      <c r="Y103" s="7" t="str">
        <f t="shared" si="50"/>
        <v/>
      </c>
      <c r="Z103" s="7" t="str">
        <f t="shared" si="63"/>
        <v/>
      </c>
      <c r="AA103" t="str">
        <f t="shared" si="64"/>
        <v/>
      </c>
      <c r="AB103" t="str">
        <f t="shared" si="65"/>
        <v/>
      </c>
      <c r="AC103" t="str">
        <f t="shared" si="66"/>
        <v>insert into XWING.DIAL (ID, SHIP_TYPE_ID, MANEUVER_TYPE_ID, SPEED)
select count('x') + 1, '21','2','4' from XWING.DIAL;</v>
      </c>
      <c r="AD103" t="str">
        <f t="shared" si="67"/>
        <v/>
      </c>
      <c r="AE103" t="str">
        <f t="shared" si="68"/>
        <v/>
      </c>
      <c r="AF103" t="str">
        <f t="shared" si="69"/>
        <v/>
      </c>
    </row>
    <row r="104" spans="1:32" x14ac:dyDescent="0.25">
      <c r="A104" s="13">
        <v>3</v>
      </c>
      <c r="B104" s="39" t="s">
        <v>106</v>
      </c>
      <c r="C104" s="40" t="s">
        <v>106</v>
      </c>
      <c r="D104" s="14" t="s">
        <v>106</v>
      </c>
      <c r="E104" s="40" t="s">
        <v>106</v>
      </c>
      <c r="F104" s="40" t="s">
        <v>106</v>
      </c>
      <c r="G104" s="17" t="s">
        <v>106</v>
      </c>
      <c r="H104">
        <f>H103</f>
        <v>21</v>
      </c>
      <c r="I104" s="7" t="str">
        <f t="shared" si="57"/>
        <v>VGS</v>
      </c>
      <c r="J104" s="7" t="str">
        <f t="shared" si="58"/>
        <v>VG</v>
      </c>
      <c r="K104" s="7" t="str">
        <f t="shared" si="59"/>
        <v>D</v>
      </c>
      <c r="L104" s="7" t="str">
        <f t="shared" si="60"/>
        <v>VD</v>
      </c>
      <c r="M104" s="7" t="str">
        <f t="shared" si="61"/>
        <v>VDS</v>
      </c>
      <c r="N104" s="7" t="str">
        <f t="shared" si="62"/>
        <v>DT</v>
      </c>
      <c r="O104" t="s">
        <v>500</v>
      </c>
      <c r="P104" s="7" t="s">
        <v>500</v>
      </c>
      <c r="Q104" s="7" t="s">
        <v>500</v>
      </c>
      <c r="R104" s="7" t="s">
        <v>500</v>
      </c>
      <c r="S104" s="7" t="s">
        <v>500</v>
      </c>
      <c r="T104" s="7" t="s">
        <v>196</v>
      </c>
      <c r="U104" s="7">
        <f t="shared" si="46"/>
        <v>11</v>
      </c>
      <c r="V104" s="7">
        <f t="shared" si="47"/>
        <v>5</v>
      </c>
      <c r="W104" s="7">
        <f t="shared" si="48"/>
        <v>2</v>
      </c>
      <c r="X104" s="7">
        <f t="shared" si="49"/>
        <v>8</v>
      </c>
      <c r="Y104" s="7">
        <f t="shared" si="50"/>
        <v>14</v>
      </c>
      <c r="Z104" s="7">
        <f t="shared" si="63"/>
        <v>16</v>
      </c>
      <c r="AA104" t="str">
        <f t="shared" si="64"/>
        <v>insert into XWING.DIAL (ID, SHIP_TYPE_ID, MANEUVER_TYPE_ID, SPEED)
select count('x') + 1, '21','11','3' from XWING.DIAL;</v>
      </c>
      <c r="AB104" t="str">
        <f t="shared" si="65"/>
        <v>insert into XWING.DIAL (ID, SHIP_TYPE_ID, MANEUVER_TYPE_ID, SPEED)
select count('x') + 1, '21','5','3' from XWING.DIAL;</v>
      </c>
      <c r="AC104" t="str">
        <f t="shared" si="66"/>
        <v>insert into XWING.DIAL (ID, SHIP_TYPE_ID, MANEUVER_TYPE_ID, SPEED)
select count('x') + 1, '21','2','3' from XWING.DIAL;</v>
      </c>
      <c r="AD104" t="str">
        <f t="shared" si="67"/>
        <v>insert into XWING.DIAL (ID, SHIP_TYPE_ID, MANEUVER_TYPE_ID, SPEED)
select count('x') + 1, '21','8','3' from XWING.DIAL;</v>
      </c>
      <c r="AE104" t="str">
        <f t="shared" si="68"/>
        <v>insert into XWING.DIAL (ID, SHIP_TYPE_ID, MANEUVER_TYPE_ID, SPEED)
select count('x') + 1, '21','14','3' from XWING.DIAL;</v>
      </c>
      <c r="AF104" t="str">
        <f t="shared" si="69"/>
        <v>insert into XWING.DIAL (ID, SHIP_TYPE_ID, MANEUVER_TYPE_ID, SPEED)
select count('x') + 1, '21','16','3' from XWING.DIAL;</v>
      </c>
    </row>
    <row r="105" spans="1:32" x14ac:dyDescent="0.25">
      <c r="A105" s="13">
        <v>2</v>
      </c>
      <c r="B105" s="13" t="s">
        <v>106</v>
      </c>
      <c r="C105" s="18" t="s">
        <v>106</v>
      </c>
      <c r="D105" s="18" t="s">
        <v>106</v>
      </c>
      <c r="E105" s="18" t="s">
        <v>106</v>
      </c>
      <c r="F105" s="14" t="s">
        <v>106</v>
      </c>
      <c r="G105" s="16"/>
      <c r="H105">
        <f>H104</f>
        <v>21</v>
      </c>
      <c r="I105" s="7" t="str">
        <f t="shared" si="57"/>
        <v>VGS</v>
      </c>
      <c r="J105" s="7" t="str">
        <f t="shared" si="58"/>
        <v>VG</v>
      </c>
      <c r="K105" s="7" t="str">
        <f t="shared" si="59"/>
        <v>D</v>
      </c>
      <c r="L105" s="7" t="str">
        <f t="shared" si="60"/>
        <v>VD</v>
      </c>
      <c r="M105" s="7" t="str">
        <f t="shared" si="61"/>
        <v>VDS</v>
      </c>
      <c r="N105" s="7">
        <f t="shared" si="62"/>
        <v>0</v>
      </c>
      <c r="O105" t="s">
        <v>500</v>
      </c>
      <c r="P105" s="7" t="s">
        <v>502</v>
      </c>
      <c r="Q105" s="7" t="s">
        <v>502</v>
      </c>
      <c r="R105" s="7" t="s">
        <v>502</v>
      </c>
      <c r="S105" s="7" t="s">
        <v>500</v>
      </c>
      <c r="U105" s="7">
        <f t="shared" si="46"/>
        <v>11</v>
      </c>
      <c r="V105" s="7">
        <f t="shared" si="47"/>
        <v>4</v>
      </c>
      <c r="W105" s="7">
        <f t="shared" si="48"/>
        <v>1</v>
      </c>
      <c r="X105" s="7">
        <f t="shared" si="49"/>
        <v>7</v>
      </c>
      <c r="Y105" s="7">
        <f t="shared" si="50"/>
        <v>14</v>
      </c>
      <c r="Z105" s="7" t="str">
        <f t="shared" si="63"/>
        <v/>
      </c>
      <c r="AA105" t="str">
        <f t="shared" si="64"/>
        <v>insert into XWING.DIAL (ID, SHIP_TYPE_ID, MANEUVER_TYPE_ID, SPEED)
select count('x') + 1, '21','11','2' from XWING.DIAL;</v>
      </c>
      <c r="AB105" t="str">
        <f t="shared" si="65"/>
        <v>insert into XWING.DIAL (ID, SHIP_TYPE_ID, MANEUVER_TYPE_ID, SPEED)
select count('x') + 1, '21','4','2' from XWING.DIAL;</v>
      </c>
      <c r="AC105" t="str">
        <f t="shared" si="66"/>
        <v>insert into XWING.DIAL (ID, SHIP_TYPE_ID, MANEUVER_TYPE_ID, SPEED)
select count('x') + 1, '21','1','2' from XWING.DIAL;</v>
      </c>
      <c r="AD105" t="str">
        <f t="shared" si="67"/>
        <v>insert into XWING.DIAL (ID, SHIP_TYPE_ID, MANEUVER_TYPE_ID, SPEED)
select count('x') + 1, '21','7','2' from XWING.DIAL;</v>
      </c>
      <c r="AE105" t="str">
        <f t="shared" si="68"/>
        <v>insert into XWING.DIAL (ID, SHIP_TYPE_ID, MANEUVER_TYPE_ID, SPEED)
select count('x') + 1, '21','14','2' from XWING.DIAL;</v>
      </c>
      <c r="AF105" t="str">
        <f t="shared" si="69"/>
        <v/>
      </c>
    </row>
    <row r="106" spans="1:32" ht="15.75" thickBot="1" x14ac:dyDescent="0.3">
      <c r="A106" s="19">
        <v>1</v>
      </c>
      <c r="B106" s="29"/>
      <c r="C106" s="30" t="s">
        <v>106</v>
      </c>
      <c r="D106" s="21" t="s">
        <v>106</v>
      </c>
      <c r="E106" s="30" t="s">
        <v>106</v>
      </c>
      <c r="F106" s="20"/>
      <c r="G106" s="22"/>
      <c r="H106">
        <f>H105</f>
        <v>21</v>
      </c>
      <c r="I106" s="7">
        <f t="shared" si="57"/>
        <v>0</v>
      </c>
      <c r="J106" s="7" t="str">
        <f t="shared" si="58"/>
        <v>VG</v>
      </c>
      <c r="K106" s="7" t="str">
        <f t="shared" si="59"/>
        <v>D</v>
      </c>
      <c r="L106" s="7" t="str">
        <f t="shared" si="60"/>
        <v>VD</v>
      </c>
      <c r="M106" s="7">
        <f t="shared" si="61"/>
        <v>0</v>
      </c>
      <c r="N106" s="7">
        <f t="shared" si="62"/>
        <v>0</v>
      </c>
      <c r="P106" s="7" t="s">
        <v>500</v>
      </c>
      <c r="Q106" s="7" t="s">
        <v>502</v>
      </c>
      <c r="R106" s="7" t="s">
        <v>500</v>
      </c>
      <c r="U106" s="7" t="str">
        <f t="shared" si="46"/>
        <v/>
      </c>
      <c r="V106" s="7">
        <f t="shared" si="47"/>
        <v>5</v>
      </c>
      <c r="W106" s="7">
        <f t="shared" si="48"/>
        <v>1</v>
      </c>
      <c r="X106" s="7">
        <f t="shared" si="49"/>
        <v>8</v>
      </c>
      <c r="Y106" s="7" t="str">
        <f t="shared" si="50"/>
        <v/>
      </c>
      <c r="Z106" s="7" t="str">
        <f t="shared" si="63"/>
        <v/>
      </c>
      <c r="AA106" t="str">
        <f t="shared" si="64"/>
        <v/>
      </c>
      <c r="AB106" t="str">
        <f t="shared" si="65"/>
        <v>insert into XWING.DIAL (ID, SHIP_TYPE_ID, MANEUVER_TYPE_ID, SPEED)
select count('x') + 1, '21','5','1' from XWING.DIAL;</v>
      </c>
      <c r="AC106" t="str">
        <f t="shared" si="66"/>
        <v>insert into XWING.DIAL (ID, SHIP_TYPE_ID, MANEUVER_TYPE_ID, SPEED)
select count('x') + 1, '21','1','1' from XWING.DIAL;</v>
      </c>
      <c r="AD106" t="str">
        <f t="shared" si="67"/>
        <v>insert into XWING.DIAL (ID, SHIP_TYPE_ID, MANEUVER_TYPE_ID, SPEED)
select count('x') + 1, '21','8','1' from XWING.DIAL;</v>
      </c>
      <c r="AE106" t="str">
        <f t="shared" si="68"/>
        <v/>
      </c>
      <c r="AF106" t="str">
        <f t="shared" si="69"/>
        <v/>
      </c>
    </row>
    <row r="107" spans="1:32" x14ac:dyDescent="0.25">
      <c r="A107" s="13">
        <v>5</v>
      </c>
      <c r="B107" s="25"/>
      <c r="C107" s="26"/>
      <c r="D107" s="26"/>
      <c r="E107" s="26"/>
      <c r="F107" s="26"/>
      <c r="G107" s="27"/>
      <c r="H107">
        <f>H106+1</f>
        <v>22</v>
      </c>
      <c r="I107" s="7">
        <f t="shared" ref="I107:N108" si="70">IF(B107="x",B$1,0)</f>
        <v>0</v>
      </c>
      <c r="J107" s="7">
        <f t="shared" si="70"/>
        <v>0</v>
      </c>
      <c r="K107" s="7">
        <f t="shared" si="70"/>
        <v>0</v>
      </c>
      <c r="L107" s="7">
        <f t="shared" si="70"/>
        <v>0</v>
      </c>
      <c r="M107" s="7">
        <f t="shared" si="70"/>
        <v>0</v>
      </c>
      <c r="N107" s="7">
        <f t="shared" si="70"/>
        <v>0</v>
      </c>
      <c r="U107" s="7" t="str">
        <f t="shared" si="46"/>
        <v/>
      </c>
      <c r="V107" s="7" t="str">
        <f t="shared" si="47"/>
        <v/>
      </c>
      <c r="W107" s="7" t="str">
        <f t="shared" si="48"/>
        <v/>
      </c>
      <c r="X107" s="7" t="str">
        <f t="shared" si="49"/>
        <v/>
      </c>
      <c r="Y107" s="7" t="str">
        <f t="shared" si="50"/>
        <v/>
      </c>
      <c r="Z107" s="7" t="str">
        <f t="shared" ref="Z107:Z131" si="71">IF(N107="DT",16,"")</f>
        <v/>
      </c>
      <c r="AA107" t="str">
        <f t="shared" si="64"/>
        <v/>
      </c>
      <c r="AB107" t="str">
        <f t="shared" si="65"/>
        <v/>
      </c>
      <c r="AC107" t="str">
        <f t="shared" si="66"/>
        <v/>
      </c>
      <c r="AD107" t="str">
        <f t="shared" si="67"/>
        <v/>
      </c>
      <c r="AE107" t="str">
        <f t="shared" si="68"/>
        <v/>
      </c>
      <c r="AF107" t="str">
        <f t="shared" si="69"/>
        <v/>
      </c>
    </row>
    <row r="108" spans="1:32" x14ac:dyDescent="0.25">
      <c r="A108" s="13">
        <v>4</v>
      </c>
      <c r="B108" s="28"/>
      <c r="C108" s="15"/>
      <c r="D108" s="40" t="s">
        <v>106</v>
      </c>
      <c r="E108" s="15"/>
      <c r="F108" s="15"/>
      <c r="G108" s="16"/>
      <c r="H108">
        <f>H107</f>
        <v>22</v>
      </c>
      <c r="I108" s="7">
        <f t="shared" si="70"/>
        <v>0</v>
      </c>
      <c r="J108" s="7">
        <f t="shared" si="70"/>
        <v>0</v>
      </c>
      <c r="K108" s="7" t="str">
        <f t="shared" si="70"/>
        <v>D</v>
      </c>
      <c r="L108" s="7">
        <f t="shared" si="70"/>
        <v>0</v>
      </c>
      <c r="M108" s="7">
        <f t="shared" si="70"/>
        <v>0</v>
      </c>
      <c r="N108" s="7">
        <f t="shared" si="70"/>
        <v>0</v>
      </c>
      <c r="Q108" s="7" t="s">
        <v>500</v>
      </c>
      <c r="U108" s="7" t="str">
        <f t="shared" si="46"/>
        <v/>
      </c>
      <c r="V108" s="7" t="str">
        <f t="shared" si="47"/>
        <v/>
      </c>
      <c r="W108" s="7">
        <f t="shared" si="48"/>
        <v>2</v>
      </c>
      <c r="X108" s="7" t="str">
        <f t="shared" si="49"/>
        <v/>
      </c>
      <c r="Y108" s="7" t="str">
        <f t="shared" si="50"/>
        <v/>
      </c>
      <c r="Z108" s="7" t="str">
        <f t="shared" si="71"/>
        <v/>
      </c>
      <c r="AA108" t="str">
        <f t="shared" si="64"/>
        <v/>
      </c>
      <c r="AB108" t="str">
        <f t="shared" si="65"/>
        <v/>
      </c>
      <c r="AC108" t="str">
        <f t="shared" si="66"/>
        <v>insert into XWING.DIAL (ID, SHIP_TYPE_ID, MANEUVER_TYPE_ID, SPEED)
select count('x') + 1, '22','2','4' from XWING.DIAL;</v>
      </c>
      <c r="AD108" t="str">
        <f t="shared" si="67"/>
        <v/>
      </c>
      <c r="AE108" t="str">
        <f t="shared" si="68"/>
        <v/>
      </c>
      <c r="AF108" t="str">
        <f t="shared" si="69"/>
        <v/>
      </c>
    </row>
    <row r="109" spans="1:32" x14ac:dyDescent="0.25">
      <c r="A109" s="13">
        <v>3</v>
      </c>
      <c r="B109" s="31" t="s">
        <v>106</v>
      </c>
      <c r="C109" s="40" t="s">
        <v>106</v>
      </c>
      <c r="D109" s="18" t="s">
        <v>106</v>
      </c>
      <c r="E109" s="40" t="s">
        <v>106</v>
      </c>
      <c r="F109" s="32" t="s">
        <v>106</v>
      </c>
      <c r="G109" s="16"/>
      <c r="H109">
        <f>H108</f>
        <v>22</v>
      </c>
      <c r="I109" s="7" t="s">
        <v>503</v>
      </c>
      <c r="J109" s="7" t="str">
        <f t="shared" ref="J109:J131" si="72">IF(C109="x",C$1,0)</f>
        <v>VG</v>
      </c>
      <c r="K109" s="7" t="str">
        <f t="shared" ref="K109:K131" si="73">IF(D109="x",D$1,0)</f>
        <v>D</v>
      </c>
      <c r="L109" s="7" t="str">
        <f t="shared" ref="L109:L131" si="74">IF(E109="x",E$1,0)</f>
        <v>VD</v>
      </c>
      <c r="M109" s="7" t="s">
        <v>505</v>
      </c>
      <c r="N109" s="7">
        <f t="shared" ref="N109:N131" si="75">IF(G109="x",G$1,0)</f>
        <v>0</v>
      </c>
      <c r="O109" t="s">
        <v>196</v>
      </c>
      <c r="P109" s="7" t="s">
        <v>500</v>
      </c>
      <c r="Q109" s="7" t="s">
        <v>502</v>
      </c>
      <c r="R109" s="7" t="s">
        <v>500</v>
      </c>
      <c r="S109" s="7" t="s">
        <v>196</v>
      </c>
      <c r="U109" s="7">
        <f t="shared" si="46"/>
        <v>18</v>
      </c>
      <c r="V109" s="7">
        <f t="shared" si="47"/>
        <v>5</v>
      </c>
      <c r="W109" s="7">
        <f t="shared" si="48"/>
        <v>1</v>
      </c>
      <c r="X109" s="7">
        <f t="shared" si="49"/>
        <v>8</v>
      </c>
      <c r="Y109" s="7">
        <f t="shared" si="50"/>
        <v>19</v>
      </c>
      <c r="Z109" s="7" t="str">
        <f t="shared" si="71"/>
        <v/>
      </c>
      <c r="AA109" t="str">
        <f t="shared" si="64"/>
        <v>insert into XWING.DIAL (ID, SHIP_TYPE_ID, MANEUVER_TYPE_ID, SPEED)
select count('x') + 1, '22','18','3' from XWING.DIAL;</v>
      </c>
      <c r="AB109" t="str">
        <f t="shared" si="65"/>
        <v>insert into XWING.DIAL (ID, SHIP_TYPE_ID, MANEUVER_TYPE_ID, SPEED)
select count('x') + 1, '22','5','3' from XWING.DIAL;</v>
      </c>
      <c r="AC109" t="str">
        <f t="shared" si="66"/>
        <v>insert into XWING.DIAL (ID, SHIP_TYPE_ID, MANEUVER_TYPE_ID, SPEED)
select count('x') + 1, '22','1','3' from XWING.DIAL;</v>
      </c>
      <c r="AD109" t="str">
        <f t="shared" si="67"/>
        <v>insert into XWING.DIAL (ID, SHIP_TYPE_ID, MANEUVER_TYPE_ID, SPEED)
select count('x') + 1, '22','8','3' from XWING.DIAL;</v>
      </c>
      <c r="AE109" t="str">
        <f t="shared" si="68"/>
        <v>insert into XWING.DIAL (ID, SHIP_TYPE_ID, MANEUVER_TYPE_ID, SPEED)
select count('x') + 1, '22','19','3' from XWING.DIAL;</v>
      </c>
      <c r="AF109" t="str">
        <f t="shared" si="69"/>
        <v/>
      </c>
    </row>
    <row r="110" spans="1:32" x14ac:dyDescent="0.25">
      <c r="A110" s="13">
        <v>2</v>
      </c>
      <c r="B110" s="13" t="s">
        <v>106</v>
      </c>
      <c r="C110" s="40" t="s">
        <v>106</v>
      </c>
      <c r="D110" s="18" t="s">
        <v>106</v>
      </c>
      <c r="E110" s="40" t="s">
        <v>106</v>
      </c>
      <c r="F110" s="14" t="s">
        <v>106</v>
      </c>
      <c r="G110" s="16"/>
      <c r="H110">
        <f>H109</f>
        <v>22</v>
      </c>
      <c r="I110" s="7" t="str">
        <f t="shared" ref="I110:I118" si="76">IF(B110="x",B$1,0)</f>
        <v>VGS</v>
      </c>
      <c r="J110" s="7" t="str">
        <f t="shared" si="72"/>
        <v>VG</v>
      </c>
      <c r="K110" s="7" t="str">
        <f t="shared" si="73"/>
        <v>D</v>
      </c>
      <c r="L110" s="7" t="str">
        <f t="shared" si="74"/>
        <v>VD</v>
      </c>
      <c r="M110" s="7" t="str">
        <f t="shared" ref="M110:M118" si="77">IF(F110="x",F$1,0)</f>
        <v>VDS</v>
      </c>
      <c r="N110" s="7">
        <f t="shared" si="75"/>
        <v>0</v>
      </c>
      <c r="O110" t="s">
        <v>500</v>
      </c>
      <c r="P110" s="7" t="s">
        <v>500</v>
      </c>
      <c r="Q110" s="7" t="s">
        <v>502</v>
      </c>
      <c r="R110" s="7" t="s">
        <v>500</v>
      </c>
      <c r="S110" s="7" t="s">
        <v>500</v>
      </c>
      <c r="U110" s="7">
        <f t="shared" si="46"/>
        <v>11</v>
      </c>
      <c r="V110" s="7">
        <f t="shared" si="47"/>
        <v>5</v>
      </c>
      <c r="W110" s="7">
        <f t="shared" si="48"/>
        <v>1</v>
      </c>
      <c r="X110" s="7">
        <f t="shared" si="49"/>
        <v>8</v>
      </c>
      <c r="Y110" s="7">
        <f t="shared" si="50"/>
        <v>14</v>
      </c>
      <c r="Z110" s="7" t="str">
        <f t="shared" si="71"/>
        <v/>
      </c>
      <c r="AA110" t="str">
        <f t="shared" si="64"/>
        <v>insert into XWING.DIAL (ID, SHIP_TYPE_ID, MANEUVER_TYPE_ID, SPEED)
select count('x') + 1, '22','11','2' from XWING.DIAL;</v>
      </c>
      <c r="AB110" t="str">
        <f t="shared" si="65"/>
        <v>insert into XWING.DIAL (ID, SHIP_TYPE_ID, MANEUVER_TYPE_ID, SPEED)
select count('x') + 1, '22','5','2' from XWING.DIAL;</v>
      </c>
      <c r="AC110" t="str">
        <f t="shared" si="66"/>
        <v>insert into XWING.DIAL (ID, SHIP_TYPE_ID, MANEUVER_TYPE_ID, SPEED)
select count('x') + 1, '22','1','2' from XWING.DIAL;</v>
      </c>
      <c r="AD110" t="str">
        <f t="shared" si="67"/>
        <v>insert into XWING.DIAL (ID, SHIP_TYPE_ID, MANEUVER_TYPE_ID, SPEED)
select count('x') + 1, '22','8','2' from XWING.DIAL;</v>
      </c>
      <c r="AE110" t="str">
        <f t="shared" si="68"/>
        <v>insert into XWING.DIAL (ID, SHIP_TYPE_ID, MANEUVER_TYPE_ID, SPEED)
select count('x') + 1, '22','14','2' from XWING.DIAL;</v>
      </c>
      <c r="AF110" t="str">
        <f t="shared" si="69"/>
        <v/>
      </c>
    </row>
    <row r="111" spans="1:32" ht="15.75" thickBot="1" x14ac:dyDescent="0.3">
      <c r="A111" s="19">
        <v>1</v>
      </c>
      <c r="B111" s="36" t="s">
        <v>106</v>
      </c>
      <c r="C111" s="21" t="s">
        <v>106</v>
      </c>
      <c r="D111" s="21" t="s">
        <v>106</v>
      </c>
      <c r="E111" s="21" t="s">
        <v>106</v>
      </c>
      <c r="F111" s="30" t="s">
        <v>106</v>
      </c>
      <c r="G111" s="22"/>
      <c r="H111">
        <f>H110</f>
        <v>22</v>
      </c>
      <c r="I111" s="7" t="str">
        <f t="shared" si="76"/>
        <v>VGS</v>
      </c>
      <c r="J111" s="7" t="str">
        <f t="shared" si="72"/>
        <v>VG</v>
      </c>
      <c r="K111" s="7" t="str">
        <f t="shared" si="73"/>
        <v>D</v>
      </c>
      <c r="L111" s="7" t="str">
        <f t="shared" si="74"/>
        <v>VD</v>
      </c>
      <c r="M111" s="7" t="str">
        <f t="shared" si="77"/>
        <v>VDS</v>
      </c>
      <c r="N111" s="7">
        <f t="shared" si="75"/>
        <v>0</v>
      </c>
      <c r="O111" t="s">
        <v>500</v>
      </c>
      <c r="P111" s="7" t="s">
        <v>502</v>
      </c>
      <c r="Q111" s="7" t="s">
        <v>502</v>
      </c>
      <c r="R111" s="7" t="s">
        <v>500</v>
      </c>
      <c r="S111" s="7" t="s">
        <v>500</v>
      </c>
      <c r="U111" s="7">
        <f t="shared" si="46"/>
        <v>11</v>
      </c>
      <c r="V111" s="7">
        <f t="shared" si="47"/>
        <v>4</v>
      </c>
      <c r="W111" s="7">
        <f t="shared" si="48"/>
        <v>1</v>
      </c>
      <c r="X111" s="7">
        <f t="shared" si="49"/>
        <v>8</v>
      </c>
      <c r="Y111" s="7">
        <f t="shared" si="50"/>
        <v>14</v>
      </c>
      <c r="Z111" s="7" t="str">
        <f t="shared" si="71"/>
        <v/>
      </c>
      <c r="AA111" t="str">
        <f t="shared" si="64"/>
        <v>insert into XWING.DIAL (ID, SHIP_TYPE_ID, MANEUVER_TYPE_ID, SPEED)
select count('x') + 1, '22','11','1' from XWING.DIAL;</v>
      </c>
      <c r="AB111" t="str">
        <f t="shared" si="65"/>
        <v>insert into XWING.DIAL (ID, SHIP_TYPE_ID, MANEUVER_TYPE_ID, SPEED)
select count('x') + 1, '22','4','1' from XWING.DIAL;</v>
      </c>
      <c r="AC111" t="str">
        <f t="shared" si="66"/>
        <v>insert into XWING.DIAL (ID, SHIP_TYPE_ID, MANEUVER_TYPE_ID, SPEED)
select count('x') + 1, '22','1','1' from XWING.DIAL;</v>
      </c>
      <c r="AD111" t="str">
        <f t="shared" si="67"/>
        <v>insert into XWING.DIAL (ID, SHIP_TYPE_ID, MANEUVER_TYPE_ID, SPEED)
select count('x') + 1, '22','8','1' from XWING.DIAL;</v>
      </c>
      <c r="AE111" t="str">
        <f t="shared" si="68"/>
        <v>insert into XWING.DIAL (ID, SHIP_TYPE_ID, MANEUVER_TYPE_ID, SPEED)
select count('x') + 1, '22','14','1' from XWING.DIAL;</v>
      </c>
      <c r="AF111" t="str">
        <f t="shared" si="69"/>
        <v/>
      </c>
    </row>
    <row r="112" spans="1:32" x14ac:dyDescent="0.25">
      <c r="A112" s="13">
        <v>5</v>
      </c>
      <c r="B112" s="25"/>
      <c r="C112" s="26"/>
      <c r="D112" s="26"/>
      <c r="E112" s="26"/>
      <c r="F112" s="26"/>
      <c r="G112" s="35" t="s">
        <v>106</v>
      </c>
      <c r="H112">
        <f>H111+1</f>
        <v>23</v>
      </c>
      <c r="I112" s="7">
        <f t="shared" si="76"/>
        <v>0</v>
      </c>
      <c r="J112" s="7">
        <f t="shared" si="72"/>
        <v>0</v>
      </c>
      <c r="K112" s="7">
        <f t="shared" si="73"/>
        <v>0</v>
      </c>
      <c r="L112" s="7">
        <f t="shared" si="74"/>
        <v>0</v>
      </c>
      <c r="M112" s="7">
        <f t="shared" si="77"/>
        <v>0</v>
      </c>
      <c r="N112" s="7" t="str">
        <f t="shared" si="75"/>
        <v>DT</v>
      </c>
      <c r="T112" s="7" t="s">
        <v>196</v>
      </c>
      <c r="U112" s="7" t="str">
        <f t="shared" si="46"/>
        <v/>
      </c>
      <c r="V112" s="7" t="str">
        <f t="shared" si="47"/>
        <v/>
      </c>
      <c r="W112" s="7" t="str">
        <f t="shared" si="48"/>
        <v/>
      </c>
      <c r="X112" s="7" t="str">
        <f t="shared" si="49"/>
        <v/>
      </c>
      <c r="Y112" s="7" t="str">
        <f t="shared" si="50"/>
        <v/>
      </c>
      <c r="Z112" s="7">
        <f t="shared" si="71"/>
        <v>16</v>
      </c>
      <c r="AA112" t="str">
        <f t="shared" si="64"/>
        <v/>
      </c>
      <c r="AB112" t="str">
        <f t="shared" si="65"/>
        <v/>
      </c>
      <c r="AC112" t="str">
        <f t="shared" si="66"/>
        <v/>
      </c>
      <c r="AD112" t="str">
        <f t="shared" si="67"/>
        <v/>
      </c>
      <c r="AE112" t="str">
        <f t="shared" si="68"/>
        <v/>
      </c>
      <c r="AF112" t="str">
        <f t="shared" si="69"/>
        <v>insert into XWING.DIAL (ID, SHIP_TYPE_ID, MANEUVER_TYPE_ID, SPEED)
select count('x') + 1, '23','16','5' from XWING.DIAL;</v>
      </c>
    </row>
    <row r="113" spans="1:32" x14ac:dyDescent="0.25">
      <c r="A113" s="13">
        <v>4</v>
      </c>
      <c r="B113" s="28"/>
      <c r="C113" s="15"/>
      <c r="D113" s="40" t="s">
        <v>106</v>
      </c>
      <c r="E113" s="15"/>
      <c r="F113" s="15"/>
      <c r="G113" s="16"/>
      <c r="H113">
        <f>H112</f>
        <v>23</v>
      </c>
      <c r="I113" s="7">
        <f t="shared" si="76"/>
        <v>0</v>
      </c>
      <c r="J113" s="7">
        <f t="shared" si="72"/>
        <v>0</v>
      </c>
      <c r="K113" s="7" t="str">
        <f t="shared" si="73"/>
        <v>D</v>
      </c>
      <c r="L113" s="7">
        <f t="shared" si="74"/>
        <v>0</v>
      </c>
      <c r="M113" s="7">
        <f t="shared" si="77"/>
        <v>0</v>
      </c>
      <c r="N113" s="7">
        <f t="shared" si="75"/>
        <v>0</v>
      </c>
      <c r="Q113" s="7" t="s">
        <v>500</v>
      </c>
      <c r="U113" s="7" t="str">
        <f t="shared" si="46"/>
        <v/>
      </c>
      <c r="V113" s="7" t="str">
        <f t="shared" si="47"/>
        <v/>
      </c>
      <c r="W113" s="7">
        <f t="shared" si="48"/>
        <v>2</v>
      </c>
      <c r="X113" s="7" t="str">
        <f t="shared" si="49"/>
        <v/>
      </c>
      <c r="Y113" s="7" t="str">
        <f t="shared" si="50"/>
        <v/>
      </c>
      <c r="Z113" s="7" t="str">
        <f t="shared" si="71"/>
        <v/>
      </c>
      <c r="AA113" t="str">
        <f t="shared" si="64"/>
        <v/>
      </c>
      <c r="AB113" t="str">
        <f t="shared" si="65"/>
        <v/>
      </c>
      <c r="AC113" t="str">
        <f t="shared" si="66"/>
        <v>insert into XWING.DIAL (ID, SHIP_TYPE_ID, MANEUVER_TYPE_ID, SPEED)
select count('x') + 1, '23','2','4' from XWING.DIAL;</v>
      </c>
      <c r="AD113" t="str">
        <f t="shared" si="67"/>
        <v/>
      </c>
      <c r="AE113" t="str">
        <f t="shared" si="68"/>
        <v/>
      </c>
      <c r="AF113" t="str">
        <f t="shared" si="69"/>
        <v/>
      </c>
    </row>
    <row r="114" spans="1:32" x14ac:dyDescent="0.25">
      <c r="A114" s="13">
        <v>3</v>
      </c>
      <c r="B114" s="28"/>
      <c r="C114" s="40" t="s">
        <v>106</v>
      </c>
      <c r="D114" s="18" t="s">
        <v>106</v>
      </c>
      <c r="E114" s="40" t="s">
        <v>106</v>
      </c>
      <c r="F114" s="15"/>
      <c r="G114" s="17" t="s">
        <v>106</v>
      </c>
      <c r="H114">
        <f>H113</f>
        <v>23</v>
      </c>
      <c r="I114" s="7">
        <f t="shared" si="76"/>
        <v>0</v>
      </c>
      <c r="J114" s="7" t="str">
        <f t="shared" si="72"/>
        <v>VG</v>
      </c>
      <c r="K114" s="7" t="str">
        <f t="shared" si="73"/>
        <v>D</v>
      </c>
      <c r="L114" s="7" t="str">
        <f t="shared" si="74"/>
        <v>VD</v>
      </c>
      <c r="M114" s="7">
        <f t="shared" si="77"/>
        <v>0</v>
      </c>
      <c r="N114" s="7" t="str">
        <f t="shared" si="75"/>
        <v>DT</v>
      </c>
      <c r="P114" s="7" t="s">
        <v>500</v>
      </c>
      <c r="Q114" s="7" t="s">
        <v>502</v>
      </c>
      <c r="R114" s="7" t="s">
        <v>500</v>
      </c>
      <c r="T114" s="7" t="s">
        <v>196</v>
      </c>
      <c r="U114" s="7" t="str">
        <f t="shared" si="46"/>
        <v/>
      </c>
      <c r="V114" s="7">
        <f t="shared" si="47"/>
        <v>5</v>
      </c>
      <c r="W114" s="7">
        <f t="shared" si="48"/>
        <v>1</v>
      </c>
      <c r="X114" s="7">
        <f t="shared" si="49"/>
        <v>8</v>
      </c>
      <c r="Y114" s="7" t="str">
        <f t="shared" si="50"/>
        <v/>
      </c>
      <c r="Z114" s="7">
        <f t="shared" si="71"/>
        <v>16</v>
      </c>
      <c r="AA114" t="str">
        <f t="shared" si="64"/>
        <v/>
      </c>
      <c r="AB114" t="str">
        <f t="shared" si="65"/>
        <v>insert into XWING.DIAL (ID, SHIP_TYPE_ID, MANEUVER_TYPE_ID, SPEED)
select count('x') + 1, '23','5','3' from XWING.DIAL;</v>
      </c>
      <c r="AC114" t="str">
        <f t="shared" si="66"/>
        <v>insert into XWING.DIAL (ID, SHIP_TYPE_ID, MANEUVER_TYPE_ID, SPEED)
select count('x') + 1, '23','1','3' from XWING.DIAL;</v>
      </c>
      <c r="AD114" t="str">
        <f t="shared" si="67"/>
        <v>insert into XWING.DIAL (ID, SHIP_TYPE_ID, MANEUVER_TYPE_ID, SPEED)
select count('x') + 1, '23','8','3' from XWING.DIAL;</v>
      </c>
      <c r="AE114" t="str">
        <f t="shared" si="68"/>
        <v/>
      </c>
      <c r="AF114" t="str">
        <f t="shared" si="69"/>
        <v>insert into XWING.DIAL (ID, SHIP_TYPE_ID, MANEUVER_TYPE_ID, SPEED)
select count('x') + 1, '23','16','3' from XWING.DIAL;</v>
      </c>
    </row>
    <row r="115" spans="1:32" x14ac:dyDescent="0.25">
      <c r="A115" s="13">
        <v>2</v>
      </c>
      <c r="B115" s="13" t="s">
        <v>106</v>
      </c>
      <c r="C115" s="18" t="s">
        <v>106</v>
      </c>
      <c r="D115" s="18" t="s">
        <v>106</v>
      </c>
      <c r="E115" s="18" t="s">
        <v>106</v>
      </c>
      <c r="F115" s="14" t="s">
        <v>106</v>
      </c>
      <c r="G115" s="16"/>
      <c r="H115">
        <f>H114</f>
        <v>23</v>
      </c>
      <c r="I115" s="7" t="str">
        <f t="shared" si="76"/>
        <v>VGS</v>
      </c>
      <c r="J115" s="7" t="str">
        <f t="shared" si="72"/>
        <v>VG</v>
      </c>
      <c r="K115" s="7" t="str">
        <f t="shared" si="73"/>
        <v>D</v>
      </c>
      <c r="L115" s="7" t="str">
        <f t="shared" si="74"/>
        <v>VD</v>
      </c>
      <c r="M115" s="7" t="str">
        <f t="shared" si="77"/>
        <v>VDS</v>
      </c>
      <c r="N115" s="7">
        <f t="shared" si="75"/>
        <v>0</v>
      </c>
      <c r="O115" t="s">
        <v>500</v>
      </c>
      <c r="P115" s="7" t="s">
        <v>502</v>
      </c>
      <c r="Q115" s="7" t="s">
        <v>502</v>
      </c>
      <c r="R115" s="7" t="s">
        <v>502</v>
      </c>
      <c r="S115" s="7" t="s">
        <v>500</v>
      </c>
      <c r="U115" s="7">
        <f t="shared" si="46"/>
        <v>11</v>
      </c>
      <c r="V115" s="7">
        <f t="shared" si="47"/>
        <v>4</v>
      </c>
      <c r="W115" s="7">
        <f t="shared" si="48"/>
        <v>1</v>
      </c>
      <c r="X115" s="7">
        <f t="shared" si="49"/>
        <v>7</v>
      </c>
      <c r="Y115" s="7">
        <f t="shared" si="50"/>
        <v>14</v>
      </c>
      <c r="Z115" s="7" t="str">
        <f t="shared" si="71"/>
        <v/>
      </c>
      <c r="AA115" t="str">
        <f t="shared" si="64"/>
        <v>insert into XWING.DIAL (ID, SHIP_TYPE_ID, MANEUVER_TYPE_ID, SPEED)
select count('x') + 1, '23','11','2' from XWING.DIAL;</v>
      </c>
      <c r="AB115" t="str">
        <f t="shared" si="65"/>
        <v>insert into XWING.DIAL (ID, SHIP_TYPE_ID, MANEUVER_TYPE_ID, SPEED)
select count('x') + 1, '23','4','2' from XWING.DIAL;</v>
      </c>
      <c r="AC115" t="str">
        <f t="shared" si="66"/>
        <v>insert into XWING.DIAL (ID, SHIP_TYPE_ID, MANEUVER_TYPE_ID, SPEED)
select count('x') + 1, '23','1','2' from XWING.DIAL;</v>
      </c>
      <c r="AD115" t="str">
        <f t="shared" si="67"/>
        <v>insert into XWING.DIAL (ID, SHIP_TYPE_ID, MANEUVER_TYPE_ID, SPEED)
select count('x') + 1, '23','7','2' from XWING.DIAL;</v>
      </c>
      <c r="AE115" t="str">
        <f t="shared" si="68"/>
        <v>insert into XWING.DIAL (ID, SHIP_TYPE_ID, MANEUVER_TYPE_ID, SPEED)
select count('x') + 1, '23','14','2' from XWING.DIAL;</v>
      </c>
      <c r="AF115" t="str">
        <f t="shared" si="69"/>
        <v/>
      </c>
    </row>
    <row r="116" spans="1:32" ht="15.75" thickBot="1" x14ac:dyDescent="0.3">
      <c r="A116" s="19">
        <v>1</v>
      </c>
      <c r="B116" s="36" t="s">
        <v>106</v>
      </c>
      <c r="C116" s="21" t="s">
        <v>106</v>
      </c>
      <c r="D116" s="20"/>
      <c r="E116" s="21" t="s">
        <v>106</v>
      </c>
      <c r="F116" s="30" t="s">
        <v>106</v>
      </c>
      <c r="G116" s="22"/>
      <c r="H116">
        <f>H115</f>
        <v>23</v>
      </c>
      <c r="I116" s="7" t="str">
        <f t="shared" si="76"/>
        <v>VGS</v>
      </c>
      <c r="J116" s="7" t="str">
        <f t="shared" si="72"/>
        <v>VG</v>
      </c>
      <c r="K116" s="7">
        <f t="shared" si="73"/>
        <v>0</v>
      </c>
      <c r="L116" s="7" t="str">
        <f t="shared" si="74"/>
        <v>VD</v>
      </c>
      <c r="M116" s="7" t="str">
        <f t="shared" si="77"/>
        <v>VDS</v>
      </c>
      <c r="N116" s="7">
        <f t="shared" si="75"/>
        <v>0</v>
      </c>
      <c r="O116" t="s">
        <v>500</v>
      </c>
      <c r="P116" s="7" t="s">
        <v>502</v>
      </c>
      <c r="R116" s="7" t="s">
        <v>502</v>
      </c>
      <c r="S116" s="7" t="s">
        <v>500</v>
      </c>
      <c r="U116" s="7">
        <f t="shared" si="46"/>
        <v>11</v>
      </c>
      <c r="V116" s="7">
        <f t="shared" si="47"/>
        <v>4</v>
      </c>
      <c r="W116" s="7" t="str">
        <f t="shared" si="48"/>
        <v/>
      </c>
      <c r="X116" s="7">
        <f t="shared" si="49"/>
        <v>7</v>
      </c>
      <c r="Y116" s="7">
        <f t="shared" si="50"/>
        <v>14</v>
      </c>
      <c r="Z116" s="7" t="str">
        <f t="shared" si="71"/>
        <v/>
      </c>
      <c r="AA116" t="str">
        <f t="shared" si="64"/>
        <v>insert into XWING.DIAL (ID, SHIP_TYPE_ID, MANEUVER_TYPE_ID, SPEED)
select count('x') + 1, '23','11','1' from XWING.DIAL;</v>
      </c>
      <c r="AB116" t="str">
        <f t="shared" si="65"/>
        <v>insert into XWING.DIAL (ID, SHIP_TYPE_ID, MANEUVER_TYPE_ID, SPEED)
select count('x') + 1, '23','4','1' from XWING.DIAL;</v>
      </c>
      <c r="AC116" t="str">
        <f t="shared" si="66"/>
        <v/>
      </c>
      <c r="AD116" t="str">
        <f t="shared" si="67"/>
        <v>insert into XWING.DIAL (ID, SHIP_TYPE_ID, MANEUVER_TYPE_ID, SPEED)
select count('x') + 1, '23','7','1' from XWING.DIAL;</v>
      </c>
      <c r="AE116" t="str">
        <f t="shared" si="68"/>
        <v>insert into XWING.DIAL (ID, SHIP_TYPE_ID, MANEUVER_TYPE_ID, SPEED)
select count('x') + 1, '23','14','1' from XWING.DIAL;</v>
      </c>
      <c r="AF116" t="str">
        <f t="shared" si="69"/>
        <v/>
      </c>
    </row>
    <row r="117" spans="1:32" x14ac:dyDescent="0.25">
      <c r="A117" s="13">
        <v>5</v>
      </c>
      <c r="B117" s="25"/>
      <c r="C117" s="26"/>
      <c r="D117" s="26"/>
      <c r="E117" s="26"/>
      <c r="F117" s="26"/>
      <c r="G117" s="35" t="s">
        <v>106</v>
      </c>
      <c r="H117">
        <f>H116+1</f>
        <v>24</v>
      </c>
      <c r="I117" s="7">
        <f t="shared" si="76"/>
        <v>0</v>
      </c>
      <c r="J117" s="7">
        <f t="shared" si="72"/>
        <v>0</v>
      </c>
      <c r="K117" s="7">
        <f t="shared" si="73"/>
        <v>0</v>
      </c>
      <c r="L117" s="7">
        <f t="shared" si="74"/>
        <v>0</v>
      </c>
      <c r="M117" s="7">
        <f t="shared" si="77"/>
        <v>0</v>
      </c>
      <c r="N117" s="7" t="str">
        <f t="shared" si="75"/>
        <v>DT</v>
      </c>
      <c r="T117" s="7" t="s">
        <v>196</v>
      </c>
      <c r="U117" s="7" t="str">
        <f t="shared" si="46"/>
        <v/>
      </c>
      <c r="V117" s="7" t="str">
        <f t="shared" si="47"/>
        <v/>
      </c>
      <c r="W117" s="7" t="str">
        <f t="shared" si="48"/>
        <v/>
      </c>
      <c r="X117" s="7" t="str">
        <f t="shared" si="49"/>
        <v/>
      </c>
      <c r="Y117" s="7" t="str">
        <f t="shared" si="50"/>
        <v/>
      </c>
      <c r="Z117" s="7">
        <f t="shared" si="71"/>
        <v>16</v>
      </c>
      <c r="AA117" t="str">
        <f t="shared" si="64"/>
        <v/>
      </c>
      <c r="AB117" t="str">
        <f t="shared" si="65"/>
        <v/>
      </c>
      <c r="AC117" t="str">
        <f t="shared" si="66"/>
        <v/>
      </c>
      <c r="AD117" t="str">
        <f t="shared" si="67"/>
        <v/>
      </c>
      <c r="AE117" t="str">
        <f t="shared" si="68"/>
        <v/>
      </c>
      <c r="AF117" t="str">
        <f t="shared" si="69"/>
        <v>insert into XWING.DIAL (ID, SHIP_TYPE_ID, MANEUVER_TYPE_ID, SPEED)
select count('x') + 1, '24','16','5' from XWING.DIAL;</v>
      </c>
    </row>
    <row r="118" spans="1:32" x14ac:dyDescent="0.25">
      <c r="A118" s="13">
        <v>4</v>
      </c>
      <c r="B118" s="28"/>
      <c r="C118" s="15"/>
      <c r="D118" s="14" t="s">
        <v>106</v>
      </c>
      <c r="E118" s="15"/>
      <c r="F118" s="15"/>
      <c r="G118" s="16"/>
      <c r="H118">
        <f>H117</f>
        <v>24</v>
      </c>
      <c r="I118" s="7">
        <f t="shared" si="76"/>
        <v>0</v>
      </c>
      <c r="J118" s="7">
        <f t="shared" si="72"/>
        <v>0</v>
      </c>
      <c r="K118" s="7" t="str">
        <f t="shared" si="73"/>
        <v>D</v>
      </c>
      <c r="L118" s="7">
        <f t="shared" si="74"/>
        <v>0</v>
      </c>
      <c r="M118" s="7">
        <f t="shared" si="77"/>
        <v>0</v>
      </c>
      <c r="N118" s="7">
        <f t="shared" si="75"/>
        <v>0</v>
      </c>
      <c r="Q118" s="7" t="s">
        <v>500</v>
      </c>
      <c r="U118" s="7" t="str">
        <f t="shared" si="46"/>
        <v/>
      </c>
      <c r="V118" s="7" t="str">
        <f t="shared" si="47"/>
        <v/>
      </c>
      <c r="W118" s="7">
        <f t="shared" si="48"/>
        <v>2</v>
      </c>
      <c r="X118" s="7" t="str">
        <f t="shared" si="49"/>
        <v/>
      </c>
      <c r="Y118" s="7" t="str">
        <f t="shared" si="50"/>
        <v/>
      </c>
      <c r="Z118" s="7" t="str">
        <f t="shared" si="71"/>
        <v/>
      </c>
      <c r="AA118" t="str">
        <f t="shared" si="64"/>
        <v/>
      </c>
      <c r="AB118" t="str">
        <f t="shared" si="65"/>
        <v/>
      </c>
      <c r="AC118" t="str">
        <f t="shared" si="66"/>
        <v>insert into XWING.DIAL (ID, SHIP_TYPE_ID, MANEUVER_TYPE_ID, SPEED)
select count('x') + 1, '24','2','4' from XWING.DIAL;</v>
      </c>
      <c r="AD118" t="str">
        <f t="shared" si="67"/>
        <v/>
      </c>
      <c r="AE118" t="str">
        <f t="shared" si="68"/>
        <v/>
      </c>
      <c r="AF118" t="str">
        <f t="shared" si="69"/>
        <v/>
      </c>
    </row>
    <row r="119" spans="1:32" x14ac:dyDescent="0.25">
      <c r="A119" s="13">
        <v>3</v>
      </c>
      <c r="B119" s="31" t="s">
        <v>106</v>
      </c>
      <c r="C119" s="18" t="s">
        <v>106</v>
      </c>
      <c r="D119" s="18" t="s">
        <v>106</v>
      </c>
      <c r="E119" s="18" t="s">
        <v>106</v>
      </c>
      <c r="F119" s="32" t="s">
        <v>106</v>
      </c>
      <c r="G119" s="16"/>
      <c r="H119">
        <f>H118</f>
        <v>24</v>
      </c>
      <c r="I119" s="7" t="s">
        <v>503</v>
      </c>
      <c r="J119" s="7" t="str">
        <f t="shared" si="72"/>
        <v>VG</v>
      </c>
      <c r="K119" s="7" t="str">
        <f t="shared" si="73"/>
        <v>D</v>
      </c>
      <c r="L119" s="7" t="str">
        <f t="shared" si="74"/>
        <v>VD</v>
      </c>
      <c r="M119" s="7" t="s">
        <v>505</v>
      </c>
      <c r="N119" s="7">
        <f t="shared" si="75"/>
        <v>0</v>
      </c>
      <c r="O119" t="s">
        <v>196</v>
      </c>
      <c r="P119" s="7" t="s">
        <v>502</v>
      </c>
      <c r="Q119" s="7" t="s">
        <v>502</v>
      </c>
      <c r="R119" s="7" t="s">
        <v>502</v>
      </c>
      <c r="S119" s="7" t="s">
        <v>196</v>
      </c>
      <c r="U119" s="7">
        <f t="shared" si="46"/>
        <v>18</v>
      </c>
      <c r="V119" s="7">
        <f t="shared" si="47"/>
        <v>4</v>
      </c>
      <c r="W119" s="7">
        <f t="shared" si="48"/>
        <v>1</v>
      </c>
      <c r="X119" s="7">
        <f t="shared" si="49"/>
        <v>7</v>
      </c>
      <c r="Y119" s="7">
        <f t="shared" si="50"/>
        <v>19</v>
      </c>
      <c r="Z119" s="7" t="str">
        <f t="shared" si="71"/>
        <v/>
      </c>
      <c r="AA119" t="str">
        <f t="shared" si="64"/>
        <v>insert into XWING.DIAL (ID, SHIP_TYPE_ID, MANEUVER_TYPE_ID, SPEED)
select count('x') + 1, '24','18','3' from XWING.DIAL;</v>
      </c>
      <c r="AB119" t="str">
        <f t="shared" si="65"/>
        <v>insert into XWING.DIAL (ID, SHIP_TYPE_ID, MANEUVER_TYPE_ID, SPEED)
select count('x') + 1, '24','4','3' from XWING.DIAL;</v>
      </c>
      <c r="AC119" t="str">
        <f t="shared" si="66"/>
        <v>insert into XWING.DIAL (ID, SHIP_TYPE_ID, MANEUVER_TYPE_ID, SPEED)
select count('x') + 1, '24','1','3' from XWING.DIAL;</v>
      </c>
      <c r="AD119" t="str">
        <f t="shared" si="67"/>
        <v>insert into XWING.DIAL (ID, SHIP_TYPE_ID, MANEUVER_TYPE_ID, SPEED)
select count('x') + 1, '24','7','3' from XWING.DIAL;</v>
      </c>
      <c r="AE119" t="str">
        <f t="shared" si="68"/>
        <v>insert into XWING.DIAL (ID, SHIP_TYPE_ID, MANEUVER_TYPE_ID, SPEED)
select count('x') + 1, '24','19','3' from XWING.DIAL;</v>
      </c>
      <c r="AF119" t="str">
        <f t="shared" si="69"/>
        <v/>
      </c>
    </row>
    <row r="120" spans="1:32" x14ac:dyDescent="0.25">
      <c r="A120" s="13">
        <v>2</v>
      </c>
      <c r="B120" s="13" t="s">
        <v>106</v>
      </c>
      <c r="C120" s="18" t="s">
        <v>106</v>
      </c>
      <c r="D120" s="18" t="s">
        <v>106</v>
      </c>
      <c r="E120" s="18" t="s">
        <v>106</v>
      </c>
      <c r="F120" s="14" t="s">
        <v>106</v>
      </c>
      <c r="G120" s="16"/>
      <c r="H120">
        <f>H119</f>
        <v>24</v>
      </c>
      <c r="I120" s="7" t="str">
        <f>IF(B120="x",B$1,0)</f>
        <v>VGS</v>
      </c>
      <c r="J120" s="7" t="str">
        <f t="shared" si="72"/>
        <v>VG</v>
      </c>
      <c r="K120" s="7" t="str">
        <f t="shared" si="73"/>
        <v>D</v>
      </c>
      <c r="L120" s="7" t="str">
        <f t="shared" si="74"/>
        <v>VD</v>
      </c>
      <c r="M120" s="7" t="str">
        <f>IF(F120="x",F$1,0)</f>
        <v>VDS</v>
      </c>
      <c r="N120" s="7">
        <f t="shared" si="75"/>
        <v>0</v>
      </c>
      <c r="O120" t="s">
        <v>500</v>
      </c>
      <c r="P120" s="7" t="s">
        <v>502</v>
      </c>
      <c r="Q120" s="7" t="s">
        <v>502</v>
      </c>
      <c r="R120" s="7" t="s">
        <v>502</v>
      </c>
      <c r="S120" s="7" t="s">
        <v>500</v>
      </c>
      <c r="U120" s="7">
        <f t="shared" si="46"/>
        <v>11</v>
      </c>
      <c r="V120" s="7">
        <f t="shared" si="47"/>
        <v>4</v>
      </c>
      <c r="W120" s="7">
        <f t="shared" si="48"/>
        <v>1</v>
      </c>
      <c r="X120" s="7">
        <f t="shared" si="49"/>
        <v>7</v>
      </c>
      <c r="Y120" s="7">
        <f t="shared" si="50"/>
        <v>14</v>
      </c>
      <c r="Z120" s="7" t="str">
        <f t="shared" si="71"/>
        <v/>
      </c>
      <c r="AA120" t="str">
        <f t="shared" si="64"/>
        <v>insert into XWING.DIAL (ID, SHIP_TYPE_ID, MANEUVER_TYPE_ID, SPEED)
select count('x') + 1, '24','11','2' from XWING.DIAL;</v>
      </c>
      <c r="AB120" t="str">
        <f t="shared" si="65"/>
        <v>insert into XWING.DIAL (ID, SHIP_TYPE_ID, MANEUVER_TYPE_ID, SPEED)
select count('x') + 1, '24','4','2' from XWING.DIAL;</v>
      </c>
      <c r="AC120" t="str">
        <f t="shared" si="66"/>
        <v>insert into XWING.DIAL (ID, SHIP_TYPE_ID, MANEUVER_TYPE_ID, SPEED)
select count('x') + 1, '24','1','2' from XWING.DIAL;</v>
      </c>
      <c r="AD120" t="str">
        <f t="shared" si="67"/>
        <v>insert into XWING.DIAL (ID, SHIP_TYPE_ID, MANEUVER_TYPE_ID, SPEED)
select count('x') + 1, '24','7','2' from XWING.DIAL;</v>
      </c>
      <c r="AE120" t="str">
        <f t="shared" si="68"/>
        <v>insert into XWING.DIAL (ID, SHIP_TYPE_ID, MANEUVER_TYPE_ID, SPEED)
select count('x') + 1, '24','14','2' from XWING.DIAL;</v>
      </c>
      <c r="AF120" t="str">
        <f t="shared" si="69"/>
        <v/>
      </c>
    </row>
    <row r="121" spans="1:32" ht="15.75" thickBot="1" x14ac:dyDescent="0.3">
      <c r="A121" s="19">
        <v>1</v>
      </c>
      <c r="B121" s="36" t="s">
        <v>106</v>
      </c>
      <c r="C121" s="21" t="s">
        <v>106</v>
      </c>
      <c r="D121" s="21" t="s">
        <v>106</v>
      </c>
      <c r="E121" s="21" t="s">
        <v>106</v>
      </c>
      <c r="F121" s="30" t="s">
        <v>106</v>
      </c>
      <c r="G121" s="22"/>
      <c r="H121">
        <f>H120</f>
        <v>24</v>
      </c>
      <c r="I121" s="7" t="str">
        <f>IF(B121="x",B$1,0)</f>
        <v>VGS</v>
      </c>
      <c r="J121" s="7" t="str">
        <f t="shared" si="72"/>
        <v>VG</v>
      </c>
      <c r="K121" s="7" t="str">
        <f t="shared" si="73"/>
        <v>D</v>
      </c>
      <c r="L121" s="7" t="str">
        <f t="shared" si="74"/>
        <v>VD</v>
      </c>
      <c r="M121" s="7" t="str">
        <f>IF(F121="x",F$1,0)</f>
        <v>VDS</v>
      </c>
      <c r="N121" s="7">
        <f t="shared" si="75"/>
        <v>0</v>
      </c>
      <c r="O121" t="s">
        <v>500</v>
      </c>
      <c r="P121" s="7" t="s">
        <v>502</v>
      </c>
      <c r="Q121" s="7" t="s">
        <v>502</v>
      </c>
      <c r="R121" s="7" t="s">
        <v>502</v>
      </c>
      <c r="S121" s="7" t="s">
        <v>500</v>
      </c>
      <c r="U121" s="7">
        <f t="shared" si="46"/>
        <v>11</v>
      </c>
      <c r="V121" s="7">
        <f t="shared" si="47"/>
        <v>4</v>
      </c>
      <c r="W121" s="7">
        <f t="shared" si="48"/>
        <v>1</v>
      </c>
      <c r="X121" s="7">
        <f t="shared" si="49"/>
        <v>7</v>
      </c>
      <c r="Y121" s="7">
        <f t="shared" si="50"/>
        <v>14</v>
      </c>
      <c r="Z121" s="7" t="str">
        <f t="shared" si="71"/>
        <v/>
      </c>
      <c r="AA121" t="str">
        <f t="shared" si="64"/>
        <v>insert into XWING.DIAL (ID, SHIP_TYPE_ID, MANEUVER_TYPE_ID, SPEED)
select count('x') + 1, '24','11','1' from XWING.DIAL;</v>
      </c>
      <c r="AB121" t="str">
        <f t="shared" si="65"/>
        <v>insert into XWING.DIAL (ID, SHIP_TYPE_ID, MANEUVER_TYPE_ID, SPEED)
select count('x') + 1, '24','4','1' from XWING.DIAL;</v>
      </c>
      <c r="AC121" t="str">
        <f t="shared" si="66"/>
        <v>insert into XWING.DIAL (ID, SHIP_TYPE_ID, MANEUVER_TYPE_ID, SPEED)
select count('x') + 1, '24','1','1' from XWING.DIAL;</v>
      </c>
      <c r="AD121" t="str">
        <f t="shared" si="67"/>
        <v>insert into XWING.DIAL (ID, SHIP_TYPE_ID, MANEUVER_TYPE_ID, SPEED)
select count('x') + 1, '24','7','1' from XWING.DIAL;</v>
      </c>
      <c r="AE121" t="str">
        <f t="shared" si="68"/>
        <v>insert into XWING.DIAL (ID, SHIP_TYPE_ID, MANEUVER_TYPE_ID, SPEED)
select count('x') + 1, '24','14','1' from XWING.DIAL;</v>
      </c>
      <c r="AF121" t="str">
        <f t="shared" si="69"/>
        <v/>
      </c>
    </row>
    <row r="122" spans="1:32" x14ac:dyDescent="0.25">
      <c r="A122" s="13">
        <v>5</v>
      </c>
      <c r="B122" s="25"/>
      <c r="C122" s="26"/>
      <c r="D122" s="26"/>
      <c r="E122" s="26"/>
      <c r="F122" s="26"/>
      <c r="G122" s="27"/>
      <c r="H122">
        <v>30</v>
      </c>
      <c r="I122" s="7">
        <f t="shared" ref="I122:I131" si="78">IF(B122="x",B$1,0)</f>
        <v>0</v>
      </c>
      <c r="J122" s="7">
        <f t="shared" si="72"/>
        <v>0</v>
      </c>
      <c r="K122" s="7">
        <f t="shared" si="73"/>
        <v>0</v>
      </c>
      <c r="L122" s="7">
        <f t="shared" si="74"/>
        <v>0</v>
      </c>
      <c r="M122" s="7">
        <f t="shared" ref="M122:M131" si="79">IF(F122="x",F$1,0)</f>
        <v>0</v>
      </c>
      <c r="N122" s="7">
        <f t="shared" si="75"/>
        <v>0</v>
      </c>
      <c r="U122" s="7" t="str">
        <f t="shared" ref="U122:U131" si="80">IF(I122="VGS",IF(O122="G",10,IF(O122="W",11,12)),IF(I122="SG",18,""))</f>
        <v/>
      </c>
      <c r="V122" s="7" t="str">
        <f t="shared" ref="V122:V131" si="81">IF(J122="VG",IF(P122="G",4,IF(P122="W",5,6)),"")</f>
        <v/>
      </c>
      <c r="W122" s="7" t="str">
        <f t="shared" ref="W122:W131" si="82">IF(K122="D",IF(Q122="G",1,IF(Q122="W",2,3)),IF(K122="S",17,""))</f>
        <v/>
      </c>
      <c r="X122" s="7" t="str">
        <f t="shared" ref="X122:X131" si="83">IF(L122="VD",IF(R122="G",7,IF(R122="W",8,9)),"")</f>
        <v/>
      </c>
      <c r="Y122" s="7" t="str">
        <f t="shared" ref="Y122:Y131" si="84">IF(M122="VDS",IF(S122="G",13,IF(S122="W",14,15)),IF(M122="SD",19,""))</f>
        <v/>
      </c>
      <c r="Z122" s="7" t="str">
        <f t="shared" si="71"/>
        <v/>
      </c>
      <c r="AA122" t="str">
        <f t="shared" si="64"/>
        <v/>
      </c>
      <c r="AB122" t="str">
        <f t="shared" si="65"/>
        <v/>
      </c>
      <c r="AC122" t="str">
        <f t="shared" si="66"/>
        <v/>
      </c>
      <c r="AD122" t="str">
        <f t="shared" si="67"/>
        <v/>
      </c>
      <c r="AE122" t="str">
        <f t="shared" si="68"/>
        <v/>
      </c>
      <c r="AF122" t="str">
        <f t="shared" si="69"/>
        <v/>
      </c>
    </row>
    <row r="123" spans="1:32" x14ac:dyDescent="0.25">
      <c r="A123" s="13">
        <v>4</v>
      </c>
      <c r="B123" s="28"/>
      <c r="C123" s="15"/>
      <c r="D123" s="14" t="s">
        <v>106</v>
      </c>
      <c r="E123" s="15"/>
      <c r="F123" s="15"/>
      <c r="G123" s="17" t="s">
        <v>106</v>
      </c>
      <c r="H123">
        <f>H122</f>
        <v>30</v>
      </c>
      <c r="I123" s="7">
        <f t="shared" si="78"/>
        <v>0</v>
      </c>
      <c r="J123" s="7">
        <f t="shared" si="72"/>
        <v>0</v>
      </c>
      <c r="K123" s="7" t="str">
        <f t="shared" si="73"/>
        <v>D</v>
      </c>
      <c r="L123" s="7">
        <f t="shared" si="74"/>
        <v>0</v>
      </c>
      <c r="M123" s="7">
        <f t="shared" si="79"/>
        <v>0</v>
      </c>
      <c r="N123" s="7" t="str">
        <f t="shared" si="75"/>
        <v>DT</v>
      </c>
      <c r="Q123" s="7" t="s">
        <v>500</v>
      </c>
      <c r="T123" s="7" t="s">
        <v>196</v>
      </c>
      <c r="U123" s="7" t="str">
        <f t="shared" si="80"/>
        <v/>
      </c>
      <c r="V123" s="7" t="str">
        <f t="shared" si="81"/>
        <v/>
      </c>
      <c r="W123" s="7">
        <f t="shared" si="82"/>
        <v>2</v>
      </c>
      <c r="X123" s="7" t="str">
        <f t="shared" si="83"/>
        <v/>
      </c>
      <c r="Y123" s="7" t="str">
        <f t="shared" si="84"/>
        <v/>
      </c>
      <c r="Z123" s="7">
        <f t="shared" si="71"/>
        <v>16</v>
      </c>
      <c r="AA123" t="str">
        <f t="shared" si="64"/>
        <v/>
      </c>
      <c r="AB123" t="str">
        <f t="shared" si="65"/>
        <v/>
      </c>
      <c r="AC123" t="str">
        <f t="shared" si="66"/>
        <v>insert into XWING.DIAL (ID, SHIP_TYPE_ID, MANEUVER_TYPE_ID, SPEED)
select count('x') + 1, '30','2','4' from XWING.DIAL;</v>
      </c>
      <c r="AD123" t="str">
        <f t="shared" si="67"/>
        <v/>
      </c>
      <c r="AE123" t="str">
        <f t="shared" si="68"/>
        <v/>
      </c>
      <c r="AF123" t="str">
        <f t="shared" si="69"/>
        <v>insert into XWING.DIAL (ID, SHIP_TYPE_ID, MANEUVER_TYPE_ID, SPEED)
select count('x') + 1, '30','16','4' from XWING.DIAL;</v>
      </c>
    </row>
    <row r="124" spans="1:32" x14ac:dyDescent="0.25">
      <c r="A124" s="13">
        <v>3</v>
      </c>
      <c r="B124" s="39" t="s">
        <v>106</v>
      </c>
      <c r="C124" s="14" t="s">
        <v>106</v>
      </c>
      <c r="D124" s="14" t="s">
        <v>106</v>
      </c>
      <c r="E124" s="14" t="s">
        <v>106</v>
      </c>
      <c r="F124" s="40" t="s">
        <v>106</v>
      </c>
      <c r="G124" s="17" t="s">
        <v>106</v>
      </c>
      <c r="H124">
        <f>H123</f>
        <v>30</v>
      </c>
      <c r="I124" s="7" t="str">
        <f t="shared" si="78"/>
        <v>VGS</v>
      </c>
      <c r="J124" s="7" t="str">
        <f t="shared" si="72"/>
        <v>VG</v>
      </c>
      <c r="K124" s="7" t="str">
        <f t="shared" si="73"/>
        <v>D</v>
      </c>
      <c r="L124" s="7" t="str">
        <f t="shared" si="74"/>
        <v>VD</v>
      </c>
      <c r="M124" s="7" t="str">
        <f t="shared" si="79"/>
        <v>VDS</v>
      </c>
      <c r="N124" s="7" t="str">
        <f t="shared" si="75"/>
        <v>DT</v>
      </c>
      <c r="O124" t="s">
        <v>500</v>
      </c>
      <c r="P124" s="7" t="s">
        <v>500</v>
      </c>
      <c r="Q124" s="7" t="s">
        <v>500</v>
      </c>
      <c r="R124" s="7" t="s">
        <v>500</v>
      </c>
      <c r="S124" s="7" t="s">
        <v>500</v>
      </c>
      <c r="T124" s="7" t="s">
        <v>196</v>
      </c>
      <c r="U124" s="7">
        <f t="shared" si="80"/>
        <v>11</v>
      </c>
      <c r="V124" s="7">
        <f t="shared" si="81"/>
        <v>5</v>
      </c>
      <c r="W124" s="7">
        <f t="shared" si="82"/>
        <v>2</v>
      </c>
      <c r="X124" s="7">
        <f t="shared" si="83"/>
        <v>8</v>
      </c>
      <c r="Y124" s="7">
        <f t="shared" si="84"/>
        <v>14</v>
      </c>
      <c r="Z124" s="7">
        <f t="shared" si="71"/>
        <v>16</v>
      </c>
      <c r="AA124" t="str">
        <f t="shared" si="64"/>
        <v>insert into XWING.DIAL (ID, SHIP_TYPE_ID, MANEUVER_TYPE_ID, SPEED)
select count('x') + 1, '30','11','3' from XWING.DIAL;</v>
      </c>
      <c r="AB124" t="str">
        <f t="shared" si="65"/>
        <v>insert into XWING.DIAL (ID, SHIP_TYPE_ID, MANEUVER_TYPE_ID, SPEED)
select count('x') + 1, '30','5','3' from XWING.DIAL;</v>
      </c>
      <c r="AC124" t="str">
        <f t="shared" si="66"/>
        <v>insert into XWING.DIAL (ID, SHIP_TYPE_ID, MANEUVER_TYPE_ID, SPEED)
select count('x') + 1, '30','2','3' from XWING.DIAL;</v>
      </c>
      <c r="AD124" t="str">
        <f t="shared" si="67"/>
        <v>insert into XWING.DIAL (ID, SHIP_TYPE_ID, MANEUVER_TYPE_ID, SPEED)
select count('x') + 1, '30','8','3' from XWING.DIAL;</v>
      </c>
      <c r="AE124" t="str">
        <f t="shared" si="68"/>
        <v>insert into XWING.DIAL (ID, SHIP_TYPE_ID, MANEUVER_TYPE_ID, SPEED)
select count('x') + 1, '30','14','3' from XWING.DIAL;</v>
      </c>
      <c r="AF124" t="str">
        <f t="shared" si="69"/>
        <v>insert into XWING.DIAL (ID, SHIP_TYPE_ID, MANEUVER_TYPE_ID, SPEED)
select count('x') + 1, '30','16','3' from XWING.DIAL;</v>
      </c>
    </row>
    <row r="125" spans="1:32" x14ac:dyDescent="0.25">
      <c r="A125" s="13">
        <v>2</v>
      </c>
      <c r="B125" s="13" t="s">
        <v>106</v>
      </c>
      <c r="C125" s="14" t="s">
        <v>106</v>
      </c>
      <c r="D125" s="18" t="s">
        <v>106</v>
      </c>
      <c r="E125" s="14" t="s">
        <v>106</v>
      </c>
      <c r="F125" s="14" t="s">
        <v>106</v>
      </c>
      <c r="G125" s="16"/>
      <c r="H125">
        <f>H124</f>
        <v>30</v>
      </c>
      <c r="I125" s="7" t="str">
        <f t="shared" si="78"/>
        <v>VGS</v>
      </c>
      <c r="J125" s="7" t="str">
        <f t="shared" si="72"/>
        <v>VG</v>
      </c>
      <c r="K125" s="7" t="str">
        <f t="shared" si="73"/>
        <v>D</v>
      </c>
      <c r="L125" s="7" t="str">
        <f t="shared" si="74"/>
        <v>VD</v>
      </c>
      <c r="M125" s="7" t="str">
        <f t="shared" si="79"/>
        <v>VDS</v>
      </c>
      <c r="N125" s="7">
        <f t="shared" si="75"/>
        <v>0</v>
      </c>
      <c r="O125" t="s">
        <v>500</v>
      </c>
      <c r="P125" s="7" t="s">
        <v>500</v>
      </c>
      <c r="Q125" s="7" t="s">
        <v>502</v>
      </c>
      <c r="R125" s="7" t="s">
        <v>500</v>
      </c>
      <c r="S125" s="7" t="s">
        <v>500</v>
      </c>
      <c r="U125" s="7">
        <f t="shared" si="80"/>
        <v>11</v>
      </c>
      <c r="V125" s="7">
        <f t="shared" si="81"/>
        <v>5</v>
      </c>
      <c r="W125" s="7">
        <f t="shared" si="82"/>
        <v>1</v>
      </c>
      <c r="X125" s="7">
        <f t="shared" si="83"/>
        <v>8</v>
      </c>
      <c r="Y125" s="7">
        <f t="shared" si="84"/>
        <v>14</v>
      </c>
      <c r="Z125" s="7" t="str">
        <f t="shared" si="71"/>
        <v/>
      </c>
      <c r="AA125" t="str">
        <f t="shared" si="64"/>
        <v>insert into XWING.DIAL (ID, SHIP_TYPE_ID, MANEUVER_TYPE_ID, SPEED)
select count('x') + 1, '30','11','2' from XWING.DIAL;</v>
      </c>
      <c r="AB125" t="str">
        <f t="shared" si="65"/>
        <v>insert into XWING.DIAL (ID, SHIP_TYPE_ID, MANEUVER_TYPE_ID, SPEED)
select count('x') + 1, '30','5','2' from XWING.DIAL;</v>
      </c>
      <c r="AC125" t="str">
        <f t="shared" si="66"/>
        <v>insert into XWING.DIAL (ID, SHIP_TYPE_ID, MANEUVER_TYPE_ID, SPEED)
select count('x') + 1, '30','1','2' from XWING.DIAL;</v>
      </c>
      <c r="AD125" t="str">
        <f t="shared" si="67"/>
        <v>insert into XWING.DIAL (ID, SHIP_TYPE_ID, MANEUVER_TYPE_ID, SPEED)
select count('x') + 1, '30','8','2' from XWING.DIAL;</v>
      </c>
      <c r="AE125" t="str">
        <f t="shared" si="68"/>
        <v>insert into XWING.DIAL (ID, SHIP_TYPE_ID, MANEUVER_TYPE_ID, SPEED)
select count('x') + 1, '30','14','2' from XWING.DIAL;</v>
      </c>
      <c r="AF125" t="str">
        <f t="shared" si="69"/>
        <v/>
      </c>
    </row>
    <row r="126" spans="1:32" ht="15.75" thickBot="1" x14ac:dyDescent="0.3">
      <c r="A126" s="19">
        <v>1</v>
      </c>
      <c r="B126" s="29"/>
      <c r="C126" s="21" t="s">
        <v>106</v>
      </c>
      <c r="D126" s="21" t="s">
        <v>106</v>
      </c>
      <c r="E126" s="21" t="s">
        <v>106</v>
      </c>
      <c r="F126" s="20"/>
      <c r="G126" s="22"/>
      <c r="H126">
        <f>H125</f>
        <v>30</v>
      </c>
      <c r="I126" s="7">
        <f t="shared" si="78"/>
        <v>0</v>
      </c>
      <c r="J126" s="7" t="str">
        <f t="shared" si="72"/>
        <v>VG</v>
      </c>
      <c r="K126" s="7" t="str">
        <f t="shared" si="73"/>
        <v>D</v>
      </c>
      <c r="L126" s="7" t="str">
        <f t="shared" si="74"/>
        <v>VD</v>
      </c>
      <c r="M126" s="7">
        <f t="shared" si="79"/>
        <v>0</v>
      </c>
      <c r="N126" s="7">
        <f t="shared" si="75"/>
        <v>0</v>
      </c>
      <c r="P126" s="7" t="s">
        <v>502</v>
      </c>
      <c r="Q126" s="7" t="s">
        <v>502</v>
      </c>
      <c r="R126" s="7" t="s">
        <v>502</v>
      </c>
      <c r="U126" s="7" t="str">
        <f t="shared" si="80"/>
        <v/>
      </c>
      <c r="V126" s="7">
        <f t="shared" si="81"/>
        <v>4</v>
      </c>
      <c r="W126" s="7">
        <f t="shared" si="82"/>
        <v>1</v>
      </c>
      <c r="X126" s="7">
        <f t="shared" si="83"/>
        <v>7</v>
      </c>
      <c r="Y126" s="7" t="str">
        <f t="shared" si="84"/>
        <v/>
      </c>
      <c r="Z126" s="7" t="str">
        <f t="shared" si="71"/>
        <v/>
      </c>
      <c r="AA126" t="str">
        <f t="shared" si="64"/>
        <v/>
      </c>
      <c r="AB126" t="str">
        <f t="shared" si="65"/>
        <v>insert into XWING.DIAL (ID, SHIP_TYPE_ID, MANEUVER_TYPE_ID, SPEED)
select count('x') + 1, '30','4','1' from XWING.DIAL;</v>
      </c>
      <c r="AC126" t="str">
        <f t="shared" si="66"/>
        <v>insert into XWING.DIAL (ID, SHIP_TYPE_ID, MANEUVER_TYPE_ID, SPEED)
select count('x') + 1, '30','1','1' from XWING.DIAL;</v>
      </c>
      <c r="AD126" t="str">
        <f t="shared" si="67"/>
        <v>insert into XWING.DIAL (ID, SHIP_TYPE_ID, MANEUVER_TYPE_ID, SPEED)
select count('x') + 1, '30','7','1' from XWING.DIAL;</v>
      </c>
      <c r="AE126" t="str">
        <f t="shared" si="68"/>
        <v/>
      </c>
      <c r="AF126" t="str">
        <f t="shared" si="69"/>
        <v/>
      </c>
    </row>
    <row r="127" spans="1:32" x14ac:dyDescent="0.25">
      <c r="A127" s="13">
        <v>5</v>
      </c>
      <c r="B127" s="25"/>
      <c r="C127" s="26"/>
      <c r="D127" s="26"/>
      <c r="E127" s="26"/>
      <c r="F127" s="26"/>
      <c r="G127" s="27"/>
      <c r="H127">
        <f>H126+1</f>
        <v>31</v>
      </c>
      <c r="I127" s="7">
        <f t="shared" si="78"/>
        <v>0</v>
      </c>
      <c r="J127" s="7">
        <f t="shared" si="72"/>
        <v>0</v>
      </c>
      <c r="K127" s="7">
        <f t="shared" si="73"/>
        <v>0</v>
      </c>
      <c r="L127" s="7">
        <f t="shared" si="74"/>
        <v>0</v>
      </c>
      <c r="M127" s="7">
        <f t="shared" si="79"/>
        <v>0</v>
      </c>
      <c r="N127" s="7">
        <f t="shared" si="75"/>
        <v>0</v>
      </c>
      <c r="U127" s="7" t="str">
        <f t="shared" si="80"/>
        <v/>
      </c>
      <c r="V127" s="7" t="str">
        <f t="shared" si="81"/>
        <v/>
      </c>
      <c r="W127" s="7" t="str">
        <f t="shared" si="82"/>
        <v/>
      </c>
      <c r="X127" s="7" t="str">
        <f t="shared" si="83"/>
        <v/>
      </c>
      <c r="Y127" s="7" t="str">
        <f t="shared" si="84"/>
        <v/>
      </c>
      <c r="Z127" s="7" t="str">
        <f t="shared" si="71"/>
        <v/>
      </c>
      <c r="AA127" t="str">
        <f t="shared" si="64"/>
        <v/>
      </c>
      <c r="AB127" t="str">
        <f t="shared" si="65"/>
        <v/>
      </c>
      <c r="AC127" t="str">
        <f t="shared" si="66"/>
        <v/>
      </c>
      <c r="AD127" t="str">
        <f t="shared" si="67"/>
        <v/>
      </c>
      <c r="AE127" t="str">
        <f t="shared" si="68"/>
        <v/>
      </c>
      <c r="AF127" t="str">
        <f t="shared" si="69"/>
        <v/>
      </c>
    </row>
    <row r="128" spans="1:32" x14ac:dyDescent="0.25">
      <c r="A128" s="13">
        <v>4</v>
      </c>
      <c r="B128" s="28"/>
      <c r="C128" s="15"/>
      <c r="D128" s="32" t="s">
        <v>106</v>
      </c>
      <c r="E128" s="15"/>
      <c r="F128" s="15"/>
      <c r="G128" s="16"/>
      <c r="H128">
        <f>H127</f>
        <v>31</v>
      </c>
      <c r="I128" s="7">
        <f t="shared" si="78"/>
        <v>0</v>
      </c>
      <c r="J128" s="7">
        <f t="shared" si="72"/>
        <v>0</v>
      </c>
      <c r="K128" s="7" t="str">
        <f t="shared" si="73"/>
        <v>D</v>
      </c>
      <c r="L128" s="7">
        <f t="shared" si="74"/>
        <v>0</v>
      </c>
      <c r="M128" s="7">
        <f t="shared" si="79"/>
        <v>0</v>
      </c>
      <c r="N128" s="7">
        <f t="shared" si="75"/>
        <v>0</v>
      </c>
      <c r="Q128" s="7" t="s">
        <v>196</v>
      </c>
      <c r="U128" s="7" t="str">
        <f t="shared" si="80"/>
        <v/>
      </c>
      <c r="V128" s="7" t="str">
        <f t="shared" si="81"/>
        <v/>
      </c>
      <c r="W128" s="7">
        <f t="shared" si="82"/>
        <v>3</v>
      </c>
      <c r="X128" s="7" t="str">
        <f t="shared" si="83"/>
        <v/>
      </c>
      <c r="Y128" s="7" t="str">
        <f t="shared" si="84"/>
        <v/>
      </c>
      <c r="Z128" s="7" t="str">
        <f t="shared" si="71"/>
        <v/>
      </c>
      <c r="AA128" t="str">
        <f t="shared" si="64"/>
        <v/>
      </c>
      <c r="AB128" t="str">
        <f t="shared" si="65"/>
        <v/>
      </c>
      <c r="AC128" t="str">
        <f t="shared" si="66"/>
        <v>insert into XWING.DIAL (ID, SHIP_TYPE_ID, MANEUVER_TYPE_ID, SPEED)
select count('x') + 1, '31','3','4' from XWING.DIAL;</v>
      </c>
      <c r="AD128" t="str">
        <f t="shared" si="67"/>
        <v/>
      </c>
      <c r="AE128" t="str">
        <f t="shared" si="68"/>
        <v/>
      </c>
      <c r="AF128" t="str">
        <f t="shared" si="69"/>
        <v/>
      </c>
    </row>
    <row r="129" spans="1:32" x14ac:dyDescent="0.25">
      <c r="A129" s="13">
        <v>3</v>
      </c>
      <c r="B129" s="28"/>
      <c r="C129" s="32" t="s">
        <v>106</v>
      </c>
      <c r="D129" s="14" t="s">
        <v>106</v>
      </c>
      <c r="E129" s="32" t="s">
        <v>106</v>
      </c>
      <c r="F129" s="15"/>
      <c r="G129" s="16"/>
      <c r="H129">
        <f>H128</f>
        <v>31</v>
      </c>
      <c r="I129" s="7">
        <f t="shared" si="78"/>
        <v>0</v>
      </c>
      <c r="J129" s="7" t="str">
        <f t="shared" si="72"/>
        <v>VG</v>
      </c>
      <c r="K129" s="7" t="str">
        <f t="shared" si="73"/>
        <v>D</v>
      </c>
      <c r="L129" s="7" t="str">
        <f t="shared" si="74"/>
        <v>VD</v>
      </c>
      <c r="M129" s="7">
        <f t="shared" si="79"/>
        <v>0</v>
      </c>
      <c r="N129" s="7">
        <f t="shared" si="75"/>
        <v>0</v>
      </c>
      <c r="P129" s="7" t="s">
        <v>196</v>
      </c>
      <c r="Q129" s="7" t="s">
        <v>500</v>
      </c>
      <c r="R129" s="7" t="s">
        <v>196</v>
      </c>
      <c r="U129" s="7" t="str">
        <f t="shared" si="80"/>
        <v/>
      </c>
      <c r="V129" s="7">
        <f t="shared" si="81"/>
        <v>6</v>
      </c>
      <c r="W129" s="7">
        <f t="shared" si="82"/>
        <v>2</v>
      </c>
      <c r="X129" s="7">
        <f t="shared" si="83"/>
        <v>9</v>
      </c>
      <c r="Y129" s="7" t="str">
        <f t="shared" si="84"/>
        <v/>
      </c>
      <c r="Z129" s="7" t="str">
        <f t="shared" si="71"/>
        <v/>
      </c>
      <c r="AA129" t="str">
        <f t="shared" si="64"/>
        <v/>
      </c>
      <c r="AB129" t="str">
        <f t="shared" si="65"/>
        <v>insert into XWING.DIAL (ID, SHIP_TYPE_ID, MANEUVER_TYPE_ID, SPEED)
select count('x') + 1, '31','6','3' from XWING.DIAL;</v>
      </c>
      <c r="AC129" t="str">
        <f t="shared" si="66"/>
        <v>insert into XWING.DIAL (ID, SHIP_TYPE_ID, MANEUVER_TYPE_ID, SPEED)
select count('x') + 1, '31','2','3' from XWING.DIAL;</v>
      </c>
      <c r="AD129" t="str">
        <f t="shared" si="67"/>
        <v>insert into XWING.DIAL (ID, SHIP_TYPE_ID, MANEUVER_TYPE_ID, SPEED)
select count('x') + 1, '31','9','3' from XWING.DIAL;</v>
      </c>
      <c r="AE129" t="str">
        <f t="shared" si="68"/>
        <v/>
      </c>
      <c r="AF129" t="str">
        <f t="shared" si="69"/>
        <v/>
      </c>
    </row>
    <row r="130" spans="1:32" x14ac:dyDescent="0.25">
      <c r="A130" s="13">
        <v>2</v>
      </c>
      <c r="B130" s="13" t="s">
        <v>106</v>
      </c>
      <c r="C130" s="14" t="s">
        <v>106</v>
      </c>
      <c r="D130" s="18" t="s">
        <v>106</v>
      </c>
      <c r="E130" s="14" t="s">
        <v>106</v>
      </c>
      <c r="F130" s="14" t="s">
        <v>106</v>
      </c>
      <c r="G130" s="16"/>
      <c r="H130">
        <f>H129</f>
        <v>31</v>
      </c>
      <c r="I130" s="7" t="str">
        <f t="shared" si="78"/>
        <v>VGS</v>
      </c>
      <c r="J130" s="7" t="str">
        <f t="shared" si="72"/>
        <v>VG</v>
      </c>
      <c r="K130" s="7" t="str">
        <f t="shared" si="73"/>
        <v>D</v>
      </c>
      <c r="L130" s="7" t="str">
        <f t="shared" si="74"/>
        <v>VD</v>
      </c>
      <c r="M130" s="7" t="str">
        <f t="shared" si="79"/>
        <v>VDS</v>
      </c>
      <c r="N130" s="7">
        <f t="shared" si="75"/>
        <v>0</v>
      </c>
      <c r="O130" t="s">
        <v>500</v>
      </c>
      <c r="P130" s="7" t="s">
        <v>500</v>
      </c>
      <c r="Q130" s="7" t="s">
        <v>502</v>
      </c>
      <c r="R130" s="7" t="s">
        <v>500</v>
      </c>
      <c r="S130" s="7" t="s">
        <v>500</v>
      </c>
      <c r="U130" s="7">
        <f t="shared" si="80"/>
        <v>11</v>
      </c>
      <c r="V130" s="7">
        <f t="shared" si="81"/>
        <v>5</v>
      </c>
      <c r="W130" s="7">
        <f t="shared" si="82"/>
        <v>1</v>
      </c>
      <c r="X130" s="7">
        <f t="shared" si="83"/>
        <v>8</v>
      </c>
      <c r="Y130" s="7">
        <f t="shared" si="84"/>
        <v>14</v>
      </c>
      <c r="Z130" s="7" t="str">
        <f t="shared" si="71"/>
        <v/>
      </c>
      <c r="AA130" t="str">
        <f t="shared" si="64"/>
        <v>insert into XWING.DIAL (ID, SHIP_TYPE_ID, MANEUVER_TYPE_ID, SPEED)
select count('x') + 1, '31','11','2' from XWING.DIAL;</v>
      </c>
      <c r="AB130" t="str">
        <f t="shared" si="65"/>
        <v>insert into XWING.DIAL (ID, SHIP_TYPE_ID, MANEUVER_TYPE_ID, SPEED)
select count('x') + 1, '31','5','2' from XWING.DIAL;</v>
      </c>
      <c r="AC130" t="str">
        <f t="shared" si="66"/>
        <v>insert into XWING.DIAL (ID, SHIP_TYPE_ID, MANEUVER_TYPE_ID, SPEED)
select count('x') + 1, '31','1','2' from XWING.DIAL;</v>
      </c>
      <c r="AD130" t="str">
        <f t="shared" si="67"/>
        <v>insert into XWING.DIAL (ID, SHIP_TYPE_ID, MANEUVER_TYPE_ID, SPEED)
select count('x') + 1, '31','8','2' from XWING.DIAL;</v>
      </c>
      <c r="AE130" t="str">
        <f t="shared" si="68"/>
        <v>insert into XWING.DIAL (ID, SHIP_TYPE_ID, MANEUVER_TYPE_ID, SPEED)
select count('x') + 1, '31','14','2' from XWING.DIAL;</v>
      </c>
      <c r="AF130" t="str">
        <f t="shared" si="69"/>
        <v/>
      </c>
    </row>
    <row r="131" spans="1:32" ht="15.75" thickBot="1" x14ac:dyDescent="0.3">
      <c r="A131" s="19">
        <v>1</v>
      </c>
      <c r="B131" s="29"/>
      <c r="C131" s="21" t="s">
        <v>106</v>
      </c>
      <c r="D131" s="21" t="s">
        <v>106</v>
      </c>
      <c r="E131" s="21" t="s">
        <v>106</v>
      </c>
      <c r="F131" s="20"/>
      <c r="G131" s="22"/>
      <c r="H131">
        <f>H130</f>
        <v>31</v>
      </c>
      <c r="I131" s="7">
        <f t="shared" si="78"/>
        <v>0</v>
      </c>
      <c r="J131" s="7" t="str">
        <f t="shared" si="72"/>
        <v>VG</v>
      </c>
      <c r="K131" s="7" t="str">
        <f t="shared" si="73"/>
        <v>D</v>
      </c>
      <c r="L131" s="7" t="str">
        <f t="shared" si="74"/>
        <v>VD</v>
      </c>
      <c r="M131" s="7">
        <f t="shared" si="79"/>
        <v>0</v>
      </c>
      <c r="N131" s="7">
        <f t="shared" si="75"/>
        <v>0</v>
      </c>
      <c r="P131" s="7" t="s">
        <v>502</v>
      </c>
      <c r="Q131" s="7" t="s">
        <v>502</v>
      </c>
      <c r="R131" s="7" t="s">
        <v>502</v>
      </c>
      <c r="U131" s="7" t="str">
        <f t="shared" si="80"/>
        <v/>
      </c>
      <c r="V131" s="7">
        <f t="shared" si="81"/>
        <v>4</v>
      </c>
      <c r="W131" s="7">
        <f t="shared" si="82"/>
        <v>1</v>
      </c>
      <c r="X131" s="7">
        <f t="shared" si="83"/>
        <v>7</v>
      </c>
      <c r="Y131" s="7" t="str">
        <f t="shared" si="84"/>
        <v/>
      </c>
      <c r="Z131" s="7" t="str">
        <f t="shared" si="71"/>
        <v/>
      </c>
      <c r="AA131" t="str">
        <f t="shared" si="64"/>
        <v/>
      </c>
      <c r="AB131" t="str">
        <f t="shared" si="65"/>
        <v>insert into XWING.DIAL (ID, SHIP_TYPE_ID, MANEUVER_TYPE_ID, SPEED)
select count('x') + 1, '31','4','1' from XWING.DIAL;</v>
      </c>
      <c r="AC131" t="str">
        <f t="shared" si="66"/>
        <v>insert into XWING.DIAL (ID, SHIP_TYPE_ID, MANEUVER_TYPE_ID, SPEED)
select count('x') + 1, '31','1','1' from XWING.DIAL;</v>
      </c>
      <c r="AD131" t="str">
        <f t="shared" si="67"/>
        <v>insert into XWING.DIAL (ID, SHIP_TYPE_ID, MANEUVER_TYPE_ID, SPEED)
select count('x') + 1, '31','7','1' from XWING.DIAL;</v>
      </c>
      <c r="AE131" t="str">
        <f t="shared" si="68"/>
        <v/>
      </c>
      <c r="AF131" t="str">
        <f t="shared" si="69"/>
        <v/>
      </c>
    </row>
  </sheetData>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B19" sqref="B19"/>
    </sheetView>
  </sheetViews>
  <sheetFormatPr baseColWidth="10" defaultRowHeight="15" x14ac:dyDescent="0.25"/>
  <cols>
    <col min="2" max="2" width="20.28515625" customWidth="1"/>
    <col min="4" max="4" width="17.28515625" bestFit="1" customWidth="1"/>
    <col min="5" max="5" width="23.42578125" bestFit="1" customWidth="1"/>
  </cols>
  <sheetData>
    <row r="1" spans="1:6" x14ac:dyDescent="0.25">
      <c r="A1" t="s">
        <v>120</v>
      </c>
      <c r="B1" t="s">
        <v>310</v>
      </c>
      <c r="C1" t="s">
        <v>479</v>
      </c>
      <c r="D1" t="s">
        <v>311</v>
      </c>
      <c r="E1" t="s">
        <v>480</v>
      </c>
    </row>
    <row r="2" spans="1:6" x14ac:dyDescent="0.25">
      <c r="A2">
        <v>1</v>
      </c>
      <c r="B2" t="s">
        <v>467</v>
      </c>
      <c r="C2" t="s">
        <v>473</v>
      </c>
      <c r="D2" t="str">
        <f>B2&amp;" "&amp;C2</f>
        <v>Straight Green</v>
      </c>
      <c r="E2" t="s">
        <v>482</v>
      </c>
      <c r="F2" t="str">
        <f t="shared" ref="F2:F20" si="0">"insert into XWING.MANEUVER_TYPE ("&amp;A$1&amp;","&amp;B$1&amp;","&amp;D$1&amp;","&amp;C$1&amp;","&amp;E$1&amp;")
values ('"&amp;A2&amp;"','"&amp;B2&amp;"','"&amp;D2&amp;"','"&amp;C2&amp;"','"&amp;E2&amp;"');"</f>
        <v>insert into XWING.MANEUVER_TYPE (ID,NAME,DESCRIPTION,DIFFICULTY,ICON)
values ('1','Straight','Straight Green','Green','icone_straight-g.png');</v>
      </c>
    </row>
    <row r="3" spans="1:6" x14ac:dyDescent="0.25">
      <c r="A3">
        <v>2</v>
      </c>
      <c r="B3" t="s">
        <v>467</v>
      </c>
      <c r="C3" t="s">
        <v>472</v>
      </c>
      <c r="D3" t="str">
        <f t="shared" ref="D3:D20" si="1">B3&amp;" "&amp;C3</f>
        <v>Straight White</v>
      </c>
      <c r="E3" t="s">
        <v>481</v>
      </c>
      <c r="F3" t="str">
        <f t="shared" si="0"/>
        <v>insert into XWING.MANEUVER_TYPE (ID,NAME,DESCRIPTION,DIFFICULTY,ICON)
values ('2','Straight','Straight White','White','icone_straight.png');</v>
      </c>
    </row>
    <row r="4" spans="1:6" x14ac:dyDescent="0.25">
      <c r="A4">
        <v>3</v>
      </c>
      <c r="B4" t="s">
        <v>467</v>
      </c>
      <c r="C4" t="s">
        <v>474</v>
      </c>
      <c r="D4" t="str">
        <f t="shared" si="1"/>
        <v>Straight Red</v>
      </c>
      <c r="E4" t="s">
        <v>483</v>
      </c>
      <c r="F4" t="str">
        <f t="shared" si="0"/>
        <v>insert into XWING.MANEUVER_TYPE (ID,NAME,DESCRIPTION,DIFFICULTY,ICON)
values ('3','Straight','Straight Red','Red','icone_straight-r.png');</v>
      </c>
    </row>
    <row r="5" spans="1:6" x14ac:dyDescent="0.25">
      <c r="A5">
        <v>4</v>
      </c>
      <c r="B5" t="s">
        <v>468</v>
      </c>
      <c r="C5" t="s">
        <v>473</v>
      </c>
      <c r="D5" t="str">
        <f t="shared" si="1"/>
        <v>Bank Left Green</v>
      </c>
      <c r="E5" t="s">
        <v>485</v>
      </c>
      <c r="F5" t="str">
        <f t="shared" si="0"/>
        <v>insert into XWING.MANEUVER_TYPE (ID,NAME,DESCRIPTION,DIFFICULTY,ICON)
values ('4','Bank Left','Bank Left Green','Green','icone_bankleft-g.png');</v>
      </c>
    </row>
    <row r="6" spans="1:6" x14ac:dyDescent="0.25">
      <c r="A6">
        <v>5</v>
      </c>
      <c r="B6" t="s">
        <v>468</v>
      </c>
      <c r="C6" t="s">
        <v>472</v>
      </c>
      <c r="D6" t="str">
        <f t="shared" si="1"/>
        <v>Bank Left White</v>
      </c>
      <c r="E6" t="s">
        <v>484</v>
      </c>
      <c r="F6" t="str">
        <f t="shared" si="0"/>
        <v>insert into XWING.MANEUVER_TYPE (ID,NAME,DESCRIPTION,DIFFICULTY,ICON)
values ('5','Bank Left','Bank Left White','White','icone_bankleft.png');</v>
      </c>
    </row>
    <row r="7" spans="1:6" x14ac:dyDescent="0.25">
      <c r="A7">
        <v>6</v>
      </c>
      <c r="B7" t="s">
        <v>468</v>
      </c>
      <c r="C7" t="s">
        <v>474</v>
      </c>
      <c r="D7" t="str">
        <f t="shared" si="1"/>
        <v>Bank Left Red</v>
      </c>
      <c r="E7" t="s">
        <v>486</v>
      </c>
      <c r="F7" t="str">
        <f t="shared" si="0"/>
        <v>insert into XWING.MANEUVER_TYPE (ID,NAME,DESCRIPTION,DIFFICULTY,ICON)
values ('6','Bank Left','Bank Left Red','Red','icone_bankleft-r.png');</v>
      </c>
    </row>
    <row r="8" spans="1:6" x14ac:dyDescent="0.25">
      <c r="A8">
        <v>7</v>
      </c>
      <c r="B8" t="s">
        <v>469</v>
      </c>
      <c r="C8" t="s">
        <v>473</v>
      </c>
      <c r="D8" t="str">
        <f t="shared" si="1"/>
        <v>Bank Right Green</v>
      </c>
      <c r="E8" t="s">
        <v>488</v>
      </c>
      <c r="F8" t="str">
        <f t="shared" si="0"/>
        <v>insert into XWING.MANEUVER_TYPE (ID,NAME,DESCRIPTION,DIFFICULTY,ICON)
values ('7','Bank Right','Bank Right Green','Green','icone_bankright-g.png');</v>
      </c>
    </row>
    <row r="9" spans="1:6" x14ac:dyDescent="0.25">
      <c r="A9">
        <v>8</v>
      </c>
      <c r="B9" t="s">
        <v>469</v>
      </c>
      <c r="C9" t="s">
        <v>472</v>
      </c>
      <c r="D9" t="str">
        <f t="shared" si="1"/>
        <v>Bank Right White</v>
      </c>
      <c r="E9" t="s">
        <v>487</v>
      </c>
      <c r="F9" t="str">
        <f t="shared" si="0"/>
        <v>insert into XWING.MANEUVER_TYPE (ID,NAME,DESCRIPTION,DIFFICULTY,ICON)
values ('8','Bank Right','Bank Right White','White','icone_bankright.png');</v>
      </c>
    </row>
    <row r="10" spans="1:6" x14ac:dyDescent="0.25">
      <c r="A10">
        <v>9</v>
      </c>
      <c r="B10" t="s">
        <v>469</v>
      </c>
      <c r="C10" t="s">
        <v>474</v>
      </c>
      <c r="D10" t="str">
        <f t="shared" si="1"/>
        <v>Bank Right Red</v>
      </c>
      <c r="E10" t="s">
        <v>489</v>
      </c>
      <c r="F10" t="str">
        <f t="shared" si="0"/>
        <v>insert into XWING.MANEUVER_TYPE (ID,NAME,DESCRIPTION,DIFFICULTY,ICON)
values ('9','Bank Right','Bank Right Red','Red','icone_bankright-r.png');</v>
      </c>
    </row>
    <row r="11" spans="1:6" x14ac:dyDescent="0.25">
      <c r="A11">
        <v>10</v>
      </c>
      <c r="B11" t="s">
        <v>470</v>
      </c>
      <c r="C11" t="s">
        <v>473</v>
      </c>
      <c r="D11" t="str">
        <f t="shared" si="1"/>
        <v>Turn Left Green</v>
      </c>
      <c r="E11" t="s">
        <v>495</v>
      </c>
      <c r="F11" t="str">
        <f t="shared" si="0"/>
        <v>insert into XWING.MANEUVER_TYPE (ID,NAME,DESCRIPTION,DIFFICULTY,ICON)
values ('10','Turn Left','Turn Left Green','Green','icone_turnleft-g.png');</v>
      </c>
    </row>
    <row r="12" spans="1:6" x14ac:dyDescent="0.25">
      <c r="A12">
        <v>11</v>
      </c>
      <c r="B12" t="s">
        <v>470</v>
      </c>
      <c r="C12" t="s">
        <v>472</v>
      </c>
      <c r="D12" t="str">
        <f t="shared" si="1"/>
        <v>Turn Left White</v>
      </c>
      <c r="E12" t="s">
        <v>494</v>
      </c>
      <c r="F12" t="str">
        <f t="shared" si="0"/>
        <v>insert into XWING.MANEUVER_TYPE (ID,NAME,DESCRIPTION,DIFFICULTY,ICON)
values ('11','Turn Left','Turn Left White','White','icone_turnleft.png');</v>
      </c>
    </row>
    <row r="13" spans="1:6" x14ac:dyDescent="0.25">
      <c r="A13">
        <v>12</v>
      </c>
      <c r="B13" t="s">
        <v>470</v>
      </c>
      <c r="C13" t="s">
        <v>474</v>
      </c>
      <c r="D13" t="str">
        <f t="shared" si="1"/>
        <v>Turn Left Red</v>
      </c>
      <c r="E13" t="s">
        <v>496</v>
      </c>
      <c r="F13" t="str">
        <f t="shared" si="0"/>
        <v>insert into XWING.MANEUVER_TYPE (ID,NAME,DESCRIPTION,DIFFICULTY,ICON)
values ('12','Turn Left','Turn Left Red','Red','icone_turnleft-r.png');</v>
      </c>
    </row>
    <row r="14" spans="1:6" x14ac:dyDescent="0.25">
      <c r="A14">
        <v>13</v>
      </c>
      <c r="B14" t="s">
        <v>471</v>
      </c>
      <c r="C14" t="s">
        <v>473</v>
      </c>
      <c r="D14" t="str">
        <f t="shared" si="1"/>
        <v>Turn Right Green</v>
      </c>
      <c r="E14" t="s">
        <v>498</v>
      </c>
      <c r="F14" t="str">
        <f t="shared" si="0"/>
        <v>insert into XWING.MANEUVER_TYPE (ID,NAME,DESCRIPTION,DIFFICULTY,ICON)
values ('13','Turn Right','Turn Right Green','Green','icone_turnright-g.png');</v>
      </c>
    </row>
    <row r="15" spans="1:6" x14ac:dyDescent="0.25">
      <c r="A15">
        <v>14</v>
      </c>
      <c r="B15" t="s">
        <v>471</v>
      </c>
      <c r="C15" t="s">
        <v>472</v>
      </c>
      <c r="D15" t="str">
        <f t="shared" si="1"/>
        <v>Turn Right White</v>
      </c>
      <c r="E15" t="s">
        <v>497</v>
      </c>
      <c r="F15" t="str">
        <f t="shared" si="0"/>
        <v>insert into XWING.MANEUVER_TYPE (ID,NAME,DESCRIPTION,DIFFICULTY,ICON)
values ('14','Turn Right','Turn Right White','White','icone_turnright.png');</v>
      </c>
    </row>
    <row r="16" spans="1:6" x14ac:dyDescent="0.25">
      <c r="A16">
        <v>15</v>
      </c>
      <c r="B16" t="s">
        <v>471</v>
      </c>
      <c r="C16" t="s">
        <v>474</v>
      </c>
      <c r="D16" t="str">
        <f t="shared" si="1"/>
        <v>Turn Right Red</v>
      </c>
      <c r="E16" t="s">
        <v>499</v>
      </c>
      <c r="F16" t="str">
        <f t="shared" si="0"/>
        <v>insert into XWING.MANEUVER_TYPE (ID,NAME,DESCRIPTION,DIFFICULTY,ICON)
values ('15','Turn Right','Turn Right Red','Red','icone_turnright-r.png');</v>
      </c>
    </row>
    <row r="17" spans="1:6" x14ac:dyDescent="0.25">
      <c r="A17">
        <v>16</v>
      </c>
      <c r="B17" t="s">
        <v>475</v>
      </c>
      <c r="C17" t="s">
        <v>474</v>
      </c>
      <c r="D17" t="str">
        <f t="shared" si="1"/>
        <v>Koiogran Turn Red</v>
      </c>
      <c r="E17" t="s">
        <v>490</v>
      </c>
      <c r="F17" t="str">
        <f t="shared" si="0"/>
        <v>insert into XWING.MANEUVER_TYPE (ID,NAME,DESCRIPTION,DIFFICULTY,ICON)
values ('16','Koiogran Turn','Koiogran Turn Red','Red','icone_koiogran-r.png');</v>
      </c>
    </row>
    <row r="18" spans="1:6" x14ac:dyDescent="0.25">
      <c r="A18">
        <v>17</v>
      </c>
      <c r="B18" t="s">
        <v>476</v>
      </c>
      <c r="C18" t="s">
        <v>474</v>
      </c>
      <c r="D18" t="str">
        <f t="shared" si="1"/>
        <v>Stationary Red</v>
      </c>
      <c r="E18" t="s">
        <v>493</v>
      </c>
      <c r="F18" t="str">
        <f t="shared" si="0"/>
        <v>insert into XWING.MANEUVER_TYPE (ID,NAME,DESCRIPTION,DIFFICULTY,ICON)
values ('17','Stationary','Stationary Red','Red','icone_stationary-r.png');</v>
      </c>
    </row>
    <row r="19" spans="1:6" x14ac:dyDescent="0.25">
      <c r="A19">
        <v>18</v>
      </c>
      <c r="B19" t="s">
        <v>477</v>
      </c>
      <c r="C19" t="s">
        <v>474</v>
      </c>
      <c r="D19" t="str">
        <f t="shared" si="1"/>
        <v>Segnors Left Red</v>
      </c>
      <c r="E19" t="s">
        <v>491</v>
      </c>
      <c r="F19" t="str">
        <f t="shared" si="0"/>
        <v>insert into XWING.MANEUVER_TYPE (ID,NAME,DESCRIPTION,DIFFICULTY,ICON)
values ('18','Segnors Left','Segnors Left Red','Red','icone_segnorsleft-r.png');</v>
      </c>
    </row>
    <row r="20" spans="1:6" x14ac:dyDescent="0.25">
      <c r="A20">
        <v>19</v>
      </c>
      <c r="B20" t="s">
        <v>478</v>
      </c>
      <c r="C20" t="s">
        <v>474</v>
      </c>
      <c r="D20" t="str">
        <f t="shared" si="1"/>
        <v>Segnors Right Red</v>
      </c>
      <c r="E20" t="s">
        <v>492</v>
      </c>
      <c r="F20" t="str">
        <f t="shared" si="0"/>
        <v>insert into XWING.MANEUVER_TYPE (ID,NAME,DESCRIPTION,DIFFICULTY,ICON)
values ('19','Segnors Right','Segnors Right Red','Red','icone_segnorsright-r.png');</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
  <sheetViews>
    <sheetView workbookViewId="0">
      <selection activeCell="C7" sqref="C7"/>
    </sheetView>
  </sheetViews>
  <sheetFormatPr baseColWidth="10" defaultRowHeight="15" x14ac:dyDescent="0.25"/>
  <sheetData>
    <row r="1" spans="2:7" x14ac:dyDescent="0.25">
      <c r="B1" t="s">
        <v>120</v>
      </c>
      <c r="C1" t="s">
        <v>955</v>
      </c>
      <c r="D1" t="s">
        <v>956</v>
      </c>
      <c r="E1" t="s">
        <v>957</v>
      </c>
      <c r="F1" t="s">
        <v>953</v>
      </c>
      <c r="G1" t="s">
        <v>954</v>
      </c>
    </row>
    <row r="2" spans="2:7" x14ac:dyDescent="0.25">
      <c r="B2">
        <v>1</v>
      </c>
      <c r="C2" t="s">
        <v>958</v>
      </c>
      <c r="D2">
        <v>1</v>
      </c>
      <c r="E2" t="s">
        <v>959</v>
      </c>
      <c r="F2" t="s">
        <v>960</v>
      </c>
      <c r="G2" t="s">
        <v>961</v>
      </c>
    </row>
    <row r="3" spans="2:7" x14ac:dyDescent="0.25">
      <c r="B3">
        <v>2</v>
      </c>
      <c r="C3" t="s">
        <v>958</v>
      </c>
      <c r="D3">
        <v>2</v>
      </c>
      <c r="E3" t="s">
        <v>959</v>
      </c>
      <c r="F3" t="s">
        <v>962</v>
      </c>
      <c r="G3" t="s">
        <v>963</v>
      </c>
    </row>
    <row r="4" spans="2:7" x14ac:dyDescent="0.25">
      <c r="B4">
        <v>3</v>
      </c>
      <c r="C4" t="s">
        <v>958</v>
      </c>
      <c r="D4">
        <v>3</v>
      </c>
      <c r="E4" t="s">
        <v>959</v>
      </c>
      <c r="F4" t="s">
        <v>964</v>
      </c>
      <c r="G4" t="s">
        <v>965</v>
      </c>
    </row>
    <row r="5" spans="2:7" x14ac:dyDescent="0.25">
      <c r="C5" t="s">
        <v>966</v>
      </c>
    </row>
    <row r="6" spans="2:7" x14ac:dyDescent="0.25">
      <c r="C6" t="s">
        <v>967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6"/>
  <sheetViews>
    <sheetView workbookViewId="0">
      <pane xSplit="2" ySplit="1" topLeftCell="C32" activePane="bottomRight" state="frozen"/>
      <selection pane="topRight" activeCell="C1" sqref="C1"/>
      <selection pane="bottomLeft" activeCell="A2" sqref="A2"/>
      <selection pane="bottomRight" activeCell="Z1" activeCellId="6" sqref="O1:O1048576 P1:P1048576 Q1:Q1048576 S1:S1048576 T1:T1048576 U1:U1048576 Z1:Z1048576"/>
    </sheetView>
  </sheetViews>
  <sheetFormatPr baseColWidth="10" defaultRowHeight="15" x14ac:dyDescent="0.25"/>
  <cols>
    <col min="1" max="1" width="17.7109375" bestFit="1" customWidth="1"/>
    <col min="2" max="2" width="17.7109375" customWidth="1"/>
    <col min="3" max="26" width="4.7109375" customWidth="1"/>
    <col min="27" max="29" width="4.7109375" style="88" customWidth="1"/>
  </cols>
  <sheetData>
    <row r="1" spans="1:29" s="2" customFormat="1" ht="91.5" x14ac:dyDescent="0.25">
      <c r="C1" s="2" t="s">
        <v>3</v>
      </c>
      <c r="D1" s="2" t="s">
        <v>17</v>
      </c>
      <c r="E1" s="2" t="s">
        <v>21</v>
      </c>
      <c r="F1" s="2" t="s">
        <v>29</v>
      </c>
      <c r="G1" s="2" t="s">
        <v>30</v>
      </c>
      <c r="H1" s="2" t="s">
        <v>31</v>
      </c>
      <c r="I1" s="2" t="s">
        <v>2</v>
      </c>
      <c r="J1" s="2" t="s">
        <v>42</v>
      </c>
      <c r="K1" s="2" t="s">
        <v>32</v>
      </c>
      <c r="L1" s="2" t="s">
        <v>33</v>
      </c>
      <c r="M1" s="2" t="s">
        <v>34</v>
      </c>
      <c r="N1" s="2" t="s">
        <v>97</v>
      </c>
      <c r="O1" s="2" t="s">
        <v>65</v>
      </c>
      <c r="P1" s="2" t="s">
        <v>19</v>
      </c>
      <c r="Q1" s="2" t="s">
        <v>76</v>
      </c>
      <c r="R1" s="2" t="s">
        <v>95</v>
      </c>
      <c r="S1" s="2" t="s">
        <v>96</v>
      </c>
      <c r="T1" s="2" t="s">
        <v>98</v>
      </c>
      <c r="U1" s="2" t="s">
        <v>99</v>
      </c>
      <c r="V1" s="2" t="s">
        <v>17</v>
      </c>
      <c r="W1" s="2" t="s">
        <v>30</v>
      </c>
      <c r="X1" s="2" t="s">
        <v>304</v>
      </c>
      <c r="Y1" s="2" t="s">
        <v>305</v>
      </c>
      <c r="Z1" s="2" t="s">
        <v>306</v>
      </c>
      <c r="AA1" s="2" t="s">
        <v>332</v>
      </c>
      <c r="AB1" s="2" t="s">
        <v>182</v>
      </c>
      <c r="AC1" s="2" t="s">
        <v>302</v>
      </c>
    </row>
    <row r="2" spans="1:29" s="1" customFormat="1" x14ac:dyDescent="0.25">
      <c r="A2" t="s">
        <v>100</v>
      </c>
      <c r="B2" t="s">
        <v>166</v>
      </c>
      <c r="C2" s="7">
        <v>21</v>
      </c>
      <c r="D2" s="7">
        <v>18</v>
      </c>
      <c r="E2" s="7">
        <v>17</v>
      </c>
      <c r="F2" s="7">
        <v>22</v>
      </c>
      <c r="G2" s="7">
        <v>12</v>
      </c>
      <c r="H2" s="7">
        <v>29</v>
      </c>
      <c r="I2" s="7">
        <v>12</v>
      </c>
      <c r="J2" s="7">
        <v>21</v>
      </c>
      <c r="K2" s="7">
        <v>20</v>
      </c>
      <c r="L2" s="7">
        <v>18</v>
      </c>
      <c r="M2" s="7">
        <v>30</v>
      </c>
      <c r="N2" s="7">
        <v>25</v>
      </c>
      <c r="O2" s="7">
        <v>27</v>
      </c>
      <c r="P2" s="7">
        <v>42</v>
      </c>
      <c r="Q2" s="7">
        <v>33</v>
      </c>
      <c r="R2" s="7">
        <v>16</v>
      </c>
      <c r="S2" s="7">
        <v>21</v>
      </c>
      <c r="T2" s="7">
        <v>30</v>
      </c>
      <c r="U2" s="7">
        <v>40</v>
      </c>
      <c r="V2" s="7">
        <v>18</v>
      </c>
      <c r="W2" s="7">
        <v>12</v>
      </c>
      <c r="X2" s="1">
        <v>25</v>
      </c>
      <c r="Y2" s="1">
        <v>14</v>
      </c>
      <c r="Z2" s="1">
        <v>36</v>
      </c>
      <c r="AA2" s="1">
        <v>30</v>
      </c>
      <c r="AB2" s="1">
        <v>90</v>
      </c>
      <c r="AC2" s="1">
        <v>100</v>
      </c>
    </row>
    <row r="3" spans="1:29" s="1" customFormat="1" x14ac:dyDescent="0.25">
      <c r="A3"/>
      <c r="B3" s="51" t="s">
        <v>167</v>
      </c>
      <c r="C3" s="7">
        <v>2</v>
      </c>
      <c r="D3" s="7">
        <v>2</v>
      </c>
      <c r="E3" s="7">
        <v>1</v>
      </c>
      <c r="F3" s="7">
        <v>2</v>
      </c>
      <c r="G3" s="7">
        <v>2</v>
      </c>
      <c r="H3" s="7">
        <v>3</v>
      </c>
      <c r="I3" s="7">
        <v>2</v>
      </c>
      <c r="J3" s="7">
        <v>2</v>
      </c>
      <c r="K3" s="7">
        <v>3</v>
      </c>
      <c r="L3" s="7">
        <v>4</v>
      </c>
      <c r="M3" s="7">
        <v>1</v>
      </c>
      <c r="N3" s="7">
        <v>3</v>
      </c>
      <c r="O3" s="7">
        <v>1</v>
      </c>
      <c r="P3" s="7">
        <v>5</v>
      </c>
      <c r="Q3" s="7">
        <v>3</v>
      </c>
      <c r="R3" s="7">
        <v>2</v>
      </c>
      <c r="S3" s="7">
        <v>2</v>
      </c>
      <c r="T3" s="7">
        <v>2</v>
      </c>
      <c r="U3" s="7">
        <v>3</v>
      </c>
      <c r="V3" s="7">
        <v>2</v>
      </c>
      <c r="W3" s="7">
        <v>1</v>
      </c>
      <c r="X3" s="1">
        <v>1</v>
      </c>
      <c r="Y3" s="1">
        <v>2</v>
      </c>
      <c r="Z3" s="1">
        <v>6</v>
      </c>
      <c r="AA3" s="1">
        <v>3</v>
      </c>
      <c r="AB3" s="1">
        <v>4</v>
      </c>
      <c r="AC3" s="1">
        <v>4</v>
      </c>
    </row>
    <row r="4" spans="1:29" s="1" customFormat="1" x14ac:dyDescent="0.25">
      <c r="A4"/>
      <c r="B4" t="s">
        <v>168</v>
      </c>
      <c r="C4" s="7">
        <v>29</v>
      </c>
      <c r="D4" s="7">
        <v>25</v>
      </c>
      <c r="E4" s="7">
        <v>26</v>
      </c>
      <c r="F4" s="7">
        <v>31</v>
      </c>
      <c r="G4" s="7">
        <v>19</v>
      </c>
      <c r="H4" s="7">
        <v>35</v>
      </c>
      <c r="I4" s="7">
        <v>18</v>
      </c>
      <c r="J4" s="7">
        <v>29</v>
      </c>
      <c r="K4" s="7">
        <v>27</v>
      </c>
      <c r="L4" s="7">
        <v>26</v>
      </c>
      <c r="M4" s="7">
        <v>37</v>
      </c>
      <c r="N4" s="7">
        <v>32</v>
      </c>
      <c r="O4" s="7">
        <v>27</v>
      </c>
      <c r="P4" s="7">
        <v>46</v>
      </c>
      <c r="Q4" s="7">
        <v>39</v>
      </c>
      <c r="R4" s="7">
        <v>25</v>
      </c>
      <c r="S4" s="7">
        <v>27</v>
      </c>
      <c r="T4" s="7">
        <v>36</v>
      </c>
      <c r="U4" s="7">
        <v>46</v>
      </c>
      <c r="V4" s="7">
        <v>24</v>
      </c>
      <c r="W4" s="7">
        <v>19</v>
      </c>
      <c r="X4" s="1">
        <v>31</v>
      </c>
      <c r="Y4" s="1">
        <v>20</v>
      </c>
      <c r="Z4" s="1">
        <v>36</v>
      </c>
      <c r="AA4" s="1">
        <v>30</v>
      </c>
      <c r="AB4" s="1">
        <v>90</v>
      </c>
      <c r="AC4" s="1">
        <v>100</v>
      </c>
    </row>
    <row r="5" spans="1:29" s="1" customFormat="1" x14ac:dyDescent="0.25">
      <c r="A5"/>
      <c r="B5" s="51" t="s">
        <v>167</v>
      </c>
      <c r="C5" s="7">
        <v>9</v>
      </c>
      <c r="D5" s="7">
        <v>8</v>
      </c>
      <c r="E5" s="7">
        <v>8</v>
      </c>
      <c r="F5" s="7">
        <v>8</v>
      </c>
      <c r="G5" s="7">
        <v>8</v>
      </c>
      <c r="H5" s="7">
        <v>8</v>
      </c>
      <c r="I5" s="7">
        <v>8</v>
      </c>
      <c r="J5" s="7">
        <v>9</v>
      </c>
      <c r="K5" s="7">
        <v>9</v>
      </c>
      <c r="L5" s="7">
        <v>7</v>
      </c>
      <c r="M5" s="7">
        <v>8</v>
      </c>
      <c r="N5" s="7">
        <v>7</v>
      </c>
      <c r="O5" s="7">
        <v>1</v>
      </c>
      <c r="P5" s="7">
        <v>9</v>
      </c>
      <c r="Q5" s="7">
        <v>8</v>
      </c>
      <c r="R5" s="7">
        <v>8</v>
      </c>
      <c r="S5" s="7">
        <v>8</v>
      </c>
      <c r="T5" s="7">
        <v>7</v>
      </c>
      <c r="U5" s="7">
        <v>8</v>
      </c>
      <c r="V5" s="7">
        <v>7</v>
      </c>
      <c r="W5" s="7">
        <v>8</v>
      </c>
      <c r="X5" s="1">
        <v>7</v>
      </c>
      <c r="Y5" s="1">
        <v>8</v>
      </c>
      <c r="Z5" s="1">
        <v>6</v>
      </c>
      <c r="AA5" s="1">
        <v>3</v>
      </c>
      <c r="AB5" s="1">
        <v>4</v>
      </c>
      <c r="AC5" s="1">
        <v>4</v>
      </c>
    </row>
    <row r="6" spans="1:29" s="1" customFormat="1" x14ac:dyDescent="0.25">
      <c r="A6"/>
      <c r="B6" t="s">
        <v>169</v>
      </c>
      <c r="C6" s="7">
        <f t="shared" ref="C6:Y6" si="0">C2-C3+1</f>
        <v>20</v>
      </c>
      <c r="D6" s="7">
        <f t="shared" si="0"/>
        <v>17</v>
      </c>
      <c r="E6" s="7">
        <f t="shared" si="0"/>
        <v>17</v>
      </c>
      <c r="F6" s="7">
        <f t="shared" si="0"/>
        <v>21</v>
      </c>
      <c r="G6" s="7">
        <f t="shared" si="0"/>
        <v>11</v>
      </c>
      <c r="H6" s="7">
        <f t="shared" si="0"/>
        <v>27</v>
      </c>
      <c r="I6" s="7">
        <f t="shared" si="0"/>
        <v>11</v>
      </c>
      <c r="J6" s="7">
        <f t="shared" si="0"/>
        <v>20</v>
      </c>
      <c r="K6" s="7">
        <f t="shared" si="0"/>
        <v>18</v>
      </c>
      <c r="L6" s="7">
        <f t="shared" si="0"/>
        <v>15</v>
      </c>
      <c r="M6" s="7">
        <f t="shared" si="0"/>
        <v>30</v>
      </c>
      <c r="N6" s="7">
        <f t="shared" si="0"/>
        <v>23</v>
      </c>
      <c r="O6" s="7">
        <f t="shared" si="0"/>
        <v>27</v>
      </c>
      <c r="P6" s="7">
        <f t="shared" si="0"/>
        <v>38</v>
      </c>
      <c r="Q6" s="7">
        <f t="shared" si="0"/>
        <v>31</v>
      </c>
      <c r="R6" s="7">
        <f t="shared" si="0"/>
        <v>15</v>
      </c>
      <c r="S6" s="7">
        <f t="shared" si="0"/>
        <v>20</v>
      </c>
      <c r="T6" s="7">
        <f t="shared" si="0"/>
        <v>29</v>
      </c>
      <c r="U6" s="7">
        <f t="shared" si="0"/>
        <v>38</v>
      </c>
      <c r="V6" s="7">
        <f t="shared" ref="V6:W6" si="1">V2-V3+1</f>
        <v>17</v>
      </c>
      <c r="W6" s="7">
        <f t="shared" si="1"/>
        <v>12</v>
      </c>
      <c r="X6" s="7">
        <f t="shared" si="0"/>
        <v>25</v>
      </c>
      <c r="Y6" s="7">
        <f t="shared" si="0"/>
        <v>13</v>
      </c>
      <c r="Z6" s="7">
        <f t="shared" ref="Z6:AC6" si="2">Z2-Z3+1</f>
        <v>31</v>
      </c>
      <c r="AA6" s="7">
        <f t="shared" si="2"/>
        <v>28</v>
      </c>
      <c r="AB6" s="7">
        <f t="shared" si="2"/>
        <v>87</v>
      </c>
      <c r="AC6" s="7">
        <f t="shared" si="2"/>
        <v>97</v>
      </c>
    </row>
    <row r="7" spans="1:29" s="3" customFormat="1" x14ac:dyDescent="0.25">
      <c r="A7" s="52" t="s">
        <v>170</v>
      </c>
      <c r="B7" s="3" t="s">
        <v>25</v>
      </c>
      <c r="C7" s="8">
        <v>3</v>
      </c>
      <c r="D7" s="8">
        <v>2</v>
      </c>
      <c r="E7" s="8">
        <v>2</v>
      </c>
      <c r="F7" s="8">
        <v>3</v>
      </c>
      <c r="G7" s="8">
        <v>2</v>
      </c>
      <c r="H7" s="8">
        <v>3</v>
      </c>
      <c r="I7" s="8">
        <v>2</v>
      </c>
      <c r="J7" s="8">
        <v>2</v>
      </c>
      <c r="K7" s="8">
        <v>3</v>
      </c>
      <c r="L7" s="8">
        <v>2</v>
      </c>
      <c r="M7" s="8">
        <v>3</v>
      </c>
      <c r="N7" s="8">
        <v>4</v>
      </c>
      <c r="O7" s="8">
        <v>2</v>
      </c>
      <c r="P7" s="8">
        <v>3</v>
      </c>
      <c r="Q7" s="8">
        <v>3</v>
      </c>
      <c r="R7" s="8">
        <v>1</v>
      </c>
      <c r="S7" s="8">
        <v>3</v>
      </c>
      <c r="T7" s="8">
        <v>2</v>
      </c>
      <c r="U7" s="8">
        <v>3</v>
      </c>
      <c r="V7" s="8">
        <v>2</v>
      </c>
      <c r="W7" s="8">
        <v>2</v>
      </c>
      <c r="X7" s="93">
        <v>3</v>
      </c>
      <c r="Y7" s="93">
        <v>2</v>
      </c>
      <c r="Z7" s="93">
        <v>3</v>
      </c>
      <c r="AA7" s="93">
        <v>0</v>
      </c>
      <c r="AB7" s="93">
        <v>4</v>
      </c>
      <c r="AC7" s="93">
        <v>4</v>
      </c>
    </row>
    <row r="8" spans="1:29" s="4" customFormat="1" x14ac:dyDescent="0.25">
      <c r="B8" s="4" t="s">
        <v>26</v>
      </c>
      <c r="C8" s="9">
        <v>2</v>
      </c>
      <c r="D8" s="9">
        <v>1</v>
      </c>
      <c r="E8" s="9">
        <v>3</v>
      </c>
      <c r="F8" s="9">
        <v>1</v>
      </c>
      <c r="G8" s="9">
        <v>2</v>
      </c>
      <c r="H8" s="9">
        <v>3</v>
      </c>
      <c r="I8" s="9">
        <v>3</v>
      </c>
      <c r="J8" s="9">
        <v>3</v>
      </c>
      <c r="K8" s="9">
        <v>3</v>
      </c>
      <c r="L8" s="9">
        <v>2</v>
      </c>
      <c r="M8" s="9">
        <v>3</v>
      </c>
      <c r="N8" s="9">
        <v>2</v>
      </c>
      <c r="O8" s="9">
        <v>1</v>
      </c>
      <c r="P8" s="9">
        <v>1</v>
      </c>
      <c r="Q8" s="9">
        <v>2</v>
      </c>
      <c r="R8" s="9">
        <v>2</v>
      </c>
      <c r="S8" s="9">
        <v>1</v>
      </c>
      <c r="T8" s="9">
        <v>2</v>
      </c>
      <c r="U8" s="9">
        <v>0</v>
      </c>
      <c r="V8" s="9">
        <v>1</v>
      </c>
      <c r="W8" s="9">
        <v>2</v>
      </c>
      <c r="X8" s="94">
        <v>3</v>
      </c>
      <c r="Y8" s="94">
        <v>3</v>
      </c>
      <c r="Z8" s="94">
        <v>3</v>
      </c>
      <c r="AA8" s="94">
        <v>0</v>
      </c>
      <c r="AB8" s="94">
        <v>0</v>
      </c>
      <c r="AC8" s="94">
        <v>0</v>
      </c>
    </row>
    <row r="9" spans="1:29" s="5" customFormat="1" x14ac:dyDescent="0.25">
      <c r="B9" s="5" t="s">
        <v>27</v>
      </c>
      <c r="C9" s="10">
        <v>3</v>
      </c>
      <c r="D9" s="10">
        <v>5</v>
      </c>
      <c r="E9" s="10">
        <v>2</v>
      </c>
      <c r="F9" s="10">
        <v>3</v>
      </c>
      <c r="G9" s="10">
        <v>2</v>
      </c>
      <c r="H9" s="10">
        <v>2</v>
      </c>
      <c r="I9" s="10">
        <v>3</v>
      </c>
      <c r="J9" s="10">
        <v>3</v>
      </c>
      <c r="K9" s="10">
        <v>3</v>
      </c>
      <c r="L9" s="10">
        <v>6</v>
      </c>
      <c r="M9" s="10">
        <v>3</v>
      </c>
      <c r="N9" s="10">
        <v>2</v>
      </c>
      <c r="O9" s="10">
        <v>6</v>
      </c>
      <c r="P9" s="10">
        <v>8</v>
      </c>
      <c r="Q9" s="10">
        <v>6</v>
      </c>
      <c r="R9" s="10">
        <v>4</v>
      </c>
      <c r="S9" s="10">
        <v>5</v>
      </c>
      <c r="T9" s="10">
        <v>5</v>
      </c>
      <c r="U9" s="10">
        <v>12</v>
      </c>
      <c r="V9" s="10">
        <v>5</v>
      </c>
      <c r="W9" s="10">
        <v>2</v>
      </c>
      <c r="X9" s="95">
        <v>4</v>
      </c>
      <c r="Y9" s="95">
        <v>2</v>
      </c>
      <c r="Z9" s="95">
        <v>4</v>
      </c>
      <c r="AA9" s="95">
        <v>8</v>
      </c>
      <c r="AB9" s="95">
        <v>16</v>
      </c>
      <c r="AC9" s="95">
        <v>16</v>
      </c>
    </row>
    <row r="10" spans="1:29" s="6" customFormat="1" x14ac:dyDescent="0.25">
      <c r="B10" s="6" t="s">
        <v>28</v>
      </c>
      <c r="C10" s="11">
        <v>2</v>
      </c>
      <c r="D10" s="11">
        <v>3</v>
      </c>
      <c r="E10" s="11">
        <v>2</v>
      </c>
      <c r="F10" s="11">
        <v>5</v>
      </c>
      <c r="G10" s="11">
        <v>2</v>
      </c>
      <c r="H10" s="11">
        <v>3</v>
      </c>
      <c r="I10" s="11">
        <v>0</v>
      </c>
      <c r="J10" s="11">
        <v>2</v>
      </c>
      <c r="K10" s="11">
        <v>0</v>
      </c>
      <c r="L10" s="11">
        <v>0</v>
      </c>
      <c r="M10" s="11">
        <v>3</v>
      </c>
      <c r="N10" s="11">
        <v>2</v>
      </c>
      <c r="O10" s="11">
        <v>4</v>
      </c>
      <c r="P10" s="11">
        <v>5</v>
      </c>
      <c r="Q10" s="11">
        <v>4</v>
      </c>
      <c r="R10" s="11">
        <v>1</v>
      </c>
      <c r="S10" s="11">
        <v>5</v>
      </c>
      <c r="T10" s="11">
        <v>5</v>
      </c>
      <c r="U10" s="11">
        <v>4</v>
      </c>
      <c r="V10" s="11">
        <v>3</v>
      </c>
      <c r="W10" s="11">
        <v>2</v>
      </c>
      <c r="X10" s="96">
        <v>1</v>
      </c>
      <c r="Y10" s="96">
        <v>1</v>
      </c>
      <c r="Z10" s="96">
        <v>4</v>
      </c>
      <c r="AA10" s="96">
        <v>4</v>
      </c>
      <c r="AB10" s="96">
        <v>8</v>
      </c>
      <c r="AC10" s="96">
        <v>10</v>
      </c>
    </row>
    <row r="11" spans="1:29" s="6" customFormat="1" x14ac:dyDescent="0.25">
      <c r="B11" s="97" t="s">
        <v>178</v>
      </c>
      <c r="C11" s="11"/>
      <c r="D11" s="98">
        <v>0</v>
      </c>
      <c r="E11" s="98">
        <v>0</v>
      </c>
      <c r="F11" s="98">
        <v>0</v>
      </c>
      <c r="G11" s="98">
        <v>0</v>
      </c>
      <c r="H11" s="98">
        <v>0</v>
      </c>
      <c r="I11" s="98">
        <v>0</v>
      </c>
      <c r="J11" s="98">
        <v>0</v>
      </c>
      <c r="K11" s="98">
        <v>0</v>
      </c>
      <c r="L11" s="98">
        <v>0</v>
      </c>
      <c r="M11" s="98">
        <v>0</v>
      </c>
      <c r="N11" s="98">
        <v>0</v>
      </c>
      <c r="O11" s="98">
        <v>0</v>
      </c>
      <c r="P11" s="98">
        <v>0</v>
      </c>
      <c r="Q11" s="98">
        <v>0</v>
      </c>
      <c r="R11" s="98">
        <v>0</v>
      </c>
      <c r="S11" s="98">
        <v>0</v>
      </c>
      <c r="T11" s="98">
        <v>0</v>
      </c>
      <c r="U11" s="98">
        <v>0</v>
      </c>
      <c r="V11" s="98">
        <v>0</v>
      </c>
      <c r="W11" s="98">
        <v>0</v>
      </c>
      <c r="X11" s="99">
        <v>0</v>
      </c>
      <c r="Y11" s="99">
        <v>0</v>
      </c>
      <c r="Z11" s="99">
        <v>0</v>
      </c>
      <c r="AA11" s="99">
        <v>4</v>
      </c>
      <c r="AB11" s="99">
        <v>0</v>
      </c>
      <c r="AC11" s="99">
        <v>0</v>
      </c>
    </row>
    <row r="12" spans="1:29" s="6" customFormat="1" x14ac:dyDescent="0.25">
      <c r="B12" s="50" t="s">
        <v>165</v>
      </c>
      <c r="C12" s="12">
        <f t="shared" ref="C12" si="3">SUM(C7:C10)</f>
        <v>10</v>
      </c>
      <c r="D12" s="12">
        <f>SUM(D7:D11)</f>
        <v>11</v>
      </c>
      <c r="E12" s="12">
        <f t="shared" ref="E12:AC12" si="4">SUM(E7:E11)</f>
        <v>9</v>
      </c>
      <c r="F12" s="12">
        <f t="shared" si="4"/>
        <v>12</v>
      </c>
      <c r="G12" s="12">
        <f t="shared" si="4"/>
        <v>8</v>
      </c>
      <c r="H12" s="12">
        <f t="shared" si="4"/>
        <v>11</v>
      </c>
      <c r="I12" s="12">
        <f t="shared" si="4"/>
        <v>8</v>
      </c>
      <c r="J12" s="12">
        <f t="shared" si="4"/>
        <v>10</v>
      </c>
      <c r="K12" s="12">
        <f t="shared" si="4"/>
        <v>9</v>
      </c>
      <c r="L12" s="12">
        <f t="shared" si="4"/>
        <v>10</v>
      </c>
      <c r="M12" s="12">
        <f t="shared" si="4"/>
        <v>12</v>
      </c>
      <c r="N12" s="12">
        <f t="shared" si="4"/>
        <v>10</v>
      </c>
      <c r="O12" s="12">
        <f t="shared" si="4"/>
        <v>13</v>
      </c>
      <c r="P12" s="12">
        <f t="shared" si="4"/>
        <v>17</v>
      </c>
      <c r="Q12" s="12">
        <f t="shared" si="4"/>
        <v>15</v>
      </c>
      <c r="R12" s="12">
        <f t="shared" si="4"/>
        <v>8</v>
      </c>
      <c r="S12" s="12">
        <f t="shared" si="4"/>
        <v>14</v>
      </c>
      <c r="T12" s="12">
        <f t="shared" si="4"/>
        <v>14</v>
      </c>
      <c r="U12" s="12">
        <f t="shared" si="4"/>
        <v>19</v>
      </c>
      <c r="V12" s="12">
        <f t="shared" si="4"/>
        <v>11</v>
      </c>
      <c r="W12" s="12">
        <f t="shared" si="4"/>
        <v>8</v>
      </c>
      <c r="X12" s="12">
        <f t="shared" si="4"/>
        <v>11</v>
      </c>
      <c r="Y12" s="12">
        <f t="shared" si="4"/>
        <v>8</v>
      </c>
      <c r="Z12" s="12">
        <f t="shared" si="4"/>
        <v>14</v>
      </c>
      <c r="AA12" s="12">
        <f t="shared" si="4"/>
        <v>16</v>
      </c>
      <c r="AB12" s="12">
        <f t="shared" si="4"/>
        <v>28</v>
      </c>
      <c r="AC12" s="12">
        <f t="shared" si="4"/>
        <v>30</v>
      </c>
    </row>
    <row r="13" spans="1:29" s="53" customFormat="1" x14ac:dyDescent="0.25">
      <c r="A13" s="53" t="s">
        <v>171</v>
      </c>
      <c r="B13" s="53" t="s">
        <v>172</v>
      </c>
      <c r="C13" s="54">
        <f t="shared" ref="C13:U13" si="5">C12/C6</f>
        <v>0.5</v>
      </c>
      <c r="D13" s="54">
        <f t="shared" si="5"/>
        <v>0.6470588235294118</v>
      </c>
      <c r="E13" s="54">
        <f t="shared" si="5"/>
        <v>0.52941176470588236</v>
      </c>
      <c r="F13" s="54">
        <f t="shared" si="5"/>
        <v>0.5714285714285714</v>
      </c>
      <c r="G13" s="54">
        <f t="shared" si="5"/>
        <v>0.72727272727272729</v>
      </c>
      <c r="H13" s="54">
        <f t="shared" si="5"/>
        <v>0.40740740740740738</v>
      </c>
      <c r="I13" s="54">
        <f t="shared" si="5"/>
        <v>0.72727272727272729</v>
      </c>
      <c r="J13" s="54">
        <f t="shared" si="5"/>
        <v>0.5</v>
      </c>
      <c r="K13" s="54">
        <f t="shared" si="5"/>
        <v>0.5</v>
      </c>
      <c r="L13" s="54">
        <f t="shared" si="5"/>
        <v>0.66666666666666663</v>
      </c>
      <c r="M13" s="54">
        <f t="shared" si="5"/>
        <v>0.4</v>
      </c>
      <c r="N13" s="54">
        <f t="shared" si="5"/>
        <v>0.43478260869565216</v>
      </c>
      <c r="O13" s="54">
        <f t="shared" si="5"/>
        <v>0.48148148148148145</v>
      </c>
      <c r="P13" s="54">
        <f t="shared" si="5"/>
        <v>0.44736842105263158</v>
      </c>
      <c r="Q13" s="54">
        <f t="shared" si="5"/>
        <v>0.4838709677419355</v>
      </c>
      <c r="R13" s="54">
        <f t="shared" si="5"/>
        <v>0.53333333333333333</v>
      </c>
      <c r="S13" s="54">
        <f t="shared" si="5"/>
        <v>0.7</v>
      </c>
      <c r="T13" s="54">
        <f t="shared" si="5"/>
        <v>0.48275862068965519</v>
      </c>
      <c r="U13" s="54">
        <f t="shared" si="5"/>
        <v>0.5</v>
      </c>
      <c r="V13" s="54">
        <f t="shared" ref="V13:W13" si="6">V12/V6</f>
        <v>0.6470588235294118</v>
      </c>
      <c r="W13" s="54">
        <f t="shared" si="6"/>
        <v>0.66666666666666663</v>
      </c>
      <c r="X13" s="54">
        <f t="shared" ref="X13:Y13" si="7">X12/X6</f>
        <v>0.44</v>
      </c>
      <c r="Y13" s="54">
        <f t="shared" si="7"/>
        <v>0.61538461538461542</v>
      </c>
      <c r="Z13" s="54">
        <f t="shared" ref="Z13:AC13" si="8">Z12/Z6</f>
        <v>0.45161290322580644</v>
      </c>
      <c r="AA13" s="54">
        <f t="shared" si="8"/>
        <v>0.5714285714285714</v>
      </c>
      <c r="AB13" s="54">
        <f t="shared" si="8"/>
        <v>0.32183908045977011</v>
      </c>
      <c r="AC13" s="54">
        <f t="shared" si="8"/>
        <v>0.30927835051546393</v>
      </c>
    </row>
    <row r="14" spans="1:29" s="6" customFormat="1" x14ac:dyDescent="0.25">
      <c r="C14" s="12">
        <v>1.5</v>
      </c>
      <c r="D14" s="12">
        <v>2</v>
      </c>
      <c r="E14" s="12">
        <v>2.25</v>
      </c>
      <c r="F14" s="12">
        <v>2.5</v>
      </c>
      <c r="G14" s="12">
        <v>1.25</v>
      </c>
      <c r="H14" s="12">
        <v>2.75</v>
      </c>
      <c r="I14" s="12">
        <v>1</v>
      </c>
      <c r="J14" s="12">
        <v>2.25</v>
      </c>
      <c r="K14" s="12">
        <v>1.5</v>
      </c>
      <c r="L14" s="12">
        <v>2.75</v>
      </c>
      <c r="M14" s="12">
        <v>2</v>
      </c>
      <c r="N14" s="12">
        <v>2</v>
      </c>
      <c r="O14" s="12">
        <v>1.5</v>
      </c>
      <c r="P14" s="12">
        <v>1.75</v>
      </c>
      <c r="Q14" s="12">
        <v>1.5</v>
      </c>
      <c r="R14" s="12">
        <v>1.5</v>
      </c>
      <c r="S14" s="12">
        <v>2</v>
      </c>
      <c r="T14" s="12">
        <v>2.25</v>
      </c>
      <c r="U14" s="12">
        <v>2.25</v>
      </c>
      <c r="V14" s="12">
        <v>2</v>
      </c>
      <c r="W14" s="12">
        <v>1.25</v>
      </c>
      <c r="X14" s="12">
        <v>2.25</v>
      </c>
      <c r="Y14" s="12">
        <v>2.25</v>
      </c>
      <c r="Z14" s="12">
        <v>2.25</v>
      </c>
      <c r="AA14" s="12">
        <v>3.25</v>
      </c>
      <c r="AB14" s="12">
        <v>4.25</v>
      </c>
      <c r="AC14" s="12">
        <v>5.25</v>
      </c>
    </row>
    <row r="15" spans="1:29" s="6" customFormat="1" x14ac:dyDescent="0.25">
      <c r="C15" s="12">
        <f t="shared" ref="C15:U15" si="9">(C12+C14)/C6</f>
        <v>0.57499999999999996</v>
      </c>
      <c r="D15" s="12">
        <f t="shared" si="9"/>
        <v>0.76470588235294112</v>
      </c>
      <c r="E15" s="12">
        <f t="shared" si="9"/>
        <v>0.66176470588235292</v>
      </c>
      <c r="F15" s="12">
        <f t="shared" si="9"/>
        <v>0.69047619047619047</v>
      </c>
      <c r="G15" s="12">
        <f t="shared" si="9"/>
        <v>0.84090909090909094</v>
      </c>
      <c r="H15" s="12">
        <f t="shared" si="9"/>
        <v>0.5092592592592593</v>
      </c>
      <c r="I15" s="12">
        <f t="shared" si="9"/>
        <v>0.81818181818181823</v>
      </c>
      <c r="J15" s="12">
        <f t="shared" si="9"/>
        <v>0.61250000000000004</v>
      </c>
      <c r="K15" s="12">
        <f t="shared" si="9"/>
        <v>0.58333333333333337</v>
      </c>
      <c r="L15" s="12">
        <f t="shared" si="9"/>
        <v>0.85</v>
      </c>
      <c r="M15" s="12">
        <f t="shared" si="9"/>
        <v>0.46666666666666667</v>
      </c>
      <c r="N15" s="12">
        <f t="shared" si="9"/>
        <v>0.52173913043478259</v>
      </c>
      <c r="O15" s="12">
        <f t="shared" si="9"/>
        <v>0.53703703703703709</v>
      </c>
      <c r="P15" s="12">
        <f t="shared" si="9"/>
        <v>0.49342105263157893</v>
      </c>
      <c r="Q15" s="12">
        <f t="shared" si="9"/>
        <v>0.532258064516129</v>
      </c>
      <c r="R15" s="12">
        <f t="shared" si="9"/>
        <v>0.6333333333333333</v>
      </c>
      <c r="S15" s="12">
        <f t="shared" si="9"/>
        <v>0.8</v>
      </c>
      <c r="T15" s="12">
        <f t="shared" si="9"/>
        <v>0.56034482758620685</v>
      </c>
      <c r="U15" s="12">
        <f t="shared" si="9"/>
        <v>0.55921052631578949</v>
      </c>
      <c r="V15" s="12">
        <f t="shared" ref="V15:W15" si="10">(V12+V14)/V6</f>
        <v>0.76470588235294112</v>
      </c>
      <c r="W15" s="12">
        <f t="shared" si="10"/>
        <v>0.77083333333333337</v>
      </c>
      <c r="X15" s="12">
        <f t="shared" ref="X15:Y15" si="11">(X12+X14)/X6</f>
        <v>0.53</v>
      </c>
      <c r="Y15" s="12">
        <f t="shared" si="11"/>
        <v>0.78846153846153844</v>
      </c>
      <c r="Z15" s="12">
        <f t="shared" ref="Z15:AC15" si="12">(Z12+Z14)/Z6</f>
        <v>0.52419354838709675</v>
      </c>
      <c r="AA15" s="12">
        <f t="shared" si="12"/>
        <v>0.6875</v>
      </c>
      <c r="AB15" s="12">
        <f t="shared" si="12"/>
        <v>0.37068965517241381</v>
      </c>
      <c r="AC15" s="12">
        <f t="shared" si="12"/>
        <v>0.36340206185567009</v>
      </c>
    </row>
    <row r="16" spans="1:29" s="6" customFormat="1" x14ac:dyDescent="0.25">
      <c r="C16" s="12">
        <f t="shared" ref="C16:U16" si="13">(C12+C14)/C4</f>
        <v>0.39655172413793105</v>
      </c>
      <c r="D16" s="12">
        <f t="shared" si="13"/>
        <v>0.52</v>
      </c>
      <c r="E16" s="12">
        <f t="shared" si="13"/>
        <v>0.43269230769230771</v>
      </c>
      <c r="F16" s="12">
        <f t="shared" si="13"/>
        <v>0.46774193548387094</v>
      </c>
      <c r="G16" s="12">
        <f t="shared" si="13"/>
        <v>0.48684210526315791</v>
      </c>
      <c r="H16" s="12">
        <f t="shared" si="13"/>
        <v>0.39285714285714285</v>
      </c>
      <c r="I16" s="12">
        <f t="shared" si="13"/>
        <v>0.5</v>
      </c>
      <c r="J16" s="12">
        <f t="shared" si="13"/>
        <v>0.42241379310344829</v>
      </c>
      <c r="K16" s="12">
        <f t="shared" si="13"/>
        <v>0.3888888888888889</v>
      </c>
      <c r="L16" s="12">
        <f t="shared" si="13"/>
        <v>0.49038461538461536</v>
      </c>
      <c r="M16" s="12">
        <f t="shared" si="13"/>
        <v>0.3783783783783784</v>
      </c>
      <c r="N16" s="12">
        <f t="shared" si="13"/>
        <v>0.375</v>
      </c>
      <c r="O16" s="12">
        <f t="shared" si="13"/>
        <v>0.53703703703703709</v>
      </c>
      <c r="P16" s="12">
        <f t="shared" si="13"/>
        <v>0.40760869565217389</v>
      </c>
      <c r="Q16" s="12">
        <f t="shared" si="13"/>
        <v>0.42307692307692307</v>
      </c>
      <c r="R16" s="12">
        <f t="shared" si="13"/>
        <v>0.38</v>
      </c>
      <c r="S16" s="12">
        <f t="shared" si="13"/>
        <v>0.59259259259259256</v>
      </c>
      <c r="T16" s="12">
        <f t="shared" si="13"/>
        <v>0.4513888888888889</v>
      </c>
      <c r="U16" s="12">
        <f t="shared" si="13"/>
        <v>0.46195652173913043</v>
      </c>
      <c r="V16" s="12">
        <f t="shared" ref="V16:W16" si="14">(V12+V14)/V4</f>
        <v>0.54166666666666663</v>
      </c>
      <c r="W16" s="12">
        <f t="shared" si="14"/>
        <v>0.48684210526315791</v>
      </c>
      <c r="X16" s="12">
        <f t="shared" ref="X16:Y16" si="15">(X12+X14)/X4</f>
        <v>0.42741935483870969</v>
      </c>
      <c r="Y16" s="12">
        <f t="shared" si="15"/>
        <v>0.51249999999999996</v>
      </c>
      <c r="Z16" s="12">
        <f t="shared" ref="Z16:AC16" si="16">(Z12+Z14)/Z4</f>
        <v>0.4513888888888889</v>
      </c>
      <c r="AA16" s="12">
        <f t="shared" si="16"/>
        <v>0.64166666666666672</v>
      </c>
      <c r="AB16" s="12">
        <f t="shared" si="16"/>
        <v>0.35833333333333334</v>
      </c>
      <c r="AC16" s="12">
        <f t="shared" si="16"/>
        <v>0.35249999999999998</v>
      </c>
    </row>
    <row r="17" spans="1:29" x14ac:dyDescent="0.25">
      <c r="A17" t="s">
        <v>101</v>
      </c>
      <c r="B17" s="87"/>
      <c r="C17" s="7" t="s">
        <v>106</v>
      </c>
      <c r="D17" s="7" t="s">
        <v>106</v>
      </c>
      <c r="E17" s="7" t="s">
        <v>106</v>
      </c>
      <c r="F17" s="7" t="s">
        <v>106</v>
      </c>
      <c r="G17" s="7" t="s">
        <v>106</v>
      </c>
      <c r="H17" s="7" t="s">
        <v>106</v>
      </c>
      <c r="I17" s="7" t="s">
        <v>106</v>
      </c>
      <c r="J17" s="7" t="s">
        <v>106</v>
      </c>
      <c r="K17" s="7" t="s">
        <v>106</v>
      </c>
      <c r="L17" s="7" t="s">
        <v>106</v>
      </c>
      <c r="M17" s="7" t="s">
        <v>106</v>
      </c>
      <c r="N17" s="7" t="s">
        <v>106</v>
      </c>
      <c r="O17" s="7" t="s">
        <v>106</v>
      </c>
      <c r="P17" s="7" t="s">
        <v>106</v>
      </c>
      <c r="Q17" s="7" t="s">
        <v>106</v>
      </c>
      <c r="R17" s="7" t="s">
        <v>106</v>
      </c>
      <c r="S17" s="7" t="s">
        <v>106</v>
      </c>
      <c r="T17" s="7" t="s">
        <v>106</v>
      </c>
      <c r="U17" s="7" t="s">
        <v>106</v>
      </c>
      <c r="V17" s="7" t="s">
        <v>106</v>
      </c>
      <c r="W17" s="7" t="s">
        <v>106</v>
      </c>
      <c r="X17" s="7" t="s">
        <v>106</v>
      </c>
      <c r="Y17" s="7" t="s">
        <v>106</v>
      </c>
      <c r="Z17" s="7" t="s">
        <v>106</v>
      </c>
    </row>
    <row r="18" spans="1:29" x14ac:dyDescent="0.25">
      <c r="A18" t="s">
        <v>102</v>
      </c>
      <c r="B18" s="87"/>
      <c r="C18" s="7" t="s">
        <v>106</v>
      </c>
      <c r="D18" s="7" t="s">
        <v>106</v>
      </c>
      <c r="E18" s="7" t="s">
        <v>106</v>
      </c>
      <c r="F18" s="7" t="s">
        <v>106</v>
      </c>
      <c r="G18" s="7" t="s">
        <v>106</v>
      </c>
      <c r="H18" s="7" t="s">
        <v>106</v>
      </c>
      <c r="I18" s="7"/>
      <c r="J18" s="7" t="s">
        <v>106</v>
      </c>
      <c r="K18" s="7"/>
      <c r="L18" s="7" t="s">
        <v>106</v>
      </c>
      <c r="M18" s="7" t="s">
        <v>106</v>
      </c>
      <c r="N18" s="7"/>
      <c r="O18" s="7" t="s">
        <v>106</v>
      </c>
      <c r="P18" s="7" t="s">
        <v>106</v>
      </c>
      <c r="Q18" s="7" t="s">
        <v>106</v>
      </c>
      <c r="R18" s="7" t="s">
        <v>106</v>
      </c>
      <c r="S18" s="7" t="s">
        <v>106</v>
      </c>
      <c r="T18" s="7" t="s">
        <v>106</v>
      </c>
      <c r="U18" s="7" t="s">
        <v>106</v>
      </c>
      <c r="V18" s="7" t="s">
        <v>106</v>
      </c>
      <c r="W18" s="7" t="s">
        <v>106</v>
      </c>
      <c r="X18" s="7" t="s">
        <v>106</v>
      </c>
      <c r="Y18" s="7" t="s">
        <v>106</v>
      </c>
      <c r="Z18" s="7" t="s">
        <v>106</v>
      </c>
      <c r="AB18" s="88" t="s">
        <v>106</v>
      </c>
      <c r="AC18" s="88" t="s">
        <v>106</v>
      </c>
    </row>
    <row r="19" spans="1:29" x14ac:dyDescent="0.25">
      <c r="A19" t="s">
        <v>103</v>
      </c>
      <c r="B19" s="87"/>
      <c r="C19" s="7"/>
      <c r="D19" s="7"/>
      <c r="E19" s="7" t="s">
        <v>106</v>
      </c>
      <c r="F19" s="7"/>
      <c r="G19" s="7"/>
      <c r="H19" s="7" t="s">
        <v>106</v>
      </c>
      <c r="I19" s="7" t="s">
        <v>106</v>
      </c>
      <c r="J19" s="7" t="s">
        <v>106</v>
      </c>
      <c r="K19" s="7" t="s">
        <v>106</v>
      </c>
      <c r="L19" s="7"/>
      <c r="M19" s="7"/>
      <c r="N19" s="7" t="s">
        <v>106</v>
      </c>
      <c r="O19" s="7"/>
      <c r="P19" s="7"/>
      <c r="Q19" s="7" t="s">
        <v>106</v>
      </c>
      <c r="R19" s="7"/>
      <c r="S19" s="7"/>
      <c r="T19" s="7"/>
      <c r="U19" s="7"/>
      <c r="V19" s="7"/>
      <c r="W19" s="7"/>
      <c r="X19" s="88"/>
      <c r="Y19" s="88" t="s">
        <v>106</v>
      </c>
      <c r="Z19" s="88" t="s">
        <v>106</v>
      </c>
    </row>
    <row r="20" spans="1:29" x14ac:dyDescent="0.25">
      <c r="A20" t="s">
        <v>104</v>
      </c>
      <c r="B20" s="87"/>
      <c r="C20" s="7"/>
      <c r="D20" s="7"/>
      <c r="E20" s="7"/>
      <c r="F20" s="7" t="s">
        <v>106</v>
      </c>
      <c r="G20" s="7"/>
      <c r="H20" s="7" t="s">
        <v>106</v>
      </c>
      <c r="I20" s="7" t="s">
        <v>106</v>
      </c>
      <c r="J20" s="7" t="s">
        <v>106</v>
      </c>
      <c r="K20" s="7" t="s">
        <v>106</v>
      </c>
      <c r="L20" s="7" t="s">
        <v>106</v>
      </c>
      <c r="M20" s="7" t="s">
        <v>106</v>
      </c>
      <c r="N20" s="7" t="s">
        <v>106</v>
      </c>
      <c r="O20" s="7"/>
      <c r="P20" s="7"/>
      <c r="Q20" s="7"/>
      <c r="R20" s="7"/>
      <c r="S20" s="7"/>
      <c r="T20" s="7" t="s">
        <v>106</v>
      </c>
      <c r="U20" s="7"/>
      <c r="V20" s="7"/>
      <c r="W20" s="7"/>
      <c r="X20" s="88" t="s">
        <v>106</v>
      </c>
      <c r="Y20" s="88" t="s">
        <v>106</v>
      </c>
      <c r="Z20" s="88"/>
    </row>
    <row r="21" spans="1:29" x14ac:dyDescent="0.25">
      <c r="A21" t="s">
        <v>105</v>
      </c>
      <c r="B21" s="87"/>
      <c r="C21" s="7"/>
      <c r="D21" s="7"/>
      <c r="E21" s="7" t="s">
        <v>106</v>
      </c>
      <c r="F21" s="7"/>
      <c r="G21" s="7"/>
      <c r="H21" s="7"/>
      <c r="I21" s="7"/>
      <c r="J21" s="7"/>
      <c r="K21" s="7" t="s">
        <v>106</v>
      </c>
      <c r="L21" s="7"/>
      <c r="M21" s="7"/>
      <c r="N21" s="7"/>
      <c r="O21" s="7"/>
      <c r="P21" s="7"/>
      <c r="Q21" s="7"/>
      <c r="R21" s="7"/>
      <c r="S21" s="7"/>
      <c r="T21" s="7"/>
      <c r="U21" s="7"/>
      <c r="V21" s="7"/>
      <c r="W21" s="7"/>
      <c r="X21" s="88" t="s">
        <v>106</v>
      </c>
      <c r="Y21" s="88"/>
      <c r="Z21" s="88" t="s">
        <v>106</v>
      </c>
    </row>
    <row r="22" spans="1:29" x14ac:dyDescent="0.25">
      <c r="A22" t="s">
        <v>147</v>
      </c>
      <c r="B22" s="87"/>
      <c r="C22" s="7"/>
      <c r="D22" s="7"/>
      <c r="E22" s="7"/>
      <c r="F22" s="7"/>
      <c r="G22" s="7"/>
      <c r="H22" s="7"/>
      <c r="I22" s="7"/>
      <c r="J22" s="7"/>
      <c r="K22" s="7"/>
      <c r="L22" s="7"/>
      <c r="M22" s="7"/>
      <c r="N22" s="7" t="s">
        <v>106</v>
      </c>
      <c r="O22" s="7"/>
      <c r="P22" s="7"/>
      <c r="Q22" s="7"/>
      <c r="R22" s="7"/>
      <c r="S22" s="7"/>
      <c r="T22" s="7"/>
      <c r="U22" s="7"/>
      <c r="V22" s="7"/>
      <c r="W22" s="7"/>
      <c r="X22" s="88"/>
      <c r="Y22" s="88"/>
      <c r="Z22" s="88"/>
    </row>
    <row r="23" spans="1:29" x14ac:dyDescent="0.25">
      <c r="A23" t="s">
        <v>335</v>
      </c>
      <c r="B23" s="87"/>
      <c r="C23" s="7"/>
      <c r="D23" s="7"/>
      <c r="E23" s="7"/>
      <c r="F23" s="7"/>
      <c r="G23" s="7"/>
      <c r="H23" s="7"/>
      <c r="I23" s="7"/>
      <c r="J23" s="7"/>
      <c r="K23" s="7"/>
      <c r="L23" s="7"/>
      <c r="M23" s="7"/>
      <c r="N23" s="7"/>
      <c r="O23" s="7"/>
      <c r="P23" s="7"/>
      <c r="Q23" s="7"/>
      <c r="R23" s="7"/>
      <c r="S23" s="7"/>
      <c r="T23" s="7"/>
      <c r="U23" s="7"/>
      <c r="V23" s="7"/>
      <c r="W23" s="7"/>
      <c r="X23" s="88"/>
      <c r="Y23" s="88"/>
      <c r="Z23" s="88"/>
      <c r="AA23" s="88" t="s">
        <v>106</v>
      </c>
      <c r="AB23" s="88" t="s">
        <v>106</v>
      </c>
      <c r="AC23" s="88" t="s">
        <v>106</v>
      </c>
    </row>
    <row r="24" spans="1:29" x14ac:dyDescent="0.25">
      <c r="A24" t="s">
        <v>179</v>
      </c>
      <c r="B24" s="87"/>
      <c r="C24" s="7"/>
      <c r="D24" s="7"/>
      <c r="E24" s="7"/>
      <c r="F24" s="7"/>
      <c r="G24" s="7"/>
      <c r="H24" s="7"/>
      <c r="I24" s="7"/>
      <c r="J24" s="7"/>
      <c r="K24" s="7"/>
      <c r="L24" s="7"/>
      <c r="M24" s="7"/>
      <c r="N24" s="7"/>
      <c r="O24" s="7"/>
      <c r="P24" s="7"/>
      <c r="Q24" s="7"/>
      <c r="R24" s="7"/>
      <c r="S24" s="7"/>
      <c r="T24" s="7"/>
      <c r="U24" s="7"/>
      <c r="V24" s="7"/>
      <c r="W24" s="7"/>
      <c r="X24" s="88"/>
      <c r="Y24" s="88"/>
      <c r="Z24" s="88"/>
      <c r="AA24" s="88" t="s">
        <v>106</v>
      </c>
      <c r="AB24" s="88" t="s">
        <v>106</v>
      </c>
      <c r="AC24" s="88" t="s">
        <v>106</v>
      </c>
    </row>
    <row r="25" spans="1:29" x14ac:dyDescent="0.25">
      <c r="A25" t="s">
        <v>336</v>
      </c>
      <c r="B25" s="87"/>
      <c r="C25" s="7"/>
      <c r="D25" s="7"/>
      <c r="E25" s="7"/>
      <c r="F25" s="7"/>
      <c r="G25" s="7"/>
      <c r="H25" s="7"/>
      <c r="I25" s="7"/>
      <c r="J25" s="7"/>
      <c r="K25" s="7"/>
      <c r="L25" s="7"/>
      <c r="M25" s="7"/>
      <c r="N25" s="7"/>
      <c r="O25" s="7"/>
      <c r="P25" s="7"/>
      <c r="Q25" s="7"/>
      <c r="R25" s="7"/>
      <c r="S25" s="7"/>
      <c r="T25" s="7"/>
      <c r="U25" s="7"/>
      <c r="V25" s="7"/>
      <c r="W25" s="7"/>
      <c r="X25" s="88"/>
      <c r="Y25" s="88"/>
      <c r="Z25" s="88"/>
      <c r="AA25" s="88" t="s">
        <v>106</v>
      </c>
    </row>
    <row r="26" spans="1:29" x14ac:dyDescent="0.25">
      <c r="A26" t="s">
        <v>337</v>
      </c>
      <c r="B26" s="87"/>
      <c r="C26" s="7"/>
      <c r="D26" s="7"/>
      <c r="E26" s="7"/>
      <c r="F26" s="7"/>
      <c r="G26" s="7"/>
      <c r="H26" s="7"/>
      <c r="I26" s="7"/>
      <c r="J26" s="7"/>
      <c r="K26" s="7"/>
      <c r="L26" s="7"/>
      <c r="M26" s="7"/>
      <c r="N26" s="7"/>
      <c r="O26" s="7"/>
      <c r="P26" s="7"/>
      <c r="Q26" s="7"/>
      <c r="R26" s="7"/>
      <c r="S26" s="7"/>
      <c r="T26" s="7"/>
      <c r="U26" s="7"/>
      <c r="V26" s="7"/>
      <c r="W26" s="7"/>
      <c r="X26" s="88"/>
      <c r="Y26" s="88"/>
      <c r="Z26" s="88"/>
      <c r="AA26" s="88" t="s">
        <v>106</v>
      </c>
      <c r="AB26" s="88" t="s">
        <v>106</v>
      </c>
      <c r="AC26" s="88" t="s">
        <v>106</v>
      </c>
    </row>
    <row r="27" spans="1:29" x14ac:dyDescent="0.25">
      <c r="A27" t="s">
        <v>47</v>
      </c>
      <c r="B27" s="87"/>
      <c r="C27" s="7">
        <v>1</v>
      </c>
      <c r="D27" s="7">
        <v>1</v>
      </c>
      <c r="E27" s="7"/>
      <c r="F27" s="7"/>
      <c r="G27" s="7"/>
      <c r="H27" s="7">
        <v>1</v>
      </c>
      <c r="I27" s="7"/>
      <c r="J27" s="7"/>
      <c r="K27" s="7"/>
      <c r="L27" s="7"/>
      <c r="M27" s="7"/>
      <c r="N27" s="7"/>
      <c r="O27" s="7"/>
      <c r="P27" s="7"/>
      <c r="Q27" s="7"/>
      <c r="R27" s="7"/>
      <c r="S27" s="7"/>
      <c r="T27" s="7"/>
      <c r="U27" s="7"/>
      <c r="V27" s="7"/>
      <c r="W27" s="7"/>
      <c r="X27" s="88"/>
      <c r="Y27" s="88"/>
      <c r="Z27" s="88"/>
    </row>
    <row r="28" spans="1:29" x14ac:dyDescent="0.25">
      <c r="A28" t="s">
        <v>334</v>
      </c>
      <c r="B28" s="87"/>
      <c r="C28" s="7"/>
      <c r="D28" s="7"/>
      <c r="E28" s="7"/>
      <c r="F28" s="7"/>
      <c r="G28" s="7"/>
      <c r="H28" s="7"/>
      <c r="I28" s="7"/>
      <c r="J28" s="7"/>
      <c r="K28" s="7"/>
      <c r="L28" s="7"/>
      <c r="M28" s="7"/>
      <c r="N28" s="7"/>
      <c r="O28" s="7"/>
      <c r="P28" s="7"/>
      <c r="Q28" s="7"/>
      <c r="R28" s="7"/>
      <c r="S28" s="7"/>
      <c r="T28" s="7"/>
      <c r="U28" s="7"/>
      <c r="V28" s="7">
        <v>1</v>
      </c>
      <c r="W28" s="7"/>
      <c r="X28" s="88"/>
      <c r="Y28" s="88"/>
      <c r="Z28" s="88"/>
    </row>
    <row r="29" spans="1:29" x14ac:dyDescent="0.25">
      <c r="A29" t="s">
        <v>66</v>
      </c>
      <c r="B29" s="87"/>
      <c r="C29" s="7"/>
      <c r="D29" s="7"/>
      <c r="E29" s="7"/>
      <c r="F29" s="7"/>
      <c r="G29" s="7"/>
      <c r="H29" s="7"/>
      <c r="I29" s="7"/>
      <c r="J29" s="7"/>
      <c r="K29" s="7"/>
      <c r="L29" s="7"/>
      <c r="M29" s="7"/>
      <c r="N29" s="7">
        <v>1</v>
      </c>
      <c r="O29" s="7">
        <v>2</v>
      </c>
      <c r="P29" s="7">
        <v>2</v>
      </c>
      <c r="Q29" s="7"/>
      <c r="R29" s="7">
        <v>1</v>
      </c>
      <c r="S29" s="7">
        <v>2</v>
      </c>
      <c r="T29" s="7">
        <v>1</v>
      </c>
      <c r="U29" s="7">
        <v>3</v>
      </c>
      <c r="V29" s="7"/>
      <c r="W29" s="7"/>
      <c r="X29" s="88"/>
      <c r="Y29" s="88"/>
      <c r="Z29" s="88"/>
      <c r="AA29" s="88">
        <v>2</v>
      </c>
      <c r="AB29" s="88">
        <v>2</v>
      </c>
      <c r="AC29" s="88">
        <v>2</v>
      </c>
    </row>
    <row r="30" spans="1:29" x14ac:dyDescent="0.25">
      <c r="A30" t="s">
        <v>80</v>
      </c>
      <c r="B30" s="87"/>
      <c r="C30" s="7">
        <v>1</v>
      </c>
      <c r="D30" s="7">
        <v>2</v>
      </c>
      <c r="E30" s="7"/>
      <c r="F30" s="7">
        <v>2</v>
      </c>
      <c r="G30" s="7"/>
      <c r="H30" s="7">
        <v>1</v>
      </c>
      <c r="I30" s="7"/>
      <c r="J30" s="7"/>
      <c r="K30" s="7"/>
      <c r="L30" s="7">
        <v>2</v>
      </c>
      <c r="M30" s="7"/>
      <c r="N30" s="7"/>
      <c r="O30" s="7"/>
      <c r="P30" s="7"/>
      <c r="Q30" s="7"/>
      <c r="R30" s="7"/>
      <c r="S30" s="7"/>
      <c r="T30" s="7"/>
      <c r="U30" s="7">
        <v>1</v>
      </c>
      <c r="V30" s="7">
        <v>2</v>
      </c>
      <c r="W30" s="7"/>
      <c r="X30" s="88">
        <v>1</v>
      </c>
      <c r="Y30" s="88"/>
      <c r="Z30" s="88"/>
    </row>
    <row r="31" spans="1:29" x14ac:dyDescent="0.25">
      <c r="A31" t="s">
        <v>79</v>
      </c>
      <c r="B31" s="87"/>
      <c r="C31" s="7"/>
      <c r="D31" s="7"/>
      <c r="E31" s="7">
        <v>1</v>
      </c>
      <c r="F31" s="7"/>
      <c r="G31" s="7">
        <v>1</v>
      </c>
      <c r="H31" s="7"/>
      <c r="I31" s="7"/>
      <c r="J31" s="7">
        <v>1</v>
      </c>
      <c r="K31" s="7"/>
      <c r="L31" s="7">
        <v>2</v>
      </c>
      <c r="M31" s="7">
        <v>1</v>
      </c>
      <c r="N31" s="7"/>
      <c r="O31" s="7"/>
      <c r="P31" s="7">
        <v>1</v>
      </c>
      <c r="Q31" s="7"/>
      <c r="R31" s="7"/>
      <c r="S31" s="7"/>
      <c r="T31" s="7">
        <v>1</v>
      </c>
      <c r="U31" s="7"/>
      <c r="V31" s="7"/>
      <c r="W31" s="7">
        <v>1</v>
      </c>
      <c r="Y31" s="88"/>
      <c r="Z31" s="88"/>
    </row>
    <row r="32" spans="1:29" x14ac:dyDescent="0.25">
      <c r="A32" t="s">
        <v>77</v>
      </c>
      <c r="B32" s="87"/>
      <c r="C32" s="7"/>
      <c r="D32" s="7"/>
      <c r="E32" s="7"/>
      <c r="F32" s="7">
        <v>1</v>
      </c>
      <c r="G32" s="7"/>
      <c r="H32" s="7"/>
      <c r="I32" s="7"/>
      <c r="J32" s="7"/>
      <c r="K32" s="7"/>
      <c r="L32" s="7"/>
      <c r="M32" s="7">
        <v>1</v>
      </c>
      <c r="N32" s="7"/>
      <c r="O32" s="7"/>
      <c r="P32" s="7"/>
      <c r="Q32" s="7"/>
      <c r="R32" s="7"/>
      <c r="S32" s="7">
        <v>1</v>
      </c>
      <c r="T32" s="7">
        <v>1</v>
      </c>
      <c r="U32" s="7"/>
      <c r="V32" s="7"/>
      <c r="W32" s="7"/>
      <c r="Y32" s="88"/>
      <c r="Z32" s="88">
        <v>2</v>
      </c>
    </row>
    <row r="33" spans="1:29" x14ac:dyDescent="0.25">
      <c r="A33" t="s">
        <v>59</v>
      </c>
      <c r="B33" s="87"/>
      <c r="C33" s="7"/>
      <c r="D33" s="7">
        <v>1</v>
      </c>
      <c r="E33" s="7"/>
      <c r="F33" s="7"/>
      <c r="G33" s="7"/>
      <c r="H33" s="7"/>
      <c r="I33" s="7"/>
      <c r="J33" s="7"/>
      <c r="K33" s="7"/>
      <c r="L33" s="7"/>
      <c r="M33" s="7"/>
      <c r="N33" s="7"/>
      <c r="O33" s="7"/>
      <c r="P33" s="7"/>
      <c r="Q33" s="7"/>
      <c r="R33" s="7">
        <v>1</v>
      </c>
      <c r="S33" s="7"/>
      <c r="T33" s="7"/>
      <c r="U33" s="7"/>
      <c r="V33" s="7">
        <v>1</v>
      </c>
      <c r="W33" s="7"/>
      <c r="Y33" s="88"/>
      <c r="Z33" s="88"/>
    </row>
    <row r="34" spans="1:29" x14ac:dyDescent="0.25">
      <c r="A34" t="s">
        <v>78</v>
      </c>
      <c r="B34" s="87"/>
      <c r="C34" s="7"/>
      <c r="D34" s="7"/>
      <c r="E34" s="7"/>
      <c r="F34" s="7"/>
      <c r="G34" s="7"/>
      <c r="H34" s="7"/>
      <c r="I34" s="7"/>
      <c r="J34" s="7"/>
      <c r="K34" s="7"/>
      <c r="L34" s="7">
        <v>1</v>
      </c>
      <c r="M34" s="7"/>
      <c r="N34" s="7"/>
      <c r="O34" s="7"/>
      <c r="P34" s="7"/>
      <c r="Q34" s="7"/>
      <c r="R34" s="7"/>
      <c r="S34" s="7"/>
      <c r="T34" s="7"/>
      <c r="U34" s="7">
        <v>1</v>
      </c>
      <c r="V34" s="7"/>
      <c r="W34" s="7"/>
      <c r="Y34" s="88"/>
      <c r="Z34" s="88">
        <v>1</v>
      </c>
    </row>
    <row r="35" spans="1:29" x14ac:dyDescent="0.25">
      <c r="A35" t="s">
        <v>90</v>
      </c>
      <c r="B35" s="87"/>
      <c r="C35" s="7"/>
      <c r="D35" s="7"/>
      <c r="E35" s="7"/>
      <c r="F35" s="7">
        <v>1</v>
      </c>
      <c r="G35" s="7"/>
      <c r="H35" s="7">
        <v>1</v>
      </c>
      <c r="I35" s="7"/>
      <c r="J35" s="7"/>
      <c r="K35" s="7"/>
      <c r="L35" s="7"/>
      <c r="M35" s="7"/>
      <c r="N35" s="7">
        <v>1</v>
      </c>
      <c r="O35" s="7"/>
      <c r="P35" s="7"/>
      <c r="Q35" s="7"/>
      <c r="R35" s="7"/>
      <c r="S35" s="7">
        <v>1</v>
      </c>
      <c r="T35" s="7"/>
      <c r="U35" s="7"/>
      <c r="V35" s="7"/>
      <c r="W35" s="7"/>
      <c r="Y35" s="88"/>
      <c r="Z35" s="88">
        <v>1</v>
      </c>
    </row>
    <row r="36" spans="1:29" x14ac:dyDescent="0.25">
      <c r="A36" t="s">
        <v>266</v>
      </c>
      <c r="B36" s="87"/>
      <c r="C36" s="7"/>
      <c r="D36" s="7"/>
      <c r="E36" s="7"/>
      <c r="F36" s="7"/>
      <c r="G36" s="7"/>
      <c r="H36" s="7"/>
      <c r="I36" s="7"/>
      <c r="J36" s="7"/>
      <c r="K36" s="7"/>
      <c r="L36" s="7"/>
      <c r="M36" s="7"/>
      <c r="N36" s="7"/>
      <c r="O36" s="7"/>
      <c r="P36" s="7"/>
      <c r="Q36" s="7"/>
      <c r="R36" s="7"/>
      <c r="S36" s="7"/>
      <c r="T36" s="7"/>
      <c r="U36" s="7"/>
      <c r="V36" s="7"/>
      <c r="W36" s="7">
        <v>1</v>
      </c>
      <c r="Y36" s="88"/>
      <c r="Z36" s="88">
        <v>1</v>
      </c>
    </row>
    <row r="37" spans="1:29" x14ac:dyDescent="0.25">
      <c r="A37" t="s">
        <v>338</v>
      </c>
      <c r="B37" s="87"/>
      <c r="C37" s="7"/>
      <c r="D37" s="7"/>
      <c r="E37" s="7"/>
      <c r="F37" s="7"/>
      <c r="G37" s="7"/>
      <c r="H37" s="7"/>
      <c r="I37" s="7"/>
      <c r="J37" s="7"/>
      <c r="K37" s="7"/>
      <c r="L37" s="7"/>
      <c r="M37" s="7"/>
      <c r="N37" s="7"/>
      <c r="O37" s="7"/>
      <c r="P37" s="7"/>
      <c r="Q37" s="7"/>
      <c r="R37" s="7"/>
      <c r="S37" s="7"/>
      <c r="T37" s="7"/>
      <c r="U37" s="7"/>
      <c r="V37" s="7"/>
      <c r="W37" s="7"/>
      <c r="Y37" s="88"/>
      <c r="Z37" s="88"/>
      <c r="AA37" s="88">
        <v>3</v>
      </c>
      <c r="AB37" s="88">
        <v>2</v>
      </c>
      <c r="AC37" s="88">
        <v>2</v>
      </c>
    </row>
    <row r="38" spans="1:29" x14ac:dyDescent="0.25">
      <c r="A38" t="s">
        <v>342</v>
      </c>
      <c r="B38" s="87"/>
      <c r="C38" s="7"/>
      <c r="D38" s="7"/>
      <c r="E38" s="7"/>
      <c r="F38" s="7"/>
      <c r="G38" s="7"/>
      <c r="H38" s="7"/>
      <c r="I38" s="7"/>
      <c r="J38" s="7"/>
      <c r="K38" s="7"/>
      <c r="L38" s="7"/>
      <c r="M38" s="7"/>
      <c r="N38" s="7"/>
      <c r="O38" s="7"/>
      <c r="P38" s="7"/>
      <c r="Q38" s="7"/>
      <c r="R38" s="7"/>
      <c r="S38" s="7"/>
      <c r="T38" s="7"/>
      <c r="U38" s="7"/>
      <c r="V38" s="7"/>
      <c r="W38" s="7"/>
      <c r="Y38" s="88"/>
      <c r="Z38" s="88"/>
      <c r="AB38" s="88">
        <v>3</v>
      </c>
      <c r="AC38" s="88">
        <v>3</v>
      </c>
    </row>
    <row r="39" spans="1:29" x14ac:dyDescent="0.25">
      <c r="A39" t="s">
        <v>341</v>
      </c>
      <c r="B39" s="87"/>
      <c r="C39" s="7"/>
      <c r="D39" s="7"/>
      <c r="E39" s="7"/>
      <c r="F39" s="7"/>
      <c r="G39" s="7"/>
      <c r="H39" s="7"/>
      <c r="I39" s="7"/>
      <c r="J39" s="7"/>
      <c r="K39" s="7"/>
      <c r="L39" s="7"/>
      <c r="M39" s="7"/>
      <c r="N39" s="7"/>
      <c r="O39" s="7"/>
      <c r="P39" s="7"/>
      <c r="Q39" s="7"/>
      <c r="R39" s="7"/>
      <c r="S39" s="7"/>
      <c r="T39" s="7"/>
      <c r="U39" s="7"/>
      <c r="V39" s="7"/>
      <c r="W39" s="7"/>
      <c r="Y39" s="88"/>
      <c r="Z39" s="88"/>
      <c r="AB39" s="88">
        <v>3</v>
      </c>
      <c r="AC39" s="88">
        <v>3</v>
      </c>
    </row>
    <row r="40" spans="1:29" x14ac:dyDescent="0.25">
      <c r="Y40" s="88"/>
    </row>
    <row r="41" spans="1:29" x14ac:dyDescent="0.25">
      <c r="B41" t="s">
        <v>25</v>
      </c>
      <c r="C41">
        <f>C7*4</f>
        <v>12</v>
      </c>
      <c r="D41">
        <f t="shared" ref="D41:U41" si="17">D7*4</f>
        <v>8</v>
      </c>
      <c r="E41">
        <f t="shared" si="17"/>
        <v>8</v>
      </c>
      <c r="F41">
        <f t="shared" si="17"/>
        <v>12</v>
      </c>
      <c r="G41">
        <f t="shared" si="17"/>
        <v>8</v>
      </c>
      <c r="H41">
        <f t="shared" si="17"/>
        <v>12</v>
      </c>
      <c r="I41">
        <f t="shared" si="17"/>
        <v>8</v>
      </c>
      <c r="J41">
        <f t="shared" si="17"/>
        <v>8</v>
      </c>
      <c r="K41">
        <f t="shared" si="17"/>
        <v>12</v>
      </c>
      <c r="L41">
        <f t="shared" si="17"/>
        <v>8</v>
      </c>
      <c r="M41">
        <f t="shared" si="17"/>
        <v>12</v>
      </c>
      <c r="N41">
        <f t="shared" si="17"/>
        <v>16</v>
      </c>
      <c r="O41">
        <f t="shared" si="17"/>
        <v>8</v>
      </c>
      <c r="P41">
        <f t="shared" si="17"/>
        <v>12</v>
      </c>
      <c r="Q41">
        <f t="shared" si="17"/>
        <v>12</v>
      </c>
      <c r="R41">
        <f t="shared" si="17"/>
        <v>4</v>
      </c>
      <c r="S41">
        <f t="shared" si="17"/>
        <v>12</v>
      </c>
      <c r="T41">
        <f t="shared" si="17"/>
        <v>8</v>
      </c>
      <c r="U41">
        <f t="shared" si="17"/>
        <v>12</v>
      </c>
      <c r="V41">
        <f t="shared" ref="V41:W41" si="18">V7*4</f>
        <v>8</v>
      </c>
      <c r="W41">
        <f t="shared" si="18"/>
        <v>8</v>
      </c>
      <c r="X41">
        <f t="shared" ref="X41:AA41" si="19">X7*4</f>
        <v>12</v>
      </c>
      <c r="Y41">
        <f t="shared" si="19"/>
        <v>8</v>
      </c>
      <c r="Z41">
        <f t="shared" si="19"/>
        <v>12</v>
      </c>
      <c r="AA41" s="88">
        <f t="shared" si="19"/>
        <v>0</v>
      </c>
      <c r="AB41" s="88">
        <f t="shared" ref="AB41:AC41" si="20">AB7*4</f>
        <v>16</v>
      </c>
      <c r="AC41" s="88">
        <f t="shared" si="20"/>
        <v>16</v>
      </c>
    </row>
    <row r="42" spans="1:29" x14ac:dyDescent="0.25">
      <c r="B42" t="s">
        <v>26</v>
      </c>
      <c r="C42">
        <f>C8*3</f>
        <v>6</v>
      </c>
      <c r="D42">
        <f t="shared" ref="D42:U42" si="21">D8*3</f>
        <v>3</v>
      </c>
      <c r="E42">
        <f t="shared" si="21"/>
        <v>9</v>
      </c>
      <c r="F42">
        <f t="shared" si="21"/>
        <v>3</v>
      </c>
      <c r="G42">
        <f t="shared" si="21"/>
        <v>6</v>
      </c>
      <c r="H42">
        <f t="shared" si="21"/>
        <v>9</v>
      </c>
      <c r="I42">
        <f t="shared" si="21"/>
        <v>9</v>
      </c>
      <c r="J42">
        <f t="shared" si="21"/>
        <v>9</v>
      </c>
      <c r="K42">
        <f t="shared" si="21"/>
        <v>9</v>
      </c>
      <c r="L42">
        <f t="shared" si="21"/>
        <v>6</v>
      </c>
      <c r="M42">
        <f t="shared" si="21"/>
        <v>9</v>
      </c>
      <c r="N42">
        <f t="shared" si="21"/>
        <v>6</v>
      </c>
      <c r="O42">
        <f t="shared" si="21"/>
        <v>3</v>
      </c>
      <c r="P42">
        <f t="shared" si="21"/>
        <v>3</v>
      </c>
      <c r="Q42">
        <f t="shared" si="21"/>
        <v>6</v>
      </c>
      <c r="R42">
        <f t="shared" si="21"/>
        <v>6</v>
      </c>
      <c r="S42">
        <f t="shared" si="21"/>
        <v>3</v>
      </c>
      <c r="T42">
        <f t="shared" si="21"/>
        <v>6</v>
      </c>
      <c r="U42">
        <f t="shared" si="21"/>
        <v>0</v>
      </c>
      <c r="V42">
        <f t="shared" ref="V42:W42" si="22">V8*3</f>
        <v>3</v>
      </c>
      <c r="W42">
        <f t="shared" si="22"/>
        <v>6</v>
      </c>
      <c r="X42">
        <f t="shared" ref="X42:AA42" si="23">X8*3</f>
        <v>9</v>
      </c>
      <c r="Y42">
        <f t="shared" si="23"/>
        <v>9</v>
      </c>
      <c r="Z42">
        <f t="shared" si="23"/>
        <v>9</v>
      </c>
      <c r="AA42" s="88">
        <f t="shared" si="23"/>
        <v>0</v>
      </c>
      <c r="AB42" s="88">
        <f t="shared" ref="AB42:AC42" si="24">AB8*3</f>
        <v>0</v>
      </c>
      <c r="AC42" s="88">
        <f t="shared" si="24"/>
        <v>0</v>
      </c>
    </row>
    <row r="43" spans="1:29" x14ac:dyDescent="0.25">
      <c r="B43" t="s">
        <v>27</v>
      </c>
      <c r="C43">
        <f>C9*3</f>
        <v>9</v>
      </c>
      <c r="D43">
        <f t="shared" ref="D43:U43" si="25">D9*3</f>
        <v>15</v>
      </c>
      <c r="E43">
        <f t="shared" si="25"/>
        <v>6</v>
      </c>
      <c r="F43">
        <f t="shared" si="25"/>
        <v>9</v>
      </c>
      <c r="G43">
        <f t="shared" si="25"/>
        <v>6</v>
      </c>
      <c r="H43">
        <f t="shared" si="25"/>
        <v>6</v>
      </c>
      <c r="I43">
        <f t="shared" si="25"/>
        <v>9</v>
      </c>
      <c r="J43">
        <f t="shared" si="25"/>
        <v>9</v>
      </c>
      <c r="K43">
        <f t="shared" si="25"/>
        <v>9</v>
      </c>
      <c r="L43">
        <f t="shared" si="25"/>
        <v>18</v>
      </c>
      <c r="M43">
        <f t="shared" si="25"/>
        <v>9</v>
      </c>
      <c r="N43">
        <f t="shared" si="25"/>
        <v>6</v>
      </c>
      <c r="O43">
        <f t="shared" si="25"/>
        <v>18</v>
      </c>
      <c r="P43">
        <f t="shared" si="25"/>
        <v>24</v>
      </c>
      <c r="Q43">
        <f t="shared" si="25"/>
        <v>18</v>
      </c>
      <c r="R43">
        <f t="shared" si="25"/>
        <v>12</v>
      </c>
      <c r="S43">
        <f t="shared" si="25"/>
        <v>15</v>
      </c>
      <c r="T43">
        <f t="shared" si="25"/>
        <v>15</v>
      </c>
      <c r="U43">
        <f t="shared" si="25"/>
        <v>36</v>
      </c>
      <c r="V43">
        <f t="shared" ref="V43:W43" si="26">V9*3</f>
        <v>15</v>
      </c>
      <c r="W43">
        <f t="shared" si="26"/>
        <v>6</v>
      </c>
      <c r="X43">
        <f t="shared" ref="X43:AA43" si="27">X9*3</f>
        <v>12</v>
      </c>
      <c r="Y43">
        <f t="shared" si="27"/>
        <v>6</v>
      </c>
      <c r="Z43">
        <f t="shared" si="27"/>
        <v>12</v>
      </c>
      <c r="AA43" s="88">
        <f t="shared" si="27"/>
        <v>24</v>
      </c>
      <c r="AB43" s="88">
        <f t="shared" ref="AB43:AC43" si="28">AB9*3</f>
        <v>48</v>
      </c>
      <c r="AC43" s="88">
        <f t="shared" si="28"/>
        <v>48</v>
      </c>
    </row>
    <row r="44" spans="1:29" x14ac:dyDescent="0.25">
      <c r="B44" t="s">
        <v>28</v>
      </c>
      <c r="C44">
        <f>C10*4</f>
        <v>8</v>
      </c>
      <c r="D44">
        <f t="shared" ref="D44:U44" si="29">D10*4</f>
        <v>12</v>
      </c>
      <c r="E44">
        <f t="shared" si="29"/>
        <v>8</v>
      </c>
      <c r="F44">
        <f t="shared" si="29"/>
        <v>20</v>
      </c>
      <c r="G44">
        <f t="shared" si="29"/>
        <v>8</v>
      </c>
      <c r="H44">
        <f t="shared" si="29"/>
        <v>12</v>
      </c>
      <c r="I44">
        <f t="shared" si="29"/>
        <v>0</v>
      </c>
      <c r="J44">
        <f t="shared" si="29"/>
        <v>8</v>
      </c>
      <c r="K44">
        <f t="shared" si="29"/>
        <v>0</v>
      </c>
      <c r="L44">
        <f t="shared" si="29"/>
        <v>0</v>
      </c>
      <c r="M44">
        <f t="shared" si="29"/>
        <v>12</v>
      </c>
      <c r="N44">
        <f t="shared" si="29"/>
        <v>8</v>
      </c>
      <c r="O44">
        <f t="shared" si="29"/>
        <v>16</v>
      </c>
      <c r="P44">
        <f t="shared" si="29"/>
        <v>20</v>
      </c>
      <c r="Q44">
        <f t="shared" si="29"/>
        <v>16</v>
      </c>
      <c r="R44">
        <f t="shared" si="29"/>
        <v>4</v>
      </c>
      <c r="S44">
        <f t="shared" si="29"/>
        <v>20</v>
      </c>
      <c r="T44">
        <f t="shared" si="29"/>
        <v>20</v>
      </c>
      <c r="U44">
        <f t="shared" si="29"/>
        <v>16</v>
      </c>
      <c r="V44">
        <f t="shared" ref="V44:W44" si="30">V10*4</f>
        <v>12</v>
      </c>
      <c r="W44">
        <f t="shared" si="30"/>
        <v>8</v>
      </c>
      <c r="X44">
        <f t="shared" ref="X44:AA44" si="31">X10*4</f>
        <v>4</v>
      </c>
      <c r="Y44">
        <f t="shared" si="31"/>
        <v>4</v>
      </c>
      <c r="Z44">
        <f t="shared" si="31"/>
        <v>16</v>
      </c>
      <c r="AA44" s="88">
        <f t="shared" si="31"/>
        <v>16</v>
      </c>
      <c r="AB44" s="88">
        <f t="shared" ref="AB44:AC44" si="32">AB10*4</f>
        <v>32</v>
      </c>
      <c r="AC44" s="88">
        <f t="shared" si="32"/>
        <v>40</v>
      </c>
    </row>
    <row r="45" spans="1:29" x14ac:dyDescent="0.25">
      <c r="B45" t="s">
        <v>247</v>
      </c>
      <c r="C45">
        <v>4</v>
      </c>
      <c r="D45">
        <v>4</v>
      </c>
      <c r="E45">
        <v>7</v>
      </c>
      <c r="F45">
        <v>2</v>
      </c>
      <c r="G45">
        <v>3</v>
      </c>
      <c r="H45">
        <v>5</v>
      </c>
      <c r="I45">
        <v>6</v>
      </c>
      <c r="J45">
        <v>6</v>
      </c>
      <c r="K45">
        <v>7</v>
      </c>
      <c r="L45">
        <v>4</v>
      </c>
      <c r="M45">
        <v>5</v>
      </c>
      <c r="N45">
        <v>4</v>
      </c>
      <c r="O45">
        <v>3</v>
      </c>
      <c r="P45">
        <v>3</v>
      </c>
      <c r="Q45">
        <v>4</v>
      </c>
      <c r="R45">
        <v>3</v>
      </c>
      <c r="S45">
        <v>1</v>
      </c>
      <c r="T45">
        <v>3</v>
      </c>
      <c r="U45">
        <v>3</v>
      </c>
      <c r="V45">
        <v>4</v>
      </c>
      <c r="W45">
        <v>3</v>
      </c>
      <c r="X45">
        <v>3</v>
      </c>
      <c r="Y45">
        <v>3</v>
      </c>
      <c r="Z45" s="80">
        <v>3</v>
      </c>
      <c r="AA45" s="100">
        <v>1</v>
      </c>
      <c r="AB45" s="100">
        <v>1</v>
      </c>
      <c r="AC45" s="100">
        <v>3</v>
      </c>
    </row>
    <row r="46" spans="1:29" x14ac:dyDescent="0.25">
      <c r="B46" t="s">
        <v>248</v>
      </c>
      <c r="C46">
        <v>4</v>
      </c>
      <c r="D46">
        <v>2</v>
      </c>
      <c r="E46">
        <v>6</v>
      </c>
      <c r="F46">
        <v>2</v>
      </c>
      <c r="G46">
        <v>4</v>
      </c>
      <c r="H46">
        <v>5</v>
      </c>
      <c r="I46">
        <v>4</v>
      </c>
      <c r="J46">
        <v>4</v>
      </c>
      <c r="K46">
        <v>5</v>
      </c>
      <c r="L46">
        <v>4</v>
      </c>
      <c r="M46">
        <v>4</v>
      </c>
      <c r="N46">
        <v>4</v>
      </c>
      <c r="O46">
        <v>4</v>
      </c>
      <c r="P46">
        <v>4</v>
      </c>
      <c r="Q46">
        <v>4</v>
      </c>
      <c r="R46">
        <v>2</v>
      </c>
      <c r="S46">
        <v>2</v>
      </c>
      <c r="T46">
        <v>5</v>
      </c>
      <c r="U46">
        <v>2</v>
      </c>
      <c r="V46">
        <v>2</v>
      </c>
      <c r="W46">
        <v>4</v>
      </c>
      <c r="X46" s="80">
        <v>5</v>
      </c>
      <c r="Y46" s="80">
        <v>5</v>
      </c>
      <c r="Z46" s="80">
        <v>7</v>
      </c>
      <c r="AA46" s="100">
        <v>1</v>
      </c>
      <c r="AB46" s="100">
        <v>1</v>
      </c>
      <c r="AC46" s="100">
        <v>2</v>
      </c>
    </row>
    <row r="47" spans="1:29" x14ac:dyDescent="0.25">
      <c r="B47" t="s">
        <v>102</v>
      </c>
      <c r="C47">
        <f>IF(C18="x",2,0)</f>
        <v>2</v>
      </c>
      <c r="D47">
        <f t="shared" ref="D47:U47" si="33">IF(D18="x",2,0)</f>
        <v>2</v>
      </c>
      <c r="E47">
        <f t="shared" si="33"/>
        <v>2</v>
      </c>
      <c r="F47">
        <f t="shared" si="33"/>
        <v>2</v>
      </c>
      <c r="G47">
        <f t="shared" si="33"/>
        <v>2</v>
      </c>
      <c r="H47">
        <f t="shared" si="33"/>
        <v>2</v>
      </c>
      <c r="I47">
        <f t="shared" si="33"/>
        <v>0</v>
      </c>
      <c r="J47">
        <f t="shared" si="33"/>
        <v>2</v>
      </c>
      <c r="K47">
        <f t="shared" si="33"/>
        <v>0</v>
      </c>
      <c r="L47">
        <f t="shared" si="33"/>
        <v>2</v>
      </c>
      <c r="M47">
        <f t="shared" si="33"/>
        <v>2</v>
      </c>
      <c r="N47">
        <f t="shared" si="33"/>
        <v>0</v>
      </c>
      <c r="O47">
        <f t="shared" si="33"/>
        <v>2</v>
      </c>
      <c r="P47">
        <f t="shared" si="33"/>
        <v>2</v>
      </c>
      <c r="Q47">
        <f t="shared" si="33"/>
        <v>2</v>
      </c>
      <c r="R47">
        <f t="shared" si="33"/>
        <v>2</v>
      </c>
      <c r="S47">
        <f t="shared" si="33"/>
        <v>2</v>
      </c>
      <c r="T47">
        <f t="shared" si="33"/>
        <v>2</v>
      </c>
      <c r="U47">
        <f t="shared" si="33"/>
        <v>2</v>
      </c>
      <c r="V47">
        <f t="shared" ref="V47:W47" si="34">IF(V18="x",2,0)</f>
        <v>2</v>
      </c>
      <c r="W47">
        <f t="shared" si="34"/>
        <v>2</v>
      </c>
      <c r="X47">
        <f t="shared" ref="X47:AA47" si="35">IF(X18="x",2,0)</f>
        <v>2</v>
      </c>
      <c r="Y47">
        <f t="shared" si="35"/>
        <v>2</v>
      </c>
      <c r="Z47">
        <f t="shared" si="35"/>
        <v>2</v>
      </c>
      <c r="AA47" s="88">
        <f t="shared" si="35"/>
        <v>0</v>
      </c>
      <c r="AB47" s="88">
        <f t="shared" ref="AB47:AC47" si="36">IF(AB18="x",2,0)</f>
        <v>2</v>
      </c>
      <c r="AC47" s="88">
        <f t="shared" si="36"/>
        <v>2</v>
      </c>
    </row>
    <row r="48" spans="1:29" x14ac:dyDescent="0.25">
      <c r="B48" t="s">
        <v>103</v>
      </c>
      <c r="C48">
        <f>IF(C19="x",2,0)</f>
        <v>0</v>
      </c>
      <c r="D48">
        <f t="shared" ref="D48:U48" si="37">IF(D19="x",2,0)</f>
        <v>0</v>
      </c>
      <c r="E48">
        <f t="shared" si="37"/>
        <v>2</v>
      </c>
      <c r="F48">
        <f t="shared" si="37"/>
        <v>0</v>
      </c>
      <c r="G48">
        <f t="shared" si="37"/>
        <v>0</v>
      </c>
      <c r="H48">
        <f t="shared" si="37"/>
        <v>2</v>
      </c>
      <c r="I48">
        <f t="shared" si="37"/>
        <v>2</v>
      </c>
      <c r="J48">
        <f t="shared" si="37"/>
        <v>2</v>
      </c>
      <c r="K48">
        <f t="shared" si="37"/>
        <v>2</v>
      </c>
      <c r="L48">
        <f t="shared" si="37"/>
        <v>0</v>
      </c>
      <c r="M48">
        <f t="shared" si="37"/>
        <v>0</v>
      </c>
      <c r="N48">
        <f t="shared" si="37"/>
        <v>2</v>
      </c>
      <c r="O48">
        <f t="shared" si="37"/>
        <v>0</v>
      </c>
      <c r="P48">
        <f t="shared" si="37"/>
        <v>0</v>
      </c>
      <c r="Q48">
        <f t="shared" si="37"/>
        <v>2</v>
      </c>
      <c r="R48">
        <f t="shared" si="37"/>
        <v>0</v>
      </c>
      <c r="S48">
        <f t="shared" si="37"/>
        <v>0</v>
      </c>
      <c r="T48">
        <f t="shared" si="37"/>
        <v>0</v>
      </c>
      <c r="U48">
        <f t="shared" si="37"/>
        <v>0</v>
      </c>
      <c r="V48">
        <f t="shared" ref="V48:W48" si="38">IF(V19="x",2,0)</f>
        <v>0</v>
      </c>
      <c r="W48">
        <f t="shared" si="38"/>
        <v>0</v>
      </c>
      <c r="X48">
        <f t="shared" ref="X48:AA48" si="39">IF(X19="x",2,0)</f>
        <v>0</v>
      </c>
      <c r="Y48">
        <f t="shared" si="39"/>
        <v>2</v>
      </c>
      <c r="Z48">
        <f t="shared" si="39"/>
        <v>2</v>
      </c>
      <c r="AA48" s="88">
        <f t="shared" si="39"/>
        <v>0</v>
      </c>
      <c r="AB48" s="88">
        <f t="shared" ref="AB48:AC48" si="40">IF(AB19="x",2,0)</f>
        <v>0</v>
      </c>
      <c r="AC48" s="88">
        <f t="shared" si="40"/>
        <v>0</v>
      </c>
    </row>
    <row r="49" spans="2:29" x14ac:dyDescent="0.25">
      <c r="B49" t="s">
        <v>104</v>
      </c>
      <c r="C49">
        <f>IF(C20="x",2,0)</f>
        <v>0</v>
      </c>
      <c r="D49">
        <f t="shared" ref="D49:U49" si="41">IF(D20="x",2,0)</f>
        <v>0</v>
      </c>
      <c r="E49">
        <f t="shared" si="41"/>
        <v>0</v>
      </c>
      <c r="F49">
        <f t="shared" si="41"/>
        <v>2</v>
      </c>
      <c r="G49">
        <f t="shared" si="41"/>
        <v>0</v>
      </c>
      <c r="H49">
        <f t="shared" si="41"/>
        <v>2</v>
      </c>
      <c r="I49">
        <f t="shared" si="41"/>
        <v>2</v>
      </c>
      <c r="J49">
        <f t="shared" si="41"/>
        <v>2</v>
      </c>
      <c r="K49">
        <f t="shared" si="41"/>
        <v>2</v>
      </c>
      <c r="L49">
        <f t="shared" si="41"/>
        <v>2</v>
      </c>
      <c r="M49">
        <f t="shared" si="41"/>
        <v>2</v>
      </c>
      <c r="N49">
        <f t="shared" si="41"/>
        <v>2</v>
      </c>
      <c r="O49">
        <f t="shared" si="41"/>
        <v>0</v>
      </c>
      <c r="P49">
        <f t="shared" si="41"/>
        <v>0</v>
      </c>
      <c r="Q49">
        <f t="shared" si="41"/>
        <v>0</v>
      </c>
      <c r="R49">
        <f t="shared" si="41"/>
        <v>0</v>
      </c>
      <c r="S49">
        <f t="shared" si="41"/>
        <v>0</v>
      </c>
      <c r="T49">
        <f t="shared" si="41"/>
        <v>2</v>
      </c>
      <c r="U49">
        <f t="shared" si="41"/>
        <v>0</v>
      </c>
      <c r="V49">
        <f t="shared" ref="V49:W49" si="42">IF(V20="x",2,0)</f>
        <v>0</v>
      </c>
      <c r="W49">
        <f t="shared" si="42"/>
        <v>0</v>
      </c>
      <c r="X49">
        <f t="shared" ref="X49:AA49" si="43">IF(X20="x",2,0)</f>
        <v>2</v>
      </c>
      <c r="Y49">
        <f t="shared" si="43"/>
        <v>2</v>
      </c>
      <c r="Z49">
        <f t="shared" si="43"/>
        <v>0</v>
      </c>
      <c r="AA49" s="88">
        <f t="shared" si="43"/>
        <v>0</v>
      </c>
      <c r="AB49" s="88">
        <f t="shared" ref="AB49:AC49" si="44">IF(AB20="x",2,0)</f>
        <v>0</v>
      </c>
      <c r="AC49" s="88">
        <f t="shared" si="44"/>
        <v>0</v>
      </c>
    </row>
    <row r="50" spans="2:29" x14ac:dyDescent="0.25">
      <c r="B50" t="s">
        <v>105</v>
      </c>
      <c r="C50">
        <f>IF(C21="x",4,0)</f>
        <v>0</v>
      </c>
      <c r="D50">
        <f t="shared" ref="D50:U50" si="45">IF(D21="x",4,0)</f>
        <v>0</v>
      </c>
      <c r="E50">
        <f t="shared" si="45"/>
        <v>4</v>
      </c>
      <c r="F50">
        <f t="shared" si="45"/>
        <v>0</v>
      </c>
      <c r="G50">
        <f t="shared" si="45"/>
        <v>0</v>
      </c>
      <c r="H50">
        <f t="shared" si="45"/>
        <v>0</v>
      </c>
      <c r="I50">
        <f t="shared" si="45"/>
        <v>0</v>
      </c>
      <c r="J50">
        <f t="shared" si="45"/>
        <v>0</v>
      </c>
      <c r="K50">
        <f t="shared" si="45"/>
        <v>4</v>
      </c>
      <c r="L50">
        <f t="shared" si="45"/>
        <v>0</v>
      </c>
      <c r="M50">
        <f t="shared" si="45"/>
        <v>0</v>
      </c>
      <c r="N50">
        <f t="shared" si="45"/>
        <v>0</v>
      </c>
      <c r="O50">
        <f t="shared" si="45"/>
        <v>0</v>
      </c>
      <c r="P50">
        <f t="shared" si="45"/>
        <v>0</v>
      </c>
      <c r="Q50">
        <f t="shared" si="45"/>
        <v>0</v>
      </c>
      <c r="R50">
        <f t="shared" si="45"/>
        <v>0</v>
      </c>
      <c r="S50">
        <f t="shared" si="45"/>
        <v>0</v>
      </c>
      <c r="T50">
        <f t="shared" si="45"/>
        <v>0</v>
      </c>
      <c r="U50">
        <f t="shared" si="45"/>
        <v>0</v>
      </c>
      <c r="V50">
        <f t="shared" ref="V50:W50" si="46">IF(V21="x",4,0)</f>
        <v>0</v>
      </c>
      <c r="W50">
        <f t="shared" si="46"/>
        <v>0</v>
      </c>
      <c r="X50">
        <f t="shared" ref="X50:AA50" si="47">IF(X21="x",4,0)</f>
        <v>4</v>
      </c>
      <c r="Y50">
        <f t="shared" si="47"/>
        <v>0</v>
      </c>
      <c r="Z50">
        <f t="shared" si="47"/>
        <v>4</v>
      </c>
      <c r="AA50" s="88">
        <f t="shared" si="47"/>
        <v>0</v>
      </c>
      <c r="AB50" s="88">
        <f t="shared" ref="AB50:AC50" si="48">IF(AB21="x",4,0)</f>
        <v>0</v>
      </c>
      <c r="AC50" s="88">
        <f t="shared" si="48"/>
        <v>0</v>
      </c>
    </row>
    <row r="51" spans="2:29" x14ac:dyDescent="0.25">
      <c r="B51" t="s">
        <v>147</v>
      </c>
      <c r="C51">
        <f>IF(C22="x",4,0)</f>
        <v>0</v>
      </c>
      <c r="D51">
        <f t="shared" ref="D51:U51" si="49">IF(D22="x",4,0)</f>
        <v>0</v>
      </c>
      <c r="E51">
        <f t="shared" si="49"/>
        <v>0</v>
      </c>
      <c r="F51">
        <f t="shared" si="49"/>
        <v>0</v>
      </c>
      <c r="G51">
        <f t="shared" si="49"/>
        <v>0</v>
      </c>
      <c r="H51">
        <f t="shared" si="49"/>
        <v>0</v>
      </c>
      <c r="I51">
        <f t="shared" si="49"/>
        <v>0</v>
      </c>
      <c r="J51">
        <f t="shared" si="49"/>
        <v>0</v>
      </c>
      <c r="K51">
        <f t="shared" si="49"/>
        <v>0</v>
      </c>
      <c r="L51">
        <f t="shared" si="49"/>
        <v>0</v>
      </c>
      <c r="M51">
        <f t="shared" si="49"/>
        <v>0</v>
      </c>
      <c r="N51">
        <f t="shared" si="49"/>
        <v>4</v>
      </c>
      <c r="O51">
        <f t="shared" si="49"/>
        <v>0</v>
      </c>
      <c r="P51">
        <f t="shared" si="49"/>
        <v>0</v>
      </c>
      <c r="Q51">
        <f t="shared" si="49"/>
        <v>0</v>
      </c>
      <c r="R51">
        <f t="shared" si="49"/>
        <v>0</v>
      </c>
      <c r="S51">
        <f t="shared" si="49"/>
        <v>0</v>
      </c>
      <c r="T51">
        <f t="shared" si="49"/>
        <v>0</v>
      </c>
      <c r="U51">
        <f t="shared" si="49"/>
        <v>0</v>
      </c>
      <c r="V51">
        <f t="shared" ref="V51:W51" si="50">IF(V22="x",4,0)</f>
        <v>0</v>
      </c>
      <c r="W51">
        <f t="shared" si="50"/>
        <v>0</v>
      </c>
      <c r="X51">
        <f t="shared" ref="X51:AA51" si="51">IF(X22="x",4,0)</f>
        <v>0</v>
      </c>
      <c r="Y51">
        <f t="shared" si="51"/>
        <v>0</v>
      </c>
      <c r="Z51">
        <f t="shared" si="51"/>
        <v>0</v>
      </c>
      <c r="AA51" s="88">
        <f t="shared" si="51"/>
        <v>0</v>
      </c>
      <c r="AB51" s="88">
        <f t="shared" ref="AB51:AC51" si="52">IF(AB22="x",4,0)</f>
        <v>0</v>
      </c>
      <c r="AC51" s="88">
        <f t="shared" si="52"/>
        <v>0</v>
      </c>
    </row>
    <row r="52" spans="2:29" x14ac:dyDescent="0.25">
      <c r="B52" t="s">
        <v>11</v>
      </c>
      <c r="C52">
        <f>1*SUM(C27:C39)</f>
        <v>2</v>
      </c>
      <c r="D52">
        <f t="shared" ref="D52:U52" si="53">1*SUM(D27:D39)</f>
        <v>4</v>
      </c>
      <c r="E52">
        <f t="shared" si="53"/>
        <v>1</v>
      </c>
      <c r="F52">
        <f t="shared" si="53"/>
        <v>4</v>
      </c>
      <c r="G52">
        <f t="shared" si="53"/>
        <v>1</v>
      </c>
      <c r="H52">
        <f t="shared" si="53"/>
        <v>3</v>
      </c>
      <c r="I52">
        <f t="shared" si="53"/>
        <v>0</v>
      </c>
      <c r="J52">
        <f t="shared" si="53"/>
        <v>1</v>
      </c>
      <c r="K52">
        <f t="shared" si="53"/>
        <v>0</v>
      </c>
      <c r="L52">
        <f t="shared" si="53"/>
        <v>5</v>
      </c>
      <c r="M52">
        <f t="shared" si="53"/>
        <v>2</v>
      </c>
      <c r="N52">
        <f t="shared" si="53"/>
        <v>2</v>
      </c>
      <c r="O52">
        <f t="shared" si="53"/>
        <v>2</v>
      </c>
      <c r="P52">
        <f t="shared" si="53"/>
        <v>3</v>
      </c>
      <c r="Q52">
        <f t="shared" si="53"/>
        <v>0</v>
      </c>
      <c r="R52">
        <f t="shared" si="53"/>
        <v>2</v>
      </c>
      <c r="S52">
        <f t="shared" si="53"/>
        <v>4</v>
      </c>
      <c r="T52">
        <f t="shared" si="53"/>
        <v>3</v>
      </c>
      <c r="U52">
        <f t="shared" si="53"/>
        <v>5</v>
      </c>
      <c r="V52">
        <f t="shared" ref="V52:W52" si="54">1*SUM(V27:V39)</f>
        <v>4</v>
      </c>
      <c r="W52">
        <f t="shared" si="54"/>
        <v>2</v>
      </c>
      <c r="X52">
        <f t="shared" ref="X52:AA52" si="55">1*SUM(X27:X39)</f>
        <v>1</v>
      </c>
      <c r="Y52">
        <f t="shared" si="55"/>
        <v>0</v>
      </c>
      <c r="Z52">
        <f t="shared" si="55"/>
        <v>5</v>
      </c>
      <c r="AA52" s="88">
        <f t="shared" si="55"/>
        <v>5</v>
      </c>
      <c r="AB52" s="88">
        <f t="shared" ref="AB52:AC52" si="56">1*SUM(AB27:AB39)</f>
        <v>10</v>
      </c>
      <c r="AC52" s="88">
        <f t="shared" si="56"/>
        <v>10</v>
      </c>
    </row>
    <row r="53" spans="2:29" x14ac:dyDescent="0.25">
      <c r="B53" t="s">
        <v>165</v>
      </c>
      <c r="C53">
        <f>SUM(C41:C52)</f>
        <v>47</v>
      </c>
      <c r="D53">
        <f t="shared" ref="D53:U53" si="57">SUM(D41:D52)</f>
        <v>50</v>
      </c>
      <c r="E53">
        <f t="shared" si="57"/>
        <v>53</v>
      </c>
      <c r="F53">
        <f t="shared" si="57"/>
        <v>56</v>
      </c>
      <c r="G53">
        <f t="shared" si="57"/>
        <v>38</v>
      </c>
      <c r="H53">
        <f t="shared" si="57"/>
        <v>58</v>
      </c>
      <c r="I53">
        <f t="shared" si="57"/>
        <v>40</v>
      </c>
      <c r="J53">
        <f t="shared" si="57"/>
        <v>51</v>
      </c>
      <c r="K53">
        <f t="shared" si="57"/>
        <v>50</v>
      </c>
      <c r="L53">
        <f t="shared" si="57"/>
        <v>49</v>
      </c>
      <c r="M53">
        <f t="shared" si="57"/>
        <v>57</v>
      </c>
      <c r="N53">
        <f t="shared" si="57"/>
        <v>54</v>
      </c>
      <c r="O53">
        <f t="shared" si="57"/>
        <v>56</v>
      </c>
      <c r="P53">
        <f t="shared" si="57"/>
        <v>71</v>
      </c>
      <c r="Q53">
        <f t="shared" si="57"/>
        <v>64</v>
      </c>
      <c r="R53">
        <f t="shared" si="57"/>
        <v>35</v>
      </c>
      <c r="S53">
        <f t="shared" si="57"/>
        <v>59</v>
      </c>
      <c r="T53">
        <f t="shared" si="57"/>
        <v>64</v>
      </c>
      <c r="U53">
        <f t="shared" si="57"/>
        <v>76</v>
      </c>
      <c r="V53">
        <f t="shared" ref="V53:W53" si="58">SUM(V41:V52)</f>
        <v>50</v>
      </c>
      <c r="W53">
        <f t="shared" si="58"/>
        <v>39</v>
      </c>
      <c r="X53">
        <f t="shared" ref="X53:AA53" si="59">SUM(X41:X52)</f>
        <v>54</v>
      </c>
      <c r="Y53">
        <f t="shared" si="59"/>
        <v>41</v>
      </c>
      <c r="Z53">
        <f t="shared" si="59"/>
        <v>72</v>
      </c>
      <c r="AA53" s="88">
        <f t="shared" si="59"/>
        <v>47</v>
      </c>
      <c r="AB53" s="88">
        <f t="shared" ref="AB53:AC53" si="60">SUM(AB41:AB52)</f>
        <v>110</v>
      </c>
      <c r="AC53" s="88">
        <f t="shared" si="60"/>
        <v>121</v>
      </c>
    </row>
    <row r="54" spans="2:29" x14ac:dyDescent="0.25">
      <c r="C54">
        <f>C53/C6</f>
        <v>2.35</v>
      </c>
      <c r="D54">
        <f t="shared" ref="D54:U54" si="61">D53/D6</f>
        <v>2.9411764705882355</v>
      </c>
      <c r="E54">
        <f t="shared" si="61"/>
        <v>3.1176470588235294</v>
      </c>
      <c r="F54">
        <f t="shared" si="61"/>
        <v>2.6666666666666665</v>
      </c>
      <c r="G54">
        <f t="shared" si="61"/>
        <v>3.4545454545454546</v>
      </c>
      <c r="H54">
        <f t="shared" si="61"/>
        <v>2.1481481481481484</v>
      </c>
      <c r="I54">
        <f t="shared" si="61"/>
        <v>3.6363636363636362</v>
      </c>
      <c r="J54">
        <f t="shared" si="61"/>
        <v>2.5499999999999998</v>
      </c>
      <c r="K54">
        <f t="shared" si="61"/>
        <v>2.7777777777777777</v>
      </c>
      <c r="L54">
        <f t="shared" si="61"/>
        <v>3.2666666666666666</v>
      </c>
      <c r="M54">
        <f t="shared" si="61"/>
        <v>1.9</v>
      </c>
      <c r="N54">
        <f t="shared" si="61"/>
        <v>2.347826086956522</v>
      </c>
      <c r="O54">
        <f t="shared" si="61"/>
        <v>2.074074074074074</v>
      </c>
      <c r="P54">
        <f t="shared" si="61"/>
        <v>1.868421052631579</v>
      </c>
      <c r="Q54">
        <f t="shared" si="61"/>
        <v>2.064516129032258</v>
      </c>
      <c r="R54">
        <f t="shared" si="61"/>
        <v>2.3333333333333335</v>
      </c>
      <c r="S54">
        <f t="shared" si="61"/>
        <v>2.95</v>
      </c>
      <c r="T54">
        <f t="shared" si="61"/>
        <v>2.2068965517241379</v>
      </c>
      <c r="U54">
        <f t="shared" si="61"/>
        <v>2</v>
      </c>
      <c r="V54">
        <f t="shared" ref="V54:W54" si="62">V53/V6</f>
        <v>2.9411764705882355</v>
      </c>
      <c r="W54">
        <f t="shared" si="62"/>
        <v>3.25</v>
      </c>
      <c r="X54">
        <f t="shared" ref="X54:AA54" si="63">X53/X6</f>
        <v>2.16</v>
      </c>
      <c r="Y54">
        <f t="shared" si="63"/>
        <v>3.1538461538461537</v>
      </c>
      <c r="Z54">
        <f t="shared" si="63"/>
        <v>2.3225806451612905</v>
      </c>
      <c r="AA54" s="88">
        <f t="shared" si="63"/>
        <v>1.6785714285714286</v>
      </c>
      <c r="AB54" s="88">
        <f t="shared" ref="AB54:AC54" si="64">AB53/AB6</f>
        <v>1.264367816091954</v>
      </c>
      <c r="AC54" s="88">
        <f t="shared" si="64"/>
        <v>1.2474226804123711</v>
      </c>
    </row>
    <row r="55" spans="2:29" x14ac:dyDescent="0.25">
      <c r="C55">
        <f>C53/C2</f>
        <v>2.2380952380952381</v>
      </c>
      <c r="D55">
        <f t="shared" ref="D55:U55" si="65">D53/D2</f>
        <v>2.7777777777777777</v>
      </c>
      <c r="E55">
        <f t="shared" si="65"/>
        <v>3.1176470588235294</v>
      </c>
      <c r="F55">
        <f t="shared" si="65"/>
        <v>2.5454545454545454</v>
      </c>
      <c r="G55">
        <f t="shared" si="65"/>
        <v>3.1666666666666665</v>
      </c>
      <c r="H55">
        <f t="shared" si="65"/>
        <v>2</v>
      </c>
      <c r="I55">
        <f t="shared" si="65"/>
        <v>3.3333333333333335</v>
      </c>
      <c r="J55">
        <f t="shared" si="65"/>
        <v>2.4285714285714284</v>
      </c>
      <c r="K55">
        <f t="shared" si="65"/>
        <v>2.5</v>
      </c>
      <c r="L55">
        <f t="shared" si="65"/>
        <v>2.7222222222222223</v>
      </c>
      <c r="M55">
        <f t="shared" si="65"/>
        <v>1.9</v>
      </c>
      <c r="N55">
        <f t="shared" si="65"/>
        <v>2.16</v>
      </c>
      <c r="O55">
        <f t="shared" si="65"/>
        <v>2.074074074074074</v>
      </c>
      <c r="P55">
        <f t="shared" si="65"/>
        <v>1.6904761904761905</v>
      </c>
      <c r="Q55">
        <f t="shared" si="65"/>
        <v>1.9393939393939394</v>
      </c>
      <c r="R55">
        <f t="shared" si="65"/>
        <v>2.1875</v>
      </c>
      <c r="S55">
        <f t="shared" si="65"/>
        <v>2.8095238095238093</v>
      </c>
      <c r="T55">
        <f t="shared" si="65"/>
        <v>2.1333333333333333</v>
      </c>
      <c r="U55">
        <f t="shared" si="65"/>
        <v>1.9</v>
      </c>
      <c r="V55">
        <f t="shared" ref="V55:W55" si="66">V53/V2</f>
        <v>2.7777777777777777</v>
      </c>
      <c r="W55">
        <f t="shared" si="66"/>
        <v>3.25</v>
      </c>
      <c r="X55">
        <f t="shared" ref="X55:AA55" si="67">X53/X2</f>
        <v>2.16</v>
      </c>
      <c r="Y55">
        <f t="shared" si="67"/>
        <v>2.9285714285714284</v>
      </c>
      <c r="Z55">
        <f t="shared" si="67"/>
        <v>2</v>
      </c>
      <c r="AA55" s="88">
        <f t="shared" si="67"/>
        <v>1.5666666666666667</v>
      </c>
      <c r="AB55" s="88">
        <f t="shared" ref="AB55:AC55" si="68">AB53/AB2</f>
        <v>1.2222222222222223</v>
      </c>
      <c r="AC55" s="88">
        <f t="shared" si="68"/>
        <v>1.21</v>
      </c>
    </row>
    <row r="56" spans="2:29" x14ac:dyDescent="0.25">
      <c r="C56">
        <f>C53/C4</f>
        <v>1.6206896551724137</v>
      </c>
      <c r="D56">
        <f t="shared" ref="D56:U56" si="69">D53/D4</f>
        <v>2</v>
      </c>
      <c r="E56">
        <f t="shared" si="69"/>
        <v>2.0384615384615383</v>
      </c>
      <c r="F56">
        <f t="shared" si="69"/>
        <v>1.8064516129032258</v>
      </c>
      <c r="G56">
        <f t="shared" si="69"/>
        <v>2</v>
      </c>
      <c r="H56">
        <f t="shared" si="69"/>
        <v>1.6571428571428573</v>
      </c>
      <c r="I56">
        <f t="shared" si="69"/>
        <v>2.2222222222222223</v>
      </c>
      <c r="J56">
        <f t="shared" si="69"/>
        <v>1.7586206896551724</v>
      </c>
      <c r="K56">
        <f t="shared" si="69"/>
        <v>1.8518518518518519</v>
      </c>
      <c r="L56">
        <f t="shared" si="69"/>
        <v>1.8846153846153846</v>
      </c>
      <c r="M56">
        <f t="shared" si="69"/>
        <v>1.5405405405405406</v>
      </c>
      <c r="N56">
        <f t="shared" si="69"/>
        <v>1.6875</v>
      </c>
      <c r="O56">
        <f t="shared" si="69"/>
        <v>2.074074074074074</v>
      </c>
      <c r="P56">
        <f t="shared" si="69"/>
        <v>1.5434782608695652</v>
      </c>
      <c r="Q56">
        <f t="shared" si="69"/>
        <v>1.641025641025641</v>
      </c>
      <c r="R56">
        <f t="shared" si="69"/>
        <v>1.4</v>
      </c>
      <c r="S56">
        <f t="shared" si="69"/>
        <v>2.1851851851851851</v>
      </c>
      <c r="T56">
        <f t="shared" si="69"/>
        <v>1.7777777777777777</v>
      </c>
      <c r="U56">
        <f t="shared" si="69"/>
        <v>1.6521739130434783</v>
      </c>
      <c r="V56">
        <f t="shared" ref="V56:W56" si="70">V53/V4</f>
        <v>2.0833333333333335</v>
      </c>
      <c r="W56">
        <f t="shared" si="70"/>
        <v>2.0526315789473686</v>
      </c>
      <c r="X56">
        <f t="shared" ref="X56:AA56" si="71">X53/X4</f>
        <v>1.7419354838709677</v>
      </c>
      <c r="Y56">
        <f t="shared" si="71"/>
        <v>2.0499999999999998</v>
      </c>
      <c r="Z56">
        <f t="shared" si="71"/>
        <v>2</v>
      </c>
      <c r="AA56" s="88">
        <f t="shared" si="71"/>
        <v>1.5666666666666667</v>
      </c>
      <c r="AB56" s="88">
        <f t="shared" ref="AB56:AC56" si="72">AB53/AB4</f>
        <v>1.2222222222222223</v>
      </c>
      <c r="AC56" s="88">
        <f t="shared" si="72"/>
        <v>1.21</v>
      </c>
    </row>
  </sheetData>
  <conditionalFormatting sqref="C54:AC56">
    <cfRule type="colorScale" priority="3">
      <colorScale>
        <cfvo type="min"/>
        <cfvo type="percentile" val="50"/>
        <cfvo type="max"/>
        <color rgb="FFF8696B"/>
        <color rgb="FFFFEB84"/>
        <color rgb="FF63BE7B"/>
      </colorScale>
    </cfRule>
  </conditionalFormatting>
  <conditionalFormatting sqref="C15:AC15">
    <cfRule type="colorScale" priority="2">
      <colorScale>
        <cfvo type="min"/>
        <cfvo type="percentile" val="50"/>
        <cfvo type="max"/>
        <color rgb="FFF8696B"/>
        <color rgb="FFFFEB84"/>
        <color rgb="FF63BE7B"/>
      </colorScale>
    </cfRule>
  </conditionalFormatting>
  <conditionalFormatting sqref="C16:AC1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4"/>
  <sheetViews>
    <sheetView topLeftCell="A16" workbookViewId="0">
      <selection activeCell="AF30" sqref="AF30"/>
    </sheetView>
  </sheetViews>
  <sheetFormatPr baseColWidth="10" defaultRowHeight="15" x14ac:dyDescent="0.25"/>
  <cols>
    <col min="1" max="7" width="4.7109375" style="7" customWidth="1"/>
    <col min="9" max="15" width="4.7109375" style="7" customWidth="1"/>
    <col min="17" max="23" width="4.7109375" style="7" customWidth="1"/>
    <col min="25" max="31" width="4.7109375" customWidth="1"/>
    <col min="33" max="39" width="4.7109375" customWidth="1"/>
    <col min="41" max="47" width="4.7109375" customWidth="1"/>
  </cols>
  <sheetData>
    <row r="1" spans="1:47" x14ac:dyDescent="0.25">
      <c r="A1" s="115" t="s">
        <v>3</v>
      </c>
      <c r="B1" s="116"/>
      <c r="C1" s="116"/>
      <c r="D1" s="116"/>
      <c r="E1" s="116"/>
      <c r="F1" s="116"/>
      <c r="G1" s="117"/>
      <c r="I1" s="115" t="s">
        <v>2</v>
      </c>
      <c r="J1" s="116"/>
      <c r="K1" s="116"/>
      <c r="L1" s="116"/>
      <c r="M1" s="116"/>
      <c r="N1" s="116"/>
      <c r="O1" s="117"/>
      <c r="Q1" s="115" t="s">
        <v>304</v>
      </c>
      <c r="R1" s="116"/>
      <c r="S1" s="116"/>
      <c r="T1" s="116"/>
      <c r="U1" s="116"/>
      <c r="V1" s="116"/>
      <c r="W1" s="117"/>
      <c r="Y1" s="115" t="s">
        <v>65</v>
      </c>
      <c r="Z1" s="116"/>
      <c r="AA1" s="116"/>
      <c r="AB1" s="116"/>
      <c r="AC1" s="116"/>
      <c r="AD1" s="116"/>
      <c r="AE1" s="117"/>
      <c r="AG1" s="115" t="s">
        <v>76</v>
      </c>
      <c r="AH1" s="116"/>
      <c r="AI1" s="116"/>
      <c r="AJ1" s="116"/>
      <c r="AK1" s="116"/>
      <c r="AL1" s="116"/>
      <c r="AM1" s="117"/>
      <c r="AO1" s="115" t="s">
        <v>411</v>
      </c>
      <c r="AP1" s="116"/>
      <c r="AQ1" s="116"/>
      <c r="AR1" s="116"/>
      <c r="AS1" s="116"/>
      <c r="AT1" s="116"/>
      <c r="AU1" s="117"/>
    </row>
    <row r="2" spans="1:47" ht="15.75" thickBot="1" x14ac:dyDescent="0.3">
      <c r="A2" s="13"/>
      <c r="B2" s="23" t="s">
        <v>149</v>
      </c>
      <c r="C2" s="23" t="s">
        <v>148</v>
      </c>
      <c r="D2" s="23" t="s">
        <v>150</v>
      </c>
      <c r="E2" s="23" t="s">
        <v>151</v>
      </c>
      <c r="F2" s="23" t="s">
        <v>152</v>
      </c>
      <c r="G2" s="24" t="s">
        <v>153</v>
      </c>
      <c r="I2" s="13"/>
      <c r="J2" s="23" t="s">
        <v>149</v>
      </c>
      <c r="K2" s="23" t="s">
        <v>148</v>
      </c>
      <c r="L2" s="23" t="s">
        <v>150</v>
      </c>
      <c r="M2" s="23" t="s">
        <v>151</v>
      </c>
      <c r="N2" s="23" t="s">
        <v>152</v>
      </c>
      <c r="O2" s="24" t="s">
        <v>153</v>
      </c>
      <c r="Q2" s="13"/>
      <c r="R2" s="23" t="s">
        <v>149</v>
      </c>
      <c r="S2" s="23" t="s">
        <v>148</v>
      </c>
      <c r="T2" s="23" t="s">
        <v>150</v>
      </c>
      <c r="U2" s="23" t="s">
        <v>151</v>
      </c>
      <c r="V2" s="23" t="s">
        <v>152</v>
      </c>
      <c r="W2" s="24" t="s">
        <v>153</v>
      </c>
      <c r="Y2" s="13"/>
      <c r="Z2" s="23" t="s">
        <v>149</v>
      </c>
      <c r="AA2" s="23" t="s">
        <v>148</v>
      </c>
      <c r="AB2" s="23" t="s">
        <v>150</v>
      </c>
      <c r="AC2" s="23" t="s">
        <v>151</v>
      </c>
      <c r="AD2" s="23" t="s">
        <v>152</v>
      </c>
      <c r="AE2" s="24" t="s">
        <v>153</v>
      </c>
      <c r="AG2" s="13"/>
      <c r="AH2" s="23" t="s">
        <v>149</v>
      </c>
      <c r="AI2" s="23" t="s">
        <v>148</v>
      </c>
      <c r="AJ2" s="23" t="s">
        <v>150</v>
      </c>
      <c r="AK2" s="23" t="s">
        <v>151</v>
      </c>
      <c r="AL2" s="23" t="s">
        <v>152</v>
      </c>
      <c r="AM2" s="24" t="s">
        <v>153</v>
      </c>
      <c r="AO2" s="13"/>
      <c r="AP2" s="23" t="s">
        <v>149</v>
      </c>
      <c r="AQ2" s="23" t="s">
        <v>148</v>
      </c>
      <c r="AR2" s="23" t="s">
        <v>150</v>
      </c>
      <c r="AS2" s="23" t="s">
        <v>151</v>
      </c>
      <c r="AT2" s="23" t="s">
        <v>152</v>
      </c>
      <c r="AU2" s="24" t="s">
        <v>153</v>
      </c>
    </row>
    <row r="3" spans="1:47" x14ac:dyDescent="0.25">
      <c r="A3" s="13">
        <v>5</v>
      </c>
      <c r="B3" s="25"/>
      <c r="C3" s="26"/>
      <c r="D3" s="26"/>
      <c r="E3" s="26"/>
      <c r="F3" s="26"/>
      <c r="G3" s="27"/>
      <c r="I3" s="13">
        <v>5</v>
      </c>
      <c r="J3" s="25"/>
      <c r="K3" s="26"/>
      <c r="L3" s="41" t="s">
        <v>106</v>
      </c>
      <c r="M3" s="26"/>
      <c r="N3" s="26"/>
      <c r="O3" s="27"/>
      <c r="Q3" s="13">
        <v>5</v>
      </c>
      <c r="R3" s="25"/>
      <c r="S3" s="26"/>
      <c r="T3" s="26"/>
      <c r="U3" s="26"/>
      <c r="V3" s="26"/>
      <c r="W3" s="27"/>
      <c r="Y3" s="13">
        <v>5</v>
      </c>
      <c r="Z3" s="25"/>
      <c r="AA3" s="26"/>
      <c r="AB3" s="26"/>
      <c r="AC3" s="26"/>
      <c r="AD3" s="26"/>
      <c r="AE3" s="27"/>
      <c r="AG3" s="13">
        <v>5</v>
      </c>
      <c r="AH3" s="25"/>
      <c r="AI3" s="26"/>
      <c r="AJ3" s="26"/>
      <c r="AK3" s="26"/>
      <c r="AL3" s="26"/>
      <c r="AM3" s="27"/>
      <c r="AO3" s="13">
        <v>5</v>
      </c>
      <c r="AP3" s="25"/>
      <c r="AQ3" s="26"/>
      <c r="AR3" s="26"/>
      <c r="AS3" s="26"/>
      <c r="AT3" s="26"/>
      <c r="AU3" s="35" t="s">
        <v>106</v>
      </c>
    </row>
    <row r="4" spans="1:47" x14ac:dyDescent="0.25">
      <c r="A4" s="13">
        <v>4</v>
      </c>
      <c r="B4" s="28"/>
      <c r="C4" s="15"/>
      <c r="D4" s="14" t="s">
        <v>106</v>
      </c>
      <c r="E4" s="15"/>
      <c r="F4" s="15"/>
      <c r="G4" s="17" t="s">
        <v>106</v>
      </c>
      <c r="I4" s="13">
        <v>4</v>
      </c>
      <c r="J4" s="28"/>
      <c r="K4" s="15"/>
      <c r="L4" s="40" t="s">
        <v>106</v>
      </c>
      <c r="M4" s="15"/>
      <c r="N4" s="15"/>
      <c r="O4" s="17" t="s">
        <v>106</v>
      </c>
      <c r="Q4" s="13">
        <v>4</v>
      </c>
      <c r="R4" s="28"/>
      <c r="S4" s="15"/>
      <c r="T4" s="40" t="s">
        <v>106</v>
      </c>
      <c r="U4" s="15"/>
      <c r="V4" s="15"/>
      <c r="W4" s="16"/>
      <c r="Y4" s="13">
        <v>4</v>
      </c>
      <c r="Z4" s="28"/>
      <c r="AA4" s="15"/>
      <c r="AB4" s="14" t="s">
        <v>106</v>
      </c>
      <c r="AC4" s="15"/>
      <c r="AD4" s="15"/>
      <c r="AE4" s="17" t="s">
        <v>106</v>
      </c>
      <c r="AG4" s="13">
        <v>4</v>
      </c>
      <c r="AH4" s="28"/>
      <c r="AI4" s="15"/>
      <c r="AJ4" s="14" t="s">
        <v>106</v>
      </c>
      <c r="AK4" s="15"/>
      <c r="AL4" s="15"/>
      <c r="AM4" s="17" t="s">
        <v>106</v>
      </c>
      <c r="AO4" s="13">
        <v>4</v>
      </c>
      <c r="AP4" s="28"/>
      <c r="AQ4" s="15"/>
      <c r="AR4" s="14" t="s">
        <v>106</v>
      </c>
      <c r="AS4" s="15"/>
      <c r="AT4" s="15"/>
      <c r="AU4" s="16"/>
    </row>
    <row r="5" spans="1:47" x14ac:dyDescent="0.25">
      <c r="A5" s="13">
        <v>3</v>
      </c>
      <c r="B5" s="13" t="s">
        <v>106</v>
      </c>
      <c r="C5" s="14" t="s">
        <v>106</v>
      </c>
      <c r="D5" s="14" t="s">
        <v>106</v>
      </c>
      <c r="E5" s="14" t="s">
        <v>106</v>
      </c>
      <c r="F5" s="14" t="s">
        <v>106</v>
      </c>
      <c r="G5" s="16"/>
      <c r="I5" s="13">
        <v>3</v>
      </c>
      <c r="J5" s="39" t="s">
        <v>106</v>
      </c>
      <c r="K5" s="40" t="s">
        <v>106</v>
      </c>
      <c r="L5" s="18" t="s">
        <v>106</v>
      </c>
      <c r="M5" s="40" t="s">
        <v>106</v>
      </c>
      <c r="N5" s="40" t="s">
        <v>106</v>
      </c>
      <c r="O5" s="17" t="s">
        <v>106</v>
      </c>
      <c r="Q5" s="13">
        <v>3</v>
      </c>
      <c r="R5" s="31" t="s">
        <v>106</v>
      </c>
      <c r="S5" s="40" t="s">
        <v>106</v>
      </c>
      <c r="T5" s="18" t="s">
        <v>106</v>
      </c>
      <c r="U5" s="40" t="s">
        <v>106</v>
      </c>
      <c r="V5" s="32" t="s">
        <v>106</v>
      </c>
      <c r="W5" s="16"/>
      <c r="Y5" s="13">
        <v>3</v>
      </c>
      <c r="Z5" s="28"/>
      <c r="AA5" s="14" t="s">
        <v>106</v>
      </c>
      <c r="AB5" s="14" t="s">
        <v>106</v>
      </c>
      <c r="AC5" s="14" t="s">
        <v>106</v>
      </c>
      <c r="AD5" s="15"/>
      <c r="AE5" s="17" t="s">
        <v>106</v>
      </c>
      <c r="AG5" s="13">
        <v>3</v>
      </c>
      <c r="AH5" s="39" t="s">
        <v>106</v>
      </c>
      <c r="AI5" s="14" t="s">
        <v>106</v>
      </c>
      <c r="AJ5" s="14" t="s">
        <v>106</v>
      </c>
      <c r="AK5" s="14" t="s">
        <v>106</v>
      </c>
      <c r="AL5" s="40" t="s">
        <v>106</v>
      </c>
      <c r="AM5" s="17" t="s">
        <v>106</v>
      </c>
      <c r="AO5" s="13">
        <v>3</v>
      </c>
      <c r="AP5" s="31" t="s">
        <v>106</v>
      </c>
      <c r="AQ5" s="18" t="s">
        <v>106</v>
      </c>
      <c r="AR5" s="18" t="s">
        <v>106</v>
      </c>
      <c r="AS5" s="18" t="s">
        <v>106</v>
      </c>
      <c r="AT5" s="32" t="s">
        <v>106</v>
      </c>
      <c r="AU5" s="16"/>
    </row>
    <row r="6" spans="1:47" x14ac:dyDescent="0.25">
      <c r="A6" s="13">
        <v>2</v>
      </c>
      <c r="B6" s="13" t="s">
        <v>106</v>
      </c>
      <c r="C6" s="14" t="s">
        <v>106</v>
      </c>
      <c r="D6" s="18" t="s">
        <v>106</v>
      </c>
      <c r="E6" s="14" t="s">
        <v>106</v>
      </c>
      <c r="F6" s="14" t="s">
        <v>106</v>
      </c>
      <c r="G6" s="16"/>
      <c r="I6" s="13">
        <v>2</v>
      </c>
      <c r="J6" s="13" t="s">
        <v>106</v>
      </c>
      <c r="K6" s="18" t="s">
        <v>106</v>
      </c>
      <c r="L6" s="18" t="s">
        <v>106</v>
      </c>
      <c r="M6" s="18" t="s">
        <v>106</v>
      </c>
      <c r="N6" s="14" t="s">
        <v>106</v>
      </c>
      <c r="O6" s="16"/>
      <c r="Q6" s="13">
        <v>2</v>
      </c>
      <c r="R6" s="13" t="s">
        <v>106</v>
      </c>
      <c r="S6" s="40" t="s">
        <v>106</v>
      </c>
      <c r="T6" s="18" t="s">
        <v>106</v>
      </c>
      <c r="U6" s="40" t="s">
        <v>106</v>
      </c>
      <c r="V6" s="14" t="s">
        <v>106</v>
      </c>
      <c r="W6" s="16"/>
      <c r="Y6" s="13">
        <v>2</v>
      </c>
      <c r="Z6" s="13" t="s">
        <v>106</v>
      </c>
      <c r="AA6" s="14" t="s">
        <v>106</v>
      </c>
      <c r="AB6" s="18" t="s">
        <v>106</v>
      </c>
      <c r="AC6" s="14" t="s">
        <v>106</v>
      </c>
      <c r="AD6" s="14" t="s">
        <v>106</v>
      </c>
      <c r="AE6" s="16"/>
      <c r="AG6" s="13">
        <v>2</v>
      </c>
      <c r="AH6" s="13" t="s">
        <v>106</v>
      </c>
      <c r="AI6" s="14" t="s">
        <v>106</v>
      </c>
      <c r="AJ6" s="18" t="s">
        <v>106</v>
      </c>
      <c r="AK6" s="14" t="s">
        <v>106</v>
      </c>
      <c r="AL6" s="14" t="s">
        <v>106</v>
      </c>
      <c r="AM6" s="16"/>
      <c r="AO6" s="13">
        <v>2</v>
      </c>
      <c r="AP6" s="13" t="s">
        <v>106</v>
      </c>
      <c r="AQ6" s="18" t="s">
        <v>106</v>
      </c>
      <c r="AR6" s="18" t="s">
        <v>106</v>
      </c>
      <c r="AS6" s="18" t="s">
        <v>106</v>
      </c>
      <c r="AT6" s="14" t="s">
        <v>106</v>
      </c>
      <c r="AU6" s="16"/>
    </row>
    <row r="7" spans="1:47" ht="15.75" thickBot="1" x14ac:dyDescent="0.3">
      <c r="A7" s="19">
        <v>1</v>
      </c>
      <c r="B7" s="29"/>
      <c r="C7" s="21" t="s">
        <v>106</v>
      </c>
      <c r="D7" s="21" t="s">
        <v>106</v>
      </c>
      <c r="E7" s="21" t="s">
        <v>106</v>
      </c>
      <c r="F7" s="20"/>
      <c r="G7" s="22"/>
      <c r="I7" s="19">
        <v>1</v>
      </c>
      <c r="J7" s="36" t="s">
        <v>106</v>
      </c>
      <c r="K7" s="20"/>
      <c r="L7" s="20"/>
      <c r="M7" s="20"/>
      <c r="N7" s="30" t="s">
        <v>106</v>
      </c>
      <c r="O7" s="22"/>
      <c r="Q7" s="19">
        <v>1</v>
      </c>
      <c r="R7" s="36" t="s">
        <v>106</v>
      </c>
      <c r="S7" s="21" t="s">
        <v>106</v>
      </c>
      <c r="T7" s="21" t="s">
        <v>106</v>
      </c>
      <c r="U7" s="21" t="s">
        <v>106</v>
      </c>
      <c r="V7" s="30" t="s">
        <v>106</v>
      </c>
      <c r="W7" s="22"/>
      <c r="Y7" s="19">
        <v>1</v>
      </c>
      <c r="Z7" s="36" t="s">
        <v>106</v>
      </c>
      <c r="AA7" s="21" t="s">
        <v>106</v>
      </c>
      <c r="AB7" s="21" t="s">
        <v>106</v>
      </c>
      <c r="AC7" s="21" t="s">
        <v>106</v>
      </c>
      <c r="AD7" s="30" t="s">
        <v>106</v>
      </c>
      <c r="AE7" s="22"/>
      <c r="AG7" s="19">
        <v>1</v>
      </c>
      <c r="AH7" s="29"/>
      <c r="AI7" s="21" t="s">
        <v>106</v>
      </c>
      <c r="AJ7" s="21" t="s">
        <v>106</v>
      </c>
      <c r="AK7" s="21" t="s">
        <v>106</v>
      </c>
      <c r="AL7" s="20"/>
      <c r="AM7" s="22"/>
      <c r="AO7" s="19">
        <v>1</v>
      </c>
      <c r="AP7" s="36" t="s">
        <v>106</v>
      </c>
      <c r="AQ7" s="21" t="s">
        <v>106</v>
      </c>
      <c r="AR7" s="21" t="s">
        <v>106</v>
      </c>
      <c r="AS7" s="21" t="s">
        <v>106</v>
      </c>
      <c r="AT7" s="30" t="s">
        <v>106</v>
      </c>
      <c r="AU7" s="22"/>
    </row>
    <row r="8" spans="1:47" x14ac:dyDescent="0.25">
      <c r="A8" s="48"/>
      <c r="B8" s="7">
        <v>1</v>
      </c>
      <c r="C8" s="7">
        <v>10</v>
      </c>
      <c r="D8" s="7">
        <v>4</v>
      </c>
      <c r="E8" s="7">
        <f>SUM(B8:D8)</f>
        <v>15</v>
      </c>
      <c r="G8" s="85">
        <f>(B8*0.25+C8*0.5+D8)/15</f>
        <v>0.6166666666666667</v>
      </c>
      <c r="J8" s="7">
        <v>2</v>
      </c>
      <c r="K8" s="7">
        <v>10</v>
      </c>
      <c r="L8" s="7">
        <v>4</v>
      </c>
      <c r="M8" s="7">
        <f>SUM(J8:L8)</f>
        <v>16</v>
      </c>
      <c r="O8" s="85">
        <f>(J8*0.25+K8*0.5+L8)/15</f>
        <v>0.6333333333333333</v>
      </c>
      <c r="R8" s="7">
        <v>2</v>
      </c>
      <c r="S8" s="7">
        <v>9</v>
      </c>
      <c r="T8" s="7">
        <v>5</v>
      </c>
      <c r="U8" s="7">
        <f>SUM(R8:T8)</f>
        <v>16</v>
      </c>
      <c r="W8" s="85">
        <f>(R8*0.25+S8*0.5+T8)/15</f>
        <v>0.66666666666666663</v>
      </c>
      <c r="Z8">
        <v>2</v>
      </c>
      <c r="AA8">
        <v>10</v>
      </c>
      <c r="AB8">
        <v>4</v>
      </c>
      <c r="AC8" s="7">
        <f>SUM(Z8:AB8)</f>
        <v>16</v>
      </c>
      <c r="AE8" s="85">
        <f>(Z8*0.25+AA8*0.5+AB8)/15</f>
        <v>0.6333333333333333</v>
      </c>
      <c r="AH8">
        <v>2</v>
      </c>
      <c r="AI8">
        <v>10</v>
      </c>
      <c r="AJ8">
        <v>4</v>
      </c>
      <c r="AK8" s="7">
        <f>SUM(AH8:AJ8)</f>
        <v>16</v>
      </c>
      <c r="AM8" s="85">
        <f>(AH8*0.25+AI8*0.5+AJ8)/15</f>
        <v>0.6333333333333333</v>
      </c>
      <c r="AP8">
        <v>3</v>
      </c>
      <c r="AQ8">
        <v>5</v>
      </c>
      <c r="AR8">
        <v>9</v>
      </c>
      <c r="AS8" s="7">
        <f>SUM(AP8:AR8)</f>
        <v>17</v>
      </c>
      <c r="AU8" s="85">
        <f>(AP8*0.25+AQ8*0.5+AR8)/15</f>
        <v>0.81666666666666665</v>
      </c>
    </row>
    <row r="9" spans="1:47" ht="15.75" thickBot="1" x14ac:dyDescent="0.3">
      <c r="B9" s="7">
        <v>3</v>
      </c>
      <c r="C9" s="7">
        <v>5</v>
      </c>
      <c r="D9" s="7">
        <v>5</v>
      </c>
      <c r="E9" s="7">
        <v>2</v>
      </c>
      <c r="G9" s="7">
        <f>(B9+C9*2+D9*3+E9*4+F9*5)/E8</f>
        <v>2.4</v>
      </c>
      <c r="J9" s="7">
        <v>2</v>
      </c>
      <c r="K9" s="7">
        <v>5</v>
      </c>
      <c r="L9" s="7">
        <v>6</v>
      </c>
      <c r="M9" s="7">
        <v>2</v>
      </c>
      <c r="N9" s="7">
        <v>1</v>
      </c>
      <c r="O9" s="7">
        <f>(J9+K9*2+L9*3+M9*4+N9*5)/M8</f>
        <v>2.6875</v>
      </c>
      <c r="R9" s="7">
        <v>5</v>
      </c>
      <c r="S9" s="7">
        <v>5</v>
      </c>
      <c r="T9" s="7">
        <v>5</v>
      </c>
      <c r="U9" s="7">
        <v>1</v>
      </c>
      <c r="V9" s="7">
        <v>0</v>
      </c>
      <c r="W9" s="7">
        <f>(R9+S9*2+T9*3+U9*4+V9*5)/U8</f>
        <v>2.125</v>
      </c>
      <c r="Z9">
        <v>5</v>
      </c>
      <c r="AA9">
        <v>5</v>
      </c>
      <c r="AB9">
        <v>4</v>
      </c>
      <c r="AC9">
        <v>2</v>
      </c>
      <c r="AE9" s="7">
        <f>(Z9+AA9*2+AB9*3+AC9*4+AD9*5)/AC8</f>
        <v>2.1875</v>
      </c>
      <c r="AH9">
        <v>3</v>
      </c>
      <c r="AI9">
        <v>5</v>
      </c>
      <c r="AJ9">
        <v>6</v>
      </c>
      <c r="AK9">
        <v>2</v>
      </c>
      <c r="AM9" s="7">
        <f>(AH9+AI9*2+AJ9*3+AK9*4+AL9*5)/AK8</f>
        <v>2.4375</v>
      </c>
      <c r="AP9">
        <v>5</v>
      </c>
      <c r="AQ9">
        <v>5</v>
      </c>
      <c r="AR9">
        <v>5</v>
      </c>
      <c r="AS9">
        <v>1</v>
      </c>
      <c r="AT9">
        <v>1</v>
      </c>
      <c r="AU9" s="7">
        <f>(AP9+AQ9*2+AR9*3+AS9*4+AT9*5)/AS8</f>
        <v>2.2941176470588234</v>
      </c>
    </row>
    <row r="10" spans="1:47" x14ac:dyDescent="0.25">
      <c r="A10" s="115" t="s">
        <v>17</v>
      </c>
      <c r="B10" s="116"/>
      <c r="C10" s="116"/>
      <c r="D10" s="116"/>
      <c r="E10" s="116"/>
      <c r="F10" s="116"/>
      <c r="G10" s="117"/>
      <c r="I10" s="115" t="s">
        <v>42</v>
      </c>
      <c r="J10" s="116"/>
      <c r="K10" s="116"/>
      <c r="L10" s="116"/>
      <c r="M10" s="116"/>
      <c r="N10" s="116"/>
      <c r="O10" s="117"/>
      <c r="Q10" s="115" t="s">
        <v>305</v>
      </c>
      <c r="R10" s="116"/>
      <c r="S10" s="116"/>
      <c r="T10" s="116"/>
      <c r="U10" s="116"/>
      <c r="V10" s="116"/>
      <c r="W10" s="117"/>
      <c r="Y10" s="115" t="s">
        <v>95</v>
      </c>
      <c r="Z10" s="116"/>
      <c r="AA10" s="116"/>
      <c r="AB10" s="116"/>
      <c r="AC10" s="116"/>
      <c r="AD10" s="116"/>
      <c r="AE10" s="117"/>
      <c r="AG10" s="115" t="s">
        <v>156</v>
      </c>
      <c r="AH10" s="116"/>
      <c r="AI10" s="116"/>
      <c r="AJ10" s="116"/>
      <c r="AK10" s="116"/>
      <c r="AL10" s="116"/>
      <c r="AM10" s="117"/>
      <c r="AO10" s="115" t="s">
        <v>156</v>
      </c>
      <c r="AP10" s="116"/>
      <c r="AQ10" s="116"/>
      <c r="AR10" s="116"/>
      <c r="AS10" s="116"/>
      <c r="AT10" s="116"/>
      <c r="AU10" s="117"/>
    </row>
    <row r="11" spans="1:47" ht="15.75" thickBot="1" x14ac:dyDescent="0.3">
      <c r="A11" s="13"/>
      <c r="B11" s="23" t="s">
        <v>149</v>
      </c>
      <c r="C11" s="23" t="s">
        <v>148</v>
      </c>
      <c r="D11" s="23" t="s">
        <v>150</v>
      </c>
      <c r="E11" s="23" t="s">
        <v>151</v>
      </c>
      <c r="F11" s="23" t="s">
        <v>152</v>
      </c>
      <c r="G11" s="24" t="s">
        <v>153</v>
      </c>
      <c r="I11" s="13"/>
      <c r="J11" s="23" t="s">
        <v>149</v>
      </c>
      <c r="K11" s="23" t="s">
        <v>148</v>
      </c>
      <c r="L11" s="23" t="s">
        <v>150</v>
      </c>
      <c r="M11" s="23" t="s">
        <v>151</v>
      </c>
      <c r="N11" s="23" t="s">
        <v>152</v>
      </c>
      <c r="O11" s="24" t="s">
        <v>153</v>
      </c>
      <c r="Q11" s="13"/>
      <c r="R11" s="23" t="s">
        <v>149</v>
      </c>
      <c r="S11" s="23" t="s">
        <v>148</v>
      </c>
      <c r="T11" s="23" t="s">
        <v>150</v>
      </c>
      <c r="U11" s="23" t="s">
        <v>151</v>
      </c>
      <c r="V11" s="23" t="s">
        <v>152</v>
      </c>
      <c r="W11" s="24" t="s">
        <v>153</v>
      </c>
      <c r="Y11" s="13"/>
      <c r="Z11" s="23" t="s">
        <v>149</v>
      </c>
      <c r="AA11" s="23" t="s">
        <v>148</v>
      </c>
      <c r="AB11" s="23" t="s">
        <v>150</v>
      </c>
      <c r="AC11" s="23" t="s">
        <v>151</v>
      </c>
      <c r="AD11" s="23" t="s">
        <v>152</v>
      </c>
      <c r="AE11" s="24" t="s">
        <v>153</v>
      </c>
      <c r="AG11" s="13"/>
      <c r="AH11" s="23" t="s">
        <v>149</v>
      </c>
      <c r="AI11" s="23" t="s">
        <v>148</v>
      </c>
      <c r="AJ11" s="23" t="s">
        <v>150</v>
      </c>
      <c r="AK11" s="23" t="s">
        <v>151</v>
      </c>
      <c r="AL11" s="23" t="s">
        <v>152</v>
      </c>
      <c r="AM11" s="24" t="s">
        <v>153</v>
      </c>
      <c r="AO11" s="13"/>
      <c r="AP11" s="23" t="s">
        <v>149</v>
      </c>
      <c r="AQ11" s="23" t="s">
        <v>148</v>
      </c>
      <c r="AR11" s="23" t="s">
        <v>150</v>
      </c>
      <c r="AS11" s="23" t="s">
        <v>151</v>
      </c>
      <c r="AT11" s="23" t="s">
        <v>152</v>
      </c>
      <c r="AU11" s="24" t="s">
        <v>153</v>
      </c>
    </row>
    <row r="12" spans="1:47" x14ac:dyDescent="0.25">
      <c r="A12" s="13">
        <v>5</v>
      </c>
      <c r="B12" s="25"/>
      <c r="C12" s="26"/>
      <c r="D12" s="26"/>
      <c r="E12" s="26"/>
      <c r="F12" s="26"/>
      <c r="G12" s="27"/>
      <c r="I12" s="13">
        <v>5</v>
      </c>
      <c r="J12" s="25"/>
      <c r="K12" s="26"/>
      <c r="L12" s="41" t="s">
        <v>106</v>
      </c>
      <c r="M12" s="26"/>
      <c r="N12" s="26"/>
      <c r="O12" s="27"/>
      <c r="Q12" s="13">
        <v>5</v>
      </c>
      <c r="R12" s="25"/>
      <c r="S12" s="26"/>
      <c r="T12" s="26"/>
      <c r="U12" s="26"/>
      <c r="V12" s="26"/>
      <c r="W12" s="35" t="s">
        <v>106</v>
      </c>
      <c r="Y12" s="13">
        <v>5</v>
      </c>
      <c r="Z12" s="25"/>
      <c r="AA12" s="26"/>
      <c r="AB12" s="26"/>
      <c r="AC12" s="26"/>
      <c r="AD12" s="26"/>
      <c r="AE12" s="27"/>
      <c r="AG12" s="13">
        <v>4</v>
      </c>
      <c r="AH12" s="25"/>
      <c r="AI12" s="26"/>
      <c r="AJ12" s="26"/>
      <c r="AK12" s="26"/>
      <c r="AL12" s="26"/>
      <c r="AM12" s="27"/>
      <c r="AO12" s="13">
        <v>4</v>
      </c>
      <c r="AP12" s="25"/>
      <c r="AQ12" s="26"/>
      <c r="AR12" s="26"/>
      <c r="AS12" s="26"/>
      <c r="AT12" s="26"/>
      <c r="AU12" s="27"/>
    </row>
    <row r="13" spans="1:47" x14ac:dyDescent="0.25">
      <c r="A13" s="13">
        <v>4</v>
      </c>
      <c r="B13" s="28"/>
      <c r="C13" s="15"/>
      <c r="D13" s="32" t="s">
        <v>106</v>
      </c>
      <c r="E13" s="15"/>
      <c r="F13" s="15"/>
      <c r="G13" s="17" t="s">
        <v>106</v>
      </c>
      <c r="I13" s="13">
        <v>4</v>
      </c>
      <c r="J13" s="28"/>
      <c r="K13" s="15"/>
      <c r="L13" s="40" t="s">
        <v>106</v>
      </c>
      <c r="M13" s="15"/>
      <c r="N13" s="15"/>
      <c r="O13" s="17" t="s">
        <v>106</v>
      </c>
      <c r="Q13" s="13">
        <v>4</v>
      </c>
      <c r="R13" s="28"/>
      <c r="S13" s="15"/>
      <c r="T13" s="40" t="s">
        <v>106</v>
      </c>
      <c r="U13" s="15"/>
      <c r="V13" s="15"/>
      <c r="W13" s="16"/>
      <c r="Y13" s="13">
        <v>4</v>
      </c>
      <c r="Z13" s="28"/>
      <c r="AA13" s="15"/>
      <c r="AB13" s="32" t="s">
        <v>106</v>
      </c>
      <c r="AC13" s="15"/>
      <c r="AD13" s="15"/>
      <c r="AE13" s="16"/>
      <c r="AG13" s="13">
        <v>3</v>
      </c>
      <c r="AH13" s="28"/>
      <c r="AI13" s="32" t="s">
        <v>106</v>
      </c>
      <c r="AJ13" s="14" t="s">
        <v>106</v>
      </c>
      <c r="AK13" s="32" t="s">
        <v>106</v>
      </c>
      <c r="AL13" s="15"/>
      <c r="AM13" s="16"/>
      <c r="AO13" s="13">
        <v>3</v>
      </c>
      <c r="AP13" s="28"/>
      <c r="AQ13" s="32" t="s">
        <v>106</v>
      </c>
      <c r="AR13" s="14" t="s">
        <v>106</v>
      </c>
      <c r="AS13" s="32" t="s">
        <v>106</v>
      </c>
      <c r="AT13" s="15"/>
      <c r="AU13" s="16"/>
    </row>
    <row r="14" spans="1:47" x14ac:dyDescent="0.25">
      <c r="A14" s="13">
        <v>3</v>
      </c>
      <c r="B14" s="13" t="s">
        <v>106</v>
      </c>
      <c r="C14" s="14" t="s">
        <v>106</v>
      </c>
      <c r="D14" s="14" t="s">
        <v>106</v>
      </c>
      <c r="E14" s="14" t="s">
        <v>106</v>
      </c>
      <c r="F14" s="14" t="s">
        <v>106</v>
      </c>
      <c r="G14" s="16"/>
      <c r="I14" s="13">
        <v>3</v>
      </c>
      <c r="J14" s="39" t="s">
        <v>106</v>
      </c>
      <c r="K14" s="40" t="s">
        <v>106</v>
      </c>
      <c r="L14" s="18" t="s">
        <v>106</v>
      </c>
      <c r="M14" s="40" t="s">
        <v>106</v>
      </c>
      <c r="N14" s="40" t="s">
        <v>106</v>
      </c>
      <c r="O14" s="16"/>
      <c r="Q14" s="13">
        <v>3</v>
      </c>
      <c r="R14" s="28"/>
      <c r="S14" s="40" t="s">
        <v>106</v>
      </c>
      <c r="T14" s="18" t="s">
        <v>106</v>
      </c>
      <c r="U14" s="40" t="s">
        <v>106</v>
      </c>
      <c r="V14" s="15"/>
      <c r="W14" s="17" t="s">
        <v>106</v>
      </c>
      <c r="Y14" s="13">
        <v>3</v>
      </c>
      <c r="Z14" s="28"/>
      <c r="AA14" s="32" t="s">
        <v>106</v>
      </c>
      <c r="AB14" s="14" t="s">
        <v>106</v>
      </c>
      <c r="AC14" s="32" t="s">
        <v>106</v>
      </c>
      <c r="AD14" s="15"/>
      <c r="AE14" s="16"/>
      <c r="AG14" s="13">
        <v>2</v>
      </c>
      <c r="AH14" s="31" t="s">
        <v>106</v>
      </c>
      <c r="AI14" s="14" t="s">
        <v>106</v>
      </c>
      <c r="AJ14" s="18" t="s">
        <v>106</v>
      </c>
      <c r="AK14" s="14" t="s">
        <v>106</v>
      </c>
      <c r="AL14" s="32" t="s">
        <v>106</v>
      </c>
      <c r="AM14" s="16"/>
      <c r="AO14" s="13">
        <v>2</v>
      </c>
      <c r="AP14" s="31" t="s">
        <v>106</v>
      </c>
      <c r="AQ14" s="14" t="s">
        <v>106</v>
      </c>
      <c r="AR14" s="18" t="s">
        <v>106</v>
      </c>
      <c r="AS14" s="14" t="s">
        <v>106</v>
      </c>
      <c r="AT14" s="32" t="s">
        <v>106</v>
      </c>
      <c r="AU14" s="16"/>
    </row>
    <row r="15" spans="1:47" x14ac:dyDescent="0.25">
      <c r="A15" s="13">
        <v>2</v>
      </c>
      <c r="B15" s="31" t="s">
        <v>106</v>
      </c>
      <c r="C15" s="14" t="s">
        <v>106</v>
      </c>
      <c r="D15" s="18" t="s">
        <v>106</v>
      </c>
      <c r="E15" s="14" t="s">
        <v>106</v>
      </c>
      <c r="F15" s="32" t="s">
        <v>106</v>
      </c>
      <c r="G15" s="16"/>
      <c r="I15" s="13">
        <v>2</v>
      </c>
      <c r="J15" s="13" t="s">
        <v>106</v>
      </c>
      <c r="K15" s="40" t="s">
        <v>106</v>
      </c>
      <c r="L15" s="18" t="s">
        <v>106</v>
      </c>
      <c r="M15" s="40" t="s">
        <v>106</v>
      </c>
      <c r="N15" s="14" t="s">
        <v>106</v>
      </c>
      <c r="O15" s="16"/>
      <c r="Q15" s="13">
        <v>2</v>
      </c>
      <c r="R15" s="13" t="s">
        <v>106</v>
      </c>
      <c r="S15" s="18" t="s">
        <v>106</v>
      </c>
      <c r="T15" s="18" t="s">
        <v>106</v>
      </c>
      <c r="U15" s="18" t="s">
        <v>106</v>
      </c>
      <c r="V15" s="14" t="s">
        <v>106</v>
      </c>
      <c r="W15" s="16"/>
      <c r="Y15" s="13">
        <v>2</v>
      </c>
      <c r="Z15" s="13" t="s">
        <v>106</v>
      </c>
      <c r="AA15" s="14" t="s">
        <v>106</v>
      </c>
      <c r="AB15" s="18" t="s">
        <v>106</v>
      </c>
      <c r="AC15" s="14" t="s">
        <v>106</v>
      </c>
      <c r="AD15" s="14" t="s">
        <v>106</v>
      </c>
      <c r="AE15" s="16"/>
      <c r="AG15" s="43">
        <v>1</v>
      </c>
      <c r="AH15" s="47"/>
      <c r="AI15" s="44" t="s">
        <v>106</v>
      </c>
      <c r="AJ15" s="44" t="s">
        <v>106</v>
      </c>
      <c r="AK15" s="44" t="s">
        <v>106</v>
      </c>
      <c r="AL15" s="46"/>
      <c r="AM15" s="45"/>
      <c r="AO15" s="43">
        <v>1</v>
      </c>
      <c r="AP15" s="47"/>
      <c r="AQ15" s="44" t="s">
        <v>106</v>
      </c>
      <c r="AR15" s="44" t="s">
        <v>106</v>
      </c>
      <c r="AS15" s="44" t="s">
        <v>106</v>
      </c>
      <c r="AT15" s="46"/>
      <c r="AU15" s="45"/>
    </row>
    <row r="16" spans="1:47" ht="15.75" thickBot="1" x14ac:dyDescent="0.3">
      <c r="A16" s="19">
        <v>1</v>
      </c>
      <c r="B16" s="29"/>
      <c r="C16" s="30" t="s">
        <v>106</v>
      </c>
      <c r="D16" s="21" t="s">
        <v>106</v>
      </c>
      <c r="E16" s="30" t="s">
        <v>106</v>
      </c>
      <c r="F16" s="20"/>
      <c r="G16" s="22"/>
      <c r="I16" s="19">
        <v>1</v>
      </c>
      <c r="J16" s="29"/>
      <c r="K16" s="21" t="s">
        <v>106</v>
      </c>
      <c r="L16" s="20"/>
      <c r="M16" s="21" t="s">
        <v>106</v>
      </c>
      <c r="N16" s="20"/>
      <c r="O16" s="22"/>
      <c r="Q16" s="19">
        <v>1</v>
      </c>
      <c r="R16" s="36" t="s">
        <v>106</v>
      </c>
      <c r="S16" s="21" t="s">
        <v>106</v>
      </c>
      <c r="T16" s="20"/>
      <c r="U16" s="21" t="s">
        <v>106</v>
      </c>
      <c r="V16" s="30" t="s">
        <v>106</v>
      </c>
      <c r="W16" s="22"/>
      <c r="Y16" s="19">
        <v>1</v>
      </c>
      <c r="Z16" s="29"/>
      <c r="AA16" s="21" t="s">
        <v>106</v>
      </c>
      <c r="AB16" s="21" t="s">
        <v>106</v>
      </c>
      <c r="AC16" s="21" t="s">
        <v>106</v>
      </c>
      <c r="AD16" s="20"/>
      <c r="AE16" s="22"/>
      <c r="AG16" s="19">
        <v>0</v>
      </c>
      <c r="AH16" s="29"/>
      <c r="AI16" s="20"/>
      <c r="AJ16" s="38" t="s">
        <v>106</v>
      </c>
      <c r="AK16" s="20"/>
      <c r="AL16" s="20"/>
      <c r="AM16" s="22"/>
      <c r="AO16" s="19">
        <v>0</v>
      </c>
      <c r="AP16" s="29"/>
      <c r="AQ16" s="20"/>
      <c r="AR16" s="38" t="s">
        <v>106</v>
      </c>
      <c r="AS16" s="20"/>
      <c r="AT16" s="20"/>
      <c r="AU16" s="22"/>
    </row>
    <row r="17" spans="1:47" x14ac:dyDescent="0.25">
      <c r="B17" s="7">
        <v>4</v>
      </c>
      <c r="C17" s="7">
        <v>9</v>
      </c>
      <c r="D17" s="7">
        <v>2</v>
      </c>
      <c r="E17" s="7">
        <f>SUM(B17:D17)</f>
        <v>15</v>
      </c>
      <c r="G17" s="85">
        <f>(B17*0.25+C17*0.5+D17)/15</f>
        <v>0.5</v>
      </c>
      <c r="J17" s="7">
        <v>1</v>
      </c>
      <c r="K17" s="7">
        <v>10</v>
      </c>
      <c r="L17" s="7">
        <v>4</v>
      </c>
      <c r="M17" s="7">
        <f>SUM(J17:L17)</f>
        <v>15</v>
      </c>
      <c r="O17" s="85">
        <f>(J17*0.25+K17*0.5+L17)/15</f>
        <v>0.6166666666666667</v>
      </c>
      <c r="R17" s="7">
        <v>2</v>
      </c>
      <c r="S17" s="7">
        <v>7</v>
      </c>
      <c r="T17" s="7">
        <v>6</v>
      </c>
      <c r="U17" s="7">
        <f>SUM(R17:T17)</f>
        <v>15</v>
      </c>
      <c r="W17" s="85">
        <f>(R17*0.25+S17*0.5+T17)/15</f>
        <v>0.66666666666666663</v>
      </c>
      <c r="Z17">
        <v>3</v>
      </c>
      <c r="AA17">
        <v>5</v>
      </c>
      <c r="AB17">
        <v>4</v>
      </c>
      <c r="AC17" s="7">
        <f>SUM(Z17:AB17)</f>
        <v>12</v>
      </c>
      <c r="AE17" s="85">
        <f>(Z17*0.25+AA17*0.5+AB17)/15</f>
        <v>0.48333333333333334</v>
      </c>
      <c r="AH17">
        <v>5</v>
      </c>
      <c r="AI17">
        <v>3</v>
      </c>
      <c r="AJ17">
        <v>4</v>
      </c>
      <c r="AK17" s="7">
        <f>SUM(AH17:AJ17)</f>
        <v>12</v>
      </c>
      <c r="AM17" s="85">
        <f>(AH17*0.25+AI17*0.5+AJ17)/15</f>
        <v>0.45</v>
      </c>
      <c r="AP17">
        <v>5</v>
      </c>
      <c r="AQ17">
        <v>3</v>
      </c>
      <c r="AR17">
        <v>4</v>
      </c>
      <c r="AS17" s="7">
        <f>SUM(AP17:AR17)</f>
        <v>12</v>
      </c>
      <c r="AU17" s="85">
        <f>(AP17*0.25+AQ17*0.5+AR17)/15</f>
        <v>0.45</v>
      </c>
    </row>
    <row r="18" spans="1:47" ht="15.75" thickBot="1" x14ac:dyDescent="0.3">
      <c r="B18" s="7">
        <v>3</v>
      </c>
      <c r="C18" s="7">
        <v>5</v>
      </c>
      <c r="D18" s="7">
        <v>5</v>
      </c>
      <c r="E18" s="7">
        <v>2</v>
      </c>
      <c r="G18" s="7">
        <f>(B18+C18*2+D18*3+E18*4+F18*5)/E17</f>
        <v>2.4</v>
      </c>
      <c r="J18" s="7">
        <v>2</v>
      </c>
      <c r="K18" s="7">
        <v>5</v>
      </c>
      <c r="L18" s="7">
        <v>5</v>
      </c>
      <c r="M18" s="7">
        <v>2</v>
      </c>
      <c r="N18" s="7">
        <v>1</v>
      </c>
      <c r="O18" s="7">
        <f>(J18+K18*2+L18*3+M18*4+N18*5)/M17</f>
        <v>2.6666666666666665</v>
      </c>
      <c r="R18" s="7">
        <v>4</v>
      </c>
      <c r="S18" s="7">
        <v>5</v>
      </c>
      <c r="T18" s="7">
        <v>4</v>
      </c>
      <c r="U18" s="7">
        <v>1</v>
      </c>
      <c r="V18" s="7">
        <v>1</v>
      </c>
      <c r="W18" s="7">
        <f>(R18+S18*2+T18*3+U18*4+V18*5)/U17</f>
        <v>2.3333333333333335</v>
      </c>
      <c r="Z18">
        <v>3</v>
      </c>
      <c r="AA18">
        <v>5</v>
      </c>
      <c r="AB18">
        <v>3</v>
      </c>
      <c r="AC18" s="7">
        <v>1</v>
      </c>
      <c r="AE18" s="7">
        <f>(Z18+AA18*2+AB18*3+AC18*4+AD18*5)/AC17</f>
        <v>2.1666666666666665</v>
      </c>
      <c r="AH18">
        <v>3</v>
      </c>
      <c r="AI18">
        <v>5</v>
      </c>
      <c r="AJ18">
        <v>3</v>
      </c>
      <c r="AM18" s="7">
        <f>(AH18+AI18*2+AJ18*3+AK18*4+AL18*5)/AK17</f>
        <v>1.8333333333333333</v>
      </c>
      <c r="AP18">
        <v>3</v>
      </c>
      <c r="AQ18">
        <v>5</v>
      </c>
      <c r="AR18">
        <v>3</v>
      </c>
      <c r="AU18" s="7">
        <f>(AP18+AQ18*2+AR18*3+AS18*4+AT18*5)/AS17</f>
        <v>1.8333333333333333</v>
      </c>
    </row>
    <row r="19" spans="1:47" x14ac:dyDescent="0.25">
      <c r="A19" s="115" t="s">
        <v>21</v>
      </c>
      <c r="B19" s="116"/>
      <c r="C19" s="116"/>
      <c r="D19" s="116"/>
      <c r="E19" s="116"/>
      <c r="F19" s="116"/>
      <c r="G19" s="117"/>
      <c r="I19" s="115" t="s">
        <v>154</v>
      </c>
      <c r="J19" s="116"/>
      <c r="K19" s="116"/>
      <c r="L19" s="116"/>
      <c r="M19" s="116"/>
      <c r="N19" s="116"/>
      <c r="O19" s="117"/>
      <c r="Q19" s="115"/>
      <c r="R19" s="116"/>
      <c r="S19" s="116"/>
      <c r="T19" s="116"/>
      <c r="U19" s="116"/>
      <c r="V19" s="116"/>
      <c r="W19" s="117"/>
      <c r="Y19" s="115" t="s">
        <v>98</v>
      </c>
      <c r="Z19" s="116"/>
      <c r="AA19" s="116"/>
      <c r="AB19" s="116"/>
      <c r="AC19" s="116"/>
      <c r="AD19" s="116"/>
      <c r="AE19" s="117"/>
      <c r="AG19" s="115" t="s">
        <v>157</v>
      </c>
      <c r="AH19" s="116"/>
      <c r="AI19" s="116"/>
      <c r="AJ19" s="116"/>
      <c r="AK19" s="116"/>
      <c r="AL19" s="116"/>
      <c r="AM19" s="117"/>
      <c r="AO19" s="115" t="s">
        <v>157</v>
      </c>
      <c r="AP19" s="116"/>
      <c r="AQ19" s="116"/>
      <c r="AR19" s="116"/>
      <c r="AS19" s="116"/>
      <c r="AT19" s="116"/>
      <c r="AU19" s="117"/>
    </row>
    <row r="20" spans="1:47" ht="15.75" thickBot="1" x14ac:dyDescent="0.3">
      <c r="A20" s="13"/>
      <c r="B20" s="23" t="s">
        <v>149</v>
      </c>
      <c r="C20" s="23" t="s">
        <v>148</v>
      </c>
      <c r="D20" s="23" t="s">
        <v>150</v>
      </c>
      <c r="E20" s="23" t="s">
        <v>151</v>
      </c>
      <c r="F20" s="23" t="s">
        <v>152</v>
      </c>
      <c r="G20" s="24" t="s">
        <v>153</v>
      </c>
      <c r="I20" s="13"/>
      <c r="J20" s="23" t="s">
        <v>149</v>
      </c>
      <c r="K20" s="23" t="s">
        <v>148</v>
      </c>
      <c r="L20" s="23" t="s">
        <v>150</v>
      </c>
      <c r="M20" s="23" t="s">
        <v>151</v>
      </c>
      <c r="N20" s="23" t="s">
        <v>152</v>
      </c>
      <c r="O20" s="24" t="s">
        <v>153</v>
      </c>
      <c r="Q20" s="13"/>
      <c r="R20" s="23" t="s">
        <v>149</v>
      </c>
      <c r="S20" s="23" t="s">
        <v>148</v>
      </c>
      <c r="T20" s="23" t="s">
        <v>150</v>
      </c>
      <c r="U20" s="23" t="s">
        <v>151</v>
      </c>
      <c r="V20" s="23" t="s">
        <v>152</v>
      </c>
      <c r="W20" s="24" t="s">
        <v>153</v>
      </c>
      <c r="Y20" s="13"/>
      <c r="Z20" s="23" t="s">
        <v>149</v>
      </c>
      <c r="AA20" s="23" t="s">
        <v>148</v>
      </c>
      <c r="AB20" s="23" t="s">
        <v>150</v>
      </c>
      <c r="AC20" s="23" t="s">
        <v>151</v>
      </c>
      <c r="AD20" s="23" t="s">
        <v>152</v>
      </c>
      <c r="AE20" s="24" t="s">
        <v>153</v>
      </c>
      <c r="AG20" s="13"/>
      <c r="AH20" s="23" t="s">
        <v>149</v>
      </c>
      <c r="AI20" s="23" t="s">
        <v>148</v>
      </c>
      <c r="AJ20" s="23" t="s">
        <v>150</v>
      </c>
      <c r="AK20" s="23" t="s">
        <v>151</v>
      </c>
      <c r="AL20" s="23" t="s">
        <v>152</v>
      </c>
      <c r="AM20" s="24" t="s">
        <v>153</v>
      </c>
      <c r="AO20" s="13"/>
      <c r="AP20" s="23" t="s">
        <v>149</v>
      </c>
      <c r="AQ20" s="23" t="s">
        <v>148</v>
      </c>
      <c r="AR20" s="23" t="s">
        <v>150</v>
      </c>
      <c r="AS20" s="23" t="s">
        <v>151</v>
      </c>
      <c r="AT20" s="23" t="s">
        <v>152</v>
      </c>
      <c r="AU20" s="24" t="s">
        <v>153</v>
      </c>
    </row>
    <row r="21" spans="1:47" x14ac:dyDescent="0.25">
      <c r="A21" s="13">
        <v>5</v>
      </c>
      <c r="B21" s="25"/>
      <c r="C21" s="26"/>
      <c r="D21" s="33" t="s">
        <v>106</v>
      </c>
      <c r="E21" s="26"/>
      <c r="F21" s="26"/>
      <c r="G21" s="35" t="s">
        <v>106</v>
      </c>
      <c r="I21" s="13">
        <v>5</v>
      </c>
      <c r="J21" s="25"/>
      <c r="K21" s="26"/>
      <c r="L21" s="41" t="s">
        <v>106</v>
      </c>
      <c r="M21" s="26"/>
      <c r="N21" s="26"/>
      <c r="O21" s="35" t="s">
        <v>106</v>
      </c>
      <c r="Q21" s="13">
        <v>5</v>
      </c>
      <c r="R21" s="25"/>
      <c r="S21" s="26"/>
      <c r="T21" s="41" t="s">
        <v>106</v>
      </c>
      <c r="U21" s="26"/>
      <c r="V21" s="26"/>
      <c r="W21" s="35" t="s">
        <v>106</v>
      </c>
      <c r="Y21" s="13">
        <v>5</v>
      </c>
      <c r="Z21" s="25"/>
      <c r="AA21" s="26"/>
      <c r="AB21" s="26"/>
      <c r="AC21" s="26"/>
      <c r="AD21" s="26"/>
      <c r="AE21" s="27"/>
      <c r="AG21" s="13">
        <v>5</v>
      </c>
      <c r="AH21" s="25"/>
      <c r="AI21" s="26"/>
      <c r="AJ21" s="26"/>
      <c r="AK21" s="26"/>
      <c r="AL21" s="26"/>
      <c r="AM21" s="27"/>
      <c r="AO21" s="13">
        <v>5</v>
      </c>
      <c r="AP21" s="25"/>
      <c r="AQ21" s="26"/>
      <c r="AR21" s="26"/>
      <c r="AS21" s="26"/>
      <c r="AT21" s="26"/>
      <c r="AU21" s="27"/>
    </row>
    <row r="22" spans="1:47" x14ac:dyDescent="0.25">
      <c r="A22" s="13">
        <v>4</v>
      </c>
      <c r="B22" s="28"/>
      <c r="C22" s="15"/>
      <c r="D22" s="18" t="s">
        <v>106</v>
      </c>
      <c r="E22" s="15"/>
      <c r="F22" s="15"/>
      <c r="G22" s="16"/>
      <c r="I22" s="13">
        <v>4</v>
      </c>
      <c r="J22" s="28"/>
      <c r="K22" s="15"/>
      <c r="L22" s="18" t="s">
        <v>106</v>
      </c>
      <c r="M22" s="15"/>
      <c r="N22" s="15"/>
      <c r="O22" s="16"/>
      <c r="Q22" s="13">
        <v>4</v>
      </c>
      <c r="R22" s="28"/>
      <c r="S22" s="15"/>
      <c r="T22" s="18" t="s">
        <v>106</v>
      </c>
      <c r="U22" s="15"/>
      <c r="V22" s="15"/>
      <c r="W22" s="16"/>
      <c r="Y22" s="13">
        <v>4</v>
      </c>
      <c r="Z22" s="28"/>
      <c r="AA22" s="15"/>
      <c r="AB22" s="14" t="s">
        <v>106</v>
      </c>
      <c r="AC22" s="15"/>
      <c r="AD22" s="15"/>
      <c r="AE22" s="17" t="s">
        <v>106</v>
      </c>
      <c r="AG22" s="13">
        <v>4</v>
      </c>
      <c r="AH22" s="28"/>
      <c r="AI22" s="15"/>
      <c r="AJ22" s="14" t="s">
        <v>106</v>
      </c>
      <c r="AK22" s="15"/>
      <c r="AL22" s="15"/>
      <c r="AM22" s="16"/>
      <c r="AO22" s="13">
        <v>4</v>
      </c>
      <c r="AP22" s="28"/>
      <c r="AQ22" s="15"/>
      <c r="AR22" s="14" t="s">
        <v>106</v>
      </c>
      <c r="AS22" s="15"/>
      <c r="AT22" s="15"/>
      <c r="AU22" s="16"/>
    </row>
    <row r="23" spans="1:47" x14ac:dyDescent="0.25">
      <c r="A23" s="13">
        <v>3</v>
      </c>
      <c r="B23" s="13" t="s">
        <v>106</v>
      </c>
      <c r="C23" s="14" t="s">
        <v>106</v>
      </c>
      <c r="D23" s="18" t="s">
        <v>106</v>
      </c>
      <c r="E23" s="14" t="s">
        <v>106</v>
      </c>
      <c r="F23" s="14" t="s">
        <v>106</v>
      </c>
      <c r="G23" s="17" t="s">
        <v>106</v>
      </c>
      <c r="I23" s="13">
        <v>3</v>
      </c>
      <c r="J23" s="39" t="s">
        <v>106</v>
      </c>
      <c r="K23" s="40" t="s">
        <v>106</v>
      </c>
      <c r="L23" s="18" t="s">
        <v>106</v>
      </c>
      <c r="M23" s="40" t="s">
        <v>106</v>
      </c>
      <c r="N23" s="40" t="s">
        <v>106</v>
      </c>
      <c r="O23" s="17" t="s">
        <v>106</v>
      </c>
      <c r="Q23" s="13">
        <v>3</v>
      </c>
      <c r="R23" s="39" t="s">
        <v>106</v>
      </c>
      <c r="S23" s="40" t="s">
        <v>106</v>
      </c>
      <c r="T23" s="18" t="s">
        <v>106</v>
      </c>
      <c r="U23" s="40" t="s">
        <v>106</v>
      </c>
      <c r="V23" s="40" t="s">
        <v>106</v>
      </c>
      <c r="W23" s="17" t="s">
        <v>106</v>
      </c>
      <c r="Y23" s="13">
        <v>3</v>
      </c>
      <c r="Z23" s="39" t="s">
        <v>106</v>
      </c>
      <c r="AA23" s="14" t="s">
        <v>106</v>
      </c>
      <c r="AB23" s="14" t="s">
        <v>106</v>
      </c>
      <c r="AC23" s="14" t="s">
        <v>106</v>
      </c>
      <c r="AD23" s="40" t="s">
        <v>106</v>
      </c>
      <c r="AE23" s="16"/>
      <c r="AG23" s="13">
        <v>3</v>
      </c>
      <c r="AH23" s="39" t="s">
        <v>106</v>
      </c>
      <c r="AI23" s="14" t="s">
        <v>106</v>
      </c>
      <c r="AJ23" s="18" t="s">
        <v>106</v>
      </c>
      <c r="AK23" s="14" t="s">
        <v>106</v>
      </c>
      <c r="AL23" s="40" t="s">
        <v>106</v>
      </c>
      <c r="AM23" s="16"/>
      <c r="AO23" s="13">
        <v>3</v>
      </c>
      <c r="AP23" s="39" t="s">
        <v>106</v>
      </c>
      <c r="AQ23" s="14" t="s">
        <v>106</v>
      </c>
      <c r="AR23" s="18" t="s">
        <v>106</v>
      </c>
      <c r="AS23" s="14" t="s">
        <v>106</v>
      </c>
      <c r="AT23" s="40" t="s">
        <v>106</v>
      </c>
      <c r="AU23" s="16"/>
    </row>
    <row r="24" spans="1:47" x14ac:dyDescent="0.25">
      <c r="A24" s="13">
        <v>2</v>
      </c>
      <c r="B24" s="34" t="s">
        <v>106</v>
      </c>
      <c r="C24" s="18" t="s">
        <v>106</v>
      </c>
      <c r="D24" s="18" t="s">
        <v>106</v>
      </c>
      <c r="E24" s="18" t="s">
        <v>106</v>
      </c>
      <c r="F24" s="18" t="s">
        <v>106</v>
      </c>
      <c r="G24" s="16"/>
      <c r="I24" s="13">
        <v>2</v>
      </c>
      <c r="J24" s="34" t="s">
        <v>106</v>
      </c>
      <c r="K24" s="18" t="s">
        <v>106</v>
      </c>
      <c r="L24" s="18" t="s">
        <v>106</v>
      </c>
      <c r="M24" s="18" t="s">
        <v>106</v>
      </c>
      <c r="N24" s="18" t="s">
        <v>106</v>
      </c>
      <c r="O24" s="16"/>
      <c r="Q24" s="13">
        <v>2</v>
      </c>
      <c r="R24" s="34" t="s">
        <v>106</v>
      </c>
      <c r="S24" s="18" t="s">
        <v>106</v>
      </c>
      <c r="T24" s="18" t="s">
        <v>106</v>
      </c>
      <c r="U24" s="18" t="s">
        <v>106</v>
      </c>
      <c r="V24" s="18" t="s">
        <v>106</v>
      </c>
      <c r="W24" s="16"/>
      <c r="Y24" s="13">
        <v>2</v>
      </c>
      <c r="Z24" s="13" t="s">
        <v>106</v>
      </c>
      <c r="AA24" s="14" t="s">
        <v>106</v>
      </c>
      <c r="AB24" s="18" t="s">
        <v>106</v>
      </c>
      <c r="AC24" s="14" t="s">
        <v>106</v>
      </c>
      <c r="AD24" s="14" t="s">
        <v>106</v>
      </c>
      <c r="AE24" s="16"/>
      <c r="AG24" s="13">
        <v>2</v>
      </c>
      <c r="AH24" s="13" t="s">
        <v>106</v>
      </c>
      <c r="AI24" s="18" t="s">
        <v>106</v>
      </c>
      <c r="AJ24" s="18" t="s">
        <v>106</v>
      </c>
      <c r="AK24" s="18" t="s">
        <v>106</v>
      </c>
      <c r="AL24" s="14" t="s">
        <v>106</v>
      </c>
      <c r="AM24" s="16"/>
      <c r="AO24" s="13">
        <v>2</v>
      </c>
      <c r="AP24" s="13" t="s">
        <v>106</v>
      </c>
      <c r="AQ24" s="18" t="s">
        <v>106</v>
      </c>
      <c r="AR24" s="18" t="s">
        <v>106</v>
      </c>
      <c r="AS24" s="18" t="s">
        <v>106</v>
      </c>
      <c r="AT24" s="14" t="s">
        <v>106</v>
      </c>
      <c r="AU24" s="16"/>
    </row>
    <row r="25" spans="1:47" ht="15.75" thickBot="1" x14ac:dyDescent="0.3">
      <c r="A25" s="19">
        <v>1</v>
      </c>
      <c r="B25" s="36" t="s">
        <v>106</v>
      </c>
      <c r="C25" s="20"/>
      <c r="D25" s="20"/>
      <c r="E25" s="20"/>
      <c r="F25" s="30" t="s">
        <v>106</v>
      </c>
      <c r="G25" s="22"/>
      <c r="I25" s="19">
        <v>1</v>
      </c>
      <c r="J25" s="36" t="s">
        <v>106</v>
      </c>
      <c r="K25" s="20"/>
      <c r="L25" s="20"/>
      <c r="M25" s="20"/>
      <c r="N25" s="30" t="s">
        <v>106</v>
      </c>
      <c r="O25" s="22"/>
      <c r="Q25" s="19">
        <v>1</v>
      </c>
      <c r="R25" s="36" t="s">
        <v>106</v>
      </c>
      <c r="S25" s="20"/>
      <c r="T25" s="20"/>
      <c r="U25" s="20"/>
      <c r="V25" s="30" t="s">
        <v>106</v>
      </c>
      <c r="W25" s="22"/>
      <c r="Y25" s="19">
        <v>1</v>
      </c>
      <c r="Z25" s="36" t="s">
        <v>106</v>
      </c>
      <c r="AA25" s="21" t="s">
        <v>106</v>
      </c>
      <c r="AB25" s="21" t="s">
        <v>106</v>
      </c>
      <c r="AC25" s="21" t="s">
        <v>106</v>
      </c>
      <c r="AD25" s="30" t="s">
        <v>106</v>
      </c>
      <c r="AE25" s="22"/>
      <c r="AG25" s="19">
        <v>1</v>
      </c>
      <c r="AH25" s="29"/>
      <c r="AI25" s="30" t="s">
        <v>106</v>
      </c>
      <c r="AJ25" s="30" t="s">
        <v>106</v>
      </c>
      <c r="AK25" s="30" t="s">
        <v>106</v>
      </c>
      <c r="AL25" s="20"/>
      <c r="AM25" s="22"/>
      <c r="AO25" s="19">
        <v>1</v>
      </c>
      <c r="AP25" s="29"/>
      <c r="AQ25" s="30" t="s">
        <v>106</v>
      </c>
      <c r="AR25" s="30" t="s">
        <v>106</v>
      </c>
      <c r="AS25" s="30" t="s">
        <v>106</v>
      </c>
      <c r="AT25" s="20"/>
      <c r="AU25" s="22"/>
    </row>
    <row r="26" spans="1:47" x14ac:dyDescent="0.25">
      <c r="B26" s="7">
        <v>2</v>
      </c>
      <c r="C26" s="7">
        <v>6</v>
      </c>
      <c r="D26" s="7">
        <v>8</v>
      </c>
      <c r="E26" s="7">
        <f>SUM(B26:D26)</f>
        <v>16</v>
      </c>
      <c r="G26" s="85">
        <f>(B26*0.25+C26*0.5+D26)/15</f>
        <v>0.76666666666666672</v>
      </c>
      <c r="J26" s="7">
        <v>2</v>
      </c>
      <c r="K26" s="7">
        <v>7</v>
      </c>
      <c r="L26" s="7">
        <v>7</v>
      </c>
      <c r="M26" s="7">
        <f>SUM(J26:L26)</f>
        <v>16</v>
      </c>
      <c r="O26" s="85">
        <f>(J26*0.25+K26*0.5+L26)/15</f>
        <v>0.73333333333333328</v>
      </c>
      <c r="R26" s="7">
        <v>2</v>
      </c>
      <c r="S26" s="7">
        <v>7</v>
      </c>
      <c r="T26" s="7">
        <v>7</v>
      </c>
      <c r="U26" s="7">
        <f>SUM(R26:T26)</f>
        <v>16</v>
      </c>
      <c r="W26" s="85">
        <f>(R26*0.25+S26*0.5+T26)/15</f>
        <v>0.73333333333333328</v>
      </c>
      <c r="Z26">
        <v>1</v>
      </c>
      <c r="AA26">
        <v>12</v>
      </c>
      <c r="AB26">
        <v>4</v>
      </c>
      <c r="AC26" s="7">
        <f>SUM(Z26:AB26)</f>
        <v>17</v>
      </c>
      <c r="AE26" s="85">
        <f>(Z26*0.25+AA26*0.5+AB26)/15</f>
        <v>0.68333333333333335</v>
      </c>
      <c r="AH26">
        <v>0</v>
      </c>
      <c r="AI26">
        <v>10</v>
      </c>
      <c r="AJ26">
        <v>4</v>
      </c>
      <c r="AK26" s="7">
        <f>SUM(AH26:AJ26)</f>
        <v>14</v>
      </c>
      <c r="AM26" s="85">
        <f>(AH26*0.25+AI26*0.5+AJ26)/15</f>
        <v>0.6</v>
      </c>
      <c r="AP26">
        <v>0</v>
      </c>
      <c r="AQ26">
        <v>10</v>
      </c>
      <c r="AR26">
        <v>4</v>
      </c>
      <c r="AS26" s="7">
        <f>SUM(AP26:AR26)</f>
        <v>14</v>
      </c>
      <c r="AU26" s="85">
        <f>(AP26*0.25+AQ26*0.5+AR26)/15</f>
        <v>0.6</v>
      </c>
    </row>
    <row r="27" spans="1:47" ht="15.75" thickBot="1" x14ac:dyDescent="0.3">
      <c r="B27" s="7">
        <v>2</v>
      </c>
      <c r="C27" s="7">
        <v>5</v>
      </c>
      <c r="D27" s="7">
        <v>6</v>
      </c>
      <c r="E27" s="7">
        <v>1</v>
      </c>
      <c r="F27" s="7">
        <v>2</v>
      </c>
      <c r="G27" s="7">
        <f>(B27+C27*2+D27*3+E27*4+F27*5)/E26</f>
        <v>2.75</v>
      </c>
      <c r="J27" s="7">
        <v>2</v>
      </c>
      <c r="K27" s="7">
        <v>5</v>
      </c>
      <c r="L27" s="7">
        <v>6</v>
      </c>
      <c r="M27" s="7">
        <v>1</v>
      </c>
      <c r="N27" s="7">
        <v>2</v>
      </c>
      <c r="O27" s="7">
        <f>(J27+K27*2+L27*3+M27*4+N27*5)/M26</f>
        <v>2.75</v>
      </c>
      <c r="R27" s="7">
        <v>2</v>
      </c>
      <c r="S27" s="7">
        <v>5</v>
      </c>
      <c r="T27" s="7">
        <v>6</v>
      </c>
      <c r="U27" s="7">
        <v>1</v>
      </c>
      <c r="V27" s="7">
        <v>2</v>
      </c>
      <c r="W27" s="7">
        <f>(R27+S27*2+T27*3+U27*4+V27*5)/U26</f>
        <v>2.75</v>
      </c>
      <c r="Z27">
        <v>5</v>
      </c>
      <c r="AA27">
        <v>5</v>
      </c>
      <c r="AB27">
        <v>5</v>
      </c>
      <c r="AC27">
        <v>2</v>
      </c>
      <c r="AE27" s="7">
        <f>(Z27+AA27*2+AB27*3+AC27*4+AD27*5)/AC26</f>
        <v>2.2352941176470589</v>
      </c>
      <c r="AH27">
        <v>3</v>
      </c>
      <c r="AI27">
        <v>5</v>
      </c>
      <c r="AJ27">
        <v>5</v>
      </c>
      <c r="AK27">
        <v>1</v>
      </c>
      <c r="AM27" s="7">
        <f>(AH27+AI27*2+AJ27*3+AK27*4+AL27*5)/AK26</f>
        <v>2.2857142857142856</v>
      </c>
      <c r="AP27">
        <v>3</v>
      </c>
      <c r="AQ27">
        <v>5</v>
      </c>
      <c r="AR27">
        <v>5</v>
      </c>
      <c r="AS27">
        <v>1</v>
      </c>
      <c r="AU27" s="7">
        <f>(AP27+AQ27*2+AR27*3+AS27*4+AT27*5)/AS26</f>
        <v>2.2857142857142856</v>
      </c>
    </row>
    <row r="28" spans="1:47" x14ac:dyDescent="0.25">
      <c r="A28" s="115" t="s">
        <v>29</v>
      </c>
      <c r="B28" s="116"/>
      <c r="C28" s="116"/>
      <c r="D28" s="116"/>
      <c r="E28" s="116"/>
      <c r="F28" s="116"/>
      <c r="G28" s="117"/>
      <c r="I28" s="115" t="s">
        <v>33</v>
      </c>
      <c r="J28" s="116"/>
      <c r="K28" s="116"/>
      <c r="L28" s="116"/>
      <c r="M28" s="116"/>
      <c r="N28" s="116"/>
      <c r="O28" s="117"/>
      <c r="Q28" s="115"/>
      <c r="R28" s="116"/>
      <c r="S28" s="116"/>
      <c r="T28" s="116"/>
      <c r="U28" s="116"/>
      <c r="V28" s="116"/>
      <c r="W28" s="117"/>
    </row>
    <row r="29" spans="1:47" ht="15.75" thickBot="1" x14ac:dyDescent="0.3">
      <c r="A29" s="13"/>
      <c r="B29" s="23" t="s">
        <v>149</v>
      </c>
      <c r="C29" s="23" t="s">
        <v>148</v>
      </c>
      <c r="D29" s="23" t="s">
        <v>150</v>
      </c>
      <c r="E29" s="23" t="s">
        <v>151</v>
      </c>
      <c r="F29" s="23" t="s">
        <v>152</v>
      </c>
      <c r="G29" s="24" t="s">
        <v>153</v>
      </c>
      <c r="I29" s="13"/>
      <c r="J29" s="23" t="s">
        <v>149</v>
      </c>
      <c r="K29" s="23" t="s">
        <v>148</v>
      </c>
      <c r="L29" s="23" t="s">
        <v>150</v>
      </c>
      <c r="M29" s="23" t="s">
        <v>151</v>
      </c>
      <c r="N29" s="23" t="s">
        <v>152</v>
      </c>
      <c r="O29" s="24" t="s">
        <v>153</v>
      </c>
      <c r="Q29" s="13"/>
      <c r="R29" s="23" t="s">
        <v>149</v>
      </c>
      <c r="S29" s="23" t="s">
        <v>148</v>
      </c>
      <c r="T29" s="23" t="s">
        <v>150</v>
      </c>
      <c r="U29" s="23" t="s">
        <v>151</v>
      </c>
      <c r="V29" s="23" t="s">
        <v>152</v>
      </c>
      <c r="W29" s="24" t="s">
        <v>153</v>
      </c>
    </row>
    <row r="30" spans="1:47" x14ac:dyDescent="0.25">
      <c r="A30" s="13">
        <v>5</v>
      </c>
      <c r="B30" s="25"/>
      <c r="C30" s="26"/>
      <c r="D30" s="26"/>
      <c r="E30" s="26"/>
      <c r="F30" s="26"/>
      <c r="G30" s="27"/>
      <c r="I30" s="13">
        <v>5</v>
      </c>
      <c r="J30" s="25"/>
      <c r="K30" s="26"/>
      <c r="L30" s="26"/>
      <c r="M30" s="26"/>
      <c r="N30" s="26"/>
      <c r="O30" s="35" t="s">
        <v>106</v>
      </c>
      <c r="Q30" s="13">
        <v>5</v>
      </c>
      <c r="R30" s="25"/>
      <c r="S30" s="26"/>
      <c r="T30" s="26"/>
      <c r="U30" s="26"/>
      <c r="V30" s="26"/>
      <c r="W30" s="35" t="s">
        <v>106</v>
      </c>
    </row>
    <row r="31" spans="1:47" x14ac:dyDescent="0.25">
      <c r="A31" s="13">
        <v>4</v>
      </c>
      <c r="B31" s="28"/>
      <c r="C31" s="15"/>
      <c r="D31" s="32" t="s">
        <v>106</v>
      </c>
      <c r="E31" s="15"/>
      <c r="F31" s="15"/>
      <c r="G31" s="16"/>
      <c r="I31" s="13">
        <v>4</v>
      </c>
      <c r="J31" s="28"/>
      <c r="K31" s="15"/>
      <c r="L31" s="40" t="s">
        <v>106</v>
      </c>
      <c r="M31" s="15"/>
      <c r="N31" s="15"/>
      <c r="O31" s="16"/>
      <c r="Q31" s="13">
        <v>4</v>
      </c>
      <c r="R31" s="28"/>
      <c r="S31" s="15"/>
      <c r="T31" s="40" t="s">
        <v>106</v>
      </c>
      <c r="U31" s="15"/>
      <c r="V31" s="15"/>
      <c r="W31" s="16"/>
    </row>
    <row r="32" spans="1:47" x14ac:dyDescent="0.25">
      <c r="A32" s="13">
        <v>3</v>
      </c>
      <c r="B32" s="28"/>
      <c r="C32" s="32" t="s">
        <v>106</v>
      </c>
      <c r="D32" s="14" t="s">
        <v>106</v>
      </c>
      <c r="E32" s="32" t="s">
        <v>106</v>
      </c>
      <c r="F32" s="15"/>
      <c r="G32" s="16"/>
      <c r="I32" s="13">
        <v>3</v>
      </c>
      <c r="J32" s="39" t="s">
        <v>106</v>
      </c>
      <c r="K32" s="40" t="s">
        <v>106</v>
      </c>
      <c r="L32" s="18" t="s">
        <v>106</v>
      </c>
      <c r="M32" s="40" t="s">
        <v>106</v>
      </c>
      <c r="N32" s="40" t="s">
        <v>106</v>
      </c>
      <c r="O32" s="16"/>
      <c r="Q32" s="13">
        <v>3</v>
      </c>
      <c r="R32" s="39" t="s">
        <v>106</v>
      </c>
      <c r="S32" s="40" t="s">
        <v>106</v>
      </c>
      <c r="T32" s="18" t="s">
        <v>106</v>
      </c>
      <c r="U32" s="40" t="s">
        <v>106</v>
      </c>
      <c r="V32" s="40" t="s">
        <v>106</v>
      </c>
      <c r="W32" s="16"/>
    </row>
    <row r="33" spans="1:23" x14ac:dyDescent="0.25">
      <c r="A33" s="13">
        <v>2</v>
      </c>
      <c r="B33" s="13" t="s">
        <v>106</v>
      </c>
      <c r="C33" s="14" t="s">
        <v>106</v>
      </c>
      <c r="D33" s="18" t="s">
        <v>106</v>
      </c>
      <c r="E33" s="14" t="s">
        <v>106</v>
      </c>
      <c r="F33" s="14" t="s">
        <v>106</v>
      </c>
      <c r="G33" s="17" t="s">
        <v>106</v>
      </c>
      <c r="I33" s="13">
        <v>2</v>
      </c>
      <c r="J33" s="31" t="s">
        <v>106</v>
      </c>
      <c r="K33" s="18" t="s">
        <v>106</v>
      </c>
      <c r="L33" s="18" t="s">
        <v>106</v>
      </c>
      <c r="M33" s="18" t="s">
        <v>106</v>
      </c>
      <c r="N33" s="32" t="s">
        <v>106</v>
      </c>
      <c r="O33" s="16"/>
      <c r="Q33" s="13">
        <v>2</v>
      </c>
      <c r="R33" s="31" t="s">
        <v>106</v>
      </c>
      <c r="S33" s="18" t="s">
        <v>106</v>
      </c>
      <c r="T33" s="18" t="s">
        <v>106</v>
      </c>
      <c r="U33" s="18" t="s">
        <v>106</v>
      </c>
      <c r="V33" s="32" t="s">
        <v>106</v>
      </c>
      <c r="W33" s="16"/>
    </row>
    <row r="34" spans="1:23" ht="15.75" thickBot="1" x14ac:dyDescent="0.3">
      <c r="A34" s="19">
        <v>1</v>
      </c>
      <c r="B34" s="37" t="s">
        <v>106</v>
      </c>
      <c r="C34" s="21" t="s">
        <v>106</v>
      </c>
      <c r="D34" s="21" t="s">
        <v>106</v>
      </c>
      <c r="E34" s="21" t="s">
        <v>106</v>
      </c>
      <c r="F34" s="38" t="s">
        <v>106</v>
      </c>
      <c r="G34" s="22"/>
      <c r="I34" s="19">
        <v>1</v>
      </c>
      <c r="J34" s="29"/>
      <c r="K34" s="30" t="s">
        <v>106</v>
      </c>
      <c r="L34" s="21" t="s">
        <v>106</v>
      </c>
      <c r="M34" s="30" t="s">
        <v>106</v>
      </c>
      <c r="N34" s="20"/>
      <c r="O34" s="22"/>
      <c r="Q34" s="19">
        <v>1</v>
      </c>
      <c r="R34" s="29"/>
      <c r="S34" s="30" t="s">
        <v>106</v>
      </c>
      <c r="T34" s="21" t="s">
        <v>106</v>
      </c>
      <c r="U34" s="30" t="s">
        <v>106</v>
      </c>
      <c r="V34" s="20"/>
      <c r="W34" s="22"/>
    </row>
    <row r="35" spans="1:23" x14ac:dyDescent="0.25">
      <c r="B35" s="7">
        <v>6</v>
      </c>
      <c r="C35" s="7">
        <v>5</v>
      </c>
      <c r="D35" s="7">
        <v>4</v>
      </c>
      <c r="E35" s="7">
        <f>SUM(B35:D35)</f>
        <v>15</v>
      </c>
      <c r="G35" s="85">
        <f>(B35*0.25+C35*0.5+D35)/15</f>
        <v>0.53333333333333333</v>
      </c>
      <c r="J35" s="7">
        <v>3</v>
      </c>
      <c r="K35" s="7">
        <v>7</v>
      </c>
      <c r="L35" s="7">
        <v>5</v>
      </c>
      <c r="M35" s="7">
        <f>SUM(J35:L35)</f>
        <v>15</v>
      </c>
      <c r="O35" s="85">
        <f>(J35*0.25+K35*0.5+L35)/15</f>
        <v>0.6166666666666667</v>
      </c>
      <c r="R35" s="7">
        <v>3</v>
      </c>
      <c r="S35" s="7">
        <v>7</v>
      </c>
      <c r="T35" s="7">
        <v>5</v>
      </c>
      <c r="U35" s="7">
        <f>SUM(R35:T35)</f>
        <v>15</v>
      </c>
      <c r="W35" s="85">
        <f>(R35*0.25+S35*0.5+T35)/15</f>
        <v>0.6166666666666667</v>
      </c>
    </row>
    <row r="36" spans="1:23" ht="15.75" thickBot="1" x14ac:dyDescent="0.3">
      <c r="B36" s="7">
        <v>5</v>
      </c>
      <c r="C36" s="7">
        <v>6</v>
      </c>
      <c r="D36" s="7">
        <v>3</v>
      </c>
      <c r="E36" s="7">
        <v>1</v>
      </c>
      <c r="G36" s="7">
        <f>(B36+C36*2+D36*3+E36*4+F36*5)/E35</f>
        <v>2</v>
      </c>
      <c r="J36" s="7">
        <v>3</v>
      </c>
      <c r="K36" s="7">
        <v>5</v>
      </c>
      <c r="L36" s="7">
        <v>5</v>
      </c>
      <c r="M36" s="7">
        <v>1</v>
      </c>
      <c r="N36" s="7">
        <v>1</v>
      </c>
      <c r="O36" s="7">
        <f>(J36+K36*2+L36*3+M36*4+N36*5)/M35</f>
        <v>2.4666666666666668</v>
      </c>
      <c r="R36" s="7">
        <v>3</v>
      </c>
      <c r="S36" s="7">
        <v>5</v>
      </c>
      <c r="T36" s="7">
        <v>5</v>
      </c>
      <c r="U36" s="7">
        <v>1</v>
      </c>
      <c r="V36" s="7">
        <v>1</v>
      </c>
      <c r="W36" s="7">
        <f>(R36+S36*2+T36*3+U36*4+V36*5)/U35</f>
        <v>2.4666666666666668</v>
      </c>
    </row>
    <row r="37" spans="1:23" x14ac:dyDescent="0.25">
      <c r="A37" s="115" t="s">
        <v>30</v>
      </c>
      <c r="B37" s="116"/>
      <c r="C37" s="116"/>
      <c r="D37" s="116"/>
      <c r="E37" s="116"/>
      <c r="F37" s="116"/>
      <c r="G37" s="117"/>
      <c r="I37" s="115" t="s">
        <v>97</v>
      </c>
      <c r="J37" s="116"/>
      <c r="K37" s="116"/>
      <c r="L37" s="116"/>
      <c r="M37" s="116"/>
      <c r="N37" s="116"/>
      <c r="O37" s="117"/>
      <c r="Q37" s="115"/>
      <c r="R37" s="116"/>
      <c r="S37" s="116"/>
      <c r="T37" s="116"/>
      <c r="U37" s="116"/>
      <c r="V37" s="116"/>
      <c r="W37" s="117"/>
    </row>
    <row r="38" spans="1:23" ht="15.75" thickBot="1" x14ac:dyDescent="0.3">
      <c r="A38" s="13"/>
      <c r="B38" s="23" t="s">
        <v>149</v>
      </c>
      <c r="C38" s="23" t="s">
        <v>148</v>
      </c>
      <c r="D38" s="23" t="s">
        <v>150</v>
      </c>
      <c r="E38" s="23" t="s">
        <v>151</v>
      </c>
      <c r="F38" s="23" t="s">
        <v>152</v>
      </c>
      <c r="G38" s="24" t="s">
        <v>153</v>
      </c>
      <c r="I38" s="13"/>
      <c r="J38" s="23" t="s">
        <v>149</v>
      </c>
      <c r="K38" s="23" t="s">
        <v>148</v>
      </c>
      <c r="L38" s="23" t="s">
        <v>150</v>
      </c>
      <c r="M38" s="23" t="s">
        <v>151</v>
      </c>
      <c r="N38" s="23" t="s">
        <v>152</v>
      </c>
      <c r="O38" s="24" t="s">
        <v>153</v>
      </c>
      <c r="Q38" s="13"/>
      <c r="R38" s="23" t="s">
        <v>149</v>
      </c>
      <c r="S38" s="23" t="s">
        <v>148</v>
      </c>
      <c r="T38" s="23" t="s">
        <v>150</v>
      </c>
      <c r="U38" s="23" t="s">
        <v>151</v>
      </c>
      <c r="V38" s="23" t="s">
        <v>152</v>
      </c>
      <c r="W38" s="24" t="s">
        <v>153</v>
      </c>
    </row>
    <row r="39" spans="1:23" x14ac:dyDescent="0.25">
      <c r="A39" s="13">
        <v>5</v>
      </c>
      <c r="B39" s="25"/>
      <c r="C39" s="26"/>
      <c r="D39" s="26"/>
      <c r="E39" s="26"/>
      <c r="F39" s="26"/>
      <c r="G39" s="27"/>
      <c r="I39" s="13">
        <v>5</v>
      </c>
      <c r="J39" s="25"/>
      <c r="K39" s="26"/>
      <c r="L39" s="26"/>
      <c r="M39" s="26"/>
      <c r="N39" s="26"/>
      <c r="O39" s="27"/>
      <c r="Q39" s="13">
        <v>5</v>
      </c>
      <c r="R39" s="25"/>
      <c r="S39" s="26"/>
      <c r="T39" s="26"/>
      <c r="U39" s="26"/>
      <c r="V39" s="26"/>
      <c r="W39" s="27"/>
    </row>
    <row r="40" spans="1:23" x14ac:dyDescent="0.25">
      <c r="A40" s="13">
        <v>4</v>
      </c>
      <c r="B40" s="28"/>
      <c r="C40" s="15"/>
      <c r="D40" s="40" t="s">
        <v>106</v>
      </c>
      <c r="E40" s="15"/>
      <c r="F40" s="15"/>
      <c r="G40" s="16"/>
      <c r="I40" s="13">
        <v>4</v>
      </c>
      <c r="J40" s="28"/>
      <c r="K40" s="15"/>
      <c r="L40" s="40" t="s">
        <v>106</v>
      </c>
      <c r="M40" s="15"/>
      <c r="N40" s="15"/>
      <c r="O40" s="17" t="s">
        <v>106</v>
      </c>
      <c r="Q40" s="13">
        <v>4</v>
      </c>
      <c r="R40" s="28"/>
      <c r="S40" s="15"/>
      <c r="T40" s="40" t="s">
        <v>106</v>
      </c>
      <c r="U40" s="15"/>
      <c r="V40" s="15"/>
      <c r="W40" s="17" t="s">
        <v>106</v>
      </c>
    </row>
    <row r="41" spans="1:23" x14ac:dyDescent="0.25">
      <c r="A41" s="13">
        <v>3</v>
      </c>
      <c r="B41" s="39" t="s">
        <v>106</v>
      </c>
      <c r="C41" s="40" t="s">
        <v>106</v>
      </c>
      <c r="D41" s="14" t="s">
        <v>106</v>
      </c>
      <c r="E41" s="40" t="s">
        <v>106</v>
      </c>
      <c r="F41" s="40" t="s">
        <v>106</v>
      </c>
      <c r="G41" s="17" t="s">
        <v>106</v>
      </c>
      <c r="I41" s="13">
        <v>3</v>
      </c>
      <c r="J41" s="39" t="s">
        <v>106</v>
      </c>
      <c r="K41" s="40" t="s">
        <v>106</v>
      </c>
      <c r="L41" s="18" t="s">
        <v>106</v>
      </c>
      <c r="M41" s="40" t="s">
        <v>106</v>
      </c>
      <c r="N41" s="40" t="s">
        <v>106</v>
      </c>
      <c r="O41" s="17" t="s">
        <v>106</v>
      </c>
      <c r="Q41" s="13">
        <v>3</v>
      </c>
      <c r="R41" s="39" t="s">
        <v>106</v>
      </c>
      <c r="S41" s="40" t="s">
        <v>106</v>
      </c>
      <c r="T41" s="18" t="s">
        <v>106</v>
      </c>
      <c r="U41" s="40" t="s">
        <v>106</v>
      </c>
      <c r="V41" s="40" t="s">
        <v>106</v>
      </c>
      <c r="W41" s="17" t="s">
        <v>106</v>
      </c>
    </row>
    <row r="42" spans="1:23" x14ac:dyDescent="0.25">
      <c r="A42" s="13">
        <v>2</v>
      </c>
      <c r="B42" s="13" t="s">
        <v>106</v>
      </c>
      <c r="C42" s="18" t="s">
        <v>106</v>
      </c>
      <c r="D42" s="18" t="s">
        <v>106</v>
      </c>
      <c r="E42" s="18" t="s">
        <v>106</v>
      </c>
      <c r="F42" s="14" t="s">
        <v>106</v>
      </c>
      <c r="G42" s="16"/>
      <c r="I42" s="13">
        <v>2</v>
      </c>
      <c r="J42" s="13" t="s">
        <v>106</v>
      </c>
      <c r="K42" s="18" t="s">
        <v>106</v>
      </c>
      <c r="L42" s="18" t="s">
        <v>106</v>
      </c>
      <c r="M42" s="18" t="s">
        <v>106</v>
      </c>
      <c r="N42" s="14" t="s">
        <v>106</v>
      </c>
      <c r="O42" s="16"/>
      <c r="Q42" s="13">
        <v>2</v>
      </c>
      <c r="R42" s="13" t="s">
        <v>106</v>
      </c>
      <c r="S42" s="18" t="s">
        <v>106</v>
      </c>
      <c r="T42" s="18" t="s">
        <v>106</v>
      </c>
      <c r="U42" s="18" t="s">
        <v>106</v>
      </c>
      <c r="V42" s="14" t="s">
        <v>106</v>
      </c>
      <c r="W42" s="16"/>
    </row>
    <row r="43" spans="1:23" ht="15.75" thickBot="1" x14ac:dyDescent="0.3">
      <c r="A43" s="19">
        <v>1</v>
      </c>
      <c r="B43" s="29"/>
      <c r="C43" s="30" t="s">
        <v>106</v>
      </c>
      <c r="D43" s="21" t="s">
        <v>106</v>
      </c>
      <c r="E43" s="30" t="s">
        <v>106</v>
      </c>
      <c r="F43" s="20"/>
      <c r="G43" s="22"/>
      <c r="I43" s="19">
        <v>1</v>
      </c>
      <c r="J43" s="36" t="s">
        <v>106</v>
      </c>
      <c r="K43" s="20"/>
      <c r="L43" s="20"/>
      <c r="M43" s="20"/>
      <c r="N43" s="30" t="s">
        <v>106</v>
      </c>
      <c r="O43" s="22"/>
      <c r="Q43" s="19">
        <v>1</v>
      </c>
      <c r="R43" s="36" t="s">
        <v>106</v>
      </c>
      <c r="S43" s="20"/>
      <c r="T43" s="20"/>
      <c r="U43" s="20"/>
      <c r="V43" s="30" t="s">
        <v>106</v>
      </c>
      <c r="W43" s="22"/>
    </row>
    <row r="44" spans="1:23" x14ac:dyDescent="0.25">
      <c r="B44" s="7">
        <v>1</v>
      </c>
      <c r="C44" s="7">
        <v>10</v>
      </c>
      <c r="D44" s="7">
        <v>4</v>
      </c>
      <c r="E44" s="7">
        <f>SUM(B44:D44)</f>
        <v>15</v>
      </c>
      <c r="G44" s="85">
        <f>(B44*0.25+C44*0.5+D44)/15</f>
        <v>0.6166666666666667</v>
      </c>
      <c r="H44">
        <f>(B44*0.25+C44*0.5+D44)/15</f>
        <v>0.6166666666666667</v>
      </c>
      <c r="J44" s="7">
        <v>2</v>
      </c>
      <c r="K44" s="7">
        <v>9</v>
      </c>
      <c r="L44" s="7">
        <v>4</v>
      </c>
      <c r="M44" s="7">
        <f>SUM(J44:L44)</f>
        <v>15</v>
      </c>
      <c r="O44" s="85">
        <f>(J44*0.25+K44*0.5+L44)/15</f>
        <v>0.6</v>
      </c>
      <c r="R44" s="7">
        <v>2</v>
      </c>
      <c r="S44" s="7">
        <v>9</v>
      </c>
      <c r="T44" s="7">
        <v>4</v>
      </c>
      <c r="U44" s="7">
        <f>SUM(R44:T44)</f>
        <v>15</v>
      </c>
      <c r="W44" s="85">
        <f>(R44*0.25+S44*0.5+T44)/15</f>
        <v>0.6</v>
      </c>
    </row>
    <row r="45" spans="1:23" ht="15.75" thickBot="1" x14ac:dyDescent="0.3">
      <c r="B45" s="7">
        <v>3</v>
      </c>
      <c r="C45" s="7">
        <v>5</v>
      </c>
      <c r="D45" s="7">
        <v>6</v>
      </c>
      <c r="E45" s="7">
        <v>1</v>
      </c>
      <c r="G45" s="7">
        <f>(B45+C45*2+D45*3+E45*4+F45*5)/E44</f>
        <v>2.3333333333333335</v>
      </c>
      <c r="J45" s="7">
        <v>2</v>
      </c>
      <c r="K45" s="7">
        <v>5</v>
      </c>
      <c r="L45" s="7">
        <v>6</v>
      </c>
      <c r="M45" s="7">
        <v>2</v>
      </c>
      <c r="O45" s="7">
        <f>(J45+K45*2+L45*3+M45*4+N45*5)/M44</f>
        <v>2.5333333333333332</v>
      </c>
      <c r="R45" s="7">
        <v>2</v>
      </c>
      <c r="S45" s="7">
        <v>5</v>
      </c>
      <c r="T45" s="7">
        <v>6</v>
      </c>
      <c r="U45" s="7">
        <v>2</v>
      </c>
      <c r="W45" s="7">
        <f>(R45+S45*2+T45*3+U45*4+V45*5)/U44</f>
        <v>2.5333333333333332</v>
      </c>
    </row>
    <row r="46" spans="1:23" x14ac:dyDescent="0.25">
      <c r="A46" s="115" t="s">
        <v>31</v>
      </c>
      <c r="B46" s="116"/>
      <c r="C46" s="116"/>
      <c r="D46" s="116"/>
      <c r="E46" s="116"/>
      <c r="F46" s="116"/>
      <c r="G46" s="117"/>
      <c r="I46" s="115" t="s">
        <v>155</v>
      </c>
      <c r="J46" s="116"/>
      <c r="K46" s="116"/>
      <c r="L46" s="116"/>
      <c r="M46" s="116"/>
      <c r="N46" s="116"/>
      <c r="O46" s="117"/>
      <c r="Q46" s="115"/>
      <c r="R46" s="116"/>
      <c r="S46" s="116"/>
      <c r="T46" s="116"/>
      <c r="U46" s="116"/>
      <c r="V46" s="116"/>
      <c r="W46" s="117"/>
    </row>
    <row r="47" spans="1:23" ht="15.75" thickBot="1" x14ac:dyDescent="0.3">
      <c r="A47" s="13"/>
      <c r="B47" s="23" t="s">
        <v>149</v>
      </c>
      <c r="C47" s="23" t="s">
        <v>148</v>
      </c>
      <c r="D47" s="23" t="s">
        <v>150</v>
      </c>
      <c r="E47" s="23" t="s">
        <v>151</v>
      </c>
      <c r="F47" s="23" t="s">
        <v>152</v>
      </c>
      <c r="G47" s="24" t="s">
        <v>153</v>
      </c>
      <c r="I47" s="13"/>
      <c r="J47" s="23" t="s">
        <v>149</v>
      </c>
      <c r="K47" s="23" t="s">
        <v>148</v>
      </c>
      <c r="L47" s="23" t="s">
        <v>150</v>
      </c>
      <c r="M47" s="23" t="s">
        <v>151</v>
      </c>
      <c r="N47" s="23" t="s">
        <v>152</v>
      </c>
      <c r="O47" s="24" t="s">
        <v>153</v>
      </c>
      <c r="Q47" s="13"/>
      <c r="R47" s="23" t="s">
        <v>149</v>
      </c>
      <c r="S47" s="23" t="s">
        <v>148</v>
      </c>
      <c r="T47" s="23" t="s">
        <v>150</v>
      </c>
      <c r="U47" s="23" t="s">
        <v>151</v>
      </c>
      <c r="V47" s="23" t="s">
        <v>152</v>
      </c>
      <c r="W47" s="24" t="s">
        <v>153</v>
      </c>
    </row>
    <row r="48" spans="1:23" x14ac:dyDescent="0.25">
      <c r="A48" s="13">
        <v>5</v>
      </c>
      <c r="B48" s="25"/>
      <c r="C48" s="26"/>
      <c r="D48" s="41" t="s">
        <v>106</v>
      </c>
      <c r="E48" s="26"/>
      <c r="F48" s="26"/>
      <c r="G48" s="27"/>
      <c r="I48" s="13">
        <v>5</v>
      </c>
      <c r="J48" s="25"/>
      <c r="K48" s="26"/>
      <c r="L48" s="33" t="s">
        <v>106</v>
      </c>
      <c r="M48" s="26"/>
      <c r="N48" s="26"/>
      <c r="O48" s="27"/>
      <c r="Q48" s="13">
        <v>5</v>
      </c>
      <c r="R48" s="25"/>
      <c r="S48" s="26"/>
      <c r="T48" s="33" t="s">
        <v>106</v>
      </c>
      <c r="U48" s="26"/>
      <c r="V48" s="26"/>
      <c r="W48" s="27"/>
    </row>
    <row r="49" spans="1:23" x14ac:dyDescent="0.25">
      <c r="A49" s="13">
        <v>4</v>
      </c>
      <c r="B49" s="28"/>
      <c r="C49" s="15"/>
      <c r="D49" s="40" t="s">
        <v>106</v>
      </c>
      <c r="E49" s="15"/>
      <c r="F49" s="15"/>
      <c r="G49" s="17" t="s">
        <v>106</v>
      </c>
      <c r="I49" s="13">
        <v>4</v>
      </c>
      <c r="J49" s="28"/>
      <c r="K49" s="15"/>
      <c r="L49" s="18" t="s">
        <v>106</v>
      </c>
      <c r="M49" s="15"/>
      <c r="N49" s="15"/>
      <c r="O49" s="42" t="s">
        <v>106</v>
      </c>
      <c r="Q49" s="13">
        <v>4</v>
      </c>
      <c r="R49" s="28"/>
      <c r="S49" s="15"/>
      <c r="T49" s="18" t="s">
        <v>106</v>
      </c>
      <c r="U49" s="15"/>
      <c r="V49" s="15"/>
      <c r="W49" s="42" t="s">
        <v>106</v>
      </c>
    </row>
    <row r="50" spans="1:23" x14ac:dyDescent="0.25">
      <c r="A50" s="13">
        <v>3</v>
      </c>
      <c r="B50" s="39" t="s">
        <v>106</v>
      </c>
      <c r="C50" s="40" t="s">
        <v>106</v>
      </c>
      <c r="D50" s="18" t="s">
        <v>106</v>
      </c>
      <c r="E50" s="40" t="s">
        <v>106</v>
      </c>
      <c r="F50" s="40" t="s">
        <v>106</v>
      </c>
      <c r="G50" s="17" t="s">
        <v>106</v>
      </c>
      <c r="I50" s="13">
        <v>3</v>
      </c>
      <c r="J50" s="39" t="s">
        <v>106</v>
      </c>
      <c r="K50" s="40" t="s">
        <v>106</v>
      </c>
      <c r="L50" s="18" t="s">
        <v>106</v>
      </c>
      <c r="M50" s="40" t="s">
        <v>106</v>
      </c>
      <c r="N50" s="40" t="s">
        <v>106</v>
      </c>
      <c r="O50" s="16"/>
      <c r="Q50" s="13">
        <v>3</v>
      </c>
      <c r="R50" s="39" t="s">
        <v>106</v>
      </c>
      <c r="S50" s="40" t="s">
        <v>106</v>
      </c>
      <c r="T50" s="18" t="s">
        <v>106</v>
      </c>
      <c r="U50" s="40" t="s">
        <v>106</v>
      </c>
      <c r="V50" s="40" t="s">
        <v>106</v>
      </c>
      <c r="W50" s="16"/>
    </row>
    <row r="51" spans="1:23" x14ac:dyDescent="0.25">
      <c r="A51" s="13">
        <v>2</v>
      </c>
      <c r="B51" s="13" t="s">
        <v>106</v>
      </c>
      <c r="C51" s="18" t="s">
        <v>106</v>
      </c>
      <c r="D51" s="18" t="s">
        <v>106</v>
      </c>
      <c r="E51" s="18" t="s">
        <v>106</v>
      </c>
      <c r="F51" s="14" t="s">
        <v>106</v>
      </c>
      <c r="G51" s="16"/>
      <c r="I51" s="13">
        <v>2</v>
      </c>
      <c r="J51" s="31" t="s">
        <v>106</v>
      </c>
      <c r="K51" s="40" t="s">
        <v>106</v>
      </c>
      <c r="L51" s="18" t="s">
        <v>106</v>
      </c>
      <c r="M51" s="40" t="s">
        <v>106</v>
      </c>
      <c r="N51" s="32" t="s">
        <v>106</v>
      </c>
      <c r="O51" s="16"/>
      <c r="Q51" s="13">
        <v>2</v>
      </c>
      <c r="R51" s="31" t="s">
        <v>106</v>
      </c>
      <c r="S51" s="40" t="s">
        <v>106</v>
      </c>
      <c r="T51" s="18" t="s">
        <v>106</v>
      </c>
      <c r="U51" s="40" t="s">
        <v>106</v>
      </c>
      <c r="V51" s="32" t="s">
        <v>106</v>
      </c>
      <c r="W51" s="16"/>
    </row>
    <row r="52" spans="1:23" ht="15.75" thickBot="1" x14ac:dyDescent="0.3">
      <c r="A52" s="19">
        <v>1</v>
      </c>
      <c r="B52" s="29"/>
      <c r="C52" s="30" t="s">
        <v>106</v>
      </c>
      <c r="D52" s="21" t="s">
        <v>106</v>
      </c>
      <c r="E52" s="30" t="s">
        <v>106</v>
      </c>
      <c r="F52" s="20"/>
      <c r="G52" s="22"/>
      <c r="I52" s="19">
        <v>1</v>
      </c>
      <c r="J52" s="37" t="s">
        <v>106</v>
      </c>
      <c r="K52" s="30" t="s">
        <v>106</v>
      </c>
      <c r="L52" s="20"/>
      <c r="M52" s="30" t="s">
        <v>106</v>
      </c>
      <c r="N52" s="38" t="s">
        <v>106</v>
      </c>
      <c r="O52" s="22"/>
      <c r="Q52" s="19">
        <v>1</v>
      </c>
      <c r="R52" s="37" t="s">
        <v>106</v>
      </c>
      <c r="S52" s="30" t="s">
        <v>106</v>
      </c>
      <c r="T52" s="20"/>
      <c r="U52" s="30" t="s">
        <v>106</v>
      </c>
      <c r="V52" s="38" t="s">
        <v>106</v>
      </c>
      <c r="W52" s="22"/>
    </row>
    <row r="53" spans="1:23" x14ac:dyDescent="0.25">
      <c r="B53" s="7">
        <v>2</v>
      </c>
      <c r="C53" s="7">
        <v>10</v>
      </c>
      <c r="D53" s="7">
        <v>5</v>
      </c>
      <c r="E53" s="7">
        <f>SUM(B53:D53)</f>
        <v>17</v>
      </c>
      <c r="G53" s="85">
        <f>(B53*0.25+C53*0.5+D53)/15</f>
        <v>0.7</v>
      </c>
      <c r="H53">
        <f>(B53*0.25+C53*0.5+D53)/15</f>
        <v>0.7</v>
      </c>
      <c r="J53" s="7">
        <v>4</v>
      </c>
      <c r="K53" s="7">
        <v>9</v>
      </c>
      <c r="L53" s="7">
        <v>4</v>
      </c>
      <c r="M53" s="7">
        <f>SUM(J53:L53)</f>
        <v>17</v>
      </c>
      <c r="O53" s="85">
        <f>(J53*0.25+K53*0.5+L53)/15</f>
        <v>0.6333333333333333</v>
      </c>
      <c r="R53" s="7">
        <v>4</v>
      </c>
      <c r="S53" s="7">
        <v>9</v>
      </c>
      <c r="T53" s="7">
        <v>4</v>
      </c>
      <c r="U53" s="7">
        <f>SUM(R53:T53)</f>
        <v>17</v>
      </c>
      <c r="W53" s="85">
        <f>(R53*0.25+S53*0.5+T53)/15</f>
        <v>0.6333333333333333</v>
      </c>
    </row>
    <row r="54" spans="1:23" x14ac:dyDescent="0.25">
      <c r="B54" s="7">
        <v>3</v>
      </c>
      <c r="C54" s="7">
        <v>5</v>
      </c>
      <c r="D54" s="7">
        <v>6</v>
      </c>
      <c r="E54" s="7">
        <v>2</v>
      </c>
      <c r="F54" s="7">
        <v>1</v>
      </c>
      <c r="G54" s="7">
        <f>(B54+C54*2+D54*3+E54*4+F54*5)/E53</f>
        <v>2.5882352941176472</v>
      </c>
      <c r="J54" s="7">
        <v>4</v>
      </c>
      <c r="K54" s="7">
        <v>5</v>
      </c>
      <c r="L54" s="7">
        <v>5</v>
      </c>
      <c r="M54" s="7">
        <v>2</v>
      </c>
      <c r="N54" s="7">
        <v>1</v>
      </c>
      <c r="O54" s="7">
        <f>(J54+K54*2+L54*3+M54*4+N54*5)/M53</f>
        <v>2.4705882352941178</v>
      </c>
      <c r="R54" s="7">
        <v>4</v>
      </c>
      <c r="S54" s="7">
        <v>5</v>
      </c>
      <c r="T54" s="7">
        <v>5</v>
      </c>
      <c r="U54" s="7">
        <v>2</v>
      </c>
      <c r="V54" s="7">
        <v>1</v>
      </c>
      <c r="W54" s="7">
        <f>(R54+S54*2+T54*3+U54*4+V54*5)/U53</f>
        <v>2.4705882352941178</v>
      </c>
    </row>
  </sheetData>
  <mergeCells count="27">
    <mergeCell ref="Q46:W46"/>
    <mergeCell ref="AO1:AU1"/>
    <mergeCell ref="AO10:AU10"/>
    <mergeCell ref="AO19:AU19"/>
    <mergeCell ref="Q1:W1"/>
    <mergeCell ref="Q10:W10"/>
    <mergeCell ref="Q19:W19"/>
    <mergeCell ref="Q28:W28"/>
    <mergeCell ref="Q37:W37"/>
    <mergeCell ref="Y1:AE1"/>
    <mergeCell ref="AG1:AM1"/>
    <mergeCell ref="Y10:AE10"/>
    <mergeCell ref="AG10:AM10"/>
    <mergeCell ref="Y19:AE19"/>
    <mergeCell ref="AG19:AM19"/>
    <mergeCell ref="I46:O46"/>
    <mergeCell ref="A1:G1"/>
    <mergeCell ref="A10:G10"/>
    <mergeCell ref="A19:G19"/>
    <mergeCell ref="A28:G28"/>
    <mergeCell ref="A37:G37"/>
    <mergeCell ref="A46:G46"/>
    <mergeCell ref="I1:O1"/>
    <mergeCell ref="I10:O10"/>
    <mergeCell ref="I19:O19"/>
    <mergeCell ref="I28:O28"/>
    <mergeCell ref="I37:O37"/>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B19" sqref="B19"/>
    </sheetView>
  </sheetViews>
  <sheetFormatPr baseColWidth="10" defaultRowHeight="15" x14ac:dyDescent="0.25"/>
  <cols>
    <col min="2" max="2" width="20.42578125" bestFit="1" customWidth="1"/>
    <col min="6" max="6" width="15.140625" bestFit="1" customWidth="1"/>
    <col min="7" max="7" width="23" bestFit="1" customWidth="1"/>
  </cols>
  <sheetData>
    <row r="1" spans="1:9" x14ac:dyDescent="0.25">
      <c r="C1">
        <f>SUM(C2:C8)</f>
        <v>82</v>
      </c>
      <c r="H1">
        <f>SUM(H2:H15)</f>
        <v>93</v>
      </c>
    </row>
    <row r="2" spans="1:9" x14ac:dyDescent="0.25">
      <c r="A2" t="s">
        <v>35</v>
      </c>
      <c r="B2" t="s">
        <v>38</v>
      </c>
      <c r="C2">
        <v>23</v>
      </c>
      <c r="F2" t="s">
        <v>2</v>
      </c>
      <c r="G2" t="s">
        <v>122</v>
      </c>
      <c r="H2">
        <v>15</v>
      </c>
      <c r="I2">
        <v>5</v>
      </c>
    </row>
    <row r="3" spans="1:9" x14ac:dyDescent="0.25">
      <c r="B3" t="s">
        <v>36</v>
      </c>
      <c r="C3">
        <v>4</v>
      </c>
      <c r="F3" t="s">
        <v>2</v>
      </c>
      <c r="G3" t="s">
        <v>123</v>
      </c>
      <c r="H3">
        <v>16</v>
      </c>
      <c r="I3">
        <v>6</v>
      </c>
    </row>
    <row r="4" spans="1:9" x14ac:dyDescent="0.25">
      <c r="B4" t="s">
        <v>37</v>
      </c>
      <c r="C4">
        <v>4</v>
      </c>
      <c r="F4" t="s">
        <v>42</v>
      </c>
      <c r="G4" t="s">
        <v>43</v>
      </c>
      <c r="H4">
        <v>29</v>
      </c>
      <c r="I4">
        <v>9</v>
      </c>
    </row>
    <row r="5" spans="1:9" x14ac:dyDescent="0.25">
      <c r="A5" t="s">
        <v>21</v>
      </c>
      <c r="B5" t="s">
        <v>39</v>
      </c>
      <c r="C5">
        <v>19</v>
      </c>
      <c r="G5" t="s">
        <v>41</v>
      </c>
      <c r="H5">
        <v>4</v>
      </c>
    </row>
    <row r="6" spans="1:9" x14ac:dyDescent="0.25">
      <c r="B6" t="s">
        <v>41</v>
      </c>
      <c r="C6">
        <v>4</v>
      </c>
      <c r="G6" t="s">
        <v>50</v>
      </c>
      <c r="H6">
        <v>2</v>
      </c>
    </row>
    <row r="7" spans="1:9" x14ac:dyDescent="0.25">
      <c r="A7" t="s">
        <v>29</v>
      </c>
      <c r="B7" t="s">
        <v>40</v>
      </c>
      <c r="C7">
        <v>24</v>
      </c>
      <c r="F7" t="s">
        <v>32</v>
      </c>
      <c r="G7" t="s">
        <v>124</v>
      </c>
      <c r="H7">
        <v>25</v>
      </c>
      <c r="I7">
        <v>7</v>
      </c>
    </row>
    <row r="8" spans="1:9" x14ac:dyDescent="0.25">
      <c r="B8" t="s">
        <v>36</v>
      </c>
      <c r="C8">
        <v>4</v>
      </c>
      <c r="G8" t="s">
        <v>125</v>
      </c>
      <c r="H8">
        <v>2</v>
      </c>
    </row>
    <row r="11" spans="1:9" x14ac:dyDescent="0.25">
      <c r="C11">
        <f>SUM(C12:C20)</f>
        <v>87</v>
      </c>
    </row>
    <row r="12" spans="1:9" x14ac:dyDescent="0.25">
      <c r="A12" t="s">
        <v>35</v>
      </c>
      <c r="B12" t="s">
        <v>38</v>
      </c>
      <c r="C12">
        <v>23</v>
      </c>
    </row>
    <row r="13" spans="1:9" x14ac:dyDescent="0.25">
      <c r="B13" t="s">
        <v>36</v>
      </c>
      <c r="C13">
        <v>4</v>
      </c>
    </row>
    <row r="14" spans="1:9" x14ac:dyDescent="0.25">
      <c r="B14" t="s">
        <v>37</v>
      </c>
      <c r="C14">
        <v>4</v>
      </c>
    </row>
    <row r="15" spans="1:9" x14ac:dyDescent="0.25">
      <c r="A15" t="s">
        <v>21</v>
      </c>
      <c r="B15" t="s">
        <v>39</v>
      </c>
      <c r="C15">
        <v>19</v>
      </c>
    </row>
    <row r="16" spans="1:9" x14ac:dyDescent="0.25">
      <c r="B16" t="s">
        <v>41</v>
      </c>
      <c r="C16">
        <v>4</v>
      </c>
    </row>
    <row r="17" spans="1:3" x14ac:dyDescent="0.25">
      <c r="A17" t="s">
        <v>17</v>
      </c>
      <c r="B17" t="s">
        <v>40</v>
      </c>
      <c r="C17">
        <v>24</v>
      </c>
    </row>
    <row r="18" spans="1:3" x14ac:dyDescent="0.25">
      <c r="B18" t="s">
        <v>36</v>
      </c>
      <c r="C18">
        <v>4</v>
      </c>
    </row>
    <row r="19" spans="1:3" x14ac:dyDescent="0.25">
      <c r="B19" t="s">
        <v>160</v>
      </c>
      <c r="C19">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workbookViewId="0">
      <selection activeCell="X8" sqref="X8"/>
    </sheetView>
  </sheetViews>
  <sheetFormatPr baseColWidth="10" defaultRowHeight="15" x14ac:dyDescent="0.25"/>
  <cols>
    <col min="2" max="9" width="2.7109375" customWidth="1"/>
    <col min="10" max="10" width="5.7109375" style="88" customWidth="1"/>
    <col min="11" max="11" width="5.7109375" customWidth="1"/>
    <col min="12" max="12" width="5.7109375" style="88" customWidth="1"/>
    <col min="13" max="13" width="5.7109375" customWidth="1"/>
    <col min="14" max="14" width="5.7109375" style="88" customWidth="1"/>
    <col min="15" max="16" width="5.7109375" customWidth="1"/>
    <col min="17" max="17" width="5.7109375" style="88" customWidth="1"/>
    <col min="18" max="20" width="5.7109375" customWidth="1"/>
    <col min="23" max="23" width="5.7109375" style="88" customWidth="1"/>
    <col min="24" max="24" width="5.7109375" customWidth="1"/>
  </cols>
  <sheetData>
    <row r="1" spans="1:26" x14ac:dyDescent="0.25">
      <c r="B1">
        <v>1</v>
      </c>
      <c r="C1">
        <v>2</v>
      </c>
      <c r="D1">
        <v>3</v>
      </c>
      <c r="E1">
        <v>4</v>
      </c>
      <c r="F1">
        <v>5</v>
      </c>
      <c r="G1">
        <v>6</v>
      </c>
      <c r="H1">
        <v>7</v>
      </c>
      <c r="I1">
        <v>8</v>
      </c>
    </row>
    <row r="2" spans="1:26" x14ac:dyDescent="0.25">
      <c r="A2" t="s">
        <v>216</v>
      </c>
      <c r="D2" t="s">
        <v>213</v>
      </c>
      <c r="E2" t="s">
        <v>213</v>
      </c>
      <c r="F2" t="s">
        <v>214</v>
      </c>
      <c r="G2" t="s">
        <v>214</v>
      </c>
      <c r="H2" t="s">
        <v>214</v>
      </c>
      <c r="I2" t="s">
        <v>215</v>
      </c>
      <c r="J2" s="88" t="s">
        <v>213</v>
      </c>
      <c r="K2">
        <v>0.25</v>
      </c>
      <c r="L2" s="88" t="s">
        <v>214</v>
      </c>
      <c r="M2">
        <v>0.375</v>
      </c>
      <c r="N2" s="88" t="s">
        <v>215</v>
      </c>
      <c r="O2">
        <v>0.125</v>
      </c>
      <c r="Q2" s="88" t="s">
        <v>150</v>
      </c>
      <c r="R2">
        <v>0.5</v>
      </c>
      <c r="S2" t="s">
        <v>219</v>
      </c>
      <c r="T2">
        <v>0.5</v>
      </c>
      <c r="W2" s="88" t="s">
        <v>215</v>
      </c>
      <c r="X2">
        <v>0.75</v>
      </c>
      <c r="Y2" t="s">
        <v>219</v>
      </c>
      <c r="Z2">
        <v>0.75</v>
      </c>
    </row>
    <row r="3" spans="1:26" x14ac:dyDescent="0.25">
      <c r="A3" t="s">
        <v>217</v>
      </c>
      <c r="E3" t="s">
        <v>213</v>
      </c>
      <c r="F3" t="s">
        <v>213</v>
      </c>
      <c r="G3" t="s">
        <v>200</v>
      </c>
      <c r="H3" t="s">
        <v>200</v>
      </c>
      <c r="I3" t="s">
        <v>200</v>
      </c>
      <c r="J3" s="88" t="s">
        <v>213</v>
      </c>
      <c r="K3">
        <v>0.25</v>
      </c>
      <c r="L3" s="88" t="s">
        <v>200</v>
      </c>
      <c r="M3">
        <v>0.375</v>
      </c>
      <c r="Q3" s="88" t="s">
        <v>200</v>
      </c>
      <c r="R3">
        <v>0.375</v>
      </c>
      <c r="S3" t="s">
        <v>219</v>
      </c>
      <c r="T3">
        <v>0.375</v>
      </c>
      <c r="W3" s="88" t="s">
        <v>215</v>
      </c>
      <c r="X3">
        <v>0.625</v>
      </c>
    </row>
    <row r="5" spans="1:26" x14ac:dyDescent="0.25">
      <c r="A5" t="s">
        <v>218</v>
      </c>
      <c r="J5" s="88" t="s">
        <v>213</v>
      </c>
      <c r="K5">
        <v>0.5</v>
      </c>
      <c r="L5" s="88" t="s">
        <v>214</v>
      </c>
      <c r="M5">
        <v>0.75</v>
      </c>
      <c r="N5" s="88" t="s">
        <v>215</v>
      </c>
      <c r="O5">
        <v>0.25</v>
      </c>
      <c r="Q5" s="88" t="s">
        <v>150</v>
      </c>
      <c r="R5">
        <v>1</v>
      </c>
      <c r="S5" t="s">
        <v>220</v>
      </c>
      <c r="T5">
        <v>1</v>
      </c>
      <c r="W5" s="88" t="s">
        <v>215</v>
      </c>
      <c r="X5">
        <v>1.5</v>
      </c>
    </row>
    <row r="6" spans="1:26" x14ac:dyDescent="0.25">
      <c r="A6" t="s">
        <v>221</v>
      </c>
      <c r="J6" s="88" t="s">
        <v>213</v>
      </c>
      <c r="K6">
        <v>0.75</v>
      </c>
      <c r="L6" s="88" t="s">
        <v>214</v>
      </c>
      <c r="M6">
        <v>1.125</v>
      </c>
      <c r="N6" s="88" t="s">
        <v>215</v>
      </c>
      <c r="O6">
        <v>0.375</v>
      </c>
      <c r="Q6" s="88" t="s">
        <v>150</v>
      </c>
      <c r="R6">
        <v>1.5</v>
      </c>
      <c r="S6" t="s">
        <v>222</v>
      </c>
      <c r="T6">
        <v>1.5</v>
      </c>
      <c r="W6" s="88" t="s">
        <v>215</v>
      </c>
      <c r="X6">
        <v>2.25</v>
      </c>
    </row>
    <row r="7" spans="1:26" x14ac:dyDescent="0.25">
      <c r="A7" t="s">
        <v>223</v>
      </c>
      <c r="J7" s="88" t="s">
        <v>213</v>
      </c>
      <c r="K7">
        <v>1</v>
      </c>
      <c r="L7" s="88" t="s">
        <v>214</v>
      </c>
      <c r="M7">
        <v>1.5</v>
      </c>
      <c r="N7" s="88" t="s">
        <v>215</v>
      </c>
      <c r="O7">
        <v>0.5</v>
      </c>
      <c r="Q7" s="88" t="s">
        <v>150</v>
      </c>
      <c r="R7">
        <v>2</v>
      </c>
      <c r="S7" t="s">
        <v>224</v>
      </c>
      <c r="T7">
        <v>2</v>
      </c>
      <c r="W7" s="88" t="s">
        <v>215</v>
      </c>
      <c r="X7">
        <v>3</v>
      </c>
    </row>
    <row r="9" spans="1:26" x14ac:dyDescent="0.25">
      <c r="A9" t="s">
        <v>225</v>
      </c>
      <c r="J9" s="88" t="s">
        <v>213</v>
      </c>
      <c r="K9">
        <v>0.5</v>
      </c>
      <c r="L9" s="88" t="s">
        <v>200</v>
      </c>
      <c r="M9">
        <v>0.75</v>
      </c>
      <c r="Q9" s="88" t="s">
        <v>200</v>
      </c>
      <c r="R9">
        <v>0.75</v>
      </c>
      <c r="S9" t="s">
        <v>220</v>
      </c>
      <c r="T9">
        <v>0.75</v>
      </c>
      <c r="W9" s="88" t="s">
        <v>215</v>
      </c>
      <c r="X9">
        <v>1.25</v>
      </c>
    </row>
    <row r="10" spans="1:26" x14ac:dyDescent="0.25">
      <c r="A10" t="s">
        <v>226</v>
      </c>
      <c r="J10" s="88" t="s">
        <v>213</v>
      </c>
      <c r="K10">
        <v>0.75</v>
      </c>
      <c r="L10" s="88" t="s">
        <v>200</v>
      </c>
      <c r="M10">
        <v>1.125</v>
      </c>
      <c r="Q10" s="88" t="s">
        <v>200</v>
      </c>
      <c r="R10">
        <v>1.125</v>
      </c>
      <c r="S10" t="s">
        <v>222</v>
      </c>
      <c r="T10">
        <v>1.125</v>
      </c>
      <c r="W10" s="88" t="s">
        <v>215</v>
      </c>
      <c r="X10">
        <v>1.7749999999999999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2"/>
  <sheetViews>
    <sheetView workbookViewId="0">
      <pane xSplit="2" ySplit="1" topLeftCell="C20" activePane="bottomRight" state="frozen"/>
      <selection pane="topRight" activeCell="C1" sqref="C1"/>
      <selection pane="bottomLeft" activeCell="A2" sqref="A2"/>
      <selection pane="bottomRight" activeCell="R38" sqref="R38"/>
    </sheetView>
  </sheetViews>
  <sheetFormatPr baseColWidth="10" defaultRowHeight="15" x14ac:dyDescent="0.25"/>
  <cols>
    <col min="1" max="1" width="17.7109375" bestFit="1" customWidth="1"/>
    <col min="2" max="2" width="17.7109375" customWidth="1"/>
    <col min="3" max="33" width="4.7109375" customWidth="1"/>
  </cols>
  <sheetData>
    <row r="1" spans="1:33" s="2" customFormat="1" ht="96.75" customHeight="1" x14ac:dyDescent="0.25">
      <c r="C1" s="2" t="s">
        <v>3</v>
      </c>
      <c r="D1" s="2" t="s">
        <v>17</v>
      </c>
      <c r="E1" s="2" t="s">
        <v>21</v>
      </c>
      <c r="F1" s="2" t="s">
        <v>29</v>
      </c>
      <c r="G1" s="2" t="s">
        <v>30</v>
      </c>
      <c r="H1" s="2" t="s">
        <v>31</v>
      </c>
      <c r="I1" s="2" t="s">
        <v>2</v>
      </c>
      <c r="J1" s="2" t="s">
        <v>42</v>
      </c>
      <c r="K1" s="2" t="s">
        <v>32</v>
      </c>
      <c r="L1" s="2" t="s">
        <v>33</v>
      </c>
      <c r="M1" s="2" t="s">
        <v>34</v>
      </c>
      <c r="N1" s="2" t="s">
        <v>97</v>
      </c>
      <c r="O1" s="2" t="s">
        <v>65</v>
      </c>
      <c r="P1" s="2" t="s">
        <v>19</v>
      </c>
      <c r="Q1" s="2" t="s">
        <v>76</v>
      </c>
      <c r="R1" s="2" t="s">
        <v>95</v>
      </c>
      <c r="S1" s="2" t="s">
        <v>96</v>
      </c>
      <c r="T1" s="2" t="s">
        <v>98</v>
      </c>
      <c r="U1" s="2" t="s">
        <v>99</v>
      </c>
      <c r="V1" s="2" t="s">
        <v>17</v>
      </c>
      <c r="W1" s="2" t="s">
        <v>30</v>
      </c>
      <c r="X1" s="2" t="s">
        <v>304</v>
      </c>
      <c r="Y1" s="2" t="s">
        <v>305</v>
      </c>
      <c r="Z1" s="2" t="s">
        <v>306</v>
      </c>
      <c r="AA1" s="2" t="s">
        <v>332</v>
      </c>
      <c r="AB1" s="2" t="s">
        <v>339</v>
      </c>
      <c r="AC1" s="2" t="s">
        <v>340</v>
      </c>
      <c r="AD1" s="2" t="s">
        <v>344</v>
      </c>
      <c r="AE1" s="2" t="s">
        <v>345</v>
      </c>
      <c r="AF1" s="2" t="s">
        <v>506</v>
      </c>
      <c r="AG1" s="2" t="s">
        <v>507</v>
      </c>
    </row>
    <row r="2" spans="1:33" s="1" customFormat="1" x14ac:dyDescent="0.25">
      <c r="A2" t="s">
        <v>100</v>
      </c>
      <c r="B2" t="s">
        <v>166</v>
      </c>
      <c r="C2" s="7">
        <v>21</v>
      </c>
      <c r="D2" s="7">
        <v>18</v>
      </c>
      <c r="E2" s="7">
        <v>17</v>
      </c>
      <c r="F2" s="7">
        <v>22</v>
      </c>
      <c r="G2" s="7">
        <v>12</v>
      </c>
      <c r="H2" s="7">
        <v>29</v>
      </c>
      <c r="I2" s="7">
        <v>12</v>
      </c>
      <c r="J2" s="7">
        <v>21</v>
      </c>
      <c r="K2" s="7">
        <v>20</v>
      </c>
      <c r="L2" s="7">
        <v>18</v>
      </c>
      <c r="M2" s="7">
        <v>30</v>
      </c>
      <c r="N2" s="7">
        <v>25</v>
      </c>
      <c r="O2" s="7">
        <v>27</v>
      </c>
      <c r="P2" s="7">
        <v>42</v>
      </c>
      <c r="Q2" s="7">
        <v>33</v>
      </c>
      <c r="R2" s="7">
        <v>16</v>
      </c>
      <c r="S2" s="7">
        <v>21</v>
      </c>
      <c r="T2" s="7">
        <v>30</v>
      </c>
      <c r="U2" s="7">
        <v>40</v>
      </c>
      <c r="V2" s="7">
        <v>18</v>
      </c>
      <c r="W2" s="7">
        <v>12</v>
      </c>
      <c r="X2" s="1">
        <v>25</v>
      </c>
      <c r="Y2" s="1">
        <v>14</v>
      </c>
      <c r="Z2" s="1">
        <v>36</v>
      </c>
      <c r="AA2" s="1">
        <v>30</v>
      </c>
      <c r="AB2" s="1">
        <v>50</v>
      </c>
      <c r="AC2" s="1">
        <v>40</v>
      </c>
      <c r="AD2" s="1">
        <v>50</v>
      </c>
      <c r="AE2" s="1">
        <v>50</v>
      </c>
      <c r="AF2" s="7">
        <v>33</v>
      </c>
      <c r="AG2" s="7">
        <v>16</v>
      </c>
    </row>
    <row r="3" spans="1:33" s="1" customFormat="1" x14ac:dyDescent="0.25">
      <c r="A3"/>
      <c r="B3" s="51" t="s">
        <v>167</v>
      </c>
      <c r="C3" s="7">
        <v>2</v>
      </c>
      <c r="D3" s="7">
        <v>2</v>
      </c>
      <c r="E3" s="7">
        <v>1</v>
      </c>
      <c r="F3" s="7">
        <v>2</v>
      </c>
      <c r="G3" s="7">
        <v>2</v>
      </c>
      <c r="H3" s="7">
        <v>3</v>
      </c>
      <c r="I3" s="7">
        <v>2</v>
      </c>
      <c r="J3" s="7">
        <v>2</v>
      </c>
      <c r="K3" s="7">
        <v>3</v>
      </c>
      <c r="L3" s="7">
        <v>4</v>
      </c>
      <c r="M3" s="7">
        <v>1</v>
      </c>
      <c r="N3" s="7">
        <v>3</v>
      </c>
      <c r="O3" s="7">
        <v>1</v>
      </c>
      <c r="P3" s="7">
        <v>5</v>
      </c>
      <c r="Q3" s="7">
        <v>3</v>
      </c>
      <c r="R3" s="7">
        <v>2</v>
      </c>
      <c r="S3" s="7">
        <v>2</v>
      </c>
      <c r="T3" s="7">
        <v>2</v>
      </c>
      <c r="U3" s="7">
        <v>3</v>
      </c>
      <c r="V3" s="7">
        <v>2</v>
      </c>
      <c r="W3" s="7">
        <v>1</v>
      </c>
      <c r="X3" s="1">
        <v>1</v>
      </c>
      <c r="Y3" s="1">
        <v>2</v>
      </c>
      <c r="Z3" s="1">
        <v>6</v>
      </c>
      <c r="AA3" s="1">
        <v>3</v>
      </c>
      <c r="AB3" s="1">
        <v>4</v>
      </c>
      <c r="AC3" s="1">
        <v>4</v>
      </c>
      <c r="AD3" s="1">
        <v>4</v>
      </c>
      <c r="AE3" s="1">
        <v>4</v>
      </c>
      <c r="AF3" s="7">
        <v>3</v>
      </c>
      <c r="AG3" s="7">
        <v>2</v>
      </c>
    </row>
    <row r="4" spans="1:33" s="1" customFormat="1" x14ac:dyDescent="0.25">
      <c r="A4"/>
      <c r="B4" t="s">
        <v>168</v>
      </c>
      <c r="C4" s="7">
        <v>29</v>
      </c>
      <c r="D4" s="7">
        <v>25</v>
      </c>
      <c r="E4" s="7">
        <v>26</v>
      </c>
      <c r="F4" s="7">
        <v>31</v>
      </c>
      <c r="G4" s="7">
        <v>19</v>
      </c>
      <c r="H4" s="7">
        <v>35</v>
      </c>
      <c r="I4" s="7">
        <v>18</v>
      </c>
      <c r="J4" s="7">
        <v>29</v>
      </c>
      <c r="K4" s="7">
        <v>27</v>
      </c>
      <c r="L4" s="7">
        <v>26</v>
      </c>
      <c r="M4" s="7">
        <v>37</v>
      </c>
      <c r="N4" s="7">
        <v>32</v>
      </c>
      <c r="O4" s="7">
        <v>27</v>
      </c>
      <c r="P4" s="7">
        <v>46</v>
      </c>
      <c r="Q4" s="7">
        <v>39</v>
      </c>
      <c r="R4" s="7">
        <v>25</v>
      </c>
      <c r="S4" s="7">
        <v>27</v>
      </c>
      <c r="T4" s="7">
        <v>36</v>
      </c>
      <c r="U4" s="7">
        <v>46</v>
      </c>
      <c r="V4" s="7">
        <v>24</v>
      </c>
      <c r="W4" s="7">
        <v>19</v>
      </c>
      <c r="X4" s="1">
        <v>31</v>
      </c>
      <c r="Y4" s="1">
        <v>20</v>
      </c>
      <c r="Z4" s="1">
        <v>36</v>
      </c>
      <c r="AA4" s="1">
        <v>30</v>
      </c>
      <c r="AB4" s="1">
        <v>50</v>
      </c>
      <c r="AC4" s="1">
        <v>40</v>
      </c>
      <c r="AD4" s="1">
        <v>50</v>
      </c>
      <c r="AE4" s="1">
        <v>50</v>
      </c>
      <c r="AF4" s="7">
        <v>39</v>
      </c>
      <c r="AG4" s="7">
        <v>25</v>
      </c>
    </row>
    <row r="5" spans="1:33" s="1" customFormat="1" x14ac:dyDescent="0.25">
      <c r="A5"/>
      <c r="B5" s="51" t="s">
        <v>167</v>
      </c>
      <c r="C5" s="7">
        <v>9</v>
      </c>
      <c r="D5" s="7">
        <v>8</v>
      </c>
      <c r="E5" s="7">
        <v>8</v>
      </c>
      <c r="F5" s="7">
        <v>8</v>
      </c>
      <c r="G5" s="7">
        <v>8</v>
      </c>
      <c r="H5" s="7">
        <v>8</v>
      </c>
      <c r="I5" s="7">
        <v>8</v>
      </c>
      <c r="J5" s="7">
        <v>9</v>
      </c>
      <c r="K5" s="7">
        <v>9</v>
      </c>
      <c r="L5" s="7">
        <v>7</v>
      </c>
      <c r="M5" s="7">
        <v>8</v>
      </c>
      <c r="N5" s="7">
        <v>7</v>
      </c>
      <c r="O5" s="7">
        <v>1</v>
      </c>
      <c r="P5" s="7">
        <v>9</v>
      </c>
      <c r="Q5" s="7">
        <v>8</v>
      </c>
      <c r="R5" s="7">
        <v>8</v>
      </c>
      <c r="S5" s="7">
        <v>8</v>
      </c>
      <c r="T5" s="7">
        <v>7</v>
      </c>
      <c r="U5" s="7">
        <v>8</v>
      </c>
      <c r="V5" s="7">
        <v>7</v>
      </c>
      <c r="W5" s="7">
        <v>8</v>
      </c>
      <c r="X5" s="1">
        <v>7</v>
      </c>
      <c r="Y5" s="1">
        <v>8</v>
      </c>
      <c r="Z5" s="1">
        <v>6</v>
      </c>
      <c r="AA5" s="1">
        <v>3</v>
      </c>
      <c r="AB5" s="1">
        <v>4</v>
      </c>
      <c r="AC5" s="1">
        <v>4</v>
      </c>
      <c r="AD5" s="1">
        <v>4</v>
      </c>
      <c r="AE5" s="1">
        <v>4</v>
      </c>
      <c r="AF5" s="7">
        <v>8</v>
      </c>
      <c r="AG5" s="7">
        <v>8</v>
      </c>
    </row>
    <row r="6" spans="1:33" s="1" customFormat="1" x14ac:dyDescent="0.25">
      <c r="A6"/>
      <c r="B6" t="s">
        <v>169</v>
      </c>
      <c r="C6" s="7">
        <f t="shared" ref="C6:AE6" si="0">C2-C3+1</f>
        <v>20</v>
      </c>
      <c r="D6" s="7">
        <f t="shared" si="0"/>
        <v>17</v>
      </c>
      <c r="E6" s="7">
        <f t="shared" si="0"/>
        <v>17</v>
      </c>
      <c r="F6" s="7">
        <f t="shared" si="0"/>
        <v>21</v>
      </c>
      <c r="G6" s="7">
        <f t="shared" si="0"/>
        <v>11</v>
      </c>
      <c r="H6" s="7">
        <f t="shared" si="0"/>
        <v>27</v>
      </c>
      <c r="I6" s="7">
        <f t="shared" si="0"/>
        <v>11</v>
      </c>
      <c r="J6" s="7">
        <f t="shared" si="0"/>
        <v>20</v>
      </c>
      <c r="K6" s="7">
        <f t="shared" si="0"/>
        <v>18</v>
      </c>
      <c r="L6" s="7">
        <f t="shared" si="0"/>
        <v>15</v>
      </c>
      <c r="M6" s="7">
        <f t="shared" si="0"/>
        <v>30</v>
      </c>
      <c r="N6" s="7">
        <f t="shared" si="0"/>
        <v>23</v>
      </c>
      <c r="O6" s="7">
        <f t="shared" si="0"/>
        <v>27</v>
      </c>
      <c r="P6" s="7">
        <f t="shared" si="0"/>
        <v>38</v>
      </c>
      <c r="Q6" s="7">
        <f t="shared" si="0"/>
        <v>31</v>
      </c>
      <c r="R6" s="7">
        <f t="shared" si="0"/>
        <v>15</v>
      </c>
      <c r="S6" s="7">
        <f t="shared" si="0"/>
        <v>20</v>
      </c>
      <c r="T6" s="7">
        <f t="shared" si="0"/>
        <v>29</v>
      </c>
      <c r="U6" s="7">
        <f t="shared" si="0"/>
        <v>38</v>
      </c>
      <c r="V6" s="7">
        <f t="shared" ref="V6:W6" si="1">V2-V3+1</f>
        <v>17</v>
      </c>
      <c r="W6" s="7">
        <f t="shared" si="1"/>
        <v>12</v>
      </c>
      <c r="X6" s="7">
        <f t="shared" si="0"/>
        <v>25</v>
      </c>
      <c r="Y6" s="7">
        <f t="shared" si="0"/>
        <v>13</v>
      </c>
      <c r="Z6" s="7">
        <f t="shared" si="0"/>
        <v>31</v>
      </c>
      <c r="AA6" s="7">
        <f t="shared" si="0"/>
        <v>28</v>
      </c>
      <c r="AB6" s="7">
        <f t="shared" si="0"/>
        <v>47</v>
      </c>
      <c r="AC6" s="7">
        <f t="shared" si="0"/>
        <v>37</v>
      </c>
      <c r="AD6" s="7">
        <f t="shared" si="0"/>
        <v>47</v>
      </c>
      <c r="AE6" s="7">
        <f t="shared" si="0"/>
        <v>47</v>
      </c>
      <c r="AF6" s="7">
        <f t="shared" ref="AF6:AG6" si="2">AF2-AF3+1</f>
        <v>31</v>
      </c>
      <c r="AG6" s="7">
        <f t="shared" si="2"/>
        <v>15</v>
      </c>
    </row>
    <row r="7" spans="1:33" s="3" customFormat="1" x14ac:dyDescent="0.25">
      <c r="A7" s="52" t="s">
        <v>170</v>
      </c>
      <c r="B7" s="3" t="s">
        <v>25</v>
      </c>
      <c r="C7" s="8">
        <v>3</v>
      </c>
      <c r="D7" s="8">
        <v>2</v>
      </c>
      <c r="E7" s="8">
        <v>2</v>
      </c>
      <c r="F7" s="8">
        <v>3</v>
      </c>
      <c r="G7" s="8">
        <v>2</v>
      </c>
      <c r="H7" s="8">
        <v>3</v>
      </c>
      <c r="I7" s="8">
        <v>2</v>
      </c>
      <c r="J7" s="8">
        <v>2</v>
      </c>
      <c r="K7" s="8">
        <v>3</v>
      </c>
      <c r="L7" s="8">
        <v>2</v>
      </c>
      <c r="M7" s="8">
        <v>3</v>
      </c>
      <c r="N7" s="8">
        <v>4</v>
      </c>
      <c r="O7" s="8">
        <v>2</v>
      </c>
      <c r="P7" s="8">
        <v>3</v>
      </c>
      <c r="Q7" s="8">
        <v>3</v>
      </c>
      <c r="R7" s="8">
        <v>1</v>
      </c>
      <c r="S7" s="8">
        <v>3</v>
      </c>
      <c r="T7" s="8">
        <v>2</v>
      </c>
      <c r="U7" s="8">
        <v>3</v>
      </c>
      <c r="V7" s="8">
        <v>2</v>
      </c>
      <c r="W7" s="8">
        <v>2</v>
      </c>
      <c r="X7" s="93">
        <v>3</v>
      </c>
      <c r="Y7" s="93">
        <v>2</v>
      </c>
      <c r="Z7" s="93">
        <v>3</v>
      </c>
      <c r="AA7" s="93">
        <v>0</v>
      </c>
      <c r="AB7" s="93">
        <v>4</v>
      </c>
      <c r="AC7" s="93">
        <v>0</v>
      </c>
      <c r="AD7" s="93">
        <v>4</v>
      </c>
      <c r="AE7" s="93">
        <v>0</v>
      </c>
      <c r="AF7" s="8">
        <v>3</v>
      </c>
      <c r="AG7" s="8">
        <v>1</v>
      </c>
    </row>
    <row r="8" spans="1:33" s="4" customFormat="1" x14ac:dyDescent="0.25">
      <c r="B8" s="4" t="s">
        <v>26</v>
      </c>
      <c r="C8" s="9">
        <v>2</v>
      </c>
      <c r="D8" s="9">
        <v>1</v>
      </c>
      <c r="E8" s="9">
        <v>3</v>
      </c>
      <c r="F8" s="9">
        <v>1</v>
      </c>
      <c r="G8" s="9">
        <v>2</v>
      </c>
      <c r="H8" s="9">
        <v>3</v>
      </c>
      <c r="I8" s="9">
        <v>3</v>
      </c>
      <c r="J8" s="9">
        <v>3</v>
      </c>
      <c r="K8" s="9">
        <v>3</v>
      </c>
      <c r="L8" s="9">
        <v>2</v>
      </c>
      <c r="M8" s="9">
        <v>3</v>
      </c>
      <c r="N8" s="9">
        <v>2</v>
      </c>
      <c r="O8" s="9">
        <v>1</v>
      </c>
      <c r="P8" s="9">
        <v>1</v>
      </c>
      <c r="Q8" s="9">
        <v>2</v>
      </c>
      <c r="R8" s="9">
        <v>2</v>
      </c>
      <c r="S8" s="9">
        <v>1</v>
      </c>
      <c r="T8" s="9">
        <v>2</v>
      </c>
      <c r="U8" s="9">
        <v>0</v>
      </c>
      <c r="V8" s="9">
        <v>1</v>
      </c>
      <c r="W8" s="9">
        <v>2</v>
      </c>
      <c r="X8" s="94">
        <v>3</v>
      </c>
      <c r="Y8" s="94">
        <v>3</v>
      </c>
      <c r="Z8" s="94">
        <v>3</v>
      </c>
      <c r="AA8" s="94">
        <v>0</v>
      </c>
      <c r="AB8" s="94">
        <v>0</v>
      </c>
      <c r="AC8" s="94">
        <v>0</v>
      </c>
      <c r="AD8" s="94">
        <v>0</v>
      </c>
      <c r="AE8" s="94">
        <v>0</v>
      </c>
      <c r="AF8" s="9">
        <v>2</v>
      </c>
      <c r="AG8" s="9">
        <v>2</v>
      </c>
    </row>
    <row r="9" spans="1:33" s="5" customFormat="1" x14ac:dyDescent="0.25">
      <c r="B9" s="5" t="s">
        <v>27</v>
      </c>
      <c r="C9" s="10">
        <v>3</v>
      </c>
      <c r="D9" s="10">
        <v>5</v>
      </c>
      <c r="E9" s="10">
        <v>2</v>
      </c>
      <c r="F9" s="10">
        <v>3</v>
      </c>
      <c r="G9" s="10">
        <v>2</v>
      </c>
      <c r="H9" s="10">
        <v>2</v>
      </c>
      <c r="I9" s="10">
        <v>3</v>
      </c>
      <c r="J9" s="10">
        <v>3</v>
      </c>
      <c r="K9" s="10">
        <v>3</v>
      </c>
      <c r="L9" s="10">
        <v>6</v>
      </c>
      <c r="M9" s="10">
        <v>3</v>
      </c>
      <c r="N9" s="10">
        <v>2</v>
      </c>
      <c r="O9" s="10">
        <v>6</v>
      </c>
      <c r="P9" s="10">
        <v>8</v>
      </c>
      <c r="Q9" s="10">
        <v>6</v>
      </c>
      <c r="R9" s="10">
        <v>4</v>
      </c>
      <c r="S9" s="10">
        <v>5</v>
      </c>
      <c r="T9" s="10">
        <v>5</v>
      </c>
      <c r="U9" s="10">
        <v>12</v>
      </c>
      <c r="V9" s="10">
        <v>5</v>
      </c>
      <c r="W9" s="10">
        <v>2</v>
      </c>
      <c r="X9" s="95">
        <v>4</v>
      </c>
      <c r="Y9" s="95">
        <v>2</v>
      </c>
      <c r="Z9" s="95">
        <v>4</v>
      </c>
      <c r="AA9" s="95">
        <v>8</v>
      </c>
      <c r="AB9" s="95">
        <v>8</v>
      </c>
      <c r="AC9" s="95">
        <v>8</v>
      </c>
      <c r="AD9" s="95">
        <v>8</v>
      </c>
      <c r="AE9" s="95">
        <v>8</v>
      </c>
      <c r="AF9" s="10">
        <v>6</v>
      </c>
      <c r="AG9" s="10">
        <v>4</v>
      </c>
    </row>
    <row r="10" spans="1:33" s="6" customFormat="1" x14ac:dyDescent="0.25">
      <c r="B10" s="6" t="s">
        <v>28</v>
      </c>
      <c r="C10" s="11">
        <v>2</v>
      </c>
      <c r="D10" s="11">
        <v>3</v>
      </c>
      <c r="E10" s="11">
        <v>2</v>
      </c>
      <c r="F10" s="11">
        <v>5</v>
      </c>
      <c r="G10" s="11">
        <v>2</v>
      </c>
      <c r="H10" s="11">
        <v>3</v>
      </c>
      <c r="I10" s="11">
        <v>0</v>
      </c>
      <c r="J10" s="11">
        <v>2</v>
      </c>
      <c r="K10" s="11">
        <v>0</v>
      </c>
      <c r="L10" s="11">
        <v>0</v>
      </c>
      <c r="M10" s="11">
        <v>3</v>
      </c>
      <c r="N10" s="11">
        <v>2</v>
      </c>
      <c r="O10" s="11">
        <v>4</v>
      </c>
      <c r="P10" s="11">
        <v>5</v>
      </c>
      <c r="Q10" s="11">
        <v>4</v>
      </c>
      <c r="R10" s="11">
        <v>1</v>
      </c>
      <c r="S10" s="11">
        <v>5</v>
      </c>
      <c r="T10" s="11">
        <v>5</v>
      </c>
      <c r="U10" s="11">
        <v>4</v>
      </c>
      <c r="V10" s="11">
        <v>3</v>
      </c>
      <c r="W10" s="11">
        <v>2</v>
      </c>
      <c r="X10" s="96">
        <v>1</v>
      </c>
      <c r="Y10" s="96">
        <v>1</v>
      </c>
      <c r="Z10" s="96">
        <v>4</v>
      </c>
      <c r="AA10" s="96">
        <v>4</v>
      </c>
      <c r="AB10" s="96">
        <v>5</v>
      </c>
      <c r="AC10" s="96">
        <v>3</v>
      </c>
      <c r="AD10" s="96">
        <v>6</v>
      </c>
      <c r="AE10" s="96">
        <v>4</v>
      </c>
      <c r="AF10" s="11">
        <v>4</v>
      </c>
      <c r="AG10" s="11">
        <v>1</v>
      </c>
    </row>
    <row r="11" spans="1:33" s="97" customFormat="1" x14ac:dyDescent="0.25">
      <c r="B11" s="97" t="s">
        <v>178</v>
      </c>
      <c r="C11" s="98">
        <v>0</v>
      </c>
      <c r="D11" s="98">
        <v>0</v>
      </c>
      <c r="E11" s="98">
        <v>0</v>
      </c>
      <c r="F11" s="98">
        <v>0</v>
      </c>
      <c r="G11" s="98">
        <v>0</v>
      </c>
      <c r="H11" s="98">
        <v>0</v>
      </c>
      <c r="I11" s="98">
        <v>0</v>
      </c>
      <c r="J11" s="98">
        <v>0</v>
      </c>
      <c r="K11" s="98">
        <v>0</v>
      </c>
      <c r="L11" s="98">
        <v>0</v>
      </c>
      <c r="M11" s="98">
        <v>0</v>
      </c>
      <c r="N11" s="98">
        <v>0</v>
      </c>
      <c r="O11" s="98">
        <v>0</v>
      </c>
      <c r="P11" s="98">
        <v>0</v>
      </c>
      <c r="Q11" s="98">
        <v>0</v>
      </c>
      <c r="R11" s="98">
        <v>0</v>
      </c>
      <c r="S11" s="98">
        <v>0</v>
      </c>
      <c r="T11" s="98">
        <v>0</v>
      </c>
      <c r="U11" s="98">
        <v>0</v>
      </c>
      <c r="V11" s="98">
        <v>0</v>
      </c>
      <c r="W11" s="98">
        <v>0</v>
      </c>
      <c r="X11" s="99">
        <v>0</v>
      </c>
      <c r="Y11" s="99">
        <v>0</v>
      </c>
      <c r="Z11" s="99">
        <v>0</v>
      </c>
      <c r="AA11" s="99">
        <v>4</v>
      </c>
      <c r="AB11" s="99">
        <v>0</v>
      </c>
      <c r="AC11" s="99">
        <v>5</v>
      </c>
      <c r="AD11" s="99">
        <v>0</v>
      </c>
      <c r="AE11" s="99">
        <v>6</v>
      </c>
      <c r="AF11" s="98">
        <v>0</v>
      </c>
      <c r="AG11" s="98">
        <v>0</v>
      </c>
    </row>
    <row r="12" spans="1:33" s="6" customFormat="1" x14ac:dyDescent="0.25">
      <c r="B12" s="50" t="s">
        <v>165</v>
      </c>
      <c r="C12" s="12">
        <f t="shared" ref="C12:H12" si="3">SUM(C7:C11)</f>
        <v>10</v>
      </c>
      <c r="D12" s="12">
        <f t="shared" si="3"/>
        <v>11</v>
      </c>
      <c r="E12" s="12">
        <f t="shared" si="3"/>
        <v>9</v>
      </c>
      <c r="F12" s="12">
        <f t="shared" si="3"/>
        <v>12</v>
      </c>
      <c r="G12" s="12">
        <f t="shared" si="3"/>
        <v>8</v>
      </c>
      <c r="H12" s="12">
        <f t="shared" si="3"/>
        <v>11</v>
      </c>
      <c r="I12" s="12">
        <f t="shared" ref="I12:AE12" si="4">SUM(I7:I11)</f>
        <v>8</v>
      </c>
      <c r="J12" s="12">
        <f t="shared" si="4"/>
        <v>10</v>
      </c>
      <c r="K12" s="12">
        <f t="shared" si="4"/>
        <v>9</v>
      </c>
      <c r="L12" s="12">
        <f>SUM(L7:L11)</f>
        <v>10</v>
      </c>
      <c r="M12" s="12">
        <f>SUM(M7:M11)</f>
        <v>12</v>
      </c>
      <c r="N12" s="12">
        <f>SUM(N7:N11)</f>
        <v>10</v>
      </c>
      <c r="O12" s="12">
        <f t="shared" si="4"/>
        <v>13</v>
      </c>
      <c r="P12" s="12">
        <f t="shared" si="4"/>
        <v>17</v>
      </c>
      <c r="Q12" s="12">
        <f t="shared" si="4"/>
        <v>15</v>
      </c>
      <c r="R12" s="12">
        <f t="shared" si="4"/>
        <v>8</v>
      </c>
      <c r="S12" s="12">
        <f t="shared" si="4"/>
        <v>14</v>
      </c>
      <c r="T12" s="12">
        <f t="shared" si="4"/>
        <v>14</v>
      </c>
      <c r="U12" s="12">
        <f t="shared" si="4"/>
        <v>19</v>
      </c>
      <c r="V12" s="12">
        <f t="shared" ref="V12:W12" si="5">SUM(V7:V11)</f>
        <v>11</v>
      </c>
      <c r="W12" s="12">
        <f t="shared" si="5"/>
        <v>8</v>
      </c>
      <c r="X12" s="12">
        <f t="shared" si="4"/>
        <v>11</v>
      </c>
      <c r="Y12" s="12">
        <f t="shared" si="4"/>
        <v>8</v>
      </c>
      <c r="Z12" s="12">
        <f t="shared" si="4"/>
        <v>14</v>
      </c>
      <c r="AA12" s="12">
        <f t="shared" si="4"/>
        <v>16</v>
      </c>
      <c r="AB12" s="12">
        <f t="shared" si="4"/>
        <v>17</v>
      </c>
      <c r="AC12" s="12">
        <f t="shared" si="4"/>
        <v>16</v>
      </c>
      <c r="AD12" s="12">
        <f t="shared" si="4"/>
        <v>18</v>
      </c>
      <c r="AE12" s="12">
        <f t="shared" si="4"/>
        <v>18</v>
      </c>
      <c r="AF12" s="12">
        <f t="shared" ref="AF12:AG12" si="6">SUM(AF7:AF11)</f>
        <v>15</v>
      </c>
      <c r="AG12" s="12">
        <f t="shared" si="6"/>
        <v>8</v>
      </c>
    </row>
    <row r="13" spans="1:33" s="52" customFormat="1" x14ac:dyDescent="0.25">
      <c r="A13" s="52" t="s">
        <v>346</v>
      </c>
      <c r="C13" s="101">
        <v>1</v>
      </c>
      <c r="D13" s="101">
        <v>1</v>
      </c>
      <c r="E13" s="101">
        <v>1</v>
      </c>
      <c r="F13" s="101">
        <v>1</v>
      </c>
      <c r="G13" s="101">
        <v>1</v>
      </c>
      <c r="H13" s="101">
        <v>1</v>
      </c>
      <c r="I13" s="101">
        <v>1</v>
      </c>
      <c r="J13" s="101">
        <v>1</v>
      </c>
      <c r="K13" s="101">
        <v>1</v>
      </c>
      <c r="L13" s="101">
        <v>1</v>
      </c>
      <c r="M13" s="101">
        <v>1</v>
      </c>
      <c r="N13" s="101">
        <v>1</v>
      </c>
      <c r="O13" s="101">
        <v>2</v>
      </c>
      <c r="P13" s="101">
        <v>2</v>
      </c>
      <c r="Q13" s="101">
        <v>2</v>
      </c>
      <c r="R13" s="101">
        <v>1</v>
      </c>
      <c r="S13" s="101">
        <v>2</v>
      </c>
      <c r="T13" s="101">
        <v>2</v>
      </c>
      <c r="U13" s="101">
        <v>2</v>
      </c>
      <c r="V13" s="101">
        <v>1</v>
      </c>
      <c r="W13" s="101">
        <v>1</v>
      </c>
      <c r="X13" s="101">
        <v>1</v>
      </c>
      <c r="Y13" s="101">
        <v>1</v>
      </c>
      <c r="Z13" s="101">
        <v>2</v>
      </c>
      <c r="AA13" s="101">
        <v>3</v>
      </c>
      <c r="AB13" s="101">
        <v>3</v>
      </c>
      <c r="AC13" s="101">
        <v>3</v>
      </c>
      <c r="AD13" s="101">
        <v>3</v>
      </c>
      <c r="AE13" s="101">
        <v>3</v>
      </c>
      <c r="AF13" s="101">
        <v>2</v>
      </c>
      <c r="AG13" s="101">
        <v>1</v>
      </c>
    </row>
    <row r="14" spans="1:33" s="52" customFormat="1" x14ac:dyDescent="0.25">
      <c r="A14" s="52" t="s">
        <v>424</v>
      </c>
      <c r="C14" s="101" t="s">
        <v>425</v>
      </c>
      <c r="D14" s="101" t="s">
        <v>427</v>
      </c>
      <c r="E14" s="101" t="s">
        <v>428</v>
      </c>
      <c r="F14" s="101" t="s">
        <v>429</v>
      </c>
      <c r="G14" s="101" t="s">
        <v>426</v>
      </c>
      <c r="H14" s="101" t="s">
        <v>430</v>
      </c>
      <c r="I14" s="101" t="s">
        <v>431</v>
      </c>
      <c r="J14" s="101" t="s">
        <v>432</v>
      </c>
      <c r="K14" s="101" t="s">
        <v>433</v>
      </c>
      <c r="L14" s="101" t="s">
        <v>434</v>
      </c>
      <c r="M14" s="101" t="s">
        <v>435</v>
      </c>
      <c r="N14" s="101" t="s">
        <v>436</v>
      </c>
      <c r="O14" s="101" t="s">
        <v>437</v>
      </c>
      <c r="P14" s="101" t="s">
        <v>437</v>
      </c>
      <c r="Q14" s="101" t="s">
        <v>438</v>
      </c>
      <c r="R14" s="101" t="s">
        <v>439</v>
      </c>
      <c r="S14" s="101" t="s">
        <v>440</v>
      </c>
      <c r="T14" s="101" t="s">
        <v>441</v>
      </c>
      <c r="U14" s="101" t="s">
        <v>442</v>
      </c>
      <c r="V14" s="101" t="s">
        <v>427</v>
      </c>
      <c r="W14" s="101" t="s">
        <v>426</v>
      </c>
      <c r="X14" s="101" t="s">
        <v>443</v>
      </c>
      <c r="Y14" s="101" t="s">
        <v>444</v>
      </c>
      <c r="Z14" s="101" t="s">
        <v>445</v>
      </c>
      <c r="AA14" s="101" t="s">
        <v>446</v>
      </c>
      <c r="AB14" s="101" t="s">
        <v>447</v>
      </c>
      <c r="AC14" s="101" t="s">
        <v>447</v>
      </c>
      <c r="AD14" s="101" t="s">
        <v>448</v>
      </c>
      <c r="AE14" s="101" t="s">
        <v>448</v>
      </c>
      <c r="AF14" s="101" t="s">
        <v>438</v>
      </c>
      <c r="AG14" s="101" t="s">
        <v>439</v>
      </c>
    </row>
    <row r="15" spans="1:33" x14ac:dyDescent="0.25">
      <c r="A15" t="s">
        <v>101</v>
      </c>
      <c r="B15" s="87" t="s">
        <v>273</v>
      </c>
      <c r="C15" s="7" t="s">
        <v>106</v>
      </c>
      <c r="D15" s="7" t="s">
        <v>106</v>
      </c>
      <c r="E15" s="7" t="s">
        <v>106</v>
      </c>
      <c r="F15" s="7" t="s">
        <v>106</v>
      </c>
      <c r="G15" s="7" t="s">
        <v>106</v>
      </c>
      <c r="H15" s="7" t="s">
        <v>106</v>
      </c>
      <c r="I15" s="7" t="s">
        <v>106</v>
      </c>
      <c r="J15" s="7" t="s">
        <v>106</v>
      </c>
      <c r="K15" s="7" t="s">
        <v>106</v>
      </c>
      <c r="L15" s="7" t="s">
        <v>106</v>
      </c>
      <c r="M15" s="7" t="s">
        <v>106</v>
      </c>
      <c r="N15" s="7" t="s">
        <v>106</v>
      </c>
      <c r="O15" s="7" t="s">
        <v>106</v>
      </c>
      <c r="P15" s="7" t="s">
        <v>106</v>
      </c>
      <c r="Q15" s="7" t="s">
        <v>106</v>
      </c>
      <c r="R15" s="7" t="s">
        <v>106</v>
      </c>
      <c r="S15" s="7" t="s">
        <v>106</v>
      </c>
      <c r="T15" s="7" t="s">
        <v>106</v>
      </c>
      <c r="U15" s="7" t="s">
        <v>106</v>
      </c>
      <c r="V15" s="7" t="s">
        <v>106</v>
      </c>
      <c r="W15" s="7" t="s">
        <v>106</v>
      </c>
      <c r="X15" s="7" t="s">
        <v>106</v>
      </c>
      <c r="Y15" s="7" t="s">
        <v>106</v>
      </c>
      <c r="Z15" s="7" t="s">
        <v>106</v>
      </c>
      <c r="AA15" s="88"/>
      <c r="AB15" s="88"/>
      <c r="AC15" s="88"/>
      <c r="AD15" s="88"/>
      <c r="AE15" s="88"/>
      <c r="AF15" s="7" t="s">
        <v>106</v>
      </c>
      <c r="AG15" s="7" t="s">
        <v>106</v>
      </c>
    </row>
    <row r="16" spans="1:33" x14ac:dyDescent="0.25">
      <c r="A16" t="s">
        <v>102</v>
      </c>
      <c r="B16" s="87" t="s">
        <v>274</v>
      </c>
      <c r="C16" s="7" t="s">
        <v>106</v>
      </c>
      <c r="D16" s="7" t="s">
        <v>106</v>
      </c>
      <c r="E16" s="7" t="s">
        <v>106</v>
      </c>
      <c r="F16" s="7" t="s">
        <v>106</v>
      </c>
      <c r="G16" s="7" t="s">
        <v>106</v>
      </c>
      <c r="H16" s="7" t="s">
        <v>106</v>
      </c>
      <c r="I16" s="7"/>
      <c r="J16" s="7" t="s">
        <v>106</v>
      </c>
      <c r="K16" s="7"/>
      <c r="L16" s="7" t="s">
        <v>106</v>
      </c>
      <c r="M16" s="7" t="s">
        <v>106</v>
      </c>
      <c r="N16" s="7"/>
      <c r="O16" s="7" t="s">
        <v>106</v>
      </c>
      <c r="P16" s="7" t="s">
        <v>106</v>
      </c>
      <c r="Q16" s="7" t="s">
        <v>106</v>
      </c>
      <c r="R16" s="7" t="s">
        <v>106</v>
      </c>
      <c r="S16" s="7" t="s">
        <v>106</v>
      </c>
      <c r="T16" s="7" t="s">
        <v>106</v>
      </c>
      <c r="U16" s="7" t="s">
        <v>106</v>
      </c>
      <c r="V16" s="7" t="s">
        <v>106</v>
      </c>
      <c r="W16" s="7" t="s">
        <v>106</v>
      </c>
      <c r="X16" s="7" t="s">
        <v>106</v>
      </c>
      <c r="Y16" s="7" t="s">
        <v>106</v>
      </c>
      <c r="Z16" s="7" t="s">
        <v>106</v>
      </c>
      <c r="AA16" s="88"/>
      <c r="AB16" s="88" t="s">
        <v>106</v>
      </c>
      <c r="AC16" s="88"/>
      <c r="AD16" s="88"/>
      <c r="AE16" s="88" t="s">
        <v>106</v>
      </c>
      <c r="AF16" s="7" t="s">
        <v>106</v>
      </c>
      <c r="AG16" s="7" t="s">
        <v>106</v>
      </c>
    </row>
    <row r="17" spans="1:33" x14ac:dyDescent="0.25">
      <c r="A17" t="s">
        <v>103</v>
      </c>
      <c r="B17" s="87" t="s">
        <v>272</v>
      </c>
      <c r="C17" s="7"/>
      <c r="D17" s="7"/>
      <c r="E17" s="7" t="s">
        <v>106</v>
      </c>
      <c r="F17" s="7"/>
      <c r="G17" s="7"/>
      <c r="H17" s="7" t="s">
        <v>106</v>
      </c>
      <c r="I17" s="7" t="s">
        <v>106</v>
      </c>
      <c r="J17" s="7" t="s">
        <v>106</v>
      </c>
      <c r="K17" s="7" t="s">
        <v>106</v>
      </c>
      <c r="L17" s="7"/>
      <c r="M17" s="7"/>
      <c r="N17" s="7" t="s">
        <v>106</v>
      </c>
      <c r="O17" s="7"/>
      <c r="P17" s="7"/>
      <c r="Q17" s="7" t="s">
        <v>106</v>
      </c>
      <c r="R17" s="7"/>
      <c r="S17" s="7"/>
      <c r="T17" s="7"/>
      <c r="U17" s="7"/>
      <c r="V17" s="7"/>
      <c r="W17" s="7"/>
      <c r="X17" s="88"/>
      <c r="Y17" s="88" t="s">
        <v>106</v>
      </c>
      <c r="Z17" s="88" t="s">
        <v>106</v>
      </c>
      <c r="AA17" s="88"/>
      <c r="AB17" s="88"/>
      <c r="AC17" s="88"/>
      <c r="AD17" s="88"/>
      <c r="AE17" s="88"/>
      <c r="AF17" s="7" t="s">
        <v>106</v>
      </c>
      <c r="AG17" s="7"/>
    </row>
    <row r="18" spans="1:33" x14ac:dyDescent="0.25">
      <c r="A18" t="s">
        <v>104</v>
      </c>
      <c r="B18" s="87" t="s">
        <v>275</v>
      </c>
      <c r="C18" s="7"/>
      <c r="D18" s="7"/>
      <c r="E18" s="7"/>
      <c r="F18" s="7" t="s">
        <v>106</v>
      </c>
      <c r="G18" s="7"/>
      <c r="H18" s="7" t="s">
        <v>106</v>
      </c>
      <c r="I18" s="7" t="s">
        <v>106</v>
      </c>
      <c r="J18" s="7" t="s">
        <v>106</v>
      </c>
      <c r="K18" s="7" t="s">
        <v>106</v>
      </c>
      <c r="L18" s="7" t="s">
        <v>106</v>
      </c>
      <c r="M18" s="7" t="s">
        <v>106</v>
      </c>
      <c r="N18" s="7" t="s">
        <v>106</v>
      </c>
      <c r="O18" s="7"/>
      <c r="P18" s="7"/>
      <c r="Q18" s="7"/>
      <c r="R18" s="7"/>
      <c r="S18" s="7"/>
      <c r="T18" s="7" t="s">
        <v>106</v>
      </c>
      <c r="U18" s="7"/>
      <c r="V18" s="7"/>
      <c r="W18" s="7"/>
      <c r="X18" s="88" t="s">
        <v>106</v>
      </c>
      <c r="Y18" s="88" t="s">
        <v>106</v>
      </c>
      <c r="Z18" s="88"/>
      <c r="AA18" s="88"/>
      <c r="AB18" s="88"/>
      <c r="AC18" s="88"/>
      <c r="AD18" s="88"/>
      <c r="AE18" s="88"/>
      <c r="AF18" s="7"/>
      <c r="AG18" s="7"/>
    </row>
    <row r="19" spans="1:33" x14ac:dyDescent="0.25">
      <c r="A19" t="s">
        <v>105</v>
      </c>
      <c r="B19" s="87" t="s">
        <v>276</v>
      </c>
      <c r="C19" s="7"/>
      <c r="D19" s="7"/>
      <c r="E19" s="7" t="s">
        <v>106</v>
      </c>
      <c r="F19" s="7"/>
      <c r="G19" s="7"/>
      <c r="H19" s="7"/>
      <c r="I19" s="7"/>
      <c r="J19" s="7"/>
      <c r="K19" s="7" t="s">
        <v>106</v>
      </c>
      <c r="L19" s="7"/>
      <c r="M19" s="7"/>
      <c r="N19" s="7"/>
      <c r="O19" s="7"/>
      <c r="P19" s="7"/>
      <c r="Q19" s="7"/>
      <c r="R19" s="7"/>
      <c r="S19" s="7"/>
      <c r="T19" s="7"/>
      <c r="U19" s="7"/>
      <c r="V19" s="7"/>
      <c r="W19" s="7"/>
      <c r="X19" s="88" t="s">
        <v>106</v>
      </c>
      <c r="Y19" s="88"/>
      <c r="Z19" s="88" t="s">
        <v>106</v>
      </c>
      <c r="AA19" s="88"/>
      <c r="AB19" s="88"/>
      <c r="AC19" s="88"/>
      <c r="AD19" s="88"/>
      <c r="AE19" s="88"/>
      <c r="AF19" s="7"/>
      <c r="AG19" s="7"/>
    </row>
    <row r="20" spans="1:33" x14ac:dyDescent="0.25">
      <c r="A20" t="s">
        <v>147</v>
      </c>
      <c r="B20" s="87" t="s">
        <v>277</v>
      </c>
      <c r="C20" s="7"/>
      <c r="D20" s="7"/>
      <c r="E20" s="7"/>
      <c r="F20" s="7"/>
      <c r="G20" s="7"/>
      <c r="H20" s="7"/>
      <c r="I20" s="7"/>
      <c r="J20" s="7"/>
      <c r="K20" s="7"/>
      <c r="L20" s="7"/>
      <c r="M20" s="7"/>
      <c r="N20" s="7" t="s">
        <v>106</v>
      </c>
      <c r="O20" s="7"/>
      <c r="P20" s="7"/>
      <c r="Q20" s="7"/>
      <c r="R20" s="7"/>
      <c r="S20" s="7"/>
      <c r="T20" s="7"/>
      <c r="U20" s="7"/>
      <c r="V20" s="7"/>
      <c r="W20" s="7"/>
      <c r="X20" s="88"/>
      <c r="Y20" s="88"/>
      <c r="Z20" s="88"/>
      <c r="AA20" s="88"/>
      <c r="AB20" s="88"/>
      <c r="AC20" s="88"/>
      <c r="AD20" s="88"/>
      <c r="AE20" s="88"/>
      <c r="AF20" s="7"/>
      <c r="AG20" s="7"/>
    </row>
    <row r="21" spans="1:33" x14ac:dyDescent="0.25">
      <c r="A21" t="s">
        <v>335</v>
      </c>
      <c r="B21" s="87" t="s">
        <v>278</v>
      </c>
      <c r="C21" s="7"/>
      <c r="D21" s="7"/>
      <c r="E21" s="7"/>
      <c r="F21" s="7"/>
      <c r="G21" s="7"/>
      <c r="H21" s="7"/>
      <c r="I21" s="7"/>
      <c r="J21" s="7"/>
      <c r="K21" s="7"/>
      <c r="L21" s="7"/>
      <c r="M21" s="7"/>
      <c r="N21" s="7"/>
      <c r="O21" s="7"/>
      <c r="P21" s="7"/>
      <c r="Q21" s="7"/>
      <c r="R21" s="7"/>
      <c r="S21" s="7"/>
      <c r="T21" s="7"/>
      <c r="U21" s="7"/>
      <c r="V21" s="7"/>
      <c r="W21" s="7"/>
      <c r="X21" s="88"/>
      <c r="Y21" s="88"/>
      <c r="Z21" s="88"/>
      <c r="AA21" s="88" t="s">
        <v>106</v>
      </c>
      <c r="AB21" s="88"/>
      <c r="AC21" s="88" t="s">
        <v>106</v>
      </c>
      <c r="AD21" s="88" t="s">
        <v>106</v>
      </c>
      <c r="AE21" s="88"/>
      <c r="AF21" s="7"/>
      <c r="AG21" s="7"/>
    </row>
    <row r="22" spans="1:33" x14ac:dyDescent="0.25">
      <c r="A22" t="s">
        <v>179</v>
      </c>
      <c r="B22" s="87" t="s">
        <v>279</v>
      </c>
      <c r="C22" s="7"/>
      <c r="D22" s="7"/>
      <c r="E22" s="7"/>
      <c r="F22" s="7"/>
      <c r="G22" s="7"/>
      <c r="H22" s="7"/>
      <c r="I22" s="7"/>
      <c r="J22" s="7"/>
      <c r="K22" s="7"/>
      <c r="L22" s="7"/>
      <c r="M22" s="7"/>
      <c r="N22" s="7"/>
      <c r="O22" s="7"/>
      <c r="P22" s="7"/>
      <c r="Q22" s="7"/>
      <c r="R22" s="7"/>
      <c r="S22" s="7"/>
      <c r="T22" s="7"/>
      <c r="U22" s="7"/>
      <c r="V22" s="7"/>
      <c r="W22" s="7"/>
      <c r="X22" s="88"/>
      <c r="Y22" s="88"/>
      <c r="Z22" s="88"/>
      <c r="AA22" s="88" t="s">
        <v>106</v>
      </c>
      <c r="AB22" s="88"/>
      <c r="AC22" s="88" t="s">
        <v>106</v>
      </c>
      <c r="AD22" s="88" t="s">
        <v>106</v>
      </c>
      <c r="AE22" s="88"/>
      <c r="AF22" s="7"/>
      <c r="AG22" s="7"/>
    </row>
    <row r="23" spans="1:33" x14ac:dyDescent="0.25">
      <c r="A23" t="s">
        <v>336</v>
      </c>
      <c r="B23" s="87" t="s">
        <v>280</v>
      </c>
      <c r="C23" s="7"/>
      <c r="D23" s="7"/>
      <c r="E23" s="7"/>
      <c r="F23" s="7"/>
      <c r="G23" s="7"/>
      <c r="H23" s="7"/>
      <c r="I23" s="7"/>
      <c r="J23" s="7"/>
      <c r="K23" s="7"/>
      <c r="L23" s="7"/>
      <c r="M23" s="7"/>
      <c r="N23" s="7"/>
      <c r="O23" s="7"/>
      <c r="P23" s="7"/>
      <c r="Q23" s="7"/>
      <c r="R23" s="7"/>
      <c r="S23" s="7"/>
      <c r="T23" s="7"/>
      <c r="U23" s="7"/>
      <c r="V23" s="7"/>
      <c r="W23" s="7"/>
      <c r="X23" s="88"/>
      <c r="Y23" s="88"/>
      <c r="Z23" s="88"/>
      <c r="AA23" s="88" t="s">
        <v>106</v>
      </c>
      <c r="AB23" s="88"/>
      <c r="AC23" s="88"/>
      <c r="AD23" s="88"/>
      <c r="AE23" s="88"/>
      <c r="AF23" s="7"/>
      <c r="AG23" s="7"/>
    </row>
    <row r="24" spans="1:33" x14ac:dyDescent="0.25">
      <c r="A24" t="s">
        <v>337</v>
      </c>
      <c r="B24" s="87" t="s">
        <v>281</v>
      </c>
      <c r="C24" s="7"/>
      <c r="D24" s="7"/>
      <c r="E24" s="7"/>
      <c r="F24" s="7"/>
      <c r="G24" s="7"/>
      <c r="H24" s="7"/>
      <c r="I24" s="7"/>
      <c r="J24" s="7"/>
      <c r="K24" s="7"/>
      <c r="L24" s="7"/>
      <c r="M24" s="7"/>
      <c r="N24" s="7"/>
      <c r="O24" s="7"/>
      <c r="P24" s="7"/>
      <c r="Q24" s="7"/>
      <c r="R24" s="7"/>
      <c r="S24" s="7"/>
      <c r="T24" s="7"/>
      <c r="U24" s="7"/>
      <c r="V24" s="7"/>
      <c r="W24" s="7"/>
      <c r="X24" s="88"/>
      <c r="Y24" s="88"/>
      <c r="Z24" s="88"/>
      <c r="AA24" s="88" t="s">
        <v>106</v>
      </c>
      <c r="AB24" s="88" t="s">
        <v>106</v>
      </c>
      <c r="AC24" s="88"/>
      <c r="AD24" s="88"/>
      <c r="AE24" s="88" t="s">
        <v>106</v>
      </c>
      <c r="AF24" s="7"/>
      <c r="AG24" s="7"/>
    </row>
    <row r="25" spans="1:33" x14ac:dyDescent="0.25">
      <c r="A25" t="s">
        <v>47</v>
      </c>
      <c r="B25" s="87" t="s">
        <v>273</v>
      </c>
      <c r="C25" s="7">
        <v>1</v>
      </c>
      <c r="D25" s="7">
        <v>1</v>
      </c>
      <c r="E25" s="7"/>
      <c r="F25" s="7"/>
      <c r="G25" s="7"/>
      <c r="H25" s="7">
        <v>1</v>
      </c>
      <c r="I25" s="7"/>
      <c r="J25" s="7"/>
      <c r="K25" s="7"/>
      <c r="L25" s="7"/>
      <c r="M25" s="7"/>
      <c r="N25" s="7"/>
      <c r="O25" s="7"/>
      <c r="P25" s="7"/>
      <c r="Q25" s="7"/>
      <c r="R25" s="7"/>
      <c r="S25" s="7"/>
      <c r="T25" s="7"/>
      <c r="U25" s="7"/>
      <c r="V25" s="7"/>
      <c r="W25" s="7"/>
      <c r="X25" s="88"/>
      <c r="Y25" s="88"/>
      <c r="Z25" s="88"/>
      <c r="AA25" s="88"/>
      <c r="AB25" s="88"/>
      <c r="AC25" s="88"/>
      <c r="AD25" s="88"/>
      <c r="AE25" s="88"/>
      <c r="AF25" s="7"/>
      <c r="AG25" s="7"/>
    </row>
    <row r="26" spans="1:33" x14ac:dyDescent="0.25">
      <c r="A26" t="s">
        <v>334</v>
      </c>
      <c r="B26" s="87" t="s">
        <v>274</v>
      </c>
      <c r="C26" s="7"/>
      <c r="D26" s="7"/>
      <c r="E26" s="7"/>
      <c r="F26" s="7"/>
      <c r="G26" s="7"/>
      <c r="H26" s="7"/>
      <c r="I26" s="7"/>
      <c r="J26" s="7"/>
      <c r="K26" s="7"/>
      <c r="L26" s="7"/>
      <c r="M26" s="7"/>
      <c r="N26" s="7"/>
      <c r="O26" s="7"/>
      <c r="P26" s="7"/>
      <c r="Q26" s="7"/>
      <c r="R26" s="7"/>
      <c r="S26" s="7"/>
      <c r="T26" s="7"/>
      <c r="U26" s="7"/>
      <c r="V26" s="7">
        <v>1</v>
      </c>
      <c r="W26" s="7"/>
      <c r="X26" s="88"/>
      <c r="Y26" s="88"/>
      <c r="Z26" s="88"/>
      <c r="AA26" s="88"/>
      <c r="AB26" s="88"/>
      <c r="AC26" s="88"/>
      <c r="AD26" s="88"/>
      <c r="AE26" s="88"/>
      <c r="AF26" s="7"/>
      <c r="AG26" s="7"/>
    </row>
    <row r="27" spans="1:33" x14ac:dyDescent="0.25">
      <c r="A27" t="s">
        <v>66</v>
      </c>
      <c r="B27" s="87" t="s">
        <v>280</v>
      </c>
      <c r="C27" s="7"/>
      <c r="D27" s="7"/>
      <c r="E27" s="7"/>
      <c r="F27" s="7"/>
      <c r="G27" s="7"/>
      <c r="H27" s="7"/>
      <c r="I27" s="7"/>
      <c r="J27" s="7"/>
      <c r="K27" s="7"/>
      <c r="L27" s="7"/>
      <c r="M27" s="7"/>
      <c r="N27" s="7">
        <v>1</v>
      </c>
      <c r="O27" s="7">
        <v>2</v>
      </c>
      <c r="P27" s="7">
        <v>2</v>
      </c>
      <c r="Q27" s="7">
        <v>1</v>
      </c>
      <c r="R27" s="7">
        <v>1</v>
      </c>
      <c r="S27" s="7">
        <v>2</v>
      </c>
      <c r="T27" s="7">
        <v>1</v>
      </c>
      <c r="U27" s="7">
        <v>3</v>
      </c>
      <c r="V27" s="7"/>
      <c r="W27" s="7"/>
      <c r="X27" s="88"/>
      <c r="Y27" s="88"/>
      <c r="Z27" s="88"/>
      <c r="AA27" s="88">
        <v>2</v>
      </c>
      <c r="AB27" s="88">
        <v>1</v>
      </c>
      <c r="AC27" s="88">
        <v>1</v>
      </c>
      <c r="AD27" s="88"/>
      <c r="AE27" s="88">
        <v>2</v>
      </c>
      <c r="AF27" s="7">
        <v>1</v>
      </c>
      <c r="AG27" s="7">
        <v>1</v>
      </c>
    </row>
    <row r="28" spans="1:33" x14ac:dyDescent="0.25">
      <c r="A28" t="s">
        <v>80</v>
      </c>
      <c r="B28" s="87" t="s">
        <v>275</v>
      </c>
      <c r="C28" s="7">
        <v>1</v>
      </c>
      <c r="D28" s="7">
        <v>2</v>
      </c>
      <c r="E28" s="7"/>
      <c r="F28" s="7">
        <v>2</v>
      </c>
      <c r="G28" s="7"/>
      <c r="H28" s="7">
        <v>1</v>
      </c>
      <c r="I28" s="7"/>
      <c r="J28" s="7"/>
      <c r="K28" s="7"/>
      <c r="L28" s="7">
        <v>2</v>
      </c>
      <c r="M28" s="7"/>
      <c r="N28" s="7"/>
      <c r="O28" s="7"/>
      <c r="P28" s="7"/>
      <c r="Q28" s="7"/>
      <c r="R28" s="7"/>
      <c r="S28" s="7"/>
      <c r="T28" s="7"/>
      <c r="U28" s="7">
        <v>1</v>
      </c>
      <c r="V28" s="7">
        <v>2</v>
      </c>
      <c r="W28" s="7"/>
      <c r="X28" s="88">
        <v>1</v>
      </c>
      <c r="Y28" s="88"/>
      <c r="Z28" s="88"/>
      <c r="AA28" s="88"/>
      <c r="AB28" s="88"/>
      <c r="AC28" s="88"/>
      <c r="AD28" s="88"/>
      <c r="AE28" s="88"/>
      <c r="AF28" s="7"/>
      <c r="AG28" s="7"/>
    </row>
    <row r="29" spans="1:33" x14ac:dyDescent="0.25">
      <c r="A29" t="s">
        <v>79</v>
      </c>
      <c r="B29" s="87" t="s">
        <v>276</v>
      </c>
      <c r="C29" s="7"/>
      <c r="D29" s="7"/>
      <c r="E29" s="7">
        <v>1</v>
      </c>
      <c r="F29" s="7"/>
      <c r="G29" s="7">
        <v>1</v>
      </c>
      <c r="H29" s="7"/>
      <c r="I29" s="7"/>
      <c r="J29" s="7">
        <v>1</v>
      </c>
      <c r="K29" s="7"/>
      <c r="L29" s="7">
        <v>2</v>
      </c>
      <c r="M29" s="7">
        <v>1</v>
      </c>
      <c r="N29" s="7"/>
      <c r="O29" s="7"/>
      <c r="P29" s="7">
        <v>1</v>
      </c>
      <c r="Q29" s="7">
        <v>1</v>
      </c>
      <c r="R29" s="7"/>
      <c r="S29" s="7"/>
      <c r="T29" s="7">
        <v>1</v>
      </c>
      <c r="U29" s="7"/>
      <c r="V29" s="7"/>
      <c r="W29" s="7">
        <v>1</v>
      </c>
      <c r="Y29" s="88"/>
      <c r="Z29" s="88"/>
      <c r="AA29" s="88"/>
      <c r="AB29" s="88"/>
      <c r="AC29" s="88"/>
      <c r="AD29" s="88"/>
      <c r="AE29" s="88"/>
      <c r="AF29" s="7">
        <v>1</v>
      </c>
      <c r="AG29" s="7"/>
    </row>
    <row r="30" spans="1:33" x14ac:dyDescent="0.25">
      <c r="A30" t="s">
        <v>77</v>
      </c>
      <c r="B30" s="87" t="s">
        <v>279</v>
      </c>
      <c r="C30" s="7"/>
      <c r="D30" s="7"/>
      <c r="E30" s="7"/>
      <c r="F30" s="7">
        <v>1</v>
      </c>
      <c r="G30" s="7"/>
      <c r="H30" s="7"/>
      <c r="I30" s="7"/>
      <c r="J30" s="7"/>
      <c r="K30" s="7"/>
      <c r="L30" s="7"/>
      <c r="M30" s="7">
        <v>1</v>
      </c>
      <c r="N30" s="7"/>
      <c r="O30" s="7"/>
      <c r="P30" s="7"/>
      <c r="Q30" s="7">
        <v>1</v>
      </c>
      <c r="R30" s="7"/>
      <c r="S30" s="7">
        <v>1</v>
      </c>
      <c r="T30" s="7">
        <v>1</v>
      </c>
      <c r="U30" s="7"/>
      <c r="V30" s="7"/>
      <c r="W30" s="7"/>
      <c r="Y30" s="88"/>
      <c r="Z30" s="88">
        <v>2</v>
      </c>
      <c r="AA30" s="88"/>
      <c r="AB30" s="88"/>
      <c r="AC30" s="88"/>
      <c r="AD30" s="88"/>
      <c r="AE30" s="88"/>
      <c r="AF30" s="7">
        <v>1</v>
      </c>
      <c r="AG30" s="7"/>
    </row>
    <row r="31" spans="1:33" x14ac:dyDescent="0.25">
      <c r="A31" t="s">
        <v>59</v>
      </c>
      <c r="B31" s="87" t="s">
        <v>278</v>
      </c>
      <c r="C31" s="7"/>
      <c r="D31" s="7">
        <v>1</v>
      </c>
      <c r="E31" s="7"/>
      <c r="F31" s="7"/>
      <c r="G31" s="7"/>
      <c r="H31" s="7"/>
      <c r="I31" s="7"/>
      <c r="J31" s="7"/>
      <c r="K31" s="7"/>
      <c r="L31" s="7"/>
      <c r="M31" s="7"/>
      <c r="N31" s="7"/>
      <c r="O31" s="7"/>
      <c r="P31" s="7"/>
      <c r="Q31" s="7"/>
      <c r="R31" s="7">
        <v>1</v>
      </c>
      <c r="S31" s="7"/>
      <c r="T31" s="7"/>
      <c r="U31" s="7"/>
      <c r="V31" s="7">
        <v>1</v>
      </c>
      <c r="W31" s="7"/>
      <c r="Y31" s="88"/>
      <c r="Z31" s="88"/>
      <c r="AA31" s="88"/>
      <c r="AB31" s="88"/>
      <c r="AC31" s="88"/>
      <c r="AD31" s="88"/>
      <c r="AE31" s="88"/>
      <c r="AF31" s="7"/>
      <c r="AG31" s="7">
        <v>1</v>
      </c>
    </row>
    <row r="32" spans="1:33" x14ac:dyDescent="0.25">
      <c r="A32" t="s">
        <v>78</v>
      </c>
      <c r="B32" s="87" t="s">
        <v>277</v>
      </c>
      <c r="C32" s="7"/>
      <c r="D32" s="7"/>
      <c r="E32" s="7"/>
      <c r="F32" s="7"/>
      <c r="G32" s="7"/>
      <c r="H32" s="7"/>
      <c r="I32" s="7"/>
      <c r="J32" s="7"/>
      <c r="K32" s="7"/>
      <c r="L32" s="7">
        <v>1</v>
      </c>
      <c r="M32" s="7"/>
      <c r="N32" s="7"/>
      <c r="O32" s="7"/>
      <c r="P32" s="7"/>
      <c r="Q32" s="7">
        <v>1</v>
      </c>
      <c r="R32" s="7"/>
      <c r="S32" s="7"/>
      <c r="T32" s="7"/>
      <c r="U32" s="7">
        <v>1</v>
      </c>
      <c r="V32" s="7"/>
      <c r="W32" s="7"/>
      <c r="Y32" s="88"/>
      <c r="Z32" s="88">
        <v>1</v>
      </c>
      <c r="AA32" s="88"/>
      <c r="AB32" s="88"/>
      <c r="AC32" s="88"/>
      <c r="AD32" s="88"/>
      <c r="AE32" s="88"/>
      <c r="AF32" s="7">
        <v>1</v>
      </c>
      <c r="AG32" s="7"/>
    </row>
    <row r="33" spans="1:33" x14ac:dyDescent="0.25">
      <c r="A33" t="s">
        <v>90</v>
      </c>
      <c r="B33" s="87" t="s">
        <v>281</v>
      </c>
      <c r="C33" s="7"/>
      <c r="D33" s="7"/>
      <c r="E33" s="7"/>
      <c r="F33" s="7">
        <v>1</v>
      </c>
      <c r="G33" s="7"/>
      <c r="H33" s="7">
        <v>1</v>
      </c>
      <c r="I33" s="7"/>
      <c r="J33" s="7"/>
      <c r="K33" s="7"/>
      <c r="L33" s="7"/>
      <c r="M33" s="7"/>
      <c r="N33" s="7">
        <v>1</v>
      </c>
      <c r="O33" s="7"/>
      <c r="P33" s="7"/>
      <c r="Q33" s="7"/>
      <c r="R33" s="7"/>
      <c r="S33" s="7">
        <v>1</v>
      </c>
      <c r="T33" s="7"/>
      <c r="U33" s="7"/>
      <c r="V33" s="7"/>
      <c r="W33" s="7"/>
      <c r="Y33" s="88"/>
      <c r="Z33" s="88">
        <v>1</v>
      </c>
      <c r="AA33" s="88"/>
      <c r="AB33" s="88"/>
      <c r="AC33" s="88"/>
      <c r="AD33" s="88"/>
      <c r="AE33" s="88"/>
      <c r="AF33" s="7"/>
      <c r="AG33" s="7"/>
    </row>
    <row r="34" spans="1:33" x14ac:dyDescent="0.25">
      <c r="A34" t="s">
        <v>266</v>
      </c>
      <c r="B34" s="87" t="s">
        <v>333</v>
      </c>
      <c r="C34" s="7"/>
      <c r="D34" s="7"/>
      <c r="E34" s="7"/>
      <c r="F34" s="7"/>
      <c r="G34" s="7"/>
      <c r="H34" s="7"/>
      <c r="I34" s="7"/>
      <c r="J34" s="7"/>
      <c r="K34" s="7"/>
      <c r="L34" s="7"/>
      <c r="M34" s="7"/>
      <c r="N34" s="7"/>
      <c r="O34" s="7"/>
      <c r="P34" s="7"/>
      <c r="Q34" s="7"/>
      <c r="R34" s="7"/>
      <c r="S34" s="7"/>
      <c r="T34" s="7"/>
      <c r="U34" s="7"/>
      <c r="V34" s="7"/>
      <c r="W34" s="7">
        <v>1</v>
      </c>
      <c r="Y34" s="88"/>
      <c r="Z34" s="88">
        <v>1</v>
      </c>
      <c r="AA34" s="88"/>
      <c r="AB34" s="88"/>
      <c r="AC34" s="88"/>
      <c r="AD34" s="88"/>
      <c r="AF34" s="7">
        <v>1</v>
      </c>
      <c r="AG34" s="7">
        <v>1</v>
      </c>
    </row>
    <row r="35" spans="1:33" x14ac:dyDescent="0.25">
      <c r="A35" t="s">
        <v>338</v>
      </c>
      <c r="B35" s="87" t="s">
        <v>343</v>
      </c>
      <c r="C35" s="7"/>
      <c r="D35" s="7"/>
      <c r="E35" s="7"/>
      <c r="F35" s="7"/>
      <c r="G35" s="7"/>
      <c r="H35" s="7"/>
      <c r="I35" s="7"/>
      <c r="J35" s="7"/>
      <c r="K35" s="7"/>
      <c r="L35" s="7"/>
      <c r="M35" s="7"/>
      <c r="N35" s="7"/>
      <c r="O35" s="7"/>
      <c r="P35" s="7"/>
      <c r="Q35" s="7"/>
      <c r="R35" s="7"/>
      <c r="S35" s="7"/>
      <c r="T35" s="7"/>
      <c r="U35" s="7"/>
      <c r="V35" s="7"/>
      <c r="W35" s="7"/>
      <c r="Y35" s="88"/>
      <c r="Z35" s="88"/>
      <c r="AA35" s="88">
        <v>3</v>
      </c>
      <c r="AB35" s="88">
        <v>1</v>
      </c>
      <c r="AC35" s="88">
        <v>1</v>
      </c>
      <c r="AD35" s="88">
        <v>1</v>
      </c>
      <c r="AE35" s="88">
        <v>1</v>
      </c>
      <c r="AF35" s="7"/>
      <c r="AG35" s="7"/>
    </row>
    <row r="36" spans="1:33" x14ac:dyDescent="0.25">
      <c r="A36" t="s">
        <v>342</v>
      </c>
      <c r="B36" s="87" t="s">
        <v>508</v>
      </c>
      <c r="C36" s="7"/>
      <c r="D36" s="7"/>
      <c r="E36" s="7"/>
      <c r="F36" s="7"/>
      <c r="G36" s="7"/>
      <c r="H36" s="7"/>
      <c r="I36" s="7"/>
      <c r="J36" s="7"/>
      <c r="K36" s="7"/>
      <c r="L36" s="7"/>
      <c r="M36" s="7"/>
      <c r="N36" s="7"/>
      <c r="O36" s="7"/>
      <c r="P36" s="7"/>
      <c r="Q36" s="7"/>
      <c r="R36" s="7"/>
      <c r="S36" s="7"/>
      <c r="T36" s="7"/>
      <c r="U36" s="7"/>
      <c r="V36" s="7"/>
      <c r="W36" s="7"/>
      <c r="Y36" s="88"/>
      <c r="Z36" s="88"/>
      <c r="AA36" s="88"/>
      <c r="AB36" s="88">
        <v>2</v>
      </c>
      <c r="AC36" s="88">
        <v>1</v>
      </c>
      <c r="AD36" s="88">
        <v>1</v>
      </c>
      <c r="AE36" s="88">
        <v>2</v>
      </c>
      <c r="AF36" s="7"/>
      <c r="AG36" s="7"/>
    </row>
    <row r="37" spans="1:33" x14ac:dyDescent="0.25">
      <c r="A37" t="s">
        <v>341</v>
      </c>
      <c r="B37" s="87" t="s">
        <v>509</v>
      </c>
      <c r="C37" s="7"/>
      <c r="D37" s="7"/>
      <c r="E37" s="7"/>
      <c r="F37" s="7"/>
      <c r="G37" s="7"/>
      <c r="H37" s="7"/>
      <c r="I37" s="7"/>
      <c r="J37" s="7"/>
      <c r="K37" s="7"/>
      <c r="L37" s="7"/>
      <c r="M37" s="7"/>
      <c r="N37" s="7"/>
      <c r="O37" s="7"/>
      <c r="P37" s="7"/>
      <c r="Q37" s="7"/>
      <c r="R37" s="7"/>
      <c r="S37" s="7"/>
      <c r="T37" s="7"/>
      <c r="U37" s="7"/>
      <c r="V37" s="7"/>
      <c r="W37" s="7"/>
      <c r="Y37" s="88"/>
      <c r="Z37" s="88"/>
      <c r="AA37" s="88"/>
      <c r="AB37" s="88">
        <v>2</v>
      </c>
      <c r="AC37" s="88">
        <v>1</v>
      </c>
      <c r="AD37" s="88">
        <v>1</v>
      </c>
      <c r="AE37" s="88">
        <v>2</v>
      </c>
      <c r="AF37" s="7"/>
      <c r="AG37" s="7"/>
    </row>
    <row r="38" spans="1:33" x14ac:dyDescent="0.25">
      <c r="B38" s="87" t="s">
        <v>282</v>
      </c>
      <c r="C38">
        <v>1</v>
      </c>
      <c r="D38">
        <v>2</v>
      </c>
      <c r="E38">
        <v>3</v>
      </c>
      <c r="F38">
        <v>4</v>
      </c>
      <c r="G38">
        <v>5</v>
      </c>
      <c r="H38">
        <v>6</v>
      </c>
      <c r="I38">
        <v>7</v>
      </c>
      <c r="J38">
        <v>8</v>
      </c>
      <c r="K38">
        <v>9</v>
      </c>
      <c r="L38">
        <v>10</v>
      </c>
      <c r="M38">
        <v>11</v>
      </c>
      <c r="N38">
        <v>12</v>
      </c>
      <c r="O38">
        <v>13</v>
      </c>
      <c r="P38">
        <v>14</v>
      </c>
      <c r="Q38">
        <v>15</v>
      </c>
      <c r="R38">
        <v>16</v>
      </c>
      <c r="S38">
        <v>17</v>
      </c>
      <c r="T38">
        <v>18</v>
      </c>
      <c r="U38">
        <v>19</v>
      </c>
      <c r="V38">
        <v>20</v>
      </c>
      <c r="W38">
        <v>21</v>
      </c>
      <c r="X38">
        <v>22</v>
      </c>
      <c r="Y38">
        <v>23</v>
      </c>
      <c r="Z38">
        <v>24</v>
      </c>
      <c r="AA38">
        <v>25</v>
      </c>
      <c r="AB38">
        <v>26</v>
      </c>
      <c r="AC38">
        <v>27</v>
      </c>
      <c r="AD38">
        <v>28</v>
      </c>
      <c r="AE38">
        <v>29</v>
      </c>
      <c r="AF38">
        <v>30</v>
      </c>
      <c r="AG38">
        <v>31</v>
      </c>
    </row>
    <row r="39" spans="1:33" x14ac:dyDescent="0.25">
      <c r="C39" t="str">
        <f>"insert into XWING.SHIP_TYPE (id, name, primary_weapon, agility, hull, shield, energy, ship_size_id,icon)
values ('"&amp;C38&amp;"','"&amp;C1&amp;"','"&amp;C7&amp;"','"&amp;C8&amp;"','"&amp;C9&amp;"','"&amp;C10&amp;"','"&amp;C11&amp;"', '"&amp;C13&amp;"','"&amp;C14&amp;"');"</f>
        <v>insert into XWING.SHIP_TYPE (id, name, primary_weapon, agility, hull, shield, energy, ship_size_id,icon)
values ('1','X-Wing','3','2','3','2','0', '1','sil_X-wing.png');</v>
      </c>
      <c r="D39" t="str">
        <f t="shared" ref="D39:AE39" si="7">"insert into XWING.SHIP_TYPE (id, name, primary_weapon, agility, hull, shield, energy, ship_size_id,icon)
values ('"&amp;D38&amp;"','"&amp;D1&amp;"','"&amp;D7&amp;"','"&amp;D8&amp;"','"&amp;D9&amp;"','"&amp;D10&amp;"','"&amp;D11&amp;"', '"&amp;D13&amp;"','"&amp;D14&amp;"');"</f>
        <v>insert into XWING.SHIP_TYPE (id, name, primary_weapon, agility, hull, shield, energy, ship_size_id,icon)
values ('2','Y-Wing','2','1','5','3','0', '1','sil_Y-wing.png');</v>
      </c>
      <c r="E39" t="str">
        <f t="shared" si="7"/>
        <v>insert into XWING.SHIP_TYPE (id, name, primary_weapon, agility, hull, shield, energy, ship_size_id,icon)
values ('3','A-Wing','2','3','2','2','0', '1','sil_A-wing.png');</v>
      </c>
      <c r="F39" t="str">
        <f t="shared" si="7"/>
        <v>insert into XWING.SHIP_TYPE (id, name, primary_weapon, agility, hull, shield, energy, ship_size_id,icon)
values ('4','B-Wing','3','1','3','5','0', '1','sil_B-wing.png');</v>
      </c>
      <c r="G39" t="str">
        <f t="shared" si="7"/>
        <v>insert into XWING.SHIP_TYPE (id, name, primary_weapon, agility, hull, shield, energy, ship_size_id,icon)
values ('5','Z-95','2','2','2','2','0', '1','sil_Z-95 Headhunter.png');</v>
      </c>
      <c r="H39" t="str">
        <f t="shared" si="7"/>
        <v>insert into XWING.SHIP_TYPE (id, name, primary_weapon, agility, hull, shield, energy, ship_size_id,icon)
values ('6','E-Wing','3','3','2','3','0', '1','sil_E-wing.png');</v>
      </c>
      <c r="I39" t="str">
        <f t="shared" si="7"/>
        <v>insert into XWING.SHIP_TYPE (id, name, primary_weapon, agility, hull, shield, energy, ship_size_id,icon)
values ('7','Chasseur TIE','2','3','3','0','0', '1','sil_TIE Fighter.png');</v>
      </c>
      <c r="J39" t="str">
        <f t="shared" si="7"/>
        <v>insert into XWING.SHIP_TYPE (id, name, primary_weapon, agility, hull, shield, energy, ship_size_id,icon)
values ('8','TIE Advanced','2','3','3','2','0', '1','sil_TIE Advanced.png');</v>
      </c>
      <c r="K39" t="str">
        <f t="shared" si="7"/>
        <v>insert into XWING.SHIP_TYPE (id, name, primary_weapon, agility, hull, shield, energy, ship_size_id,icon)
values ('9','Intercepteur TIE','3','3','3','0','0', '1','sil_TIE Interceptor.png');</v>
      </c>
      <c r="L39" t="str">
        <f t="shared" si="7"/>
        <v>insert into XWING.SHIP_TYPE (id, name, primary_weapon, agility, hull, shield, energy, ship_size_id,icon)
values ('10','Bombardier TIE','2','2','6','0','0', '1','sil_TIE Bomber.png');</v>
      </c>
      <c r="M39" t="str">
        <f t="shared" si="7"/>
        <v>insert into XWING.SHIP_TYPE (id, name, primary_weapon, agility, hull, shield, energy, ship_size_id,icon)
values ('11','Défenseur TIE','3','3','3','3','0', '1','sil_TIE Defender.png');</v>
      </c>
      <c r="N39" t="str">
        <f t="shared" si="7"/>
        <v>insert into XWING.SHIP_TYPE (id, name, primary_weapon, agility, hull, shield, energy, ship_size_id,icon)
values ('12','TIE Fantôme','4','2','2','2','0', '1','sil_TIE Phantom.png');</v>
      </c>
      <c r="O39" t="str">
        <f t="shared" si="7"/>
        <v>insert into XWING.SHIP_TYPE (id, name, primary_weapon, agility, hull, shield, energy, ship_size_id,icon)
values ('13','YT-1300','2','1','6','4','0', '2','sil_YT-1300.png');</v>
      </c>
      <c r="P39" t="str">
        <f t="shared" si="7"/>
        <v>insert into XWING.SHIP_TYPE (id, name, primary_weapon, agility, hull, shield, energy, ship_size_id,icon)
values ('14','Faucon Millenium','3','1','8','5','0', '2','sil_YT-1300.png');</v>
      </c>
      <c r="Q39" t="str">
        <f t="shared" si="7"/>
        <v>insert into XWING.SHIP_TYPE (id, name, primary_weapon, agility, hull, shield, energy, ship_size_id,icon)
values ('15','Firespray-31','3','2','6','4','0', '2','sil_Firespray.png');</v>
      </c>
      <c r="R39" t="str">
        <f t="shared" si="7"/>
        <v>insert into XWING.SHIP_TYPE (id, name, primary_weapon, agility, hull, shield, energy, ship_size_id,icon)
values ('16','HWK-290','1','2','4','1','0', '1','sil_HWK-290.png');</v>
      </c>
      <c r="S39" t="str">
        <f t="shared" si="7"/>
        <v>insert into XWING.SHIP_TYPE (id, name, primary_weapon, agility, hull, shield, energy, ship_size_id,icon)
values ('17','Navette Lambda','3','1','5','5','0', '2','sil_Lambda-Class Shuttle.png');</v>
      </c>
      <c r="T39" t="str">
        <f t="shared" si="7"/>
        <v>insert into XWING.SHIP_TYPE (id, name, primary_weapon, agility, hull, shield, energy, ship_size_id,icon)
values ('18','YT-2400','2','2','5','5','0', '2','sil_YT-2400.png');</v>
      </c>
      <c r="U39" t="str">
        <f t="shared" si="7"/>
        <v>insert into XWING.SHIP_TYPE (id, name, primary_weapon, agility, hull, shield, energy, ship_size_id,icon)
values ('19','VT-49 Décimateur','3','0','12','4','0', '2','sil_VT-49.png');</v>
      </c>
      <c r="V39" t="str">
        <f t="shared" si="7"/>
        <v>insert into XWING.SHIP_TYPE (id, name, primary_weapon, agility, hull, shield, energy, ship_size_id,icon)
values ('20','Y-Wing','2','1','5','3','0', '1','sil_Y-wing.png');</v>
      </c>
      <c r="W39" t="str">
        <f t="shared" si="7"/>
        <v>insert into XWING.SHIP_TYPE (id, name, primary_weapon, agility, hull, shield, energy, ship_size_id,icon)
values ('21','Z-95','2','2','2','2','0', '1','sil_Z-95 Headhunter.png');</v>
      </c>
      <c r="X39" t="str">
        <f t="shared" si="7"/>
        <v>insert into XWING.SHIP_TYPE (id, name, primary_weapon, agility, hull, shield, energy, ship_size_id,icon)
values ('22','StarViper','3','3','4','1','0', '1','sil_StarViper.png');</v>
      </c>
      <c r="Y39" t="str">
        <f t="shared" si="7"/>
        <v>insert into XWING.SHIP_TYPE (id, name, primary_weapon, agility, hull, shield, energy, ship_size_id,icon)
values ('23','Intercepteur M3-A','2','3','2','1','0', '1','sil_M3-A.png');</v>
      </c>
      <c r="Z39" t="str">
        <f t="shared" si="7"/>
        <v>insert into XWING.SHIP_TYPE (id, name, primary_weapon, agility, hull, shield, energy, ship_size_id,icon)
values ('24','IG-2000','3','3','4','4','0', '2','sil_Aggressor.png');</v>
      </c>
      <c r="AA39" t="str">
        <f t="shared" si="7"/>
        <v>insert into XWING.SHIP_TYPE (id, name, primary_weapon, agility, hull, shield, energy, ship_size_id,icon)
values ('25','GR-75','0','0','8','4','4', '3','sil_GR-75.png');</v>
      </c>
      <c r="AB39" t="str">
        <f t="shared" si="7"/>
        <v>insert into XWING.SHIP_TYPE (id, name, primary_weapon, agility, hull, shield, energy, ship_size_id,icon)
values ('26','CR-90 proue','4','0','8','5','0', '3','sil_CR90.png');</v>
      </c>
      <c r="AC39" t="str">
        <f t="shared" si="7"/>
        <v>insert into XWING.SHIP_TYPE (id, name, primary_weapon, agility, hull, shield, energy, ship_size_id,icon)
values ('27','CR-90 poupe','0','0','8','3','5', '3','sil_CR90.png');</v>
      </c>
      <c r="AD39" t="str">
        <f t="shared" si="7"/>
        <v>insert into XWING.SHIP_TYPE (id, name, primary_weapon, agility, hull, shield, energy, ship_size_id,icon)
values ('28','Raider Impérial proue','4','0','8','6','0', '3','sil_Raider-class corvette.png');</v>
      </c>
      <c r="AE39" t="str">
        <f t="shared" si="7"/>
        <v>insert into XWING.SHIP_TYPE (id, name, primary_weapon, agility, hull, shield, energy, ship_size_id,icon)
values ('29','Raider Impérial poupe','0','0','8','4','6', '3','sil_Raider-class corvette.png');</v>
      </c>
      <c r="AF39" t="str">
        <f t="shared" ref="AF39:AG39" si="8">"insert into XWING.SHIP_TYPE (id, name, primary_weapon, agility, hull, shield, energy, ship_size_id,icon)
values ('"&amp;AF38&amp;"','"&amp;AF1&amp;"','"&amp;AF7&amp;"','"&amp;AF8&amp;"','"&amp;AF9&amp;"','"&amp;AF10&amp;"','"&amp;AF11&amp;"', '"&amp;AF13&amp;"','"&amp;AF14&amp;"');"</f>
        <v>insert into XWING.SHIP_TYPE (id, name, primary_weapon, agility, hull, shield, energy, ship_size_id,icon)
values ('30','Firespray-31 (scum)','3','2','6','4','0', '2','sil_Firespray.png');</v>
      </c>
      <c r="AG39" t="str">
        <f t="shared" si="8"/>
        <v>insert into XWING.SHIP_TYPE (id, name, primary_weapon, agility, hull, shield, energy, ship_size_id,icon)
values ('31','HWK-290 (scum)','1','2','4','1','0', '1','sil_HWK-290.png');</v>
      </c>
    </row>
    <row r="40" spans="1:33" x14ac:dyDescent="0.25">
      <c r="C40" s="102" t="str">
        <f>IF(C15="x","insert into XWING.SHIP_ACTION (ship_type_id, action_type_id)
values ('"&amp;C$38&amp;"','"&amp;$B15&amp;"');","")</f>
        <v>insert into XWING.SHIP_ACTION (ship_type_id, action_type_id)
values ('1','2');</v>
      </c>
      <c r="D40" s="102" t="str">
        <f t="shared" ref="D40:AE49" si="9">IF(D15="x","insert into XWING.SHIP_ACTION (ship_type_id, action_type_id)
values ('"&amp;D$38&amp;"','"&amp;$B15&amp;"');","")</f>
        <v>insert into XWING.SHIP_ACTION (ship_type_id, action_type_id)
values ('2','2');</v>
      </c>
      <c r="E40" s="103" t="str">
        <f t="shared" si="9"/>
        <v>insert into XWING.SHIP_ACTION (ship_type_id, action_type_id)
values ('3','2');</v>
      </c>
      <c r="F40" s="103" t="str">
        <f t="shared" si="9"/>
        <v>insert into XWING.SHIP_ACTION (ship_type_id, action_type_id)
values ('4','2');</v>
      </c>
      <c r="G40" s="103" t="str">
        <f t="shared" si="9"/>
        <v>insert into XWING.SHIP_ACTION (ship_type_id, action_type_id)
values ('5','2');</v>
      </c>
      <c r="H40" s="103" t="str">
        <f t="shared" si="9"/>
        <v>insert into XWING.SHIP_ACTION (ship_type_id, action_type_id)
values ('6','2');</v>
      </c>
      <c r="I40" s="103" t="str">
        <f t="shared" si="9"/>
        <v>insert into XWING.SHIP_ACTION (ship_type_id, action_type_id)
values ('7','2');</v>
      </c>
      <c r="J40" s="103" t="str">
        <f t="shared" si="9"/>
        <v>insert into XWING.SHIP_ACTION (ship_type_id, action_type_id)
values ('8','2');</v>
      </c>
      <c r="K40" s="103" t="str">
        <f t="shared" si="9"/>
        <v>insert into XWING.SHIP_ACTION (ship_type_id, action_type_id)
values ('9','2');</v>
      </c>
      <c r="L40" s="103" t="str">
        <f t="shared" si="9"/>
        <v>insert into XWING.SHIP_ACTION (ship_type_id, action_type_id)
values ('10','2');</v>
      </c>
      <c r="M40" s="103" t="str">
        <f t="shared" si="9"/>
        <v>insert into XWING.SHIP_ACTION (ship_type_id, action_type_id)
values ('11','2');</v>
      </c>
      <c r="N40" s="103" t="str">
        <f t="shared" si="9"/>
        <v>insert into XWING.SHIP_ACTION (ship_type_id, action_type_id)
values ('12','2');</v>
      </c>
      <c r="O40" s="103" t="str">
        <f t="shared" si="9"/>
        <v>insert into XWING.SHIP_ACTION (ship_type_id, action_type_id)
values ('13','2');</v>
      </c>
      <c r="P40" s="103" t="str">
        <f t="shared" si="9"/>
        <v>insert into XWING.SHIP_ACTION (ship_type_id, action_type_id)
values ('14','2');</v>
      </c>
      <c r="Q40" s="103" t="str">
        <f t="shared" si="9"/>
        <v>insert into XWING.SHIP_ACTION (ship_type_id, action_type_id)
values ('15','2');</v>
      </c>
      <c r="R40" s="103" t="str">
        <f t="shared" si="9"/>
        <v>insert into XWING.SHIP_ACTION (ship_type_id, action_type_id)
values ('16','2');</v>
      </c>
      <c r="S40" s="103" t="str">
        <f t="shared" si="9"/>
        <v>insert into XWING.SHIP_ACTION (ship_type_id, action_type_id)
values ('17','2');</v>
      </c>
      <c r="T40" s="103" t="str">
        <f t="shared" si="9"/>
        <v>insert into XWING.SHIP_ACTION (ship_type_id, action_type_id)
values ('18','2');</v>
      </c>
      <c r="U40" s="103" t="str">
        <f t="shared" si="9"/>
        <v>insert into XWING.SHIP_ACTION (ship_type_id, action_type_id)
values ('19','2');</v>
      </c>
      <c r="V40" s="103" t="str">
        <f t="shared" si="9"/>
        <v>insert into XWING.SHIP_ACTION (ship_type_id, action_type_id)
values ('20','2');</v>
      </c>
      <c r="W40" s="103" t="str">
        <f t="shared" si="9"/>
        <v>insert into XWING.SHIP_ACTION (ship_type_id, action_type_id)
values ('21','2');</v>
      </c>
      <c r="X40" s="103" t="str">
        <f t="shared" si="9"/>
        <v>insert into XWING.SHIP_ACTION (ship_type_id, action_type_id)
values ('22','2');</v>
      </c>
      <c r="Y40" s="103" t="str">
        <f t="shared" si="9"/>
        <v>insert into XWING.SHIP_ACTION (ship_type_id, action_type_id)
values ('23','2');</v>
      </c>
      <c r="Z40" s="103" t="str">
        <f t="shared" si="9"/>
        <v>insert into XWING.SHIP_ACTION (ship_type_id, action_type_id)
values ('24','2');</v>
      </c>
      <c r="AA40" s="103" t="str">
        <f t="shared" si="9"/>
        <v/>
      </c>
      <c r="AB40" s="103" t="str">
        <f t="shared" si="9"/>
        <v/>
      </c>
      <c r="AC40" s="103" t="str">
        <f t="shared" si="9"/>
        <v/>
      </c>
      <c r="AD40" s="103" t="str">
        <f t="shared" si="9"/>
        <v/>
      </c>
      <c r="AE40" s="104" t="str">
        <f t="shared" si="9"/>
        <v/>
      </c>
      <c r="AF40" s="103" t="str">
        <f t="shared" ref="AF40:AG49" si="10">IF(AF15="x","insert into XWING.SHIP_ACTION (ship_type_id, action_type_id)
values ('"&amp;AF$38&amp;"','"&amp;$B15&amp;"');","")</f>
        <v>insert into XWING.SHIP_ACTION (ship_type_id, action_type_id)
values ('30','2');</v>
      </c>
      <c r="AG40" s="103" t="str">
        <f t="shared" si="10"/>
        <v>insert into XWING.SHIP_ACTION (ship_type_id, action_type_id)
values ('31','2');</v>
      </c>
    </row>
    <row r="41" spans="1:33" x14ac:dyDescent="0.25">
      <c r="C41" s="78" t="str">
        <f t="shared" ref="C41:R49" si="11">IF(C16="x","insert into XWING.SHIP_ACTION (ship_type_id, action_type_id)
values ('"&amp;C$38&amp;"','"&amp;$B16&amp;"');","")</f>
        <v>insert into XWING.SHIP_ACTION (ship_type_id, action_type_id)
values ('1','3');</v>
      </c>
      <c r="D41" s="78" t="str">
        <f t="shared" si="11"/>
        <v>insert into XWING.SHIP_ACTION (ship_type_id, action_type_id)
values ('2','3');</v>
      </c>
      <c r="E41" s="64" t="str">
        <f t="shared" si="11"/>
        <v>insert into XWING.SHIP_ACTION (ship_type_id, action_type_id)
values ('3','3');</v>
      </c>
      <c r="F41" s="64" t="str">
        <f t="shared" si="11"/>
        <v>insert into XWING.SHIP_ACTION (ship_type_id, action_type_id)
values ('4','3');</v>
      </c>
      <c r="G41" s="64" t="str">
        <f t="shared" si="11"/>
        <v>insert into XWING.SHIP_ACTION (ship_type_id, action_type_id)
values ('5','3');</v>
      </c>
      <c r="H41" s="64" t="str">
        <f t="shared" si="11"/>
        <v>insert into XWING.SHIP_ACTION (ship_type_id, action_type_id)
values ('6','3');</v>
      </c>
      <c r="I41" s="64" t="str">
        <f t="shared" si="11"/>
        <v/>
      </c>
      <c r="J41" s="64" t="str">
        <f t="shared" si="11"/>
        <v>insert into XWING.SHIP_ACTION (ship_type_id, action_type_id)
values ('8','3');</v>
      </c>
      <c r="K41" s="64" t="str">
        <f t="shared" si="11"/>
        <v/>
      </c>
      <c r="L41" s="64" t="str">
        <f t="shared" si="11"/>
        <v>insert into XWING.SHIP_ACTION (ship_type_id, action_type_id)
values ('10','3');</v>
      </c>
      <c r="M41" s="64" t="str">
        <f t="shared" si="11"/>
        <v>insert into XWING.SHIP_ACTION (ship_type_id, action_type_id)
values ('11','3');</v>
      </c>
      <c r="N41" s="64" t="str">
        <f t="shared" si="11"/>
        <v/>
      </c>
      <c r="O41" s="64" t="str">
        <f t="shared" si="11"/>
        <v>insert into XWING.SHIP_ACTION (ship_type_id, action_type_id)
values ('13','3');</v>
      </c>
      <c r="P41" s="64" t="str">
        <f t="shared" si="11"/>
        <v>insert into XWING.SHIP_ACTION (ship_type_id, action_type_id)
values ('14','3');</v>
      </c>
      <c r="Q41" s="64" t="str">
        <f t="shared" si="11"/>
        <v>insert into XWING.SHIP_ACTION (ship_type_id, action_type_id)
values ('15','3');</v>
      </c>
      <c r="R41" s="64" t="str">
        <f t="shared" si="11"/>
        <v>insert into XWING.SHIP_ACTION (ship_type_id, action_type_id)
values ('16','3');</v>
      </c>
      <c r="S41" s="64" t="str">
        <f t="shared" si="9"/>
        <v>insert into XWING.SHIP_ACTION (ship_type_id, action_type_id)
values ('17','3');</v>
      </c>
      <c r="T41" s="64" t="str">
        <f t="shared" si="9"/>
        <v>insert into XWING.SHIP_ACTION (ship_type_id, action_type_id)
values ('18','3');</v>
      </c>
      <c r="U41" s="64" t="str">
        <f t="shared" si="9"/>
        <v>insert into XWING.SHIP_ACTION (ship_type_id, action_type_id)
values ('19','3');</v>
      </c>
      <c r="V41" s="64" t="str">
        <f t="shared" si="9"/>
        <v>insert into XWING.SHIP_ACTION (ship_type_id, action_type_id)
values ('20','3');</v>
      </c>
      <c r="W41" s="64" t="str">
        <f t="shared" si="9"/>
        <v>insert into XWING.SHIP_ACTION (ship_type_id, action_type_id)
values ('21','3');</v>
      </c>
      <c r="X41" s="64" t="str">
        <f t="shared" si="9"/>
        <v>insert into XWING.SHIP_ACTION (ship_type_id, action_type_id)
values ('22','3');</v>
      </c>
      <c r="Y41" s="64" t="str">
        <f t="shared" si="9"/>
        <v>insert into XWING.SHIP_ACTION (ship_type_id, action_type_id)
values ('23','3');</v>
      </c>
      <c r="Z41" s="64" t="str">
        <f t="shared" si="9"/>
        <v>insert into XWING.SHIP_ACTION (ship_type_id, action_type_id)
values ('24','3');</v>
      </c>
      <c r="AA41" s="64" t="str">
        <f t="shared" si="9"/>
        <v/>
      </c>
      <c r="AB41" s="64" t="str">
        <f t="shared" si="9"/>
        <v>insert into XWING.SHIP_ACTION (ship_type_id, action_type_id)
values ('26','3');</v>
      </c>
      <c r="AC41" s="64" t="str">
        <f t="shared" si="9"/>
        <v/>
      </c>
      <c r="AD41" s="64" t="str">
        <f t="shared" si="9"/>
        <v/>
      </c>
      <c r="AE41" s="73" t="str">
        <f t="shared" si="9"/>
        <v>insert into XWING.SHIP_ACTION (ship_type_id, action_type_id)
values ('29','3');</v>
      </c>
      <c r="AF41" s="64" t="str">
        <f t="shared" ref="AF41:AG41" si="12">IF(AF16="x","insert into XWING.SHIP_ACTION (ship_type_id, action_type_id)
values ('"&amp;AF$38&amp;"','"&amp;$B16&amp;"');","")</f>
        <v>insert into XWING.SHIP_ACTION (ship_type_id, action_type_id)
values ('30','3');</v>
      </c>
      <c r="AG41" s="64" t="str">
        <f t="shared" si="12"/>
        <v>insert into XWING.SHIP_ACTION (ship_type_id, action_type_id)
values ('31','3');</v>
      </c>
    </row>
    <row r="42" spans="1:33" x14ac:dyDescent="0.25">
      <c r="C42" s="78" t="str">
        <f t="shared" si="11"/>
        <v/>
      </c>
      <c r="D42" s="78" t="str">
        <f t="shared" si="9"/>
        <v/>
      </c>
      <c r="E42" s="64" t="str">
        <f t="shared" si="9"/>
        <v>insert into XWING.SHIP_ACTION (ship_type_id, action_type_id)
values ('3','1');</v>
      </c>
      <c r="F42" s="64" t="str">
        <f t="shared" si="9"/>
        <v/>
      </c>
      <c r="G42" s="64" t="str">
        <f t="shared" si="9"/>
        <v/>
      </c>
      <c r="H42" s="64" t="str">
        <f t="shared" si="9"/>
        <v>insert into XWING.SHIP_ACTION (ship_type_id, action_type_id)
values ('6','1');</v>
      </c>
      <c r="I42" s="64" t="str">
        <f t="shared" si="9"/>
        <v>insert into XWING.SHIP_ACTION (ship_type_id, action_type_id)
values ('7','1');</v>
      </c>
      <c r="J42" s="64" t="str">
        <f t="shared" si="9"/>
        <v>insert into XWING.SHIP_ACTION (ship_type_id, action_type_id)
values ('8','1');</v>
      </c>
      <c r="K42" s="64" t="str">
        <f t="shared" si="9"/>
        <v>insert into XWING.SHIP_ACTION (ship_type_id, action_type_id)
values ('9','1');</v>
      </c>
      <c r="L42" s="64" t="str">
        <f t="shared" si="9"/>
        <v/>
      </c>
      <c r="M42" s="64" t="str">
        <f t="shared" si="9"/>
        <v/>
      </c>
      <c r="N42" s="64" t="str">
        <f t="shared" si="9"/>
        <v>insert into XWING.SHIP_ACTION (ship_type_id, action_type_id)
values ('12','1');</v>
      </c>
      <c r="O42" s="64" t="str">
        <f t="shared" si="9"/>
        <v/>
      </c>
      <c r="P42" s="64" t="str">
        <f t="shared" si="9"/>
        <v/>
      </c>
      <c r="Q42" s="64" t="str">
        <f t="shared" si="9"/>
        <v>insert into XWING.SHIP_ACTION (ship_type_id, action_type_id)
values ('15','1');</v>
      </c>
      <c r="R42" s="64" t="str">
        <f t="shared" si="9"/>
        <v/>
      </c>
      <c r="S42" s="64" t="str">
        <f t="shared" si="9"/>
        <v/>
      </c>
      <c r="T42" s="64" t="str">
        <f t="shared" si="9"/>
        <v/>
      </c>
      <c r="U42" s="64" t="str">
        <f t="shared" si="9"/>
        <v/>
      </c>
      <c r="V42" s="64" t="str">
        <f t="shared" si="9"/>
        <v/>
      </c>
      <c r="W42" s="64" t="str">
        <f t="shared" si="9"/>
        <v/>
      </c>
      <c r="X42" s="64" t="str">
        <f t="shared" si="9"/>
        <v/>
      </c>
      <c r="Y42" s="64" t="str">
        <f t="shared" si="9"/>
        <v>insert into XWING.SHIP_ACTION (ship_type_id, action_type_id)
values ('23','1');</v>
      </c>
      <c r="Z42" s="64" t="str">
        <f t="shared" si="9"/>
        <v>insert into XWING.SHIP_ACTION (ship_type_id, action_type_id)
values ('24','1');</v>
      </c>
      <c r="AA42" s="64" t="str">
        <f t="shared" si="9"/>
        <v/>
      </c>
      <c r="AB42" s="64" t="str">
        <f t="shared" si="9"/>
        <v/>
      </c>
      <c r="AC42" s="64" t="str">
        <f t="shared" si="9"/>
        <v/>
      </c>
      <c r="AD42" s="64" t="str">
        <f t="shared" si="9"/>
        <v/>
      </c>
      <c r="AE42" s="73" t="str">
        <f t="shared" si="9"/>
        <v/>
      </c>
      <c r="AF42" s="64" t="str">
        <f t="shared" si="10"/>
        <v>insert into XWING.SHIP_ACTION (ship_type_id, action_type_id)
values ('30','1');</v>
      </c>
      <c r="AG42" s="64" t="str">
        <f t="shared" si="10"/>
        <v/>
      </c>
    </row>
    <row r="43" spans="1:33" x14ac:dyDescent="0.25">
      <c r="C43" s="78" t="str">
        <f t="shared" si="11"/>
        <v/>
      </c>
      <c r="D43" s="78" t="str">
        <f t="shared" si="9"/>
        <v/>
      </c>
      <c r="E43" s="64" t="str">
        <f t="shared" si="9"/>
        <v/>
      </c>
      <c r="F43" s="64" t="str">
        <f t="shared" si="9"/>
        <v>insert into XWING.SHIP_ACTION (ship_type_id, action_type_id)
values ('4','4');</v>
      </c>
      <c r="G43" s="64" t="str">
        <f t="shared" si="9"/>
        <v/>
      </c>
      <c r="H43" s="64" t="str">
        <f t="shared" si="9"/>
        <v>insert into XWING.SHIP_ACTION (ship_type_id, action_type_id)
values ('6','4');</v>
      </c>
      <c r="I43" s="64" t="str">
        <f t="shared" si="9"/>
        <v>insert into XWING.SHIP_ACTION (ship_type_id, action_type_id)
values ('7','4');</v>
      </c>
      <c r="J43" s="64" t="str">
        <f t="shared" si="9"/>
        <v>insert into XWING.SHIP_ACTION (ship_type_id, action_type_id)
values ('8','4');</v>
      </c>
      <c r="K43" s="64" t="str">
        <f t="shared" si="9"/>
        <v>insert into XWING.SHIP_ACTION (ship_type_id, action_type_id)
values ('9','4');</v>
      </c>
      <c r="L43" s="64" t="str">
        <f t="shared" si="9"/>
        <v>insert into XWING.SHIP_ACTION (ship_type_id, action_type_id)
values ('10','4');</v>
      </c>
      <c r="M43" s="64" t="str">
        <f t="shared" si="9"/>
        <v>insert into XWING.SHIP_ACTION (ship_type_id, action_type_id)
values ('11','4');</v>
      </c>
      <c r="N43" s="64" t="str">
        <f t="shared" si="9"/>
        <v>insert into XWING.SHIP_ACTION (ship_type_id, action_type_id)
values ('12','4');</v>
      </c>
      <c r="O43" s="64" t="str">
        <f t="shared" si="9"/>
        <v/>
      </c>
      <c r="P43" s="64" t="str">
        <f t="shared" si="9"/>
        <v/>
      </c>
      <c r="Q43" s="64" t="str">
        <f t="shared" si="9"/>
        <v/>
      </c>
      <c r="R43" s="64" t="str">
        <f t="shared" si="9"/>
        <v/>
      </c>
      <c r="S43" s="64" t="str">
        <f t="shared" si="9"/>
        <v/>
      </c>
      <c r="T43" s="64" t="str">
        <f t="shared" si="9"/>
        <v>insert into XWING.SHIP_ACTION (ship_type_id, action_type_id)
values ('18','4');</v>
      </c>
      <c r="U43" s="64" t="str">
        <f t="shared" si="9"/>
        <v/>
      </c>
      <c r="V43" s="64" t="str">
        <f t="shared" si="9"/>
        <v/>
      </c>
      <c r="W43" s="64" t="str">
        <f t="shared" si="9"/>
        <v/>
      </c>
      <c r="X43" s="64" t="str">
        <f t="shared" si="9"/>
        <v>insert into XWING.SHIP_ACTION (ship_type_id, action_type_id)
values ('22','4');</v>
      </c>
      <c r="Y43" s="64" t="str">
        <f t="shared" si="9"/>
        <v>insert into XWING.SHIP_ACTION (ship_type_id, action_type_id)
values ('23','4');</v>
      </c>
      <c r="Z43" s="64" t="str">
        <f t="shared" si="9"/>
        <v/>
      </c>
      <c r="AA43" s="64" t="str">
        <f t="shared" si="9"/>
        <v/>
      </c>
      <c r="AB43" s="64" t="str">
        <f t="shared" si="9"/>
        <v/>
      </c>
      <c r="AC43" s="64" t="str">
        <f t="shared" si="9"/>
        <v/>
      </c>
      <c r="AD43" s="64" t="str">
        <f t="shared" si="9"/>
        <v/>
      </c>
      <c r="AE43" s="73" t="str">
        <f t="shared" si="9"/>
        <v/>
      </c>
      <c r="AF43" s="64" t="str">
        <f t="shared" si="10"/>
        <v/>
      </c>
      <c r="AG43" s="64" t="str">
        <f t="shared" si="10"/>
        <v/>
      </c>
    </row>
    <row r="44" spans="1:33" x14ac:dyDescent="0.25">
      <c r="C44" s="78" t="str">
        <f t="shared" si="11"/>
        <v/>
      </c>
      <c r="D44" s="78" t="str">
        <f t="shared" si="9"/>
        <v/>
      </c>
      <c r="E44" s="64" t="str">
        <f t="shared" si="9"/>
        <v>insert into XWING.SHIP_ACTION (ship_type_id, action_type_id)
values ('3','5');</v>
      </c>
      <c r="F44" s="64" t="str">
        <f t="shared" si="9"/>
        <v/>
      </c>
      <c r="G44" s="64" t="str">
        <f t="shared" si="9"/>
        <v/>
      </c>
      <c r="H44" s="64" t="str">
        <f t="shared" si="9"/>
        <v/>
      </c>
      <c r="I44" s="64" t="str">
        <f t="shared" si="9"/>
        <v/>
      </c>
      <c r="J44" s="64" t="str">
        <f t="shared" si="9"/>
        <v/>
      </c>
      <c r="K44" s="64" t="str">
        <f t="shared" si="9"/>
        <v>insert into XWING.SHIP_ACTION (ship_type_id, action_type_id)
values ('9','5');</v>
      </c>
      <c r="L44" s="64" t="str">
        <f t="shared" si="9"/>
        <v/>
      </c>
      <c r="M44" s="64" t="str">
        <f t="shared" si="9"/>
        <v/>
      </c>
      <c r="N44" s="64" t="str">
        <f t="shared" si="9"/>
        <v/>
      </c>
      <c r="O44" s="64" t="str">
        <f t="shared" si="9"/>
        <v/>
      </c>
      <c r="P44" s="64" t="str">
        <f t="shared" si="9"/>
        <v/>
      </c>
      <c r="Q44" s="64" t="str">
        <f t="shared" si="9"/>
        <v/>
      </c>
      <c r="R44" s="64" t="str">
        <f t="shared" si="9"/>
        <v/>
      </c>
      <c r="S44" s="64" t="str">
        <f t="shared" si="9"/>
        <v/>
      </c>
      <c r="T44" s="64" t="str">
        <f t="shared" si="9"/>
        <v/>
      </c>
      <c r="U44" s="64" t="str">
        <f t="shared" si="9"/>
        <v/>
      </c>
      <c r="V44" s="64" t="str">
        <f t="shared" si="9"/>
        <v/>
      </c>
      <c r="W44" s="64" t="str">
        <f t="shared" si="9"/>
        <v/>
      </c>
      <c r="X44" s="64" t="str">
        <f t="shared" si="9"/>
        <v>insert into XWING.SHIP_ACTION (ship_type_id, action_type_id)
values ('22','5');</v>
      </c>
      <c r="Y44" s="64" t="str">
        <f t="shared" si="9"/>
        <v/>
      </c>
      <c r="Z44" s="64" t="str">
        <f t="shared" si="9"/>
        <v>insert into XWING.SHIP_ACTION (ship_type_id, action_type_id)
values ('24','5');</v>
      </c>
      <c r="AA44" s="64" t="str">
        <f t="shared" si="9"/>
        <v/>
      </c>
      <c r="AB44" s="64" t="str">
        <f t="shared" si="9"/>
        <v/>
      </c>
      <c r="AC44" s="64" t="str">
        <f t="shared" si="9"/>
        <v/>
      </c>
      <c r="AD44" s="64" t="str">
        <f t="shared" si="9"/>
        <v/>
      </c>
      <c r="AE44" s="73" t="str">
        <f t="shared" si="9"/>
        <v/>
      </c>
      <c r="AF44" s="64" t="str">
        <f t="shared" si="10"/>
        <v/>
      </c>
      <c r="AG44" s="64" t="str">
        <f t="shared" si="10"/>
        <v/>
      </c>
    </row>
    <row r="45" spans="1:33" x14ac:dyDescent="0.25">
      <c r="C45" s="78" t="str">
        <f t="shared" si="11"/>
        <v/>
      </c>
      <c r="D45" s="78" t="str">
        <f t="shared" si="9"/>
        <v/>
      </c>
      <c r="E45" s="64" t="str">
        <f t="shared" si="9"/>
        <v/>
      </c>
      <c r="F45" s="64" t="str">
        <f t="shared" si="9"/>
        <v/>
      </c>
      <c r="G45" s="64" t="str">
        <f t="shared" si="9"/>
        <v/>
      </c>
      <c r="H45" s="64" t="str">
        <f t="shared" si="9"/>
        <v/>
      </c>
      <c r="I45" s="64" t="str">
        <f t="shared" si="9"/>
        <v/>
      </c>
      <c r="J45" s="64" t="str">
        <f t="shared" si="9"/>
        <v/>
      </c>
      <c r="K45" s="64" t="str">
        <f t="shared" si="9"/>
        <v/>
      </c>
      <c r="L45" s="64" t="str">
        <f t="shared" si="9"/>
        <v/>
      </c>
      <c r="M45" s="64" t="str">
        <f t="shared" si="9"/>
        <v/>
      </c>
      <c r="N45" s="64" t="str">
        <f t="shared" si="9"/>
        <v>insert into XWING.SHIP_ACTION (ship_type_id, action_type_id)
values ('12','6');</v>
      </c>
      <c r="O45" s="64" t="str">
        <f t="shared" si="9"/>
        <v/>
      </c>
      <c r="P45" s="64" t="str">
        <f t="shared" si="9"/>
        <v/>
      </c>
      <c r="Q45" s="64" t="str">
        <f t="shared" si="9"/>
        <v/>
      </c>
      <c r="R45" s="64" t="str">
        <f t="shared" si="9"/>
        <v/>
      </c>
      <c r="S45" s="64" t="str">
        <f t="shared" si="9"/>
        <v/>
      </c>
      <c r="T45" s="64" t="str">
        <f t="shared" si="9"/>
        <v/>
      </c>
      <c r="U45" s="64" t="str">
        <f t="shared" si="9"/>
        <v/>
      </c>
      <c r="V45" s="64" t="str">
        <f t="shared" si="9"/>
        <v/>
      </c>
      <c r="W45" s="64" t="str">
        <f t="shared" si="9"/>
        <v/>
      </c>
      <c r="X45" s="64" t="str">
        <f t="shared" si="9"/>
        <v/>
      </c>
      <c r="Y45" s="64" t="str">
        <f t="shared" si="9"/>
        <v/>
      </c>
      <c r="Z45" s="64" t="str">
        <f t="shared" si="9"/>
        <v/>
      </c>
      <c r="AA45" s="64" t="str">
        <f t="shared" si="9"/>
        <v/>
      </c>
      <c r="AB45" s="64" t="str">
        <f t="shared" si="9"/>
        <v/>
      </c>
      <c r="AC45" s="64" t="str">
        <f t="shared" si="9"/>
        <v/>
      </c>
      <c r="AD45" s="64" t="str">
        <f t="shared" si="9"/>
        <v/>
      </c>
      <c r="AE45" s="73" t="str">
        <f t="shared" si="9"/>
        <v/>
      </c>
      <c r="AF45" s="64" t="str">
        <f t="shared" si="10"/>
        <v/>
      </c>
      <c r="AG45" s="64" t="str">
        <f t="shared" si="10"/>
        <v/>
      </c>
    </row>
    <row r="46" spans="1:33" x14ac:dyDescent="0.25">
      <c r="C46" s="78" t="str">
        <f t="shared" si="11"/>
        <v/>
      </c>
      <c r="D46" s="78" t="str">
        <f t="shared" si="9"/>
        <v/>
      </c>
      <c r="E46" s="64" t="str">
        <f t="shared" si="9"/>
        <v/>
      </c>
      <c r="F46" s="64" t="str">
        <f t="shared" si="9"/>
        <v/>
      </c>
      <c r="G46" s="64" t="str">
        <f t="shared" si="9"/>
        <v/>
      </c>
      <c r="H46" s="64" t="str">
        <f t="shared" si="9"/>
        <v/>
      </c>
      <c r="I46" s="64" t="str">
        <f t="shared" si="9"/>
        <v/>
      </c>
      <c r="J46" s="64" t="str">
        <f t="shared" si="9"/>
        <v/>
      </c>
      <c r="K46" s="64" t="str">
        <f t="shared" si="9"/>
        <v/>
      </c>
      <c r="L46" s="64" t="str">
        <f t="shared" si="9"/>
        <v/>
      </c>
      <c r="M46" s="64" t="str">
        <f t="shared" si="9"/>
        <v/>
      </c>
      <c r="N46" s="64" t="str">
        <f t="shared" si="9"/>
        <v/>
      </c>
      <c r="O46" s="64" t="str">
        <f t="shared" si="9"/>
        <v/>
      </c>
      <c r="P46" s="64" t="str">
        <f t="shared" si="9"/>
        <v/>
      </c>
      <c r="Q46" s="64" t="str">
        <f t="shared" si="9"/>
        <v/>
      </c>
      <c r="R46" s="64" t="str">
        <f t="shared" si="9"/>
        <v/>
      </c>
      <c r="S46" s="64" t="str">
        <f t="shared" si="9"/>
        <v/>
      </c>
      <c r="T46" s="64" t="str">
        <f t="shared" si="9"/>
        <v/>
      </c>
      <c r="U46" s="64" t="str">
        <f t="shared" si="9"/>
        <v/>
      </c>
      <c r="V46" s="64" t="str">
        <f t="shared" si="9"/>
        <v/>
      </c>
      <c r="W46" s="64" t="str">
        <f t="shared" si="9"/>
        <v/>
      </c>
      <c r="X46" s="64" t="str">
        <f t="shared" si="9"/>
        <v/>
      </c>
      <c r="Y46" s="64" t="str">
        <f t="shared" si="9"/>
        <v/>
      </c>
      <c r="Z46" s="64" t="str">
        <f t="shared" si="9"/>
        <v/>
      </c>
      <c r="AA46" s="64" t="str">
        <f t="shared" si="9"/>
        <v>insert into XWING.SHIP_ACTION (ship_type_id, action_type_id)
values ('25','7');</v>
      </c>
      <c r="AB46" s="64" t="str">
        <f t="shared" si="9"/>
        <v/>
      </c>
      <c r="AC46" s="64" t="str">
        <f t="shared" si="9"/>
        <v>insert into XWING.SHIP_ACTION (ship_type_id, action_type_id)
values ('27','7');</v>
      </c>
      <c r="AD46" s="64" t="str">
        <f t="shared" si="9"/>
        <v>insert into XWING.SHIP_ACTION (ship_type_id, action_type_id)
values ('28','7');</v>
      </c>
      <c r="AE46" s="73" t="str">
        <f t="shared" si="9"/>
        <v/>
      </c>
      <c r="AF46" s="64" t="str">
        <f t="shared" si="10"/>
        <v/>
      </c>
      <c r="AG46" s="64" t="str">
        <f t="shared" si="10"/>
        <v/>
      </c>
    </row>
    <row r="47" spans="1:33" x14ac:dyDescent="0.25">
      <c r="C47" s="78" t="str">
        <f t="shared" si="11"/>
        <v/>
      </c>
      <c r="D47" s="78" t="str">
        <f t="shared" si="9"/>
        <v/>
      </c>
      <c r="E47" s="64" t="str">
        <f t="shared" si="9"/>
        <v/>
      </c>
      <c r="F47" s="64" t="str">
        <f t="shared" si="9"/>
        <v/>
      </c>
      <c r="G47" s="64" t="str">
        <f t="shared" si="9"/>
        <v/>
      </c>
      <c r="H47" s="64" t="str">
        <f t="shared" si="9"/>
        <v/>
      </c>
      <c r="I47" s="64" t="str">
        <f t="shared" si="9"/>
        <v/>
      </c>
      <c r="J47" s="64" t="str">
        <f t="shared" si="9"/>
        <v/>
      </c>
      <c r="K47" s="64" t="str">
        <f t="shared" si="9"/>
        <v/>
      </c>
      <c r="L47" s="64" t="str">
        <f t="shared" si="9"/>
        <v/>
      </c>
      <c r="M47" s="64" t="str">
        <f t="shared" si="9"/>
        <v/>
      </c>
      <c r="N47" s="64" t="str">
        <f t="shared" si="9"/>
        <v/>
      </c>
      <c r="O47" s="64" t="str">
        <f t="shared" si="9"/>
        <v/>
      </c>
      <c r="P47" s="64" t="str">
        <f t="shared" si="9"/>
        <v/>
      </c>
      <c r="Q47" s="64" t="str">
        <f t="shared" si="9"/>
        <v/>
      </c>
      <c r="R47" s="64" t="str">
        <f t="shared" si="9"/>
        <v/>
      </c>
      <c r="S47" s="64" t="str">
        <f t="shared" si="9"/>
        <v/>
      </c>
      <c r="T47" s="64" t="str">
        <f t="shared" si="9"/>
        <v/>
      </c>
      <c r="U47" s="64" t="str">
        <f t="shared" si="9"/>
        <v/>
      </c>
      <c r="V47" s="64" t="str">
        <f t="shared" si="9"/>
        <v/>
      </c>
      <c r="W47" s="64" t="str">
        <f t="shared" si="9"/>
        <v/>
      </c>
      <c r="X47" s="64" t="str">
        <f t="shared" si="9"/>
        <v/>
      </c>
      <c r="Y47" s="64" t="str">
        <f t="shared" si="9"/>
        <v/>
      </c>
      <c r="Z47" s="64" t="str">
        <f t="shared" si="9"/>
        <v/>
      </c>
      <c r="AA47" s="64" t="str">
        <f t="shared" si="9"/>
        <v>insert into XWING.SHIP_ACTION (ship_type_id, action_type_id)
values ('25','8');</v>
      </c>
      <c r="AB47" s="64" t="str">
        <f t="shared" si="9"/>
        <v/>
      </c>
      <c r="AC47" s="64" t="str">
        <f t="shared" si="9"/>
        <v>insert into XWING.SHIP_ACTION (ship_type_id, action_type_id)
values ('27','8');</v>
      </c>
      <c r="AD47" s="64" t="str">
        <f t="shared" si="9"/>
        <v>insert into XWING.SHIP_ACTION (ship_type_id, action_type_id)
values ('28','8');</v>
      </c>
      <c r="AE47" s="73" t="str">
        <f t="shared" si="9"/>
        <v/>
      </c>
      <c r="AF47" s="64" t="str">
        <f t="shared" si="10"/>
        <v/>
      </c>
      <c r="AG47" s="64" t="str">
        <f t="shared" si="10"/>
        <v/>
      </c>
    </row>
    <row r="48" spans="1:33" x14ac:dyDescent="0.25">
      <c r="C48" s="78" t="str">
        <f t="shared" si="11"/>
        <v/>
      </c>
      <c r="D48" s="78" t="str">
        <f t="shared" si="9"/>
        <v/>
      </c>
      <c r="E48" s="64" t="str">
        <f t="shared" si="9"/>
        <v/>
      </c>
      <c r="F48" s="64" t="str">
        <f t="shared" si="9"/>
        <v/>
      </c>
      <c r="G48" s="64" t="str">
        <f t="shared" si="9"/>
        <v/>
      </c>
      <c r="H48" s="64" t="str">
        <f t="shared" si="9"/>
        <v/>
      </c>
      <c r="I48" s="64" t="str">
        <f t="shared" si="9"/>
        <v/>
      </c>
      <c r="J48" s="64" t="str">
        <f t="shared" si="9"/>
        <v/>
      </c>
      <c r="K48" s="64" t="str">
        <f t="shared" si="9"/>
        <v/>
      </c>
      <c r="L48" s="64" t="str">
        <f t="shared" si="9"/>
        <v/>
      </c>
      <c r="M48" s="64" t="str">
        <f t="shared" si="9"/>
        <v/>
      </c>
      <c r="N48" s="64" t="str">
        <f t="shared" si="9"/>
        <v/>
      </c>
      <c r="O48" s="64" t="str">
        <f t="shared" si="9"/>
        <v/>
      </c>
      <c r="P48" s="64" t="str">
        <f t="shared" si="9"/>
        <v/>
      </c>
      <c r="Q48" s="64" t="str">
        <f t="shared" si="9"/>
        <v/>
      </c>
      <c r="R48" s="64" t="str">
        <f t="shared" si="9"/>
        <v/>
      </c>
      <c r="S48" s="64" t="str">
        <f t="shared" si="9"/>
        <v/>
      </c>
      <c r="T48" s="64" t="str">
        <f t="shared" si="9"/>
        <v/>
      </c>
      <c r="U48" s="64" t="str">
        <f t="shared" si="9"/>
        <v/>
      </c>
      <c r="V48" s="64" t="str">
        <f t="shared" si="9"/>
        <v/>
      </c>
      <c r="W48" s="64" t="str">
        <f t="shared" si="9"/>
        <v/>
      </c>
      <c r="X48" s="64" t="str">
        <f t="shared" si="9"/>
        <v/>
      </c>
      <c r="Y48" s="64" t="str">
        <f t="shared" si="9"/>
        <v/>
      </c>
      <c r="Z48" s="64" t="str">
        <f t="shared" si="9"/>
        <v/>
      </c>
      <c r="AA48" s="64" t="str">
        <f t="shared" si="9"/>
        <v>insert into XWING.SHIP_ACTION (ship_type_id, action_type_id)
values ('25','9');</v>
      </c>
      <c r="AB48" s="64" t="str">
        <f t="shared" si="9"/>
        <v/>
      </c>
      <c r="AC48" s="64" t="str">
        <f t="shared" si="9"/>
        <v/>
      </c>
      <c r="AD48" s="64" t="str">
        <f t="shared" si="9"/>
        <v/>
      </c>
      <c r="AE48" s="73" t="str">
        <f t="shared" si="9"/>
        <v/>
      </c>
      <c r="AF48" s="64" t="str">
        <f t="shared" si="10"/>
        <v/>
      </c>
      <c r="AG48" s="64" t="str">
        <f t="shared" si="10"/>
        <v/>
      </c>
    </row>
    <row r="49" spans="3:33" x14ac:dyDescent="0.25">
      <c r="C49" s="78" t="str">
        <f t="shared" si="11"/>
        <v/>
      </c>
      <c r="D49" s="79" t="str">
        <f t="shared" si="9"/>
        <v/>
      </c>
      <c r="E49" s="68" t="str">
        <f t="shared" si="9"/>
        <v/>
      </c>
      <c r="F49" s="68" t="str">
        <f t="shared" si="9"/>
        <v/>
      </c>
      <c r="G49" s="68" t="str">
        <f t="shared" si="9"/>
        <v/>
      </c>
      <c r="H49" s="68" t="str">
        <f t="shared" si="9"/>
        <v/>
      </c>
      <c r="I49" s="68" t="str">
        <f t="shared" si="9"/>
        <v/>
      </c>
      <c r="J49" s="68" t="str">
        <f t="shared" si="9"/>
        <v/>
      </c>
      <c r="K49" s="68" t="str">
        <f t="shared" si="9"/>
        <v/>
      </c>
      <c r="L49" s="68" t="str">
        <f t="shared" si="9"/>
        <v/>
      </c>
      <c r="M49" s="68" t="str">
        <f t="shared" si="9"/>
        <v/>
      </c>
      <c r="N49" s="68" t="str">
        <f t="shared" si="9"/>
        <v/>
      </c>
      <c r="O49" s="68" t="str">
        <f t="shared" si="9"/>
        <v/>
      </c>
      <c r="P49" s="68" t="str">
        <f t="shared" si="9"/>
        <v/>
      </c>
      <c r="Q49" s="68" t="str">
        <f t="shared" si="9"/>
        <v/>
      </c>
      <c r="R49" s="68" t="str">
        <f t="shared" si="9"/>
        <v/>
      </c>
      <c r="S49" s="68" t="str">
        <f t="shared" si="9"/>
        <v/>
      </c>
      <c r="T49" s="68" t="str">
        <f t="shared" si="9"/>
        <v/>
      </c>
      <c r="U49" s="68" t="str">
        <f t="shared" si="9"/>
        <v/>
      </c>
      <c r="V49" s="68" t="str">
        <f t="shared" ref="V49:AE49" si="13">IF(V24="x","insert into XWING.SHIP_ACTION (ship_type_id, action_type_id)
values ('"&amp;V$38&amp;"','"&amp;$B24&amp;"');","")</f>
        <v/>
      </c>
      <c r="W49" s="68" t="str">
        <f t="shared" si="13"/>
        <v/>
      </c>
      <c r="X49" s="68" t="str">
        <f t="shared" si="13"/>
        <v/>
      </c>
      <c r="Y49" s="68" t="str">
        <f t="shared" si="13"/>
        <v/>
      </c>
      <c r="Z49" s="68" t="str">
        <f t="shared" si="13"/>
        <v/>
      </c>
      <c r="AA49" s="68" t="str">
        <f t="shared" si="13"/>
        <v>insert into XWING.SHIP_ACTION (ship_type_id, action_type_id)
values ('25','10');</v>
      </c>
      <c r="AB49" s="68" t="str">
        <f t="shared" si="13"/>
        <v>insert into XWING.SHIP_ACTION (ship_type_id, action_type_id)
values ('26','10');</v>
      </c>
      <c r="AC49" s="68" t="str">
        <f t="shared" si="13"/>
        <v/>
      </c>
      <c r="AD49" s="68" t="str">
        <f t="shared" si="13"/>
        <v/>
      </c>
      <c r="AE49" s="75" t="str">
        <f t="shared" si="13"/>
        <v>insert into XWING.SHIP_ACTION (ship_type_id, action_type_id)
values ('29','10');</v>
      </c>
      <c r="AF49" s="68" t="str">
        <f t="shared" si="10"/>
        <v/>
      </c>
      <c r="AG49" s="68" t="str">
        <f t="shared" si="10"/>
        <v/>
      </c>
    </row>
    <row r="50" spans="3:33" x14ac:dyDescent="0.25">
      <c r="C50" s="78" t="str">
        <f>IF(C25&gt;0,"insert into XWING.SHIP_UPGRADE (ship_type_id, upgrade_type_id, quantity)
values ('"&amp;C$38&amp;"','"&amp;$B25&amp;"', '"&amp;C25&amp;"');","")</f>
        <v>insert into XWING.SHIP_UPGRADE (ship_type_id, upgrade_type_id, quantity)
values ('1','2', '1');</v>
      </c>
      <c r="D50" s="64" t="str">
        <f t="shared" ref="D50:AE59" si="14">IF(D25&gt;0,"insert into XWING.SHIP_UPGRADE (ship_type_id, upgrade_type_id, quantity)
values ('"&amp;D$38&amp;"','"&amp;$B25&amp;"', '"&amp;D25&amp;"');","")</f>
        <v>insert into XWING.SHIP_UPGRADE (ship_type_id, upgrade_type_id, quantity)
values ('2','2', '1');</v>
      </c>
      <c r="E50" s="64" t="str">
        <f t="shared" si="14"/>
        <v/>
      </c>
      <c r="F50" s="64" t="str">
        <f t="shared" si="14"/>
        <v/>
      </c>
      <c r="G50" s="64" t="str">
        <f t="shared" si="14"/>
        <v/>
      </c>
      <c r="H50" s="64" t="str">
        <f t="shared" si="14"/>
        <v>insert into XWING.SHIP_UPGRADE (ship_type_id, upgrade_type_id, quantity)
values ('6','2', '1');</v>
      </c>
      <c r="I50" s="64" t="str">
        <f t="shared" si="14"/>
        <v/>
      </c>
      <c r="J50" s="64" t="str">
        <f t="shared" si="14"/>
        <v/>
      </c>
      <c r="K50" s="64" t="str">
        <f t="shared" si="14"/>
        <v/>
      </c>
      <c r="L50" s="64" t="str">
        <f t="shared" si="14"/>
        <v/>
      </c>
      <c r="M50" s="64" t="str">
        <f t="shared" si="14"/>
        <v/>
      </c>
      <c r="N50" s="64" t="str">
        <f t="shared" si="14"/>
        <v/>
      </c>
      <c r="O50" s="64" t="str">
        <f t="shared" si="14"/>
        <v/>
      </c>
      <c r="P50" s="64" t="str">
        <f t="shared" si="14"/>
        <v/>
      </c>
      <c r="Q50" s="64" t="str">
        <f t="shared" si="14"/>
        <v/>
      </c>
      <c r="R50" s="64" t="str">
        <f t="shared" si="14"/>
        <v/>
      </c>
      <c r="S50" s="64" t="str">
        <f t="shared" si="14"/>
        <v/>
      </c>
      <c r="T50" s="64" t="str">
        <f t="shared" si="14"/>
        <v/>
      </c>
      <c r="U50" s="64" t="str">
        <f t="shared" si="14"/>
        <v/>
      </c>
      <c r="V50" s="64" t="str">
        <f t="shared" si="14"/>
        <v/>
      </c>
      <c r="W50" s="64" t="str">
        <f t="shared" si="14"/>
        <v/>
      </c>
      <c r="X50" s="64" t="str">
        <f t="shared" si="14"/>
        <v/>
      </c>
      <c r="Y50" s="64" t="str">
        <f t="shared" si="14"/>
        <v/>
      </c>
      <c r="Z50" s="64" t="str">
        <f t="shared" si="14"/>
        <v/>
      </c>
      <c r="AA50" s="64" t="str">
        <f t="shared" si="14"/>
        <v/>
      </c>
      <c r="AB50" s="64" t="str">
        <f t="shared" si="14"/>
        <v/>
      </c>
      <c r="AC50" s="64" t="str">
        <f t="shared" si="14"/>
        <v/>
      </c>
      <c r="AD50" s="64" t="str">
        <f t="shared" si="14"/>
        <v/>
      </c>
      <c r="AE50" s="64" t="str">
        <f t="shared" si="14"/>
        <v/>
      </c>
      <c r="AF50" s="64" t="str">
        <f t="shared" ref="AF50:AG59" si="15">IF(AF25&gt;0,"insert into XWING.SHIP_UPGRADE (ship_type_id, upgrade_type_id, quantity)
values ('"&amp;AF$38&amp;"','"&amp;$B25&amp;"', '"&amp;AF25&amp;"');","")</f>
        <v/>
      </c>
      <c r="AG50" s="64" t="str">
        <f t="shared" si="15"/>
        <v/>
      </c>
    </row>
    <row r="51" spans="3:33" x14ac:dyDescent="0.25">
      <c r="C51" s="79" t="str">
        <f t="shared" ref="C51:R62" si="16">IF(C26&gt;0,"insert into XWING.SHIP_UPGRADE (ship_type_id, upgrade_type_id, quantity)
values ('"&amp;C$38&amp;"','"&amp;$B26&amp;"', '"&amp;C26&amp;"');","")</f>
        <v/>
      </c>
      <c r="D51" s="64" t="str">
        <f t="shared" si="16"/>
        <v/>
      </c>
      <c r="E51" s="64" t="str">
        <f t="shared" si="16"/>
        <v/>
      </c>
      <c r="F51" s="64" t="str">
        <f t="shared" si="16"/>
        <v/>
      </c>
      <c r="G51" s="64" t="str">
        <f t="shared" si="16"/>
        <v/>
      </c>
      <c r="H51" s="64" t="str">
        <f t="shared" si="16"/>
        <v/>
      </c>
      <c r="I51" s="64" t="str">
        <f t="shared" si="16"/>
        <v/>
      </c>
      <c r="J51" s="64" t="str">
        <f t="shared" si="16"/>
        <v/>
      </c>
      <c r="K51" s="64" t="str">
        <f t="shared" si="16"/>
        <v/>
      </c>
      <c r="L51" s="64" t="str">
        <f t="shared" si="16"/>
        <v/>
      </c>
      <c r="M51" s="64" t="str">
        <f t="shared" si="16"/>
        <v/>
      </c>
      <c r="N51" s="64" t="str">
        <f t="shared" si="16"/>
        <v/>
      </c>
      <c r="O51" s="64" t="str">
        <f t="shared" si="16"/>
        <v/>
      </c>
      <c r="P51" s="64" t="str">
        <f t="shared" si="16"/>
        <v/>
      </c>
      <c r="Q51" s="64" t="str">
        <f t="shared" si="16"/>
        <v/>
      </c>
      <c r="R51" s="64" t="str">
        <f t="shared" si="16"/>
        <v/>
      </c>
      <c r="S51" s="64" t="str">
        <f t="shared" si="14"/>
        <v/>
      </c>
      <c r="T51" s="64" t="str">
        <f t="shared" si="14"/>
        <v/>
      </c>
      <c r="U51" s="64" t="str">
        <f t="shared" si="14"/>
        <v/>
      </c>
      <c r="V51" s="64" t="str">
        <f t="shared" si="14"/>
        <v>insert into XWING.SHIP_UPGRADE (ship_type_id, upgrade_type_id, quantity)
values ('20','3', '1');</v>
      </c>
      <c r="W51" s="64" t="str">
        <f t="shared" si="14"/>
        <v/>
      </c>
      <c r="X51" s="64" t="str">
        <f t="shared" si="14"/>
        <v/>
      </c>
      <c r="Y51" s="64" t="str">
        <f t="shared" si="14"/>
        <v/>
      </c>
      <c r="Z51" s="64" t="str">
        <f t="shared" si="14"/>
        <v/>
      </c>
      <c r="AA51" s="64" t="str">
        <f t="shared" si="14"/>
        <v/>
      </c>
      <c r="AB51" s="64" t="str">
        <f t="shared" si="14"/>
        <v/>
      </c>
      <c r="AC51" s="64" t="str">
        <f t="shared" si="14"/>
        <v/>
      </c>
      <c r="AD51" s="64" t="str">
        <f t="shared" si="14"/>
        <v/>
      </c>
      <c r="AE51" s="64" t="str">
        <f t="shared" si="14"/>
        <v/>
      </c>
      <c r="AF51" s="64" t="str">
        <f t="shared" ref="AF51:AG51" si="17">IF(AF26&gt;0,"insert into XWING.SHIP_UPGRADE (ship_type_id, upgrade_type_id, quantity)
values ('"&amp;AF$38&amp;"','"&amp;$B26&amp;"', '"&amp;AF26&amp;"');","")</f>
        <v/>
      </c>
      <c r="AG51" s="64" t="str">
        <f t="shared" si="17"/>
        <v/>
      </c>
    </row>
    <row r="52" spans="3:33" x14ac:dyDescent="0.25">
      <c r="C52" t="str">
        <f t="shared" si="16"/>
        <v/>
      </c>
      <c r="D52" s="64" t="str">
        <f t="shared" si="14"/>
        <v/>
      </c>
      <c r="E52" s="64" t="str">
        <f t="shared" si="14"/>
        <v/>
      </c>
      <c r="F52" s="64" t="str">
        <f t="shared" si="14"/>
        <v/>
      </c>
      <c r="G52" s="64" t="str">
        <f t="shared" si="14"/>
        <v/>
      </c>
      <c r="H52" s="64" t="str">
        <f t="shared" si="14"/>
        <v/>
      </c>
      <c r="I52" s="64" t="str">
        <f t="shared" si="14"/>
        <v/>
      </c>
      <c r="J52" s="64" t="str">
        <f t="shared" si="14"/>
        <v/>
      </c>
      <c r="K52" s="64" t="str">
        <f t="shared" si="14"/>
        <v/>
      </c>
      <c r="L52" s="64" t="str">
        <f t="shared" si="14"/>
        <v/>
      </c>
      <c r="M52" s="64" t="str">
        <f t="shared" si="14"/>
        <v/>
      </c>
      <c r="N52" s="64" t="str">
        <f t="shared" si="14"/>
        <v>insert into XWING.SHIP_UPGRADE (ship_type_id, upgrade_type_id, quantity)
values ('12','9', '1');</v>
      </c>
      <c r="O52" s="64" t="str">
        <f t="shared" si="14"/>
        <v>insert into XWING.SHIP_UPGRADE (ship_type_id, upgrade_type_id, quantity)
values ('13','9', '2');</v>
      </c>
      <c r="P52" s="64" t="str">
        <f t="shared" si="14"/>
        <v>insert into XWING.SHIP_UPGRADE (ship_type_id, upgrade_type_id, quantity)
values ('14','9', '2');</v>
      </c>
      <c r="Q52" s="64" t="str">
        <f t="shared" si="14"/>
        <v>insert into XWING.SHIP_UPGRADE (ship_type_id, upgrade_type_id, quantity)
values ('15','9', '1');</v>
      </c>
      <c r="R52" s="64" t="str">
        <f t="shared" si="14"/>
        <v>insert into XWING.SHIP_UPGRADE (ship_type_id, upgrade_type_id, quantity)
values ('16','9', '1');</v>
      </c>
      <c r="S52" s="64" t="str">
        <f t="shared" si="14"/>
        <v>insert into XWING.SHIP_UPGRADE (ship_type_id, upgrade_type_id, quantity)
values ('17','9', '2');</v>
      </c>
      <c r="T52" s="64" t="str">
        <f t="shared" si="14"/>
        <v>insert into XWING.SHIP_UPGRADE (ship_type_id, upgrade_type_id, quantity)
values ('18','9', '1');</v>
      </c>
      <c r="U52" s="64" t="str">
        <f t="shared" si="14"/>
        <v>insert into XWING.SHIP_UPGRADE (ship_type_id, upgrade_type_id, quantity)
values ('19','9', '3');</v>
      </c>
      <c r="V52" s="64" t="str">
        <f t="shared" si="14"/>
        <v/>
      </c>
      <c r="W52" s="64" t="str">
        <f t="shared" si="14"/>
        <v/>
      </c>
      <c r="X52" s="64" t="str">
        <f t="shared" si="14"/>
        <v/>
      </c>
      <c r="Y52" s="64" t="str">
        <f t="shared" si="14"/>
        <v/>
      </c>
      <c r="Z52" s="64" t="str">
        <f t="shared" si="14"/>
        <v/>
      </c>
      <c r="AA52" s="64" t="str">
        <f t="shared" si="14"/>
        <v>insert into XWING.SHIP_UPGRADE (ship_type_id, upgrade_type_id, quantity)
values ('25','9', '2');</v>
      </c>
      <c r="AB52" s="64" t="str">
        <f t="shared" si="14"/>
        <v>insert into XWING.SHIP_UPGRADE (ship_type_id, upgrade_type_id, quantity)
values ('26','9', '1');</v>
      </c>
      <c r="AC52" s="64" t="str">
        <f t="shared" si="14"/>
        <v>insert into XWING.SHIP_UPGRADE (ship_type_id, upgrade_type_id, quantity)
values ('27','9', '1');</v>
      </c>
      <c r="AD52" s="64" t="str">
        <f t="shared" si="14"/>
        <v/>
      </c>
      <c r="AE52" s="64" t="str">
        <f t="shared" si="14"/>
        <v>insert into XWING.SHIP_UPGRADE (ship_type_id, upgrade_type_id, quantity)
values ('29','9', '2');</v>
      </c>
      <c r="AF52" s="64" t="str">
        <f t="shared" si="15"/>
        <v>insert into XWING.SHIP_UPGRADE (ship_type_id, upgrade_type_id, quantity)
values ('30','9', '1');</v>
      </c>
      <c r="AG52" s="64" t="str">
        <f t="shared" si="15"/>
        <v>insert into XWING.SHIP_UPGRADE (ship_type_id, upgrade_type_id, quantity)
values ('31','9', '1');</v>
      </c>
    </row>
    <row r="53" spans="3:33" x14ac:dyDescent="0.25">
      <c r="C53" t="str">
        <f t="shared" si="16"/>
        <v>insert into XWING.SHIP_UPGRADE (ship_type_id, upgrade_type_id, quantity)
values ('1','4', '1');</v>
      </c>
      <c r="D53" s="64" t="str">
        <f t="shared" si="14"/>
        <v>insert into XWING.SHIP_UPGRADE (ship_type_id, upgrade_type_id, quantity)
values ('2','4', '2');</v>
      </c>
      <c r="E53" s="64" t="str">
        <f t="shared" si="14"/>
        <v/>
      </c>
      <c r="F53" s="64" t="str">
        <f t="shared" si="14"/>
        <v>insert into XWING.SHIP_UPGRADE (ship_type_id, upgrade_type_id, quantity)
values ('4','4', '2');</v>
      </c>
      <c r="G53" s="64" t="str">
        <f t="shared" si="14"/>
        <v/>
      </c>
      <c r="H53" s="64" t="str">
        <f t="shared" si="14"/>
        <v>insert into XWING.SHIP_UPGRADE (ship_type_id, upgrade_type_id, quantity)
values ('6','4', '1');</v>
      </c>
      <c r="I53" s="64" t="str">
        <f t="shared" si="14"/>
        <v/>
      </c>
      <c r="J53" s="64" t="str">
        <f t="shared" si="14"/>
        <v/>
      </c>
      <c r="K53" s="64" t="str">
        <f t="shared" si="14"/>
        <v/>
      </c>
      <c r="L53" s="64" t="str">
        <f t="shared" si="14"/>
        <v>insert into XWING.SHIP_UPGRADE (ship_type_id, upgrade_type_id, quantity)
values ('10','4', '2');</v>
      </c>
      <c r="M53" s="64" t="str">
        <f t="shared" si="14"/>
        <v/>
      </c>
      <c r="N53" s="64" t="str">
        <f t="shared" si="14"/>
        <v/>
      </c>
      <c r="O53" s="64" t="str">
        <f t="shared" si="14"/>
        <v/>
      </c>
      <c r="P53" s="64" t="str">
        <f t="shared" si="14"/>
        <v/>
      </c>
      <c r="Q53" s="64" t="str">
        <f t="shared" si="14"/>
        <v/>
      </c>
      <c r="R53" s="64" t="str">
        <f t="shared" si="14"/>
        <v/>
      </c>
      <c r="S53" s="64" t="str">
        <f t="shared" si="14"/>
        <v/>
      </c>
      <c r="T53" s="64" t="str">
        <f t="shared" si="14"/>
        <v/>
      </c>
      <c r="U53" s="64" t="str">
        <f t="shared" si="14"/>
        <v>insert into XWING.SHIP_UPGRADE (ship_type_id, upgrade_type_id, quantity)
values ('19','4', '1');</v>
      </c>
      <c r="V53" s="64" t="str">
        <f t="shared" si="14"/>
        <v>insert into XWING.SHIP_UPGRADE (ship_type_id, upgrade_type_id, quantity)
values ('20','4', '2');</v>
      </c>
      <c r="W53" s="64" t="str">
        <f t="shared" si="14"/>
        <v/>
      </c>
      <c r="X53" s="64" t="str">
        <f t="shared" si="14"/>
        <v>insert into XWING.SHIP_UPGRADE (ship_type_id, upgrade_type_id, quantity)
values ('22','4', '1');</v>
      </c>
      <c r="Y53" s="64" t="str">
        <f t="shared" si="14"/>
        <v/>
      </c>
      <c r="Z53" s="64" t="str">
        <f t="shared" si="14"/>
        <v/>
      </c>
      <c r="AA53" s="64" t="str">
        <f t="shared" si="14"/>
        <v/>
      </c>
      <c r="AB53" s="64" t="str">
        <f t="shared" si="14"/>
        <v/>
      </c>
      <c r="AC53" s="64" t="str">
        <f t="shared" si="14"/>
        <v/>
      </c>
      <c r="AD53" s="64" t="str">
        <f t="shared" si="14"/>
        <v/>
      </c>
      <c r="AE53" s="64" t="str">
        <f t="shared" si="14"/>
        <v/>
      </c>
      <c r="AF53" s="64" t="str">
        <f t="shared" si="15"/>
        <v/>
      </c>
      <c r="AG53" s="64" t="str">
        <f t="shared" si="15"/>
        <v/>
      </c>
    </row>
    <row r="54" spans="3:33" x14ac:dyDescent="0.25">
      <c r="C54" t="str">
        <f t="shared" si="16"/>
        <v/>
      </c>
      <c r="D54" s="64" t="str">
        <f t="shared" si="14"/>
        <v/>
      </c>
      <c r="E54" s="64" t="str">
        <f t="shared" si="14"/>
        <v>insert into XWING.SHIP_UPGRADE (ship_type_id, upgrade_type_id, quantity)
values ('3','5', '1');</v>
      </c>
      <c r="F54" s="64" t="str">
        <f t="shared" si="14"/>
        <v/>
      </c>
      <c r="G54" s="64" t="str">
        <f t="shared" si="14"/>
        <v>insert into XWING.SHIP_UPGRADE (ship_type_id, upgrade_type_id, quantity)
values ('5','5', '1');</v>
      </c>
      <c r="H54" s="64" t="str">
        <f t="shared" si="14"/>
        <v/>
      </c>
      <c r="I54" s="64" t="str">
        <f t="shared" si="14"/>
        <v/>
      </c>
      <c r="J54" s="64" t="str">
        <f t="shared" si="14"/>
        <v>insert into XWING.SHIP_UPGRADE (ship_type_id, upgrade_type_id, quantity)
values ('8','5', '1');</v>
      </c>
      <c r="K54" s="64" t="str">
        <f t="shared" si="14"/>
        <v/>
      </c>
      <c r="L54" s="64" t="str">
        <f t="shared" si="14"/>
        <v>insert into XWING.SHIP_UPGRADE (ship_type_id, upgrade_type_id, quantity)
values ('10','5', '2');</v>
      </c>
      <c r="M54" s="64" t="str">
        <f t="shared" si="14"/>
        <v>insert into XWING.SHIP_UPGRADE (ship_type_id, upgrade_type_id, quantity)
values ('11','5', '1');</v>
      </c>
      <c r="N54" s="64" t="str">
        <f t="shared" si="14"/>
        <v/>
      </c>
      <c r="O54" s="64" t="str">
        <f t="shared" si="14"/>
        <v/>
      </c>
      <c r="P54" s="64" t="str">
        <f t="shared" si="14"/>
        <v>insert into XWING.SHIP_UPGRADE (ship_type_id, upgrade_type_id, quantity)
values ('14','5', '1');</v>
      </c>
      <c r="Q54" s="64" t="str">
        <f t="shared" si="14"/>
        <v>insert into XWING.SHIP_UPGRADE (ship_type_id, upgrade_type_id, quantity)
values ('15','5', '1');</v>
      </c>
      <c r="R54" s="64" t="str">
        <f t="shared" si="14"/>
        <v/>
      </c>
      <c r="S54" s="64" t="str">
        <f t="shared" si="14"/>
        <v/>
      </c>
      <c r="T54" s="64" t="str">
        <f t="shared" si="14"/>
        <v>insert into XWING.SHIP_UPGRADE (ship_type_id, upgrade_type_id, quantity)
values ('18','5', '1');</v>
      </c>
      <c r="U54" s="64" t="str">
        <f t="shared" si="14"/>
        <v/>
      </c>
      <c r="V54" s="64" t="str">
        <f t="shared" si="14"/>
        <v/>
      </c>
      <c r="W54" s="64" t="str">
        <f t="shared" si="14"/>
        <v>insert into XWING.SHIP_UPGRADE (ship_type_id, upgrade_type_id, quantity)
values ('21','5', '1');</v>
      </c>
      <c r="X54" s="64" t="str">
        <f t="shared" si="14"/>
        <v/>
      </c>
      <c r="Y54" s="64" t="str">
        <f t="shared" si="14"/>
        <v/>
      </c>
      <c r="Z54" s="64" t="str">
        <f t="shared" si="14"/>
        <v/>
      </c>
      <c r="AA54" s="64" t="str">
        <f t="shared" si="14"/>
        <v/>
      </c>
      <c r="AB54" s="64" t="str">
        <f t="shared" si="14"/>
        <v/>
      </c>
      <c r="AC54" s="64" t="str">
        <f t="shared" si="14"/>
        <v/>
      </c>
      <c r="AD54" s="64" t="str">
        <f t="shared" si="14"/>
        <v/>
      </c>
      <c r="AE54" s="64" t="str">
        <f t="shared" si="14"/>
        <v/>
      </c>
      <c r="AF54" s="64" t="str">
        <f t="shared" si="15"/>
        <v>insert into XWING.SHIP_UPGRADE (ship_type_id, upgrade_type_id, quantity)
values ('30','5', '1');</v>
      </c>
      <c r="AG54" s="64" t="str">
        <f t="shared" si="15"/>
        <v/>
      </c>
    </row>
    <row r="55" spans="3:33" x14ac:dyDescent="0.25">
      <c r="C55" t="str">
        <f t="shared" si="16"/>
        <v/>
      </c>
      <c r="D55" s="64" t="str">
        <f t="shared" si="14"/>
        <v/>
      </c>
      <c r="E55" s="64" t="str">
        <f t="shared" si="14"/>
        <v/>
      </c>
      <c r="F55" s="64" t="str">
        <f t="shared" si="14"/>
        <v>insert into XWING.SHIP_UPGRADE (ship_type_id, upgrade_type_id, quantity)
values ('4','8', '1');</v>
      </c>
      <c r="G55" s="64" t="str">
        <f t="shared" si="14"/>
        <v/>
      </c>
      <c r="H55" s="64" t="str">
        <f t="shared" si="14"/>
        <v/>
      </c>
      <c r="I55" s="64" t="str">
        <f t="shared" si="14"/>
        <v/>
      </c>
      <c r="J55" s="64" t="str">
        <f t="shared" si="14"/>
        <v/>
      </c>
      <c r="K55" s="64" t="str">
        <f t="shared" si="14"/>
        <v/>
      </c>
      <c r="L55" s="64" t="str">
        <f t="shared" si="14"/>
        <v/>
      </c>
      <c r="M55" s="64" t="str">
        <f t="shared" si="14"/>
        <v>insert into XWING.SHIP_UPGRADE (ship_type_id, upgrade_type_id, quantity)
values ('11','8', '1');</v>
      </c>
      <c r="N55" s="64" t="str">
        <f t="shared" si="14"/>
        <v/>
      </c>
      <c r="O55" s="64" t="str">
        <f t="shared" si="14"/>
        <v/>
      </c>
      <c r="P55" s="64" t="str">
        <f t="shared" si="14"/>
        <v/>
      </c>
      <c r="Q55" s="64" t="str">
        <f t="shared" si="14"/>
        <v>insert into XWING.SHIP_UPGRADE (ship_type_id, upgrade_type_id, quantity)
values ('15','8', '1');</v>
      </c>
      <c r="R55" s="64" t="str">
        <f t="shared" si="14"/>
        <v/>
      </c>
      <c r="S55" s="64" t="str">
        <f t="shared" si="14"/>
        <v>insert into XWING.SHIP_UPGRADE (ship_type_id, upgrade_type_id, quantity)
values ('17','8', '1');</v>
      </c>
      <c r="T55" s="64" t="str">
        <f t="shared" si="14"/>
        <v>insert into XWING.SHIP_UPGRADE (ship_type_id, upgrade_type_id, quantity)
values ('18','8', '1');</v>
      </c>
      <c r="U55" s="64" t="str">
        <f t="shared" si="14"/>
        <v/>
      </c>
      <c r="V55" s="64" t="str">
        <f t="shared" si="14"/>
        <v/>
      </c>
      <c r="W55" s="64" t="str">
        <f t="shared" si="14"/>
        <v/>
      </c>
      <c r="X55" s="64" t="str">
        <f t="shared" si="14"/>
        <v/>
      </c>
      <c r="Y55" s="64" t="str">
        <f t="shared" si="14"/>
        <v/>
      </c>
      <c r="Z55" s="64" t="str">
        <f t="shared" si="14"/>
        <v>insert into XWING.SHIP_UPGRADE (ship_type_id, upgrade_type_id, quantity)
values ('24','8', '2');</v>
      </c>
      <c r="AA55" s="64" t="str">
        <f t="shared" si="14"/>
        <v/>
      </c>
      <c r="AB55" s="64" t="str">
        <f t="shared" si="14"/>
        <v/>
      </c>
      <c r="AC55" s="64" t="str">
        <f t="shared" si="14"/>
        <v/>
      </c>
      <c r="AD55" s="64" t="str">
        <f t="shared" si="14"/>
        <v/>
      </c>
      <c r="AE55" s="64" t="str">
        <f t="shared" si="14"/>
        <v/>
      </c>
      <c r="AF55" s="64" t="str">
        <f t="shared" si="15"/>
        <v>insert into XWING.SHIP_UPGRADE (ship_type_id, upgrade_type_id, quantity)
values ('30','8', '1');</v>
      </c>
      <c r="AG55" s="64" t="str">
        <f t="shared" si="15"/>
        <v/>
      </c>
    </row>
    <row r="56" spans="3:33" x14ac:dyDescent="0.25">
      <c r="C56" t="str">
        <f t="shared" si="16"/>
        <v/>
      </c>
      <c r="D56" s="64" t="str">
        <f t="shared" si="14"/>
        <v>insert into XWING.SHIP_UPGRADE (ship_type_id, upgrade_type_id, quantity)
values ('2','7', '1');</v>
      </c>
      <c r="E56" s="64" t="str">
        <f t="shared" si="14"/>
        <v/>
      </c>
      <c r="F56" s="64" t="str">
        <f t="shared" si="14"/>
        <v/>
      </c>
      <c r="G56" s="64" t="str">
        <f t="shared" si="14"/>
        <v/>
      </c>
      <c r="H56" s="64" t="str">
        <f t="shared" si="14"/>
        <v/>
      </c>
      <c r="I56" s="64" t="str">
        <f t="shared" si="14"/>
        <v/>
      </c>
      <c r="J56" s="64" t="str">
        <f t="shared" si="14"/>
        <v/>
      </c>
      <c r="K56" s="64" t="str">
        <f t="shared" si="14"/>
        <v/>
      </c>
      <c r="L56" s="64" t="str">
        <f t="shared" si="14"/>
        <v/>
      </c>
      <c r="M56" s="64" t="str">
        <f t="shared" si="14"/>
        <v/>
      </c>
      <c r="N56" s="64" t="str">
        <f t="shared" si="14"/>
        <v/>
      </c>
      <c r="O56" s="64" t="str">
        <f t="shared" si="14"/>
        <v/>
      </c>
      <c r="P56" s="64" t="str">
        <f t="shared" si="14"/>
        <v/>
      </c>
      <c r="Q56" s="64" t="str">
        <f t="shared" si="14"/>
        <v/>
      </c>
      <c r="R56" s="64" t="str">
        <f t="shared" si="14"/>
        <v>insert into XWING.SHIP_UPGRADE (ship_type_id, upgrade_type_id, quantity)
values ('16','7', '1');</v>
      </c>
      <c r="S56" s="64" t="str">
        <f t="shared" si="14"/>
        <v/>
      </c>
      <c r="T56" s="64" t="str">
        <f t="shared" si="14"/>
        <v/>
      </c>
      <c r="U56" s="64" t="str">
        <f t="shared" si="14"/>
        <v/>
      </c>
      <c r="V56" s="64" t="str">
        <f t="shared" si="14"/>
        <v>insert into XWING.SHIP_UPGRADE (ship_type_id, upgrade_type_id, quantity)
values ('20','7', '1');</v>
      </c>
      <c r="W56" s="64" t="str">
        <f t="shared" si="14"/>
        <v/>
      </c>
      <c r="X56" s="64" t="str">
        <f t="shared" si="14"/>
        <v/>
      </c>
      <c r="Y56" s="64" t="str">
        <f t="shared" si="14"/>
        <v/>
      </c>
      <c r="Z56" s="64" t="str">
        <f t="shared" si="14"/>
        <v/>
      </c>
      <c r="AA56" s="64" t="str">
        <f t="shared" si="14"/>
        <v/>
      </c>
      <c r="AB56" s="64" t="str">
        <f t="shared" si="14"/>
        <v/>
      </c>
      <c r="AC56" s="64" t="str">
        <f t="shared" si="14"/>
        <v/>
      </c>
      <c r="AD56" s="64" t="str">
        <f t="shared" si="14"/>
        <v/>
      </c>
      <c r="AE56" s="64" t="str">
        <f t="shared" si="14"/>
        <v/>
      </c>
      <c r="AF56" s="64" t="str">
        <f t="shared" si="15"/>
        <v/>
      </c>
      <c r="AG56" s="64" t="str">
        <f t="shared" si="15"/>
        <v>insert into XWING.SHIP_UPGRADE (ship_type_id, upgrade_type_id, quantity)
values ('31','7', '1');</v>
      </c>
    </row>
    <row r="57" spans="3:33" x14ac:dyDescent="0.25">
      <c r="C57" t="str">
        <f t="shared" si="16"/>
        <v/>
      </c>
      <c r="D57" s="64" t="str">
        <f t="shared" si="14"/>
        <v/>
      </c>
      <c r="E57" s="64" t="str">
        <f t="shared" si="14"/>
        <v/>
      </c>
      <c r="F57" s="64" t="str">
        <f t="shared" si="14"/>
        <v/>
      </c>
      <c r="G57" s="64" t="str">
        <f t="shared" si="14"/>
        <v/>
      </c>
      <c r="H57" s="64" t="str">
        <f t="shared" si="14"/>
        <v/>
      </c>
      <c r="I57" s="64" t="str">
        <f t="shared" si="14"/>
        <v/>
      </c>
      <c r="J57" s="64" t="str">
        <f t="shared" si="14"/>
        <v/>
      </c>
      <c r="K57" s="64" t="str">
        <f t="shared" si="14"/>
        <v/>
      </c>
      <c r="L57" s="64" t="str">
        <f t="shared" si="14"/>
        <v>insert into XWING.SHIP_UPGRADE (ship_type_id, upgrade_type_id, quantity)
values ('10','6', '1');</v>
      </c>
      <c r="M57" s="64" t="str">
        <f t="shared" si="14"/>
        <v/>
      </c>
      <c r="N57" s="64" t="str">
        <f t="shared" si="14"/>
        <v/>
      </c>
      <c r="O57" s="64" t="str">
        <f t="shared" si="14"/>
        <v/>
      </c>
      <c r="P57" s="64" t="str">
        <f t="shared" si="14"/>
        <v/>
      </c>
      <c r="Q57" s="64" t="str">
        <f t="shared" si="14"/>
        <v>insert into XWING.SHIP_UPGRADE (ship_type_id, upgrade_type_id, quantity)
values ('15','6', '1');</v>
      </c>
      <c r="R57" s="64" t="str">
        <f t="shared" si="14"/>
        <v/>
      </c>
      <c r="S57" s="64" t="str">
        <f t="shared" si="14"/>
        <v/>
      </c>
      <c r="T57" s="64" t="str">
        <f t="shared" si="14"/>
        <v/>
      </c>
      <c r="U57" s="64" t="str">
        <f t="shared" si="14"/>
        <v>insert into XWING.SHIP_UPGRADE (ship_type_id, upgrade_type_id, quantity)
values ('19','6', '1');</v>
      </c>
      <c r="V57" s="64" t="str">
        <f t="shared" si="14"/>
        <v/>
      </c>
      <c r="W57" s="64" t="str">
        <f t="shared" si="14"/>
        <v/>
      </c>
      <c r="X57" s="64" t="str">
        <f t="shared" si="14"/>
        <v/>
      </c>
      <c r="Y57" s="64" t="str">
        <f t="shared" si="14"/>
        <v/>
      </c>
      <c r="Z57" s="64" t="str">
        <f t="shared" si="14"/>
        <v>insert into XWING.SHIP_UPGRADE (ship_type_id, upgrade_type_id, quantity)
values ('24','6', '1');</v>
      </c>
      <c r="AA57" s="64" t="str">
        <f t="shared" si="14"/>
        <v/>
      </c>
      <c r="AB57" s="64" t="str">
        <f t="shared" si="14"/>
        <v/>
      </c>
      <c r="AC57" s="64" t="str">
        <f t="shared" si="14"/>
        <v/>
      </c>
      <c r="AD57" s="64" t="str">
        <f t="shared" si="14"/>
        <v/>
      </c>
      <c r="AE57" s="64" t="str">
        <f t="shared" si="14"/>
        <v/>
      </c>
      <c r="AF57" s="64" t="str">
        <f t="shared" si="15"/>
        <v>insert into XWING.SHIP_UPGRADE (ship_type_id, upgrade_type_id, quantity)
values ('30','6', '1');</v>
      </c>
      <c r="AG57" s="64" t="str">
        <f t="shared" si="15"/>
        <v/>
      </c>
    </row>
    <row r="58" spans="3:33" x14ac:dyDescent="0.25">
      <c r="C58" t="str">
        <f t="shared" si="16"/>
        <v/>
      </c>
      <c r="D58" s="64" t="str">
        <f t="shared" si="14"/>
        <v/>
      </c>
      <c r="E58" s="64" t="str">
        <f t="shared" si="14"/>
        <v/>
      </c>
      <c r="F58" s="64" t="str">
        <f t="shared" si="14"/>
        <v>insert into XWING.SHIP_UPGRADE (ship_type_id, upgrade_type_id, quantity)
values ('4','10', '1');</v>
      </c>
      <c r="G58" s="64" t="str">
        <f t="shared" si="14"/>
        <v/>
      </c>
      <c r="H58" s="64" t="str">
        <f t="shared" si="14"/>
        <v>insert into XWING.SHIP_UPGRADE (ship_type_id, upgrade_type_id, quantity)
values ('6','10', '1');</v>
      </c>
      <c r="I58" s="64" t="str">
        <f t="shared" si="14"/>
        <v/>
      </c>
      <c r="J58" s="64" t="str">
        <f t="shared" si="14"/>
        <v/>
      </c>
      <c r="K58" s="64" t="str">
        <f t="shared" si="14"/>
        <v/>
      </c>
      <c r="L58" s="64" t="str">
        <f t="shared" si="14"/>
        <v/>
      </c>
      <c r="M58" s="64" t="str">
        <f t="shared" si="14"/>
        <v/>
      </c>
      <c r="N58" s="64" t="str">
        <f t="shared" si="14"/>
        <v>insert into XWING.SHIP_UPGRADE (ship_type_id, upgrade_type_id, quantity)
values ('12','10', '1');</v>
      </c>
      <c r="O58" s="64" t="str">
        <f t="shared" si="14"/>
        <v/>
      </c>
      <c r="P58" s="64" t="str">
        <f t="shared" si="14"/>
        <v/>
      </c>
      <c r="Q58" s="64" t="str">
        <f t="shared" si="14"/>
        <v/>
      </c>
      <c r="R58" s="64" t="str">
        <f t="shared" si="14"/>
        <v/>
      </c>
      <c r="S58" s="64" t="str">
        <f t="shared" si="14"/>
        <v>insert into XWING.SHIP_UPGRADE (ship_type_id, upgrade_type_id, quantity)
values ('17','10', '1');</v>
      </c>
      <c r="T58" s="64" t="str">
        <f t="shared" si="14"/>
        <v/>
      </c>
      <c r="U58" s="64" t="str">
        <f t="shared" si="14"/>
        <v/>
      </c>
      <c r="V58" s="64" t="str">
        <f t="shared" si="14"/>
        <v/>
      </c>
      <c r="W58" s="64" t="str">
        <f t="shared" si="14"/>
        <v/>
      </c>
      <c r="X58" s="64" t="str">
        <f t="shared" si="14"/>
        <v/>
      </c>
      <c r="Y58" s="64" t="str">
        <f t="shared" si="14"/>
        <v/>
      </c>
      <c r="Z58" s="64" t="str">
        <f t="shared" si="14"/>
        <v>insert into XWING.SHIP_UPGRADE (ship_type_id, upgrade_type_id, quantity)
values ('24','10', '1');</v>
      </c>
      <c r="AA58" s="64" t="str">
        <f t="shared" si="14"/>
        <v/>
      </c>
      <c r="AB58" s="64" t="str">
        <f t="shared" si="14"/>
        <v/>
      </c>
      <c r="AC58" s="64" t="str">
        <f t="shared" si="14"/>
        <v/>
      </c>
      <c r="AD58" s="64" t="str">
        <f t="shared" si="14"/>
        <v/>
      </c>
      <c r="AE58" s="64" t="str">
        <f t="shared" si="14"/>
        <v/>
      </c>
      <c r="AF58" s="64" t="str">
        <f t="shared" si="15"/>
        <v/>
      </c>
      <c r="AG58" s="64" t="str">
        <f t="shared" si="15"/>
        <v/>
      </c>
    </row>
    <row r="59" spans="3:33" x14ac:dyDescent="0.25">
      <c r="C59" t="str">
        <f t="shared" si="16"/>
        <v/>
      </c>
      <c r="D59" s="64" t="str">
        <f t="shared" si="14"/>
        <v/>
      </c>
      <c r="E59" s="64" t="str">
        <f t="shared" si="14"/>
        <v/>
      </c>
      <c r="F59" s="64" t="str">
        <f t="shared" si="14"/>
        <v/>
      </c>
      <c r="G59" s="64" t="str">
        <f t="shared" si="14"/>
        <v/>
      </c>
      <c r="H59" s="64" t="str">
        <f t="shared" si="14"/>
        <v/>
      </c>
      <c r="I59" s="64" t="str">
        <f t="shared" si="14"/>
        <v/>
      </c>
      <c r="J59" s="64" t="str">
        <f t="shared" si="14"/>
        <v/>
      </c>
      <c r="K59" s="64" t="str">
        <f t="shared" si="14"/>
        <v/>
      </c>
      <c r="L59" s="64" t="str">
        <f t="shared" si="14"/>
        <v/>
      </c>
      <c r="M59" s="64" t="str">
        <f t="shared" si="14"/>
        <v/>
      </c>
      <c r="N59" s="64" t="str">
        <f t="shared" si="14"/>
        <v/>
      </c>
      <c r="O59" s="64" t="str">
        <f t="shared" si="14"/>
        <v/>
      </c>
      <c r="P59" s="64" t="str">
        <f t="shared" si="14"/>
        <v/>
      </c>
      <c r="Q59" s="64" t="str">
        <f t="shared" si="14"/>
        <v/>
      </c>
      <c r="R59" s="64" t="str">
        <f t="shared" si="14"/>
        <v/>
      </c>
      <c r="S59" s="64" t="str">
        <f t="shared" si="14"/>
        <v/>
      </c>
      <c r="T59" s="64" t="str">
        <f t="shared" si="14"/>
        <v/>
      </c>
      <c r="U59" s="64" t="str">
        <f t="shared" si="14"/>
        <v/>
      </c>
      <c r="V59" s="64" t="str">
        <f t="shared" ref="D59:AE62" si="18">IF(V34&gt;0,"insert into XWING.SHIP_UPGRADE (ship_type_id, upgrade_type_id, quantity)
values ('"&amp;V$38&amp;"','"&amp;$B34&amp;"', '"&amp;V34&amp;"');","")</f>
        <v/>
      </c>
      <c r="W59" s="64" t="str">
        <f t="shared" si="18"/>
        <v>insert into XWING.SHIP_UPGRADE (ship_type_id, upgrade_type_id, quantity)
values ('21','11', '1');</v>
      </c>
      <c r="X59" s="64" t="str">
        <f t="shared" si="18"/>
        <v/>
      </c>
      <c r="Y59" s="64" t="str">
        <f t="shared" si="18"/>
        <v/>
      </c>
      <c r="Z59" s="64" t="str">
        <f t="shared" si="18"/>
        <v>insert into XWING.SHIP_UPGRADE (ship_type_id, upgrade_type_id, quantity)
values ('24','11', '1');</v>
      </c>
      <c r="AA59" s="64" t="str">
        <f t="shared" si="18"/>
        <v/>
      </c>
      <c r="AB59" s="64" t="str">
        <f t="shared" si="18"/>
        <v/>
      </c>
      <c r="AC59" s="64" t="str">
        <f t="shared" si="18"/>
        <v/>
      </c>
      <c r="AD59" s="64" t="str">
        <f t="shared" si="18"/>
        <v/>
      </c>
      <c r="AE59" s="64" t="str">
        <f t="shared" si="18"/>
        <v/>
      </c>
      <c r="AF59" s="64" t="str">
        <f t="shared" si="15"/>
        <v>insert into XWING.SHIP_UPGRADE (ship_type_id, upgrade_type_id, quantity)
values ('30','11', '1');</v>
      </c>
      <c r="AG59" s="64" t="str">
        <f t="shared" si="15"/>
        <v>insert into XWING.SHIP_UPGRADE (ship_type_id, upgrade_type_id, quantity)
values ('31','11', '1');</v>
      </c>
    </row>
    <row r="60" spans="3:33" x14ac:dyDescent="0.25">
      <c r="C60" t="str">
        <f t="shared" si="16"/>
        <v/>
      </c>
      <c r="D60" s="64" t="str">
        <f t="shared" si="18"/>
        <v/>
      </c>
      <c r="E60" s="64" t="str">
        <f t="shared" si="18"/>
        <v/>
      </c>
      <c r="F60" s="64" t="str">
        <f t="shared" si="18"/>
        <v/>
      </c>
      <c r="G60" s="64" t="str">
        <f t="shared" si="18"/>
        <v/>
      </c>
      <c r="H60" s="64" t="str">
        <f t="shared" si="18"/>
        <v/>
      </c>
      <c r="I60" s="64" t="str">
        <f t="shared" si="18"/>
        <v/>
      </c>
      <c r="J60" s="64" t="str">
        <f t="shared" si="18"/>
        <v/>
      </c>
      <c r="K60" s="64" t="str">
        <f t="shared" si="18"/>
        <v/>
      </c>
      <c r="L60" s="64" t="str">
        <f t="shared" si="18"/>
        <v/>
      </c>
      <c r="M60" s="64" t="str">
        <f t="shared" si="18"/>
        <v/>
      </c>
      <c r="N60" s="64" t="str">
        <f t="shared" si="18"/>
        <v/>
      </c>
      <c r="O60" s="64" t="str">
        <f t="shared" si="18"/>
        <v/>
      </c>
      <c r="P60" s="64" t="str">
        <f t="shared" si="18"/>
        <v/>
      </c>
      <c r="Q60" s="64" t="str">
        <f t="shared" si="18"/>
        <v/>
      </c>
      <c r="R60" s="64" t="str">
        <f t="shared" si="18"/>
        <v/>
      </c>
      <c r="S60" s="64" t="str">
        <f t="shared" si="18"/>
        <v/>
      </c>
      <c r="T60" s="64" t="str">
        <f t="shared" si="18"/>
        <v/>
      </c>
      <c r="U60" s="64" t="str">
        <f t="shared" si="18"/>
        <v/>
      </c>
      <c r="V60" s="64" t="str">
        <f t="shared" si="18"/>
        <v/>
      </c>
      <c r="W60" s="64" t="str">
        <f t="shared" si="18"/>
        <v/>
      </c>
      <c r="X60" s="64" t="str">
        <f t="shared" si="18"/>
        <v/>
      </c>
      <c r="Y60" s="64" t="str">
        <f t="shared" si="18"/>
        <v/>
      </c>
      <c r="Z60" s="64" t="str">
        <f t="shared" si="18"/>
        <v/>
      </c>
      <c r="AA60" s="64" t="str">
        <f t="shared" si="18"/>
        <v>insert into XWING.SHIP_UPGRADE (ship_type_id, upgrade_type_id, quantity)
values ('25','14', '3');</v>
      </c>
      <c r="AB60" s="64" t="str">
        <f t="shared" si="18"/>
        <v>insert into XWING.SHIP_UPGRADE (ship_type_id, upgrade_type_id, quantity)
values ('26','14', '1');</v>
      </c>
      <c r="AC60" s="64" t="str">
        <f t="shared" si="18"/>
        <v>insert into XWING.SHIP_UPGRADE (ship_type_id, upgrade_type_id, quantity)
values ('27','14', '1');</v>
      </c>
      <c r="AD60" s="64" t="str">
        <f t="shared" si="18"/>
        <v>insert into XWING.SHIP_UPGRADE (ship_type_id, upgrade_type_id, quantity)
values ('28','14', '1');</v>
      </c>
      <c r="AE60" s="64" t="str">
        <f t="shared" si="18"/>
        <v>insert into XWING.SHIP_UPGRADE (ship_type_id, upgrade_type_id, quantity)
values ('29','14', '1');</v>
      </c>
      <c r="AF60" s="64" t="str">
        <f t="shared" ref="AF60:AG60" si="19">IF(AF35&gt;0,"insert into XWING.SHIP_UPGRADE (ship_type_id, upgrade_type_id, quantity)
values ('"&amp;AF$38&amp;"','"&amp;$B35&amp;"', '"&amp;AF35&amp;"');","")</f>
        <v/>
      </c>
      <c r="AG60" s="64" t="str">
        <f t="shared" si="19"/>
        <v/>
      </c>
    </row>
    <row r="61" spans="3:33" x14ac:dyDescent="0.25">
      <c r="C61" t="str">
        <f t="shared" si="16"/>
        <v/>
      </c>
      <c r="D61" s="64" t="str">
        <f t="shared" si="18"/>
        <v/>
      </c>
      <c r="E61" s="64" t="str">
        <f t="shared" si="18"/>
        <v/>
      </c>
      <c r="F61" s="64" t="str">
        <f t="shared" si="18"/>
        <v/>
      </c>
      <c r="G61" s="64" t="str">
        <f t="shared" si="18"/>
        <v/>
      </c>
      <c r="H61" s="64" t="str">
        <f t="shared" si="18"/>
        <v/>
      </c>
      <c r="I61" s="64" t="str">
        <f t="shared" si="18"/>
        <v/>
      </c>
      <c r="J61" s="64" t="str">
        <f t="shared" si="18"/>
        <v/>
      </c>
      <c r="K61" s="64" t="str">
        <f t="shared" si="18"/>
        <v/>
      </c>
      <c r="L61" s="64" t="str">
        <f t="shared" si="18"/>
        <v/>
      </c>
      <c r="M61" s="64" t="str">
        <f t="shared" si="18"/>
        <v/>
      </c>
      <c r="N61" s="64" t="str">
        <f t="shared" si="18"/>
        <v/>
      </c>
      <c r="O61" s="64" t="str">
        <f t="shared" si="18"/>
        <v/>
      </c>
      <c r="P61" s="64" t="str">
        <f t="shared" si="18"/>
        <v/>
      </c>
      <c r="Q61" s="64" t="str">
        <f t="shared" si="18"/>
        <v/>
      </c>
      <c r="R61" s="64" t="str">
        <f t="shared" si="18"/>
        <v/>
      </c>
      <c r="S61" s="64" t="str">
        <f t="shared" si="18"/>
        <v/>
      </c>
      <c r="T61" s="64" t="str">
        <f t="shared" si="18"/>
        <v/>
      </c>
      <c r="U61" s="64" t="str">
        <f t="shared" si="18"/>
        <v/>
      </c>
      <c r="V61" s="64" t="str">
        <f t="shared" si="18"/>
        <v/>
      </c>
      <c r="W61" s="64" t="str">
        <f t="shared" si="18"/>
        <v/>
      </c>
      <c r="X61" s="64" t="str">
        <f t="shared" si="18"/>
        <v/>
      </c>
      <c r="Y61" s="64" t="str">
        <f t="shared" si="18"/>
        <v/>
      </c>
      <c r="Z61" s="64" t="str">
        <f t="shared" si="18"/>
        <v/>
      </c>
      <c r="AA61" s="64" t="str">
        <f t="shared" si="18"/>
        <v/>
      </c>
      <c r="AB61" s="64" t="str">
        <f t="shared" si="18"/>
        <v>insert into XWING.SHIP_UPGRADE (ship_type_id, upgrade_type_id, quantity)
values ('26','15', '2');</v>
      </c>
      <c r="AC61" s="64" t="str">
        <f t="shared" si="18"/>
        <v>insert into XWING.SHIP_UPGRADE (ship_type_id, upgrade_type_id, quantity)
values ('27','15', '1');</v>
      </c>
      <c r="AD61" s="64" t="str">
        <f t="shared" si="18"/>
        <v>insert into XWING.SHIP_UPGRADE (ship_type_id, upgrade_type_id, quantity)
values ('28','15', '1');</v>
      </c>
      <c r="AE61" s="64" t="str">
        <f t="shared" si="18"/>
        <v>insert into XWING.SHIP_UPGRADE (ship_type_id, upgrade_type_id, quantity)
values ('29','15', '2');</v>
      </c>
      <c r="AF61" s="64" t="str">
        <f t="shared" ref="AF61:AG61" si="20">IF(AF36&gt;0,"insert into XWING.SHIP_UPGRADE (ship_type_id, upgrade_type_id, quantity)
values ('"&amp;AF$38&amp;"','"&amp;$B36&amp;"', '"&amp;AF36&amp;"');","")</f>
        <v/>
      </c>
      <c r="AG61" s="64" t="str">
        <f t="shared" si="20"/>
        <v/>
      </c>
    </row>
    <row r="62" spans="3:33" x14ac:dyDescent="0.25">
      <c r="C62" t="str">
        <f t="shared" si="16"/>
        <v/>
      </c>
      <c r="D62" s="64" t="str">
        <f t="shared" si="18"/>
        <v/>
      </c>
      <c r="E62" s="64" t="str">
        <f t="shared" si="18"/>
        <v/>
      </c>
      <c r="F62" s="64" t="str">
        <f t="shared" si="18"/>
        <v/>
      </c>
      <c r="G62" s="64" t="str">
        <f t="shared" si="18"/>
        <v/>
      </c>
      <c r="H62" s="64" t="str">
        <f t="shared" si="18"/>
        <v/>
      </c>
      <c r="I62" s="64" t="str">
        <f t="shared" si="18"/>
        <v/>
      </c>
      <c r="J62" s="64" t="str">
        <f t="shared" si="18"/>
        <v/>
      </c>
      <c r="K62" s="64" t="str">
        <f t="shared" si="18"/>
        <v/>
      </c>
      <c r="L62" s="64" t="str">
        <f t="shared" si="18"/>
        <v/>
      </c>
      <c r="M62" s="64" t="str">
        <f t="shared" si="18"/>
        <v/>
      </c>
      <c r="N62" s="64" t="str">
        <f t="shared" si="18"/>
        <v/>
      </c>
      <c r="O62" s="64" t="str">
        <f t="shared" si="18"/>
        <v/>
      </c>
      <c r="P62" s="64" t="str">
        <f t="shared" si="18"/>
        <v/>
      </c>
      <c r="Q62" s="64" t="str">
        <f t="shared" si="18"/>
        <v/>
      </c>
      <c r="R62" s="64" t="str">
        <f t="shared" si="18"/>
        <v/>
      </c>
      <c r="S62" s="64" t="str">
        <f t="shared" si="18"/>
        <v/>
      </c>
      <c r="T62" s="64" t="str">
        <f t="shared" si="18"/>
        <v/>
      </c>
      <c r="U62" s="64" t="str">
        <f t="shared" si="18"/>
        <v/>
      </c>
      <c r="V62" s="64" t="str">
        <f t="shared" si="18"/>
        <v/>
      </c>
      <c r="W62" s="64" t="str">
        <f t="shared" si="18"/>
        <v/>
      </c>
      <c r="X62" s="64" t="str">
        <f t="shared" si="18"/>
        <v/>
      </c>
      <c r="Y62" s="64" t="str">
        <f t="shared" si="18"/>
        <v/>
      </c>
      <c r="Z62" s="64" t="str">
        <f t="shared" si="18"/>
        <v/>
      </c>
      <c r="AA62" s="64" t="str">
        <f t="shared" si="18"/>
        <v/>
      </c>
      <c r="AB62" s="64" t="str">
        <f t="shared" si="18"/>
        <v>insert into XWING.SHIP_UPGRADE (ship_type_id, upgrade_type_id, quantity)
values ('26','16', '2');</v>
      </c>
      <c r="AC62" s="64" t="str">
        <f t="shared" si="18"/>
        <v>insert into XWING.SHIP_UPGRADE (ship_type_id, upgrade_type_id, quantity)
values ('27','16', '1');</v>
      </c>
      <c r="AD62" s="64" t="str">
        <f t="shared" si="18"/>
        <v>insert into XWING.SHIP_UPGRADE (ship_type_id, upgrade_type_id, quantity)
values ('28','16', '1');</v>
      </c>
      <c r="AE62" s="64" t="str">
        <f t="shared" si="18"/>
        <v>insert into XWING.SHIP_UPGRADE (ship_type_id, upgrade_type_id, quantity)
values ('29','16', '2');</v>
      </c>
      <c r="AF62" s="64" t="str">
        <f t="shared" ref="AF62:AG62" si="21">IF(AF37&gt;0,"insert into XWING.SHIP_UPGRADE (ship_type_id, upgrade_type_id, quantity)
values ('"&amp;AF$38&amp;"','"&amp;$B37&amp;"', '"&amp;AF37&amp;"');","")</f>
        <v/>
      </c>
      <c r="AG62" s="64" t="str">
        <f t="shared" si="21"/>
        <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3"/>
  <sheetViews>
    <sheetView workbookViewId="0">
      <pane xSplit="3" ySplit="1" topLeftCell="D2" activePane="bottomRight" state="frozen"/>
      <selection pane="topRight" activeCell="D1" sqref="D1"/>
      <selection pane="bottomLeft" activeCell="A2" sqref="A2"/>
      <selection pane="bottomRight" sqref="A1:XFD1"/>
    </sheetView>
  </sheetViews>
  <sheetFormatPr baseColWidth="10" defaultRowHeight="15" x14ac:dyDescent="0.25"/>
  <cols>
    <col min="1" max="1" width="2" bestFit="1" customWidth="1"/>
    <col min="2" max="3" width="4" bestFit="1" customWidth="1"/>
    <col min="4" max="4" width="4" customWidth="1"/>
    <col min="5" max="5" width="35" style="80" bestFit="1" customWidth="1"/>
    <col min="6" max="6" width="59" style="80" customWidth="1"/>
    <col min="7" max="7" width="4" style="80" bestFit="1" customWidth="1"/>
    <col min="8" max="8" width="17" bestFit="1" customWidth="1"/>
    <col min="9" max="9" width="3" bestFit="1" customWidth="1"/>
    <col min="10" max="10" width="13.140625" bestFit="1" customWidth="1"/>
    <col min="11" max="11" width="3" bestFit="1" customWidth="1"/>
    <col min="12" max="12" width="3" customWidth="1"/>
    <col min="13" max="14" width="8.28515625" bestFit="1" customWidth="1"/>
    <col min="15" max="15" width="2" bestFit="1" customWidth="1"/>
    <col min="16" max="16" width="8.28515625" bestFit="1" customWidth="1"/>
    <col min="17" max="17" width="8.28515625" customWidth="1"/>
    <col min="18" max="18" width="2" bestFit="1" customWidth="1"/>
    <col min="19" max="19" width="3" bestFit="1" customWidth="1"/>
    <col min="20" max="21" width="2" bestFit="1" customWidth="1"/>
  </cols>
  <sheetData>
    <row r="1" spans="1:26" s="106" customFormat="1" ht="66.75" x14ac:dyDescent="0.25">
      <c r="B1" s="106">
        <v>0</v>
      </c>
      <c r="D1" s="114"/>
      <c r="E1" s="108" t="s">
        <v>132</v>
      </c>
      <c r="F1" s="108" t="s">
        <v>465</v>
      </c>
      <c r="G1" s="108"/>
      <c r="H1" s="106" t="s">
        <v>133</v>
      </c>
      <c r="J1" s="106" t="s">
        <v>134</v>
      </c>
      <c r="L1" s="106" t="s">
        <v>511</v>
      </c>
      <c r="M1" s="106" t="s">
        <v>100</v>
      </c>
      <c r="N1" s="106" t="s">
        <v>360</v>
      </c>
      <c r="P1" s="106" t="s">
        <v>510</v>
      </c>
      <c r="Q1" s="106" t="s">
        <v>195</v>
      </c>
      <c r="R1" s="118" t="s">
        <v>410</v>
      </c>
      <c r="S1" s="118"/>
      <c r="T1" s="118"/>
      <c r="X1" s="106">
        <f>SUM(X2:X242)</f>
        <v>0</v>
      </c>
      <c r="Y1" s="110">
        <f>SUM(Y2:Y242)</f>
        <v>125</v>
      </c>
      <c r="Z1" s="113">
        <f>SUM(Z2:Z242)</f>
        <v>137</v>
      </c>
    </row>
    <row r="2" spans="1:26" ht="15" customHeight="1" x14ac:dyDescent="0.25">
      <c r="A2" t="s">
        <v>106</v>
      </c>
      <c r="B2">
        <f>IF(A2="x",B1+1,B1)</f>
        <v>1</v>
      </c>
      <c r="C2">
        <f>IF(A2="x",B2,"")</f>
        <v>1</v>
      </c>
      <c r="D2">
        <f>IF(E2&lt;&gt;E1,D1+1,D1)</f>
        <v>1</v>
      </c>
      <c r="E2" s="80" t="s">
        <v>69</v>
      </c>
      <c r="F2" s="109" t="s">
        <v>947</v>
      </c>
      <c r="G2" s="80">
        <f>LEN(F2)</f>
        <v>198</v>
      </c>
      <c r="H2" t="s">
        <v>16</v>
      </c>
      <c r="I2">
        <v>1</v>
      </c>
      <c r="J2" t="s">
        <v>3</v>
      </c>
      <c r="K2">
        <v>1</v>
      </c>
      <c r="L2">
        <v>8</v>
      </c>
      <c r="M2">
        <v>28</v>
      </c>
      <c r="N2">
        <v>1</v>
      </c>
      <c r="O2">
        <f>IF(N2=1,1,0)</f>
        <v>1</v>
      </c>
      <c r="P2">
        <v>1</v>
      </c>
      <c r="Q2">
        <v>1</v>
      </c>
      <c r="R2">
        <f>IF(E2=E3,S3,0)</f>
        <v>0</v>
      </c>
      <c r="S2">
        <f>R2+1</f>
        <v>1</v>
      </c>
      <c r="T2">
        <f>IF(E2&lt;&gt;E1,S2,0)</f>
        <v>1</v>
      </c>
      <c r="U2">
        <v>1</v>
      </c>
      <c r="V2" t="str">
        <f>IF(A2="x","insert into XWING.PILOT (ID, NAME, DESCRIPTION, LEVEL, COST, UNIQUENESS, SHIP_TYPE_ID, FACTION_ID, UPGRADE_TYPE_ID)
values ('"&amp;C2&amp;"','"&amp;E2&amp;"','"&amp;F2&amp;"','"&amp;L2&amp;"','"&amp;M2&amp;"','"&amp;O2&amp;"','"&amp;K2&amp;"', '"&amp;Q2&amp;"', "&amp;IF(P2&gt;0,"'"&amp;P2&amp;"'","null")&amp;");","")</f>
        <v>insert into XWING.PILOT (ID, NAME, DESCRIPTION, LEVEL, COST, UNIQUENESS, SHIP_TYPE_ID, FACTION_ID, UPGRADE_TYPE_ID)
values ('1','Luke Skywalker','Quand vous défendez, vous pouvez échanger 1 de vos résultats &lt;img class="smallicon" src="$path/action/icone_focus.png"&gt; contre un résultat &lt;img class="smallicon" src="$path/action/icone_evade.png"&gt;.','8','28','1','1', '1', '1');</v>
      </c>
      <c r="W2" t="str">
        <f>IF(E2&lt;&gt;E1,"insert into XWING.PILOT_EXPANSION (ID, PILOT_ID, EXPANSION_ID, QUANTITY)
select '"&amp;D2&amp;"', ID, '"&amp;I2&amp;"','"&amp;S2&amp;"' from XWING.PILOT where NAME = '"&amp;E2&amp;"' and FACTION_ID = '"&amp;Q2&amp;"';","")</f>
        <v>insert into XWING.PILOT_EXPANSION (ID, PILOT_ID, EXPANSION_ID, QUANTITY)
select '1', ID, '1','1' from XWING.PILOT where NAME = 'Luke Skywalker' and FACTION_ID = '1';</v>
      </c>
      <c r="X2">
        <f>IF(A2="x",IF(F2="",1,0),0)</f>
        <v>0</v>
      </c>
      <c r="Y2">
        <f>IF(A2="x",1,0)</f>
        <v>1</v>
      </c>
      <c r="Z2">
        <f>IF(E2&lt;&gt;E1,1,0)</f>
        <v>1</v>
      </c>
    </row>
    <row r="3" spans="1:26" x14ac:dyDescent="0.25">
      <c r="A3" t="s">
        <v>106</v>
      </c>
      <c r="B3">
        <f t="shared" ref="B3:B35" si="0">IF(A3="x",B2+1,B2)</f>
        <v>2</v>
      </c>
      <c r="C3">
        <f t="shared" ref="C3:C35" si="1">IF(A3="x",B3,"")</f>
        <v>2</v>
      </c>
      <c r="D3">
        <f t="shared" ref="D3:D66" si="2">IF(E3&lt;&gt;E2,D2+1,D2)</f>
        <v>2</v>
      </c>
      <c r="E3" s="80" t="s">
        <v>512</v>
      </c>
      <c r="F3" s="80" t="s">
        <v>513</v>
      </c>
      <c r="G3" s="80">
        <f>LEN(F3)</f>
        <v>144</v>
      </c>
      <c r="H3" t="s">
        <v>16</v>
      </c>
      <c r="I3">
        <v>1</v>
      </c>
      <c r="J3" t="s">
        <v>3</v>
      </c>
      <c r="K3">
        <v>1</v>
      </c>
      <c r="L3">
        <v>5</v>
      </c>
      <c r="M3">
        <v>25</v>
      </c>
      <c r="N3">
        <v>1</v>
      </c>
      <c r="O3">
        <f t="shared" ref="O3:O76" si="3">IF(N3=1,1,0)</f>
        <v>1</v>
      </c>
      <c r="Q3">
        <v>1</v>
      </c>
      <c r="R3">
        <f t="shared" ref="R3:R39" si="4">IF(E3=E4,S4,0)</f>
        <v>0</v>
      </c>
      <c r="S3">
        <f t="shared" ref="S3:S76" si="5">R3+1</f>
        <v>1</v>
      </c>
      <c r="T3">
        <f t="shared" ref="T3:T66" si="6">IF(E3&lt;&gt;E2,S3,0)</f>
        <v>1</v>
      </c>
      <c r="U3">
        <v>1</v>
      </c>
      <c r="V3" t="str">
        <f t="shared" ref="V3:V66" si="7">IF(A3="x","insert into XWING.PILOT (ID, NAME, DESCRIPTION, LEVEL, COST, UNIQUENESS, SHIP_TYPE_ID, FACTION_ID, UPGRADE_TYPE_ID)
values ('"&amp;C3&amp;"','"&amp;E3&amp;"','"&amp;F3&amp;"','"&amp;L3&amp;"','"&amp;M3&amp;"','"&amp;O3&amp;"','"&amp;K3&amp;"', '"&amp;Q3&amp;"', "&amp;IF(P3&gt;0,"'"&amp;P3&amp;"'","null")&amp;");","")</f>
        <v>insert into XWING.PILOT (ID, NAME, DESCRIPTION, LEVEL, COST, UNIQUENESS, SHIP_TYPE_ID, FACTION_ID, UPGRADE_TYPE_ID)
values ('2','Biggs Darklighter','Les autres vaisseaux alliés situés à portée 1 ne peuvent être les cibles d''attaques si l''assaillant est en mesure de vous attaquer à la place.','5','25','1','1', '1', null);</v>
      </c>
      <c r="W3" t="str">
        <f t="shared" ref="W3:W66" si="8">IF(E3&lt;&gt;E2,"insert into XWING.PILOT_EXPANSION (ID, PILOT_ID, EXPANSION_ID, QUANTITY)
select '"&amp;D3&amp;"', ID, '"&amp;I3&amp;"','"&amp;S3&amp;"' from XWING.PILOT where NAME = '"&amp;E3&amp;"' and FACTION_ID = '"&amp;Q3&amp;"';","")</f>
        <v>insert into XWING.PILOT_EXPANSION (ID, PILOT_ID, EXPANSION_ID, QUANTITY)
select '2', ID, '1','1' from XWING.PILOT where NAME = 'Biggs Darklighter' and FACTION_ID = '1';</v>
      </c>
      <c r="X3">
        <f t="shared" ref="X3:X66" si="9">IF(A3="x",IF(F3="",1,0),0)</f>
        <v>0</v>
      </c>
      <c r="Y3">
        <f t="shared" ref="Y3:Y66" si="10">IF(A3="x",1,0)</f>
        <v>1</v>
      </c>
      <c r="Z3">
        <f t="shared" ref="Z3:Z66" si="11">IF(E3&lt;&gt;E2,1,0)</f>
        <v>1</v>
      </c>
    </row>
    <row r="4" spans="1:26" x14ac:dyDescent="0.25">
      <c r="A4" t="s">
        <v>106</v>
      </c>
      <c r="B4">
        <f t="shared" si="0"/>
        <v>3</v>
      </c>
      <c r="C4">
        <f t="shared" si="1"/>
        <v>3</v>
      </c>
      <c r="D4">
        <f t="shared" si="2"/>
        <v>3</v>
      </c>
      <c r="E4" s="80" t="s">
        <v>522</v>
      </c>
      <c r="F4" s="80" t="s">
        <v>514</v>
      </c>
      <c r="G4" s="80">
        <f>LEN(F4)</f>
        <v>116</v>
      </c>
      <c r="H4" t="s">
        <v>16</v>
      </c>
      <c r="I4">
        <v>1</v>
      </c>
      <c r="J4" t="s">
        <v>3</v>
      </c>
      <c r="K4">
        <v>1</v>
      </c>
      <c r="L4">
        <v>4</v>
      </c>
      <c r="M4">
        <v>23</v>
      </c>
      <c r="O4">
        <f t="shared" si="3"/>
        <v>0</v>
      </c>
      <c r="Q4">
        <v>1</v>
      </c>
      <c r="R4">
        <f t="shared" si="4"/>
        <v>0</v>
      </c>
      <c r="S4">
        <f t="shared" si="5"/>
        <v>1</v>
      </c>
      <c r="T4">
        <f t="shared" si="6"/>
        <v>1</v>
      </c>
      <c r="U4">
        <v>1</v>
      </c>
      <c r="V4" t="str">
        <f t="shared" si="7"/>
        <v>insert into XWING.PILOT (ID, NAME, DESCRIPTION, LEVEL, COST, UNIQUENESS, SHIP_TYPE_ID, FACTION_ID, UPGRADE_TYPE_ID)
values ('3','Pilote de l''escadron Rouge','&lt;i&gt;Véritable unité d''élite, l''escadron Rouge regroupait certains des meilleurs pilotes de l''Alliance rebelle.&lt;/i&gt;','4','23','0','1', '1', null);</v>
      </c>
      <c r="W4" t="str">
        <f t="shared" si="8"/>
        <v>insert into XWING.PILOT_EXPANSION (ID, PILOT_ID, EXPANSION_ID, QUANTITY)
select '3', ID, '1','1' from XWING.PILOT where NAME = 'Pilote de l''escadron Rouge' and FACTION_ID = '1';</v>
      </c>
      <c r="X4">
        <f t="shared" si="9"/>
        <v>0</v>
      </c>
      <c r="Y4">
        <f t="shared" si="10"/>
        <v>1</v>
      </c>
      <c r="Z4">
        <f t="shared" si="11"/>
        <v>1</v>
      </c>
    </row>
    <row r="5" spans="1:26" x14ac:dyDescent="0.25">
      <c r="A5" t="s">
        <v>106</v>
      </c>
      <c r="B5">
        <f t="shared" si="0"/>
        <v>4</v>
      </c>
      <c r="C5">
        <f t="shared" si="1"/>
        <v>4</v>
      </c>
      <c r="D5">
        <f t="shared" si="2"/>
        <v>4</v>
      </c>
      <c r="E5" s="80" t="s">
        <v>515</v>
      </c>
      <c r="F5" s="80" t="s">
        <v>516</v>
      </c>
      <c r="G5" s="80">
        <f>LEN(F5)</f>
        <v>177</v>
      </c>
      <c r="H5" t="s">
        <v>16</v>
      </c>
      <c r="I5">
        <v>1</v>
      </c>
      <c r="J5" t="s">
        <v>3</v>
      </c>
      <c r="K5">
        <v>1</v>
      </c>
      <c r="L5">
        <v>2</v>
      </c>
      <c r="M5">
        <v>21</v>
      </c>
      <c r="O5">
        <f t="shared" si="3"/>
        <v>0</v>
      </c>
      <c r="Q5">
        <v>1</v>
      </c>
      <c r="R5">
        <f t="shared" si="4"/>
        <v>0</v>
      </c>
      <c r="S5">
        <f t="shared" si="5"/>
        <v>1</v>
      </c>
      <c r="T5">
        <f t="shared" si="6"/>
        <v>1</v>
      </c>
      <c r="U5">
        <v>1</v>
      </c>
      <c r="V5" t="str">
        <f t="shared" si="7"/>
        <v>insert into XWING.PILOT (ID, NAME, DESCRIPTION, LEVEL, COST, UNIQUENESS, SHIP_TYPE_ID, FACTION_ID, UPGRADE_TYPE_ID)
values ('4','Pilote débutant','&lt;i&gt;Conçu par Incom Corporation, le X-wing T-65 compta rapidement parmi les appareils militaires les plus efficaces de la galaxie et fut d''un réel secours pour la Rébellion.&lt;/i&gt;','2','21','0','1', '1', null);</v>
      </c>
      <c r="W5" t="str">
        <f t="shared" si="8"/>
        <v>insert into XWING.PILOT_EXPANSION (ID, PILOT_ID, EXPANSION_ID, QUANTITY)
select '4', ID, '1','1' from XWING.PILOT where NAME = 'Pilote débutant' and FACTION_ID = '1';</v>
      </c>
      <c r="X5">
        <f t="shared" si="9"/>
        <v>0</v>
      </c>
      <c r="Y5">
        <f t="shared" si="10"/>
        <v>1</v>
      </c>
      <c r="Z5">
        <f t="shared" si="11"/>
        <v>1</v>
      </c>
    </row>
    <row r="6" spans="1:26" x14ac:dyDescent="0.25">
      <c r="A6" t="s">
        <v>106</v>
      </c>
      <c r="B6">
        <f t="shared" si="0"/>
        <v>5</v>
      </c>
      <c r="C6">
        <f t="shared" si="1"/>
        <v>5</v>
      </c>
      <c r="D6">
        <f t="shared" si="2"/>
        <v>5</v>
      </c>
      <c r="E6" s="80" t="s">
        <v>517</v>
      </c>
      <c r="F6" s="80" t="s">
        <v>588</v>
      </c>
      <c r="G6" s="80">
        <f t="shared" ref="G6:G69" si="12">LEN(F6)</f>
        <v>70</v>
      </c>
      <c r="H6" t="s">
        <v>16</v>
      </c>
      <c r="I6">
        <v>1</v>
      </c>
      <c r="J6" t="s">
        <v>2</v>
      </c>
      <c r="K6">
        <v>7</v>
      </c>
      <c r="L6">
        <v>7</v>
      </c>
      <c r="M6">
        <v>17</v>
      </c>
      <c r="N6">
        <v>1</v>
      </c>
      <c r="O6">
        <f t="shared" si="3"/>
        <v>1</v>
      </c>
      <c r="P6">
        <v>1</v>
      </c>
      <c r="Q6">
        <v>2</v>
      </c>
      <c r="R6">
        <f t="shared" si="4"/>
        <v>0</v>
      </c>
      <c r="S6">
        <f t="shared" si="5"/>
        <v>1</v>
      </c>
      <c r="T6">
        <f t="shared" si="6"/>
        <v>1</v>
      </c>
      <c r="U6">
        <v>1</v>
      </c>
      <c r="V6" t="str">
        <f t="shared" si="7"/>
        <v>insert into XWING.PILOT (ID, NAME, DESCRIPTION, LEVEL, COST, UNIQUENESS, SHIP_TYPE_ID, FACTION_ID, UPGRADE_TYPE_ID)
values ('5','Mauler Mithel','Quand vous attaquez à portée 1, lancez 1 dé d''attaque supplémentaire.','7','17','1','7', '2', '1');</v>
      </c>
      <c r="W6" t="str">
        <f t="shared" si="8"/>
        <v>insert into XWING.PILOT_EXPANSION (ID, PILOT_ID, EXPANSION_ID, QUANTITY)
select '5', ID, '1','1' from XWING.PILOT where NAME = 'Mauler Mithel' and FACTION_ID = '2';</v>
      </c>
      <c r="X6">
        <f t="shared" si="9"/>
        <v>0</v>
      </c>
      <c r="Y6">
        <f t="shared" si="10"/>
        <v>1</v>
      </c>
      <c r="Z6">
        <f t="shared" si="11"/>
        <v>1</v>
      </c>
    </row>
    <row r="7" spans="1:26" x14ac:dyDescent="0.25">
      <c r="A7" t="s">
        <v>106</v>
      </c>
      <c r="B7">
        <f t="shared" si="0"/>
        <v>6</v>
      </c>
      <c r="C7">
        <f t="shared" si="1"/>
        <v>6</v>
      </c>
      <c r="D7">
        <f t="shared" si="2"/>
        <v>6</v>
      </c>
      <c r="E7" s="80" t="s">
        <v>123</v>
      </c>
      <c r="F7" s="80" t="s">
        <v>589</v>
      </c>
      <c r="G7" s="80">
        <f t="shared" si="12"/>
        <v>138</v>
      </c>
      <c r="H7" t="s">
        <v>16</v>
      </c>
      <c r="I7">
        <v>1</v>
      </c>
      <c r="J7" t="s">
        <v>2</v>
      </c>
      <c r="K7">
        <v>7</v>
      </c>
      <c r="L7">
        <v>6</v>
      </c>
      <c r="M7">
        <v>16</v>
      </c>
      <c r="N7">
        <v>1</v>
      </c>
      <c r="O7">
        <f t="shared" si="3"/>
        <v>1</v>
      </c>
      <c r="Q7">
        <v>2</v>
      </c>
      <c r="R7">
        <f t="shared" si="4"/>
        <v>0</v>
      </c>
      <c r="S7">
        <f t="shared" si="5"/>
        <v>1</v>
      </c>
      <c r="T7">
        <f t="shared" si="6"/>
        <v>1</v>
      </c>
      <c r="V7" t="str">
        <f t="shared" si="7"/>
        <v>insert into XWING.PILOT (ID, NAME, DESCRIPTION, LEVEL, COST, UNIQUENESS, SHIP_TYPE_ID, FACTION_ID, UPGRADE_TYPE_ID)
values ('6','Dark Curse','Quand vous défendez, les vaisseaux qui vous attaquent ne peuvent ni utiliser de marqueurs de concentration ni relancer les dés d''attaque.','6','16','1','7', '2', null);</v>
      </c>
      <c r="W7" t="str">
        <f t="shared" si="8"/>
        <v>insert into XWING.PILOT_EXPANSION (ID, PILOT_ID, EXPANSION_ID, QUANTITY)
select '6', ID, '1','1' from XWING.PILOT where NAME = 'Dark Curse' and FACTION_ID = '2';</v>
      </c>
      <c r="X7">
        <f t="shared" si="9"/>
        <v>0</v>
      </c>
      <c r="Y7">
        <f t="shared" si="10"/>
        <v>1</v>
      </c>
      <c r="Z7">
        <f t="shared" si="11"/>
        <v>1</v>
      </c>
    </row>
    <row r="8" spans="1:26" x14ac:dyDescent="0.25">
      <c r="A8" t="s">
        <v>106</v>
      </c>
      <c r="B8">
        <f t="shared" si="0"/>
        <v>7</v>
      </c>
      <c r="C8">
        <f t="shared" si="1"/>
        <v>7</v>
      </c>
      <c r="D8">
        <f t="shared" si="2"/>
        <v>7</v>
      </c>
      <c r="E8" s="80" t="s">
        <v>122</v>
      </c>
      <c r="F8" s="80" t="s">
        <v>706</v>
      </c>
      <c r="G8" s="80">
        <f t="shared" si="12"/>
        <v>100</v>
      </c>
      <c r="H8" t="s">
        <v>16</v>
      </c>
      <c r="I8">
        <v>1</v>
      </c>
      <c r="J8" t="s">
        <v>2</v>
      </c>
      <c r="K8">
        <v>7</v>
      </c>
      <c r="L8">
        <v>5</v>
      </c>
      <c r="M8">
        <v>15</v>
      </c>
      <c r="N8">
        <v>1</v>
      </c>
      <c r="O8">
        <f t="shared" si="3"/>
        <v>1</v>
      </c>
      <c r="Q8">
        <v>2</v>
      </c>
      <c r="R8">
        <f t="shared" si="4"/>
        <v>0</v>
      </c>
      <c r="S8">
        <f t="shared" si="5"/>
        <v>1</v>
      </c>
      <c r="T8">
        <f t="shared" si="6"/>
        <v>1</v>
      </c>
      <c r="V8" t="str">
        <f t="shared" si="7"/>
        <v>insert into XWING.PILOT (ID, NAME, DESCRIPTION, LEVEL, COST, UNIQUENESS, SHIP_TYPE_ID, FACTION_ID, UPGRADE_TYPE_ID)
values ('7','Night Beast','Après avoir exécuté une manoeuvre verte, vous pouvez effectuer une action de concentration gratuite.','5','15','1','7', '2', null);</v>
      </c>
      <c r="W8" t="str">
        <f t="shared" si="8"/>
        <v>insert into XWING.PILOT_EXPANSION (ID, PILOT_ID, EXPANSION_ID, QUANTITY)
select '7', ID, '1','1' from XWING.PILOT where NAME = 'Night Beast' and FACTION_ID = '2';</v>
      </c>
      <c r="X8">
        <f t="shared" si="9"/>
        <v>0</v>
      </c>
      <c r="Y8">
        <f t="shared" si="10"/>
        <v>1</v>
      </c>
      <c r="Z8">
        <f t="shared" si="11"/>
        <v>1</v>
      </c>
    </row>
    <row r="9" spans="1:26" x14ac:dyDescent="0.25">
      <c r="A9" t="s">
        <v>106</v>
      </c>
      <c r="B9">
        <f t="shared" si="0"/>
        <v>8</v>
      </c>
      <c r="C9">
        <f t="shared" si="1"/>
        <v>8</v>
      </c>
      <c r="D9">
        <f t="shared" si="2"/>
        <v>8</v>
      </c>
      <c r="E9" s="80" t="s">
        <v>520</v>
      </c>
      <c r="F9" s="80" t="s">
        <v>518</v>
      </c>
      <c r="G9" s="80">
        <f t="shared" si="12"/>
        <v>118</v>
      </c>
      <c r="H9" t="s">
        <v>16</v>
      </c>
      <c r="I9">
        <v>1</v>
      </c>
      <c r="J9" t="s">
        <v>2</v>
      </c>
      <c r="K9">
        <v>7</v>
      </c>
      <c r="L9">
        <v>4</v>
      </c>
      <c r="M9">
        <v>14</v>
      </c>
      <c r="O9">
        <f t="shared" si="3"/>
        <v>0</v>
      </c>
      <c r="P9">
        <v>1</v>
      </c>
      <c r="Q9">
        <v>2</v>
      </c>
      <c r="R9">
        <f t="shared" si="4"/>
        <v>2</v>
      </c>
      <c r="S9">
        <v>2</v>
      </c>
      <c r="T9">
        <f t="shared" si="6"/>
        <v>2</v>
      </c>
      <c r="V9" t="str">
        <f t="shared" si="7"/>
        <v>insert into XWING.PILOT (ID, NAME, DESCRIPTION, LEVEL, COST, UNIQUENESS, SHIP_TYPE_ID, FACTION_ID, UPGRADE_TYPE_ID)
values ('8','Pilote de l''escadron Noir','Le chasseur TIE n''a ni boucliers ni systèmes de survie, si bien que les pilotes ne peuvent compter que sur eux-mêmes.','4','14','0','7', '2', '1');</v>
      </c>
      <c r="W9" t="str">
        <f t="shared" si="8"/>
        <v>insert into XWING.PILOT_EXPANSION (ID, PILOT_ID, EXPANSION_ID, QUANTITY)
select '8', ID, '1','2' from XWING.PILOT where NAME = 'Pilote de l''escadron Noir' and FACTION_ID = '2';</v>
      </c>
      <c r="X9">
        <f t="shared" si="9"/>
        <v>0</v>
      </c>
      <c r="Y9">
        <f t="shared" si="10"/>
        <v>1</v>
      </c>
      <c r="Z9">
        <f t="shared" si="11"/>
        <v>1</v>
      </c>
    </row>
    <row r="10" spans="1:26" x14ac:dyDescent="0.25">
      <c r="B10">
        <f t="shared" si="0"/>
        <v>8</v>
      </c>
      <c r="C10" t="str">
        <f t="shared" si="1"/>
        <v/>
      </c>
      <c r="D10">
        <f t="shared" si="2"/>
        <v>8</v>
      </c>
      <c r="E10" s="80" t="s">
        <v>520</v>
      </c>
      <c r="F10" s="80" t="s">
        <v>518</v>
      </c>
      <c r="G10" s="80">
        <f t="shared" si="12"/>
        <v>118</v>
      </c>
      <c r="H10" t="s">
        <v>16</v>
      </c>
      <c r="I10">
        <v>1</v>
      </c>
      <c r="J10" t="s">
        <v>2</v>
      </c>
      <c r="K10">
        <v>7</v>
      </c>
      <c r="L10">
        <v>4</v>
      </c>
      <c r="M10">
        <v>14</v>
      </c>
      <c r="O10">
        <f t="shared" ref="O10" si="13">IF(N10=1,1,0)</f>
        <v>0</v>
      </c>
      <c r="P10">
        <v>1</v>
      </c>
      <c r="Q10">
        <v>2</v>
      </c>
      <c r="R10">
        <f t="shared" si="4"/>
        <v>0</v>
      </c>
      <c r="S10">
        <v>2</v>
      </c>
      <c r="T10">
        <f t="shared" si="6"/>
        <v>0</v>
      </c>
      <c r="V10" t="str">
        <f t="shared" si="7"/>
        <v/>
      </c>
      <c r="W10" t="str">
        <f t="shared" si="8"/>
        <v/>
      </c>
      <c r="X10">
        <f t="shared" si="9"/>
        <v>0</v>
      </c>
      <c r="Y10">
        <f t="shared" si="10"/>
        <v>0</v>
      </c>
      <c r="Z10">
        <f t="shared" si="11"/>
        <v>0</v>
      </c>
    </row>
    <row r="11" spans="1:26" x14ac:dyDescent="0.25">
      <c r="A11" t="s">
        <v>106</v>
      </c>
      <c r="B11">
        <f t="shared" si="0"/>
        <v>9</v>
      </c>
      <c r="C11">
        <f t="shared" si="1"/>
        <v>9</v>
      </c>
      <c r="D11">
        <f t="shared" si="2"/>
        <v>9</v>
      </c>
      <c r="E11" s="80" t="s">
        <v>521</v>
      </c>
      <c r="F11" s="80" t="s">
        <v>519</v>
      </c>
      <c r="G11" s="80">
        <f t="shared" si="12"/>
        <v>104</v>
      </c>
      <c r="H11" t="s">
        <v>16</v>
      </c>
      <c r="I11">
        <v>1</v>
      </c>
      <c r="J11" t="s">
        <v>2</v>
      </c>
      <c r="K11">
        <v>7</v>
      </c>
      <c r="L11">
        <v>3</v>
      </c>
      <c r="M11">
        <v>13</v>
      </c>
      <c r="O11">
        <f t="shared" si="3"/>
        <v>0</v>
      </c>
      <c r="Q11">
        <v>2</v>
      </c>
      <c r="R11">
        <f t="shared" si="4"/>
        <v>2</v>
      </c>
      <c r="S11">
        <v>2</v>
      </c>
      <c r="T11">
        <f t="shared" si="6"/>
        <v>2</v>
      </c>
      <c r="V11" t="str">
        <f t="shared" si="7"/>
        <v>insert into XWING.PILOT (ID, NAME, DESCRIPTION, LEVEL, COST, UNIQUENESS, SHIP_TYPE_ID, FACTION_ID, UPGRADE_TYPE_ID)
values ('9','Pilote de l''escadron Obsidian','Son système de moteurs ioniques jumeaux fait du TIE un des chasseurs les plus maniables jamais produits.','3','13','0','7', '2', null);</v>
      </c>
      <c r="W11" t="str">
        <f t="shared" si="8"/>
        <v>insert into XWING.PILOT_EXPANSION (ID, PILOT_ID, EXPANSION_ID, QUANTITY)
select '9', ID, '1','2' from XWING.PILOT where NAME = 'Pilote de l''escadron Obsidian' and FACTION_ID = '2';</v>
      </c>
      <c r="X11">
        <f t="shared" si="9"/>
        <v>0</v>
      </c>
      <c r="Y11">
        <f t="shared" si="10"/>
        <v>1</v>
      </c>
      <c r="Z11">
        <f t="shared" si="11"/>
        <v>1</v>
      </c>
    </row>
    <row r="12" spans="1:26" x14ac:dyDescent="0.25">
      <c r="B12">
        <f t="shared" si="0"/>
        <v>9</v>
      </c>
      <c r="C12" t="str">
        <f t="shared" si="1"/>
        <v/>
      </c>
      <c r="D12">
        <f t="shared" si="2"/>
        <v>9</v>
      </c>
      <c r="E12" s="80" t="s">
        <v>521</v>
      </c>
      <c r="F12" s="80" t="s">
        <v>519</v>
      </c>
      <c r="G12" s="80">
        <f t="shared" si="12"/>
        <v>104</v>
      </c>
      <c r="H12" t="s">
        <v>16</v>
      </c>
      <c r="I12">
        <v>1</v>
      </c>
      <c r="J12" t="s">
        <v>2</v>
      </c>
      <c r="K12">
        <v>7</v>
      </c>
      <c r="L12">
        <v>3</v>
      </c>
      <c r="M12">
        <v>13</v>
      </c>
      <c r="O12">
        <f t="shared" ref="O12" si="14">IF(N12=1,1,0)</f>
        <v>0</v>
      </c>
      <c r="Q12">
        <v>2</v>
      </c>
      <c r="R12">
        <f t="shared" si="4"/>
        <v>0</v>
      </c>
      <c r="S12">
        <v>2</v>
      </c>
      <c r="T12">
        <f t="shared" si="6"/>
        <v>0</v>
      </c>
      <c r="V12" t="str">
        <f t="shared" si="7"/>
        <v/>
      </c>
      <c r="W12" t="str">
        <f t="shared" si="8"/>
        <v/>
      </c>
      <c r="X12">
        <f t="shared" si="9"/>
        <v>0</v>
      </c>
      <c r="Y12">
        <f t="shared" si="10"/>
        <v>0</v>
      </c>
      <c r="Z12">
        <f t="shared" si="11"/>
        <v>0</v>
      </c>
    </row>
    <row r="13" spans="1:26" x14ac:dyDescent="0.25">
      <c r="A13" t="s">
        <v>106</v>
      </c>
      <c r="B13">
        <f t="shared" si="0"/>
        <v>10</v>
      </c>
      <c r="C13">
        <f t="shared" si="1"/>
        <v>10</v>
      </c>
      <c r="D13">
        <f t="shared" si="2"/>
        <v>10</v>
      </c>
      <c r="E13" s="80" t="s">
        <v>523</v>
      </c>
      <c r="F13" s="80" t="s">
        <v>707</v>
      </c>
      <c r="G13" s="80">
        <f t="shared" si="12"/>
        <v>142</v>
      </c>
      <c r="H13" t="s">
        <v>16</v>
      </c>
      <c r="I13">
        <v>1</v>
      </c>
      <c r="J13" t="s">
        <v>2</v>
      </c>
      <c r="K13">
        <v>7</v>
      </c>
      <c r="L13">
        <v>1</v>
      </c>
      <c r="M13">
        <v>12</v>
      </c>
      <c r="O13">
        <f t="shared" si="3"/>
        <v>0</v>
      </c>
      <c r="Q13">
        <v>2</v>
      </c>
      <c r="R13">
        <f t="shared" si="4"/>
        <v>2</v>
      </c>
      <c r="S13">
        <v>2</v>
      </c>
      <c r="T13">
        <f t="shared" si="6"/>
        <v>2</v>
      </c>
      <c r="V13" t="str">
        <f t="shared" si="7"/>
        <v>insert into XWING.PILOT (ID, NAME, DESCRIPTION, LEVEL, COST, UNIQUENESS, SHIP_TYPE_ID, FACTION_ID, UPGRADE_TYPE_ID)
values ('10','Pilote de l''académie','Développé par Sienar Fleet System, ce TIE/ln rapide et maniable devint le principal chasseur de l''Empire lors de la Guerre civile galactique.','1','12','0','7', '2', null);</v>
      </c>
      <c r="W13" t="str">
        <f t="shared" si="8"/>
        <v>insert into XWING.PILOT_EXPANSION (ID, PILOT_ID, EXPANSION_ID, QUANTITY)
select '10', ID, '1','2' from XWING.PILOT where NAME = 'Pilote de l''académie' and FACTION_ID = '2';</v>
      </c>
      <c r="X13">
        <f t="shared" si="9"/>
        <v>0</v>
      </c>
      <c r="Y13">
        <f t="shared" si="10"/>
        <v>1</v>
      </c>
      <c r="Z13">
        <f t="shared" si="11"/>
        <v>1</v>
      </c>
    </row>
    <row r="14" spans="1:26" x14ac:dyDescent="0.25">
      <c r="B14">
        <f t="shared" si="0"/>
        <v>10</v>
      </c>
      <c r="C14" t="str">
        <f t="shared" si="1"/>
        <v/>
      </c>
      <c r="D14">
        <f t="shared" si="2"/>
        <v>10</v>
      </c>
      <c r="E14" s="80" t="s">
        <v>523</v>
      </c>
      <c r="F14" s="80" t="s">
        <v>707</v>
      </c>
      <c r="G14" s="80">
        <f t="shared" si="12"/>
        <v>142</v>
      </c>
      <c r="H14" t="s">
        <v>16</v>
      </c>
      <c r="I14">
        <v>1</v>
      </c>
      <c r="J14" t="s">
        <v>2</v>
      </c>
      <c r="K14">
        <v>7</v>
      </c>
      <c r="L14">
        <v>1</v>
      </c>
      <c r="M14">
        <v>12</v>
      </c>
      <c r="O14">
        <f t="shared" ref="O14" si="15">IF(N14=1,1,0)</f>
        <v>0</v>
      </c>
      <c r="Q14">
        <v>2</v>
      </c>
      <c r="R14">
        <f t="shared" si="4"/>
        <v>0</v>
      </c>
      <c r="S14">
        <v>2</v>
      </c>
      <c r="T14">
        <f t="shared" si="6"/>
        <v>0</v>
      </c>
      <c r="V14" t="str">
        <f t="shared" si="7"/>
        <v/>
      </c>
      <c r="W14" t="str">
        <f t="shared" si="8"/>
        <v/>
      </c>
      <c r="X14">
        <f t="shared" si="9"/>
        <v>0</v>
      </c>
      <c r="Y14">
        <f t="shared" si="10"/>
        <v>0</v>
      </c>
      <c r="Z14">
        <f t="shared" si="11"/>
        <v>0</v>
      </c>
    </row>
    <row r="15" spans="1:26" ht="16.5" customHeight="1" x14ac:dyDescent="0.25">
      <c r="A15" t="s">
        <v>106</v>
      </c>
      <c r="B15">
        <f t="shared" si="0"/>
        <v>11</v>
      </c>
      <c r="C15">
        <f t="shared" si="1"/>
        <v>11</v>
      </c>
      <c r="D15">
        <f t="shared" si="2"/>
        <v>11</v>
      </c>
      <c r="E15" s="80" t="s">
        <v>524</v>
      </c>
      <c r="F15" s="111" t="s">
        <v>708</v>
      </c>
      <c r="G15" s="80">
        <f t="shared" si="12"/>
        <v>96</v>
      </c>
      <c r="H15" t="s">
        <v>35</v>
      </c>
      <c r="I15">
        <v>2</v>
      </c>
      <c r="J15" t="s">
        <v>3</v>
      </c>
      <c r="K15">
        <v>1</v>
      </c>
      <c r="L15">
        <v>9</v>
      </c>
      <c r="M15">
        <v>28</v>
      </c>
      <c r="N15">
        <v>1</v>
      </c>
      <c r="O15">
        <f t="shared" si="3"/>
        <v>1</v>
      </c>
      <c r="P15">
        <v>1</v>
      </c>
      <c r="Q15">
        <v>1</v>
      </c>
      <c r="R15">
        <f t="shared" si="4"/>
        <v>0</v>
      </c>
      <c r="S15">
        <f t="shared" si="5"/>
        <v>1</v>
      </c>
      <c r="T15">
        <f t="shared" si="6"/>
        <v>1</v>
      </c>
      <c r="U15">
        <v>1</v>
      </c>
      <c r="V15" t="str">
        <f t="shared" si="7"/>
        <v>insert into XWING.PILOT (ID, NAME, DESCRIPTION, LEVEL, COST, UNIQUENESS, SHIP_TYPE_ID, FACTION_ID, UPGRADE_TYPE_ID)
values ('11','Wedge Antilles','Quand vous attaquez, réduisez la valeur d''agilité du défenseur de 1 (jusqu''à un minimum de 0).','9','28','1','1', '1', '1');</v>
      </c>
      <c r="W15" t="str">
        <f t="shared" si="8"/>
        <v>insert into XWING.PILOT_EXPANSION (ID, PILOT_ID, EXPANSION_ID, QUANTITY)
select '11', ID, '2','1' from XWING.PILOT where NAME = 'Wedge Antilles' and FACTION_ID = '1';</v>
      </c>
      <c r="X15">
        <f t="shared" si="9"/>
        <v>0</v>
      </c>
      <c r="Y15">
        <f t="shared" si="10"/>
        <v>1</v>
      </c>
      <c r="Z15">
        <f t="shared" si="11"/>
        <v>1</v>
      </c>
    </row>
    <row r="16" spans="1:26" x14ac:dyDescent="0.25">
      <c r="A16" t="s">
        <v>106</v>
      </c>
      <c r="B16">
        <f t="shared" si="0"/>
        <v>12</v>
      </c>
      <c r="C16">
        <f t="shared" si="1"/>
        <v>12</v>
      </c>
      <c r="D16">
        <f t="shared" si="2"/>
        <v>12</v>
      </c>
      <c r="E16" s="80" t="s">
        <v>525</v>
      </c>
      <c r="F16" s="80" t="s">
        <v>709</v>
      </c>
      <c r="G16" s="80">
        <f t="shared" si="12"/>
        <v>161</v>
      </c>
      <c r="H16" t="s">
        <v>35</v>
      </c>
      <c r="I16">
        <v>2</v>
      </c>
      <c r="J16" t="s">
        <v>3</v>
      </c>
      <c r="K16">
        <v>1</v>
      </c>
      <c r="L16">
        <v>6</v>
      </c>
      <c r="M16">
        <v>26</v>
      </c>
      <c r="N16">
        <v>1</v>
      </c>
      <c r="O16">
        <f t="shared" si="3"/>
        <v>1</v>
      </c>
      <c r="Q16">
        <v>1</v>
      </c>
      <c r="R16">
        <f t="shared" si="4"/>
        <v>0</v>
      </c>
      <c r="S16">
        <f t="shared" si="5"/>
        <v>1</v>
      </c>
      <c r="T16">
        <f t="shared" si="6"/>
        <v>1</v>
      </c>
      <c r="U16">
        <v>1</v>
      </c>
      <c r="V16" t="str">
        <f t="shared" si="7"/>
        <v>insert into XWING.PILOT (ID, NAME, DESCRIPTION, LEVEL, COST, UNIQUENESS, SHIP_TYPE_ID, FACTION_ID, UPGRADE_TYPE_ID)
values ('12','Garven Dreis','Après avoir utilisé un marqueur de concentration, vous pouvez placer ce dernier sur tout autre vaisseau allié situé à portée 1 ou 2 (plutôt que de le défausser).','6','26','1','1', '1', null);</v>
      </c>
      <c r="W16" t="str">
        <f t="shared" si="8"/>
        <v>insert into XWING.PILOT_EXPANSION (ID, PILOT_ID, EXPANSION_ID, QUANTITY)
select '12', ID, '2','1' from XWING.PILOT where NAME = 'Garven Dreis' and FACTION_ID = '1';</v>
      </c>
      <c r="X16">
        <f t="shared" si="9"/>
        <v>0</v>
      </c>
      <c r="Y16">
        <f t="shared" si="10"/>
        <v>1</v>
      </c>
      <c r="Z16">
        <f t="shared" si="11"/>
        <v>1</v>
      </c>
    </row>
    <row r="17" spans="1:26" x14ac:dyDescent="0.25">
      <c r="B17">
        <f t="shared" ref="B17:B22" si="16">IF(A17="x",B16+1,B16)</f>
        <v>12</v>
      </c>
      <c r="C17" t="str">
        <f t="shared" ref="C17:C22" si="17">IF(A17="x",B17,"")</f>
        <v/>
      </c>
      <c r="D17">
        <f t="shared" si="2"/>
        <v>13</v>
      </c>
      <c r="E17" s="80" t="s">
        <v>522</v>
      </c>
      <c r="F17" s="80" t="s">
        <v>514</v>
      </c>
      <c r="G17" s="80">
        <f>LEN(F17)</f>
        <v>116</v>
      </c>
      <c r="H17" t="s">
        <v>35</v>
      </c>
      <c r="I17">
        <v>2</v>
      </c>
      <c r="J17" t="s">
        <v>3</v>
      </c>
      <c r="K17">
        <v>1</v>
      </c>
      <c r="L17">
        <v>4</v>
      </c>
      <c r="M17">
        <v>23</v>
      </c>
      <c r="O17">
        <f t="shared" ref="O17:O18" si="18">IF(N17=1,1,0)</f>
        <v>0</v>
      </c>
      <c r="Q17">
        <v>1</v>
      </c>
      <c r="R17">
        <f t="shared" ref="R17:R18" si="19">IF(E17=E18,S18,0)</f>
        <v>0</v>
      </c>
      <c r="S17">
        <f t="shared" ref="S17:S18" si="20">R17+1</f>
        <v>1</v>
      </c>
      <c r="T17">
        <f t="shared" si="6"/>
        <v>1</v>
      </c>
      <c r="U17">
        <v>1</v>
      </c>
      <c r="V17" t="str">
        <f t="shared" si="7"/>
        <v/>
      </c>
      <c r="W17" t="str">
        <f t="shared" si="8"/>
        <v>insert into XWING.PILOT_EXPANSION (ID, PILOT_ID, EXPANSION_ID, QUANTITY)
select '13', ID, '2','1' from XWING.PILOT where NAME = 'Pilote de l''escadron Rouge' and FACTION_ID = '1';</v>
      </c>
      <c r="X17">
        <f t="shared" si="9"/>
        <v>0</v>
      </c>
      <c r="Y17">
        <f t="shared" si="10"/>
        <v>0</v>
      </c>
      <c r="Z17">
        <f t="shared" si="11"/>
        <v>1</v>
      </c>
    </row>
    <row r="18" spans="1:26" x14ac:dyDescent="0.25">
      <c r="B18">
        <f t="shared" si="16"/>
        <v>12</v>
      </c>
      <c r="C18" t="str">
        <f t="shared" si="17"/>
        <v/>
      </c>
      <c r="D18">
        <f t="shared" si="2"/>
        <v>14</v>
      </c>
      <c r="E18" s="80" t="s">
        <v>515</v>
      </c>
      <c r="F18" s="80" t="s">
        <v>516</v>
      </c>
      <c r="G18" s="80">
        <f>LEN(F18)</f>
        <v>177</v>
      </c>
      <c r="H18" t="s">
        <v>35</v>
      </c>
      <c r="I18">
        <v>2</v>
      </c>
      <c r="J18" t="s">
        <v>3</v>
      </c>
      <c r="K18">
        <v>1</v>
      </c>
      <c r="L18">
        <v>2</v>
      </c>
      <c r="M18">
        <v>21</v>
      </c>
      <c r="O18">
        <f t="shared" si="18"/>
        <v>0</v>
      </c>
      <c r="Q18">
        <v>1</v>
      </c>
      <c r="R18">
        <f t="shared" si="19"/>
        <v>0</v>
      </c>
      <c r="S18">
        <f t="shared" si="20"/>
        <v>1</v>
      </c>
      <c r="T18">
        <f t="shared" si="6"/>
        <v>1</v>
      </c>
      <c r="U18">
        <v>1</v>
      </c>
      <c r="V18" t="str">
        <f t="shared" si="7"/>
        <v/>
      </c>
      <c r="W18" t="str">
        <f t="shared" si="8"/>
        <v>insert into XWING.PILOT_EXPANSION (ID, PILOT_ID, EXPANSION_ID, QUANTITY)
select '14', ID, '2','1' from XWING.PILOT where NAME = 'Pilote débutant' and FACTION_ID = '1';</v>
      </c>
      <c r="X18">
        <f t="shared" si="9"/>
        <v>0</v>
      </c>
      <c r="Y18">
        <f t="shared" si="10"/>
        <v>0</v>
      </c>
      <c r="Z18">
        <f t="shared" si="11"/>
        <v>1</v>
      </c>
    </row>
    <row r="19" spans="1:26" x14ac:dyDescent="0.25">
      <c r="A19" t="s">
        <v>106</v>
      </c>
      <c r="B19">
        <f t="shared" si="16"/>
        <v>13</v>
      </c>
      <c r="C19">
        <f t="shared" si="17"/>
        <v>13</v>
      </c>
      <c r="D19">
        <f t="shared" si="2"/>
        <v>15</v>
      </c>
      <c r="E19" t="s">
        <v>526</v>
      </c>
      <c r="F19" t="s">
        <v>527</v>
      </c>
      <c r="G19" s="80">
        <f t="shared" si="12"/>
        <v>80</v>
      </c>
      <c r="H19" t="s">
        <v>54</v>
      </c>
      <c r="I19">
        <v>4</v>
      </c>
      <c r="J19" t="s">
        <v>17</v>
      </c>
      <c r="K19">
        <v>2</v>
      </c>
      <c r="L19">
        <v>8</v>
      </c>
      <c r="M19">
        <v>25</v>
      </c>
      <c r="N19">
        <v>1</v>
      </c>
      <c r="O19">
        <f t="shared" si="3"/>
        <v>1</v>
      </c>
      <c r="Q19">
        <v>1</v>
      </c>
      <c r="R19">
        <f t="shared" si="4"/>
        <v>0</v>
      </c>
      <c r="S19">
        <f t="shared" si="5"/>
        <v>1</v>
      </c>
      <c r="T19">
        <f t="shared" si="6"/>
        <v>1</v>
      </c>
      <c r="U19">
        <v>1</v>
      </c>
      <c r="V19" t="str">
        <f t="shared" si="7"/>
        <v>insert into XWING.PILOT (ID, NAME, DESCRIPTION, LEVEL, COST, UNIQUENESS, SHIP_TYPE_ID, FACTION_ID, UPGRADE_TYPE_ID)
values ('13','Horton Salm','Quand vous attaquez à portée 2 ou 3, vous pouvez relancer vos résultats vierges.','8','25','1','2', '1', null);</v>
      </c>
      <c r="W19" t="str">
        <f t="shared" si="8"/>
        <v>insert into XWING.PILOT_EXPANSION (ID, PILOT_ID, EXPANSION_ID, QUANTITY)
select '15', ID, '4','1' from XWING.PILOT where NAME = 'Horton Salm' and FACTION_ID = '1';</v>
      </c>
      <c r="X19">
        <f t="shared" si="9"/>
        <v>0</v>
      </c>
      <c r="Y19">
        <f t="shared" si="10"/>
        <v>1</v>
      </c>
      <c r="Z19">
        <f t="shared" si="11"/>
        <v>1</v>
      </c>
    </row>
    <row r="20" spans="1:26" x14ac:dyDescent="0.25">
      <c r="A20" t="s">
        <v>106</v>
      </c>
      <c r="B20">
        <f t="shared" si="16"/>
        <v>14</v>
      </c>
      <c r="C20">
        <f t="shared" si="17"/>
        <v>14</v>
      </c>
      <c r="D20">
        <f t="shared" si="2"/>
        <v>16</v>
      </c>
      <c r="E20" s="80" t="s">
        <v>528</v>
      </c>
      <c r="F20" s="80" t="s">
        <v>529</v>
      </c>
      <c r="G20" s="80">
        <f t="shared" si="12"/>
        <v>141</v>
      </c>
      <c r="H20" t="s">
        <v>54</v>
      </c>
      <c r="I20">
        <v>4</v>
      </c>
      <c r="J20" t="s">
        <v>17</v>
      </c>
      <c r="K20">
        <v>2</v>
      </c>
      <c r="L20">
        <v>6</v>
      </c>
      <c r="M20">
        <v>23</v>
      </c>
      <c r="N20">
        <v>1</v>
      </c>
      <c r="O20">
        <f t="shared" ref="O20:O21" si="21">IF(N20=1,1,0)</f>
        <v>1</v>
      </c>
      <c r="Q20">
        <v>1</v>
      </c>
      <c r="R20">
        <f t="shared" si="4"/>
        <v>0</v>
      </c>
      <c r="S20">
        <f t="shared" ref="S20:S21" si="22">R20+1</f>
        <v>1</v>
      </c>
      <c r="T20">
        <f t="shared" si="6"/>
        <v>1</v>
      </c>
      <c r="U20">
        <v>1</v>
      </c>
      <c r="V20" t="str">
        <f t="shared" si="7"/>
        <v>insert into XWING.PILOT (ID, NAME, DESCRIPTION, LEVEL, COST, UNIQUENESS, SHIP_TYPE_ID, FACTION_ID, UPGRADE_TYPE_ID)
values ('14','Dutch Vander','Après avoir verrouillé une cible, choisissez un vaisseau allié situé à portée 1 ou 2. Cet autre vaisseau peut aussitôt verrouiller une cible.','6','23','1','2', '1', null);</v>
      </c>
      <c r="W20" t="str">
        <f t="shared" si="8"/>
        <v>insert into XWING.PILOT_EXPANSION (ID, PILOT_ID, EXPANSION_ID, QUANTITY)
select '16', ID, '4','1' from XWING.PILOT where NAME = 'Dutch Vander' and FACTION_ID = '1';</v>
      </c>
      <c r="X20">
        <f t="shared" si="9"/>
        <v>0</v>
      </c>
      <c r="Y20">
        <f t="shared" si="10"/>
        <v>1</v>
      </c>
      <c r="Z20">
        <f t="shared" si="11"/>
        <v>1</v>
      </c>
    </row>
    <row r="21" spans="1:26" x14ac:dyDescent="0.25">
      <c r="A21" t="s">
        <v>106</v>
      </c>
      <c r="B21">
        <f t="shared" si="16"/>
        <v>15</v>
      </c>
      <c r="C21">
        <f t="shared" si="17"/>
        <v>15</v>
      </c>
      <c r="D21">
        <f t="shared" si="2"/>
        <v>17</v>
      </c>
      <c r="E21" t="s">
        <v>530</v>
      </c>
      <c r="F21" t="s">
        <v>531</v>
      </c>
      <c r="G21" s="80">
        <f t="shared" si="12"/>
        <v>176</v>
      </c>
      <c r="H21" t="s">
        <v>54</v>
      </c>
      <c r="I21">
        <v>4</v>
      </c>
      <c r="J21" t="s">
        <v>17</v>
      </c>
      <c r="K21">
        <v>2</v>
      </c>
      <c r="L21">
        <v>4</v>
      </c>
      <c r="M21">
        <v>20</v>
      </c>
      <c r="O21">
        <f t="shared" si="21"/>
        <v>0</v>
      </c>
      <c r="Q21">
        <v>1</v>
      </c>
      <c r="R21">
        <f t="shared" si="4"/>
        <v>0</v>
      </c>
      <c r="S21">
        <f t="shared" si="22"/>
        <v>1</v>
      </c>
      <c r="T21">
        <f t="shared" si="6"/>
        <v>1</v>
      </c>
      <c r="U21">
        <v>1</v>
      </c>
      <c r="V21" t="str">
        <f t="shared" si="7"/>
        <v>insert into XWING.PILOT (ID, NAME, DESCRIPTION, LEVEL, COST, UNIQUENESS, SHIP_TYPE_ID, FACTION_ID, UPGRADE_TYPE_ID)
values ('15','Pilote de l''escadron Gris','&lt;i&gt;Grâce à sa vitesse, sa robustesse et son armement, le Y-wing resta l''un des principaux chasseurs de la flotte rebelle longtemps après avoir pris sa retraite officielle.&lt;/i&gt;','4','20','0','2', '1', null);</v>
      </c>
      <c r="W21" t="str">
        <f t="shared" si="8"/>
        <v>insert into XWING.PILOT_EXPANSION (ID, PILOT_ID, EXPANSION_ID, QUANTITY)
select '17', ID, '4','1' from XWING.PILOT where NAME = 'Pilote de l''escadron Gris' and FACTION_ID = '1';</v>
      </c>
      <c r="X21">
        <f t="shared" si="9"/>
        <v>0</v>
      </c>
      <c r="Y21">
        <f t="shared" si="10"/>
        <v>1</v>
      </c>
      <c r="Z21">
        <f t="shared" si="11"/>
        <v>1</v>
      </c>
    </row>
    <row r="22" spans="1:26" x14ac:dyDescent="0.25">
      <c r="A22" t="s">
        <v>106</v>
      </c>
      <c r="B22">
        <f t="shared" si="16"/>
        <v>16</v>
      </c>
      <c r="C22">
        <f t="shared" si="17"/>
        <v>16</v>
      </c>
      <c r="D22">
        <f t="shared" si="2"/>
        <v>18</v>
      </c>
      <c r="E22" t="s">
        <v>532</v>
      </c>
      <c r="F22" t="s">
        <v>533</v>
      </c>
      <c r="G22" s="80">
        <f t="shared" si="12"/>
        <v>127</v>
      </c>
      <c r="H22" t="s">
        <v>54</v>
      </c>
      <c r="I22">
        <v>4</v>
      </c>
      <c r="J22" t="s">
        <v>17</v>
      </c>
      <c r="K22">
        <v>2</v>
      </c>
      <c r="L22">
        <v>2</v>
      </c>
      <c r="M22">
        <v>18</v>
      </c>
      <c r="O22">
        <f t="shared" ref="O22" si="23">IF(N22=1,1,0)</f>
        <v>0</v>
      </c>
      <c r="Q22">
        <v>1</v>
      </c>
      <c r="R22">
        <f t="shared" si="4"/>
        <v>0</v>
      </c>
      <c r="S22">
        <f t="shared" ref="S22" si="24">R22+1</f>
        <v>1</v>
      </c>
      <c r="T22">
        <f t="shared" si="6"/>
        <v>1</v>
      </c>
      <c r="U22">
        <v>1</v>
      </c>
      <c r="V22" t="str">
        <f t="shared" si="7"/>
        <v>insert into XWING.PILOT (ID, NAME, DESCRIPTION, LEVEL, COST, UNIQUENESS, SHIP_TYPE_ID, FACTION_ID, UPGRADE_TYPE_ID)
values ('16','Pilote de l''escadron Or','&lt;i&gt;Le très polyvalent et fiable Y-wing BTL-A4 fut le principal chasseur de la Rébellion jusqu''à l''arrivée du X-wing T-65.&lt;/i&gt;','2','18','0','2', '1', null);</v>
      </c>
      <c r="W22" t="str">
        <f t="shared" si="8"/>
        <v>insert into XWING.PILOT_EXPANSION (ID, PILOT_ID, EXPANSION_ID, QUANTITY)
select '18', ID, '4','1' from XWING.PILOT where NAME = 'Pilote de l''escadron Or' and FACTION_ID = '1';</v>
      </c>
      <c r="X22">
        <f t="shared" si="9"/>
        <v>0</v>
      </c>
      <c r="Y22">
        <f t="shared" si="10"/>
        <v>1</v>
      </c>
      <c r="Z22">
        <f t="shared" si="11"/>
        <v>1</v>
      </c>
    </row>
    <row r="23" spans="1:26" x14ac:dyDescent="0.25">
      <c r="A23" t="s">
        <v>106</v>
      </c>
      <c r="B23">
        <f t="shared" ref="B23:B34" si="25">IF(A23="x",B22+1,B22)</f>
        <v>17</v>
      </c>
      <c r="C23">
        <f t="shared" ref="C23:C34" si="26">IF(A23="x",B23,"")</f>
        <v>17</v>
      </c>
      <c r="D23">
        <f t="shared" si="2"/>
        <v>19</v>
      </c>
      <c r="E23" s="80" t="s">
        <v>534</v>
      </c>
      <c r="F23" t="s">
        <v>710</v>
      </c>
      <c r="G23" s="80">
        <f t="shared" si="12"/>
        <v>114</v>
      </c>
      <c r="H23" t="s">
        <v>2</v>
      </c>
      <c r="I23">
        <v>3</v>
      </c>
      <c r="J23" t="s">
        <v>2</v>
      </c>
      <c r="K23">
        <v>7</v>
      </c>
      <c r="L23">
        <v>8</v>
      </c>
      <c r="M23">
        <v>18</v>
      </c>
      <c r="N23">
        <v>1</v>
      </c>
      <c r="O23">
        <f t="shared" si="3"/>
        <v>1</v>
      </c>
      <c r="P23">
        <v>1</v>
      </c>
      <c r="Q23">
        <v>2</v>
      </c>
      <c r="R23">
        <f t="shared" si="4"/>
        <v>0</v>
      </c>
      <c r="S23">
        <f t="shared" si="5"/>
        <v>1</v>
      </c>
      <c r="T23">
        <f t="shared" si="6"/>
        <v>1</v>
      </c>
      <c r="V23" t="str">
        <f t="shared" si="7"/>
        <v>insert into XWING.PILOT (ID, NAME, DESCRIPTION, LEVEL, COST, UNIQUENESS, SHIP_TYPE_ID, FACTION_ID, UPGRADE_TYPE_ID)
values ('17','Howlrunner','Quand un autre vaisseau allié situé à portée 1 attaque avec son arme principale, il peut relancer 1 dé d''attaque.','8','18','1','7', '2', '1');</v>
      </c>
      <c r="W23" t="str">
        <f t="shared" si="8"/>
        <v>insert into XWING.PILOT_EXPANSION (ID, PILOT_ID, EXPANSION_ID, QUANTITY)
select '19', ID, '3','1' from XWING.PILOT where NAME = 'Howlrunner' and FACTION_ID = '2';</v>
      </c>
      <c r="X23">
        <f t="shared" si="9"/>
        <v>0</v>
      </c>
      <c r="Y23">
        <f t="shared" si="10"/>
        <v>1</v>
      </c>
      <c r="Z23">
        <f t="shared" si="11"/>
        <v>1</v>
      </c>
    </row>
    <row r="24" spans="1:26" x14ac:dyDescent="0.25">
      <c r="A24" t="s">
        <v>106</v>
      </c>
      <c r="B24">
        <f t="shared" si="25"/>
        <v>18</v>
      </c>
      <c r="C24">
        <f t="shared" si="26"/>
        <v>18</v>
      </c>
      <c r="D24">
        <f t="shared" si="2"/>
        <v>20</v>
      </c>
      <c r="E24" t="s">
        <v>535</v>
      </c>
      <c r="F24" s="80" t="s">
        <v>536</v>
      </c>
      <c r="G24" s="80">
        <f t="shared" si="12"/>
        <v>100</v>
      </c>
      <c r="H24" t="s">
        <v>2</v>
      </c>
      <c r="I24">
        <v>3</v>
      </c>
      <c r="J24" t="s">
        <v>2</v>
      </c>
      <c r="K24">
        <v>7</v>
      </c>
      <c r="L24">
        <v>6</v>
      </c>
      <c r="M24">
        <v>16</v>
      </c>
      <c r="N24">
        <v>1</v>
      </c>
      <c r="O24">
        <f t="shared" si="3"/>
        <v>1</v>
      </c>
      <c r="Q24">
        <v>2</v>
      </c>
      <c r="R24">
        <f t="shared" si="4"/>
        <v>0</v>
      </c>
      <c r="S24">
        <f t="shared" si="5"/>
        <v>1</v>
      </c>
      <c r="T24">
        <f t="shared" si="6"/>
        <v>1</v>
      </c>
      <c r="V24" t="str">
        <f t="shared" si="7"/>
        <v>insert into XWING.PILOT (ID, NAME, DESCRIPTION, LEVEL, COST, UNIQUENESS, SHIP_TYPE_ID, FACTION_ID, UPGRADE_TYPE_ID)
values ('18','Backstabber','Quand vous attaquez en dehors de l''arc de tir du défenseur, lancez un dé d''attaque supplémentaire.','6','16','1','7', '2', null);</v>
      </c>
      <c r="W24" t="str">
        <f t="shared" si="8"/>
        <v>insert into XWING.PILOT_EXPANSION (ID, PILOT_ID, EXPANSION_ID, QUANTITY)
select '20', ID, '3','1' from XWING.PILOT where NAME = 'Backstabber' and FACTION_ID = '2';</v>
      </c>
      <c r="X24">
        <f t="shared" si="9"/>
        <v>0</v>
      </c>
      <c r="Y24">
        <f t="shared" si="10"/>
        <v>1</v>
      </c>
      <c r="Z24">
        <f t="shared" si="11"/>
        <v>1</v>
      </c>
    </row>
    <row r="25" spans="1:26" x14ac:dyDescent="0.25">
      <c r="A25" t="s">
        <v>106</v>
      </c>
      <c r="B25">
        <f t="shared" si="25"/>
        <v>19</v>
      </c>
      <c r="C25">
        <f t="shared" si="26"/>
        <v>19</v>
      </c>
      <c r="D25">
        <f t="shared" si="2"/>
        <v>21</v>
      </c>
      <c r="E25" s="80" t="s">
        <v>537</v>
      </c>
      <c r="F25" s="80" t="s">
        <v>538</v>
      </c>
      <c r="G25" s="80">
        <f t="shared" si="12"/>
        <v>198</v>
      </c>
      <c r="H25" t="s">
        <v>2</v>
      </c>
      <c r="I25">
        <v>3</v>
      </c>
      <c r="J25" t="s">
        <v>2</v>
      </c>
      <c r="K25">
        <v>7</v>
      </c>
      <c r="L25">
        <v>5</v>
      </c>
      <c r="M25">
        <v>2</v>
      </c>
      <c r="O25">
        <f t="shared" ref="O25:O28" si="27">IF(N25=1,1,0)</f>
        <v>0</v>
      </c>
      <c r="Q25">
        <v>2</v>
      </c>
      <c r="R25">
        <f t="shared" si="4"/>
        <v>0</v>
      </c>
      <c r="S25">
        <f t="shared" ref="S25:S26" si="28">R25+1</f>
        <v>1</v>
      </c>
      <c r="T25">
        <f t="shared" si="6"/>
        <v>1</v>
      </c>
      <c r="V25" t="str">
        <f t="shared" si="7"/>
        <v>insert into XWING.PILOT (ID, NAME, DESCRIPTION, LEVEL, COST, UNIQUENESS, SHIP_TYPE_ID, FACTION_ID, UPGRADE_TYPE_ID)
values ('19','Winged Gundark','Quand vous attaquez à portée 1, vous pouvez échanger 1 de vos résultats &lt;img class="smallicon" src="$path/icone_hit.png"&gt; contre un résultat &lt;img class="smallicon" src="$path/icone_criticalhit.png"&gt;','5','2','0','7', '2', null);</v>
      </c>
      <c r="W25" t="str">
        <f t="shared" si="8"/>
        <v>insert into XWING.PILOT_EXPANSION (ID, PILOT_ID, EXPANSION_ID, QUANTITY)
select '21', ID, '3','1' from XWING.PILOT where NAME = 'Winged Gundark' and FACTION_ID = '2';</v>
      </c>
      <c r="X25">
        <f t="shared" si="9"/>
        <v>0</v>
      </c>
      <c r="Y25">
        <f t="shared" si="10"/>
        <v>1</v>
      </c>
      <c r="Z25">
        <f t="shared" si="11"/>
        <v>1</v>
      </c>
    </row>
    <row r="26" spans="1:26" x14ac:dyDescent="0.25">
      <c r="B26">
        <f t="shared" si="25"/>
        <v>19</v>
      </c>
      <c r="C26" t="str">
        <f t="shared" si="26"/>
        <v/>
      </c>
      <c r="D26">
        <f t="shared" si="2"/>
        <v>22</v>
      </c>
      <c r="E26" s="80" t="s">
        <v>520</v>
      </c>
      <c r="F26" s="80" t="s">
        <v>518</v>
      </c>
      <c r="G26" s="80">
        <f t="shared" si="12"/>
        <v>118</v>
      </c>
      <c r="H26" t="s">
        <v>2</v>
      </c>
      <c r="I26">
        <v>3</v>
      </c>
      <c r="J26" t="s">
        <v>2</v>
      </c>
      <c r="K26">
        <v>7</v>
      </c>
      <c r="L26">
        <v>4</v>
      </c>
      <c r="M26">
        <v>14</v>
      </c>
      <c r="O26">
        <f t="shared" si="27"/>
        <v>0</v>
      </c>
      <c r="P26">
        <v>1</v>
      </c>
      <c r="Q26">
        <v>2</v>
      </c>
      <c r="R26">
        <f t="shared" si="4"/>
        <v>0</v>
      </c>
      <c r="S26">
        <f t="shared" si="28"/>
        <v>1</v>
      </c>
      <c r="T26">
        <f t="shared" si="6"/>
        <v>1</v>
      </c>
      <c r="V26" t="str">
        <f t="shared" si="7"/>
        <v/>
      </c>
      <c r="W26" t="str">
        <f t="shared" si="8"/>
        <v>insert into XWING.PILOT_EXPANSION (ID, PILOT_ID, EXPANSION_ID, QUANTITY)
select '22', ID, '3','1' from XWING.PILOT where NAME = 'Pilote de l''escadron Noir' and FACTION_ID = '2';</v>
      </c>
      <c r="X26">
        <f t="shared" si="9"/>
        <v>0</v>
      </c>
      <c r="Y26">
        <f t="shared" si="10"/>
        <v>0</v>
      </c>
      <c r="Z26">
        <f t="shared" si="11"/>
        <v>1</v>
      </c>
    </row>
    <row r="27" spans="1:26" x14ac:dyDescent="0.25">
      <c r="B27">
        <f t="shared" si="25"/>
        <v>19</v>
      </c>
      <c r="C27" t="str">
        <f t="shared" si="26"/>
        <v/>
      </c>
      <c r="D27">
        <f t="shared" si="2"/>
        <v>23</v>
      </c>
      <c r="E27" s="80" t="s">
        <v>521</v>
      </c>
      <c r="F27" s="80" t="s">
        <v>519</v>
      </c>
      <c r="G27" s="80">
        <f t="shared" si="12"/>
        <v>104</v>
      </c>
      <c r="H27" t="s">
        <v>2</v>
      </c>
      <c r="I27">
        <v>3</v>
      </c>
      <c r="J27" t="s">
        <v>2</v>
      </c>
      <c r="K27">
        <v>7</v>
      </c>
      <c r="L27">
        <v>3</v>
      </c>
      <c r="M27">
        <v>13</v>
      </c>
      <c r="O27">
        <f t="shared" si="27"/>
        <v>0</v>
      </c>
      <c r="Q27">
        <v>2</v>
      </c>
      <c r="R27">
        <f t="shared" si="4"/>
        <v>0</v>
      </c>
      <c r="S27">
        <f t="shared" ref="S27:S28" si="29">R27+1</f>
        <v>1</v>
      </c>
      <c r="T27">
        <f t="shared" si="6"/>
        <v>1</v>
      </c>
      <c r="V27" t="str">
        <f t="shared" si="7"/>
        <v/>
      </c>
      <c r="W27" t="str">
        <f t="shared" si="8"/>
        <v>insert into XWING.PILOT_EXPANSION (ID, PILOT_ID, EXPANSION_ID, QUANTITY)
select '23', ID, '3','1' from XWING.PILOT where NAME = 'Pilote de l''escadron Obsidian' and FACTION_ID = '2';</v>
      </c>
      <c r="X27">
        <f t="shared" si="9"/>
        <v>0</v>
      </c>
      <c r="Y27">
        <f t="shared" si="10"/>
        <v>0</v>
      </c>
      <c r="Z27">
        <f t="shared" si="11"/>
        <v>1</v>
      </c>
    </row>
    <row r="28" spans="1:26" x14ac:dyDescent="0.25">
      <c r="B28">
        <f t="shared" si="25"/>
        <v>19</v>
      </c>
      <c r="C28" t="str">
        <f t="shared" si="26"/>
        <v/>
      </c>
      <c r="D28">
        <f t="shared" si="2"/>
        <v>24</v>
      </c>
      <c r="E28" s="80" t="s">
        <v>523</v>
      </c>
      <c r="F28" s="80" t="s">
        <v>707</v>
      </c>
      <c r="G28" s="80">
        <f t="shared" si="12"/>
        <v>142</v>
      </c>
      <c r="H28" t="s">
        <v>2</v>
      </c>
      <c r="I28">
        <v>3</v>
      </c>
      <c r="J28" t="s">
        <v>2</v>
      </c>
      <c r="K28">
        <v>7</v>
      </c>
      <c r="L28">
        <v>1</v>
      </c>
      <c r="M28">
        <v>12</v>
      </c>
      <c r="O28">
        <f t="shared" si="27"/>
        <v>0</v>
      </c>
      <c r="Q28">
        <v>2</v>
      </c>
      <c r="R28">
        <f t="shared" si="4"/>
        <v>0</v>
      </c>
      <c r="S28">
        <f t="shared" si="29"/>
        <v>1</v>
      </c>
      <c r="T28">
        <f t="shared" si="6"/>
        <v>1</v>
      </c>
      <c r="V28" t="str">
        <f t="shared" si="7"/>
        <v/>
      </c>
      <c r="W28" t="str">
        <f t="shared" si="8"/>
        <v>insert into XWING.PILOT_EXPANSION (ID, PILOT_ID, EXPANSION_ID, QUANTITY)
select '24', ID, '3','1' from XWING.PILOT where NAME = 'Pilote de l''académie' and FACTION_ID = '2';</v>
      </c>
      <c r="X28">
        <f t="shared" si="9"/>
        <v>0</v>
      </c>
      <c r="Y28">
        <f t="shared" si="10"/>
        <v>0</v>
      </c>
      <c r="Z28">
        <f t="shared" si="11"/>
        <v>1</v>
      </c>
    </row>
    <row r="29" spans="1:26" x14ac:dyDescent="0.25">
      <c r="A29" t="s">
        <v>106</v>
      </c>
      <c r="B29">
        <f t="shared" si="25"/>
        <v>20</v>
      </c>
      <c r="C29">
        <f t="shared" si="26"/>
        <v>20</v>
      </c>
      <c r="D29">
        <f t="shared" si="2"/>
        <v>25</v>
      </c>
      <c r="E29" s="80" t="s">
        <v>43</v>
      </c>
      <c r="F29" t="s">
        <v>541</v>
      </c>
      <c r="G29" s="80">
        <f t="shared" si="12"/>
        <v>72</v>
      </c>
      <c r="H29" t="s">
        <v>42</v>
      </c>
      <c r="I29">
        <v>5</v>
      </c>
      <c r="J29" t="s">
        <v>42</v>
      </c>
      <c r="K29">
        <v>8</v>
      </c>
      <c r="L29">
        <v>9</v>
      </c>
      <c r="M29">
        <v>29</v>
      </c>
      <c r="N29">
        <v>1</v>
      </c>
      <c r="O29">
        <f t="shared" si="3"/>
        <v>1</v>
      </c>
      <c r="P29">
        <v>1</v>
      </c>
      <c r="Q29">
        <v>2</v>
      </c>
      <c r="R29">
        <f t="shared" si="4"/>
        <v>0</v>
      </c>
      <c r="S29">
        <f t="shared" si="5"/>
        <v>1</v>
      </c>
      <c r="T29">
        <f t="shared" si="6"/>
        <v>1</v>
      </c>
      <c r="U29">
        <v>1</v>
      </c>
      <c r="V29" t="str">
        <f t="shared" si="7"/>
        <v>insert into XWING.PILOT (ID, NAME, DESCRIPTION, LEVEL, COST, UNIQUENESS, SHIP_TYPE_ID, FACTION_ID, UPGRADE_TYPE_ID)
values ('20','Dark Vador','Vous pouvez effectuer 2 actions lors de l''étape "Effectuer une action".','9','29','1','8', '2', '1');</v>
      </c>
      <c r="W29" t="str">
        <f t="shared" si="8"/>
        <v>insert into XWING.PILOT_EXPANSION (ID, PILOT_ID, EXPANSION_ID, QUANTITY)
select '25', ID, '5','1' from XWING.PILOT where NAME = 'Dark Vador' and FACTION_ID = '2';</v>
      </c>
      <c r="X29">
        <f t="shared" si="9"/>
        <v>0</v>
      </c>
      <c r="Y29">
        <f t="shared" si="10"/>
        <v>1</v>
      </c>
      <c r="Z29">
        <f t="shared" si="11"/>
        <v>1</v>
      </c>
    </row>
    <row r="30" spans="1:26" x14ac:dyDescent="0.25">
      <c r="A30" t="s">
        <v>106</v>
      </c>
      <c r="B30">
        <f t="shared" si="25"/>
        <v>21</v>
      </c>
      <c r="C30">
        <f t="shared" si="26"/>
        <v>21</v>
      </c>
      <c r="D30">
        <f t="shared" si="2"/>
        <v>26</v>
      </c>
      <c r="E30" s="80" t="s">
        <v>539</v>
      </c>
      <c r="F30" s="80" t="s">
        <v>540</v>
      </c>
      <c r="G30" s="80">
        <f t="shared" si="12"/>
        <v>175</v>
      </c>
      <c r="H30" t="s">
        <v>42</v>
      </c>
      <c r="I30">
        <v>5</v>
      </c>
      <c r="J30" t="s">
        <v>42</v>
      </c>
      <c r="K30">
        <v>8</v>
      </c>
      <c r="L30">
        <v>7</v>
      </c>
      <c r="M30">
        <v>27</v>
      </c>
      <c r="N30">
        <v>1</v>
      </c>
      <c r="O30">
        <f t="shared" si="3"/>
        <v>1</v>
      </c>
      <c r="P30">
        <v>1</v>
      </c>
      <c r="Q30">
        <v>2</v>
      </c>
      <c r="R30">
        <f t="shared" si="4"/>
        <v>0</v>
      </c>
      <c r="S30">
        <f t="shared" si="5"/>
        <v>1</v>
      </c>
      <c r="T30">
        <f t="shared" si="6"/>
        <v>1</v>
      </c>
      <c r="U30">
        <v>1</v>
      </c>
      <c r="V30" t="str">
        <f t="shared" si="7"/>
        <v>insert into XWING.PILOT (ID, NAME, DESCRIPTION, LEVEL, COST, UNIQUENESS, SHIP_TYPE_ID, FACTION_ID, UPGRADE_TYPE_ID)
values ('21','Maarek Stele','Si votre attaque se solde par une carte de dégâts face visible pour le défenseur, piochez 3 cartes de dégâts, choisissez-en une que vous lui infligez, et défaussez les autres.','7','27','1','8', '2', '1');</v>
      </c>
      <c r="W30" t="str">
        <f t="shared" si="8"/>
        <v>insert into XWING.PILOT_EXPANSION (ID, PILOT_ID, EXPANSION_ID, QUANTITY)
select '26', ID, '5','1' from XWING.PILOT where NAME = 'Maarek Stele' and FACTION_ID = '2';</v>
      </c>
      <c r="X30">
        <f t="shared" si="9"/>
        <v>0</v>
      </c>
      <c r="Y30">
        <f t="shared" si="10"/>
        <v>1</v>
      </c>
      <c r="Z30">
        <f t="shared" si="11"/>
        <v>1</v>
      </c>
    </row>
    <row r="31" spans="1:26" x14ac:dyDescent="0.25">
      <c r="A31" t="s">
        <v>106</v>
      </c>
      <c r="B31">
        <f t="shared" si="25"/>
        <v>22</v>
      </c>
      <c r="C31">
        <f t="shared" si="26"/>
        <v>22</v>
      </c>
      <c r="D31">
        <f t="shared" si="2"/>
        <v>27</v>
      </c>
      <c r="E31" s="80" t="s">
        <v>542</v>
      </c>
      <c r="F31" s="80" t="s">
        <v>711</v>
      </c>
      <c r="G31" s="80">
        <f t="shared" si="12"/>
        <v>186</v>
      </c>
      <c r="H31" t="s">
        <v>42</v>
      </c>
      <c r="I31">
        <v>5</v>
      </c>
      <c r="J31" t="s">
        <v>42</v>
      </c>
      <c r="K31">
        <v>8</v>
      </c>
      <c r="L31">
        <v>4</v>
      </c>
      <c r="M31">
        <v>23</v>
      </c>
      <c r="O31">
        <f t="shared" si="3"/>
        <v>0</v>
      </c>
      <c r="Q31">
        <v>2</v>
      </c>
      <c r="R31">
        <f t="shared" si="4"/>
        <v>0</v>
      </c>
      <c r="S31">
        <f t="shared" si="5"/>
        <v>1</v>
      </c>
      <c r="T31">
        <f t="shared" si="6"/>
        <v>1</v>
      </c>
      <c r="U31">
        <v>1</v>
      </c>
      <c r="V31" t="str">
        <f t="shared" si="7"/>
        <v>insert into XWING.PILOT (ID, NAME, DESCRIPTION, LEVEL, COST, UNIQUENESS, SHIP_TYPE_ID, FACTION_ID, UPGRADE_TYPE_ID)
values ('22','Pilote de l''escadron Orage','&lt;i&gt;Le TIE Advanced est une version améliorée du célèbre chasseur TIE/ln disposant de boucliers, d''un meilleur système d''armement, de panneaux solaires incurvés et d''un hyperdrive.&lt;/i&gt;','4','23','0','8', '2', null);</v>
      </c>
      <c r="W31" t="str">
        <f t="shared" si="8"/>
        <v>insert into XWING.PILOT_EXPANSION (ID, PILOT_ID, EXPANSION_ID, QUANTITY)
select '27', ID, '5','1' from XWING.PILOT where NAME = 'Pilote de l''escadron Orage' and FACTION_ID = '2';</v>
      </c>
      <c r="X31">
        <f t="shared" si="9"/>
        <v>0</v>
      </c>
      <c r="Y31">
        <f t="shared" si="10"/>
        <v>1</v>
      </c>
      <c r="Z31">
        <f t="shared" si="11"/>
        <v>1</v>
      </c>
    </row>
    <row r="32" spans="1:26" x14ac:dyDescent="0.25">
      <c r="A32" t="s">
        <v>106</v>
      </c>
      <c r="B32">
        <f t="shared" si="25"/>
        <v>23</v>
      </c>
      <c r="C32">
        <f t="shared" si="26"/>
        <v>23</v>
      </c>
      <c r="D32">
        <f t="shared" si="2"/>
        <v>28</v>
      </c>
      <c r="E32" t="s">
        <v>543</v>
      </c>
      <c r="F32" s="80" t="s">
        <v>544</v>
      </c>
      <c r="G32" s="80">
        <f t="shared" si="12"/>
        <v>212</v>
      </c>
      <c r="H32" t="s">
        <v>42</v>
      </c>
      <c r="I32">
        <v>5</v>
      </c>
      <c r="J32" t="s">
        <v>42</v>
      </c>
      <c r="K32">
        <v>8</v>
      </c>
      <c r="L32">
        <v>2</v>
      </c>
      <c r="M32">
        <v>21</v>
      </c>
      <c r="O32">
        <f t="shared" si="3"/>
        <v>0</v>
      </c>
      <c r="Q32">
        <v>2</v>
      </c>
      <c r="R32">
        <f t="shared" si="4"/>
        <v>0</v>
      </c>
      <c r="S32">
        <f t="shared" si="5"/>
        <v>1</v>
      </c>
      <c r="T32">
        <f t="shared" si="6"/>
        <v>1</v>
      </c>
      <c r="U32">
        <v>1</v>
      </c>
      <c r="V32" t="str">
        <f t="shared" si="7"/>
        <v>insert into XWING.PILOT (ID, NAME, DESCRIPTION, LEVEL, COST, UNIQUENESS, SHIP_TYPE_ID, FACTION_ID, UPGRADE_TYPE_ID)
values ('23','Pilote de l''escadron Tempête','&lt;i&gt;Le TIE Advanced a été produit en série limitées, mais ultérieurement les ingénieurs de Sienar incorporèrent la plus grande partie de ces améliorations dans leur nouveau modèle de TIE : Le TIE Intercepteur.&lt;/i&gt;','2','21','0','8', '2', null);</v>
      </c>
      <c r="W32" t="str">
        <f t="shared" si="8"/>
        <v>insert into XWING.PILOT_EXPANSION (ID, PILOT_ID, EXPANSION_ID, QUANTITY)
select '28', ID, '5','1' from XWING.PILOT where NAME = 'Pilote de l''escadron Tempête' and FACTION_ID = '2';</v>
      </c>
      <c r="X32">
        <f t="shared" si="9"/>
        <v>0</v>
      </c>
      <c r="Y32">
        <f t="shared" si="10"/>
        <v>1</v>
      </c>
      <c r="Z32">
        <f t="shared" si="11"/>
        <v>1</v>
      </c>
    </row>
    <row r="33" spans="1:26" x14ac:dyDescent="0.25">
      <c r="A33" t="s">
        <v>106</v>
      </c>
      <c r="B33">
        <f t="shared" si="25"/>
        <v>24</v>
      </c>
      <c r="C33">
        <f t="shared" si="26"/>
        <v>24</v>
      </c>
      <c r="D33">
        <f t="shared" si="2"/>
        <v>29</v>
      </c>
      <c r="E33" s="80" t="s">
        <v>545</v>
      </c>
      <c r="F33" s="80" t="s">
        <v>849</v>
      </c>
      <c r="G33" s="80">
        <f t="shared" si="12"/>
        <v>79</v>
      </c>
      <c r="H33" t="s">
        <v>61</v>
      </c>
      <c r="I33">
        <v>8</v>
      </c>
      <c r="J33" t="s">
        <v>61</v>
      </c>
      <c r="K33">
        <v>3</v>
      </c>
      <c r="L33">
        <v>8</v>
      </c>
      <c r="M33">
        <v>26</v>
      </c>
      <c r="N33">
        <v>1</v>
      </c>
      <c r="O33">
        <f t="shared" si="3"/>
        <v>1</v>
      </c>
      <c r="P33">
        <v>1</v>
      </c>
      <c r="Q33">
        <v>1</v>
      </c>
      <c r="R33">
        <f t="shared" si="4"/>
        <v>0</v>
      </c>
      <c r="S33">
        <f t="shared" si="5"/>
        <v>1</v>
      </c>
      <c r="T33">
        <f t="shared" si="6"/>
        <v>1</v>
      </c>
      <c r="U33">
        <v>1</v>
      </c>
      <c r="V33" t="str">
        <f t="shared" si="7"/>
        <v>insert into XWING.PILOT (ID, NAME, DESCRIPTION, LEVEL, COST, UNIQUENESS, SHIP_TYPE_ID, FACTION_ID, UPGRADE_TYPE_ID)
values ('24','Tycho Celchu','Vous pouvez effectuer des actions même quand vous avez des marqueurs de stress.','8','26','1','3', '1', '1');</v>
      </c>
      <c r="W33" t="str">
        <f t="shared" si="8"/>
        <v>insert into XWING.PILOT_EXPANSION (ID, PILOT_ID, EXPANSION_ID, QUANTITY)
select '29', ID, '8','1' from XWING.PILOT where NAME = 'Tycho Celchu' and FACTION_ID = '1';</v>
      </c>
      <c r="X33">
        <f t="shared" si="9"/>
        <v>0</v>
      </c>
      <c r="Y33">
        <f t="shared" si="10"/>
        <v>1</v>
      </c>
      <c r="Z33">
        <f t="shared" si="11"/>
        <v>1</v>
      </c>
    </row>
    <row r="34" spans="1:26" x14ac:dyDescent="0.25">
      <c r="A34" t="s">
        <v>106</v>
      </c>
      <c r="B34">
        <f t="shared" si="25"/>
        <v>25</v>
      </c>
      <c r="C34">
        <f t="shared" si="26"/>
        <v>25</v>
      </c>
      <c r="D34">
        <f t="shared" si="2"/>
        <v>30</v>
      </c>
      <c r="E34" s="80" t="s">
        <v>546</v>
      </c>
      <c r="F34" s="80" t="s">
        <v>851</v>
      </c>
      <c r="G34" s="80">
        <f t="shared" si="12"/>
        <v>93</v>
      </c>
      <c r="H34" t="s">
        <v>61</v>
      </c>
      <c r="I34">
        <v>8</v>
      </c>
      <c r="J34" t="s">
        <v>61</v>
      </c>
      <c r="K34">
        <v>3</v>
      </c>
      <c r="L34">
        <v>6</v>
      </c>
      <c r="M34">
        <v>23</v>
      </c>
      <c r="N34">
        <v>1</v>
      </c>
      <c r="O34">
        <f t="shared" si="3"/>
        <v>1</v>
      </c>
      <c r="Q34">
        <v>1</v>
      </c>
      <c r="R34">
        <f t="shared" si="4"/>
        <v>0</v>
      </c>
      <c r="S34">
        <f t="shared" si="5"/>
        <v>1</v>
      </c>
      <c r="T34">
        <f t="shared" si="6"/>
        <v>1</v>
      </c>
      <c r="U34">
        <v>1</v>
      </c>
      <c r="V34" t="str">
        <f t="shared" si="7"/>
        <v>insert into XWING.PILOT (ID, NAME, DESCRIPTION, LEVEL, COST, UNIQUENESS, SHIP_TYPE_ID, FACTION_ID, UPGRADE_TYPE_ID)
values ('25','Arvel Crynyd','Vous pouvez attaquer un vaisseau situé dans votre arc de tir, même si vos socles se touchent.','6','23','1','3', '1', null);</v>
      </c>
      <c r="W34" t="str">
        <f t="shared" si="8"/>
        <v>insert into XWING.PILOT_EXPANSION (ID, PILOT_ID, EXPANSION_ID, QUANTITY)
select '30', ID, '8','1' from XWING.PILOT where NAME = 'Arvel Crynyd' and FACTION_ID = '1';</v>
      </c>
      <c r="X34">
        <f t="shared" si="9"/>
        <v>0</v>
      </c>
      <c r="Y34">
        <f t="shared" si="10"/>
        <v>1</v>
      </c>
      <c r="Z34">
        <f t="shared" si="11"/>
        <v>1</v>
      </c>
    </row>
    <row r="35" spans="1:26" x14ac:dyDescent="0.25">
      <c r="A35" t="s">
        <v>106</v>
      </c>
      <c r="B35">
        <f t="shared" si="0"/>
        <v>26</v>
      </c>
      <c r="C35">
        <f t="shared" si="1"/>
        <v>26</v>
      </c>
      <c r="D35">
        <f t="shared" si="2"/>
        <v>31</v>
      </c>
      <c r="E35" s="80" t="s">
        <v>657</v>
      </c>
      <c r="F35" t="s">
        <v>861</v>
      </c>
      <c r="G35" s="80">
        <f t="shared" si="12"/>
        <v>155</v>
      </c>
      <c r="H35" t="s">
        <v>61</v>
      </c>
      <c r="I35">
        <v>8</v>
      </c>
      <c r="J35" t="s">
        <v>61</v>
      </c>
      <c r="K35">
        <v>3</v>
      </c>
      <c r="L35">
        <v>3</v>
      </c>
      <c r="M35">
        <v>19</v>
      </c>
      <c r="O35">
        <f t="shared" si="3"/>
        <v>0</v>
      </c>
      <c r="P35">
        <v>1</v>
      </c>
      <c r="Q35">
        <v>1</v>
      </c>
      <c r="R35">
        <f t="shared" si="4"/>
        <v>0</v>
      </c>
      <c r="S35">
        <f t="shared" si="5"/>
        <v>1</v>
      </c>
      <c r="T35">
        <f t="shared" si="6"/>
        <v>1</v>
      </c>
      <c r="U35">
        <v>1</v>
      </c>
      <c r="V35" t="str">
        <f t="shared" si="7"/>
        <v>insert into XWING.PILOT (ID, NAME, DESCRIPTION, LEVEL, COST, UNIQUENESS, SHIP_TYPE_ID, FACTION_ID, UPGRADE_TYPE_ID)
values ('26','Pilote de l''escadron Vert','&lt;i&gt;Conçu par le général Dodonna, l''intercepteur RZ-1 A-wing prouva ses qualités en neutralisant des destroyers stellaires durant la bataille d''Endor.&lt;/i&gt;','3','19','0','3', '1', '1');</v>
      </c>
      <c r="W35" t="str">
        <f t="shared" si="8"/>
        <v>insert into XWING.PILOT_EXPANSION (ID, PILOT_ID, EXPANSION_ID, QUANTITY)
select '31', ID, '8','1' from XWING.PILOT where NAME = 'Pilote de l''escadron Vert' and FACTION_ID = '1';</v>
      </c>
      <c r="X35">
        <f t="shared" si="9"/>
        <v>0</v>
      </c>
      <c r="Y35">
        <f t="shared" si="10"/>
        <v>1</v>
      </c>
      <c r="Z35">
        <f t="shared" si="11"/>
        <v>1</v>
      </c>
    </row>
    <row r="36" spans="1:26" x14ac:dyDescent="0.25">
      <c r="A36" t="s">
        <v>106</v>
      </c>
      <c r="B36">
        <f t="shared" ref="B36:B76" si="30">IF(A36="x",B35+1,B35)</f>
        <v>27</v>
      </c>
      <c r="C36">
        <f t="shared" ref="C36:C76" si="31">IF(A36="x",B36,"")</f>
        <v>27</v>
      </c>
      <c r="D36">
        <f t="shared" si="2"/>
        <v>32</v>
      </c>
      <c r="E36" s="80" t="s">
        <v>547</v>
      </c>
      <c r="F36" s="80" t="s">
        <v>942</v>
      </c>
      <c r="G36" s="80">
        <f t="shared" si="12"/>
        <v>143</v>
      </c>
      <c r="H36" t="s">
        <v>61</v>
      </c>
      <c r="I36">
        <v>8</v>
      </c>
      <c r="J36" t="s">
        <v>61</v>
      </c>
      <c r="K36">
        <v>3</v>
      </c>
      <c r="L36">
        <v>1</v>
      </c>
      <c r="M36">
        <v>17</v>
      </c>
      <c r="O36">
        <f t="shared" si="3"/>
        <v>0</v>
      </c>
      <c r="Q36">
        <v>1</v>
      </c>
      <c r="R36">
        <f t="shared" si="4"/>
        <v>0</v>
      </c>
      <c r="S36">
        <f t="shared" si="5"/>
        <v>1</v>
      </c>
      <c r="T36">
        <f t="shared" si="6"/>
        <v>1</v>
      </c>
      <c r="U36">
        <v>1</v>
      </c>
      <c r="V36" t="str">
        <f t="shared" si="7"/>
        <v>insert into XWING.PILOT (ID, NAME, DESCRIPTION, LEVEL, COST, UNIQUENESS, SHIP_TYPE_ID, FACTION_ID, UPGRADE_TYPE_ID)
values ('27','Pilote sur prototype','&lt;i&gt;Vu ses commandes sensibles et son extrême manoeuvrabilité, seuls les meilleurs pilotes osent prendre place dans le cockpit d''un A-wing.&lt;/i&gt;','1','17','0','3', '1', null);</v>
      </c>
      <c r="W36" t="str">
        <f t="shared" si="8"/>
        <v>insert into XWING.PILOT_EXPANSION (ID, PILOT_ID, EXPANSION_ID, QUANTITY)
select '32', ID, '8','1' from XWING.PILOT where NAME = 'Pilote sur prototype' and FACTION_ID = '1';</v>
      </c>
      <c r="X36">
        <f t="shared" si="9"/>
        <v>0</v>
      </c>
      <c r="Y36">
        <f t="shared" si="10"/>
        <v>1</v>
      </c>
      <c r="Z36">
        <f t="shared" si="11"/>
        <v>1</v>
      </c>
    </row>
    <row r="37" spans="1:26" x14ac:dyDescent="0.25">
      <c r="A37" t="s">
        <v>106</v>
      </c>
      <c r="B37">
        <f t="shared" si="30"/>
        <v>28</v>
      </c>
      <c r="C37">
        <f t="shared" si="31"/>
        <v>28</v>
      </c>
      <c r="D37">
        <f t="shared" si="2"/>
        <v>33</v>
      </c>
      <c r="E37" s="80" t="s">
        <v>548</v>
      </c>
      <c r="F37" s="80" t="s">
        <v>878</v>
      </c>
      <c r="G37" s="80">
        <f t="shared" si="12"/>
        <v>108</v>
      </c>
      <c r="H37" t="s">
        <v>32</v>
      </c>
      <c r="I37">
        <v>9</v>
      </c>
      <c r="J37" t="s">
        <v>32</v>
      </c>
      <c r="K37">
        <v>9</v>
      </c>
      <c r="L37">
        <v>9</v>
      </c>
      <c r="M37">
        <v>27</v>
      </c>
      <c r="N37">
        <v>1</v>
      </c>
      <c r="O37">
        <f t="shared" si="3"/>
        <v>1</v>
      </c>
      <c r="P37">
        <v>1</v>
      </c>
      <c r="Q37">
        <v>2</v>
      </c>
      <c r="R37">
        <f t="shared" si="4"/>
        <v>0</v>
      </c>
      <c r="S37">
        <f t="shared" si="5"/>
        <v>1</v>
      </c>
      <c r="T37">
        <f t="shared" si="6"/>
        <v>1</v>
      </c>
      <c r="U37">
        <v>1</v>
      </c>
      <c r="V37" t="str">
        <f t="shared" si="7"/>
        <v>insert into XWING.PILOT (ID, NAME, DESCRIPTION, LEVEL, COST, UNIQUENESS, SHIP_TYPE_ID, FACTION_ID, UPGRADE_TYPE_ID)
values ('28','Soontir Fel','Quand vous recevez un marqueur de stress, vous pouvez assigner 1 marqueur de concentration à votre vaisseau.','9','27','1','9', '2', '1');</v>
      </c>
      <c r="W37" t="str">
        <f t="shared" si="8"/>
        <v>insert into XWING.PILOT_EXPANSION (ID, PILOT_ID, EXPANSION_ID, QUANTITY)
select '33', ID, '9','1' from XWING.PILOT where NAME = 'Soontir Fel' and FACTION_ID = '2';</v>
      </c>
      <c r="X37">
        <f t="shared" si="9"/>
        <v>0</v>
      </c>
      <c r="Y37">
        <f t="shared" si="10"/>
        <v>1</v>
      </c>
      <c r="Z37">
        <f t="shared" si="11"/>
        <v>1</v>
      </c>
    </row>
    <row r="38" spans="1:26" x14ac:dyDescent="0.25">
      <c r="A38" t="s">
        <v>106</v>
      </c>
      <c r="B38">
        <f t="shared" si="30"/>
        <v>29</v>
      </c>
      <c r="C38">
        <f t="shared" si="31"/>
        <v>29</v>
      </c>
      <c r="D38">
        <f t="shared" si="2"/>
        <v>34</v>
      </c>
      <c r="E38" s="80" t="s">
        <v>124</v>
      </c>
      <c r="F38" s="80" t="s">
        <v>879</v>
      </c>
      <c r="G38" s="80">
        <f t="shared" si="12"/>
        <v>106</v>
      </c>
      <c r="H38" t="s">
        <v>32</v>
      </c>
      <c r="I38">
        <v>9</v>
      </c>
      <c r="J38" t="s">
        <v>32</v>
      </c>
      <c r="K38">
        <v>9</v>
      </c>
      <c r="L38">
        <v>7</v>
      </c>
      <c r="M38">
        <v>25</v>
      </c>
      <c r="N38">
        <v>1</v>
      </c>
      <c r="O38">
        <f t="shared" si="3"/>
        <v>1</v>
      </c>
      <c r="P38">
        <v>1</v>
      </c>
      <c r="Q38">
        <v>2</v>
      </c>
      <c r="R38">
        <f t="shared" si="4"/>
        <v>0</v>
      </c>
      <c r="S38">
        <f t="shared" si="5"/>
        <v>1</v>
      </c>
      <c r="T38">
        <f t="shared" si="6"/>
        <v>1</v>
      </c>
      <c r="U38">
        <v>1</v>
      </c>
      <c r="V38" t="str">
        <f t="shared" si="7"/>
        <v>insert into XWING.PILOT (ID, NAME, DESCRIPTION, LEVEL, COST, UNIQUENESS, SHIP_TYPE_ID, FACTION_ID, UPGRADE_TYPE_ID)
values ('29','Turr Phennir','Après avoir effectué une attaque, vous pouvez effectuer une action gratuite d''accélération ou de tonneau.','7','25','1','9', '2', '1');</v>
      </c>
      <c r="W38" t="str">
        <f t="shared" si="8"/>
        <v>insert into XWING.PILOT_EXPANSION (ID, PILOT_ID, EXPANSION_ID, QUANTITY)
select '34', ID, '9','1' from XWING.PILOT where NAME = 'Turr Phennir' and FACTION_ID = '2';</v>
      </c>
      <c r="X38">
        <f t="shared" si="9"/>
        <v>0</v>
      </c>
      <c r="Y38">
        <f t="shared" si="10"/>
        <v>1</v>
      </c>
      <c r="Z38">
        <f t="shared" si="11"/>
        <v>1</v>
      </c>
    </row>
    <row r="39" spans="1:26" x14ac:dyDescent="0.25">
      <c r="A39" t="s">
        <v>106</v>
      </c>
      <c r="B39">
        <f t="shared" si="30"/>
        <v>30</v>
      </c>
      <c r="C39">
        <f t="shared" si="31"/>
        <v>30</v>
      </c>
      <c r="D39">
        <f t="shared" si="2"/>
        <v>35</v>
      </c>
      <c r="E39" s="80" t="s">
        <v>549</v>
      </c>
      <c r="F39" s="80" t="s">
        <v>880</v>
      </c>
      <c r="G39" s="80">
        <f t="shared" si="12"/>
        <v>164</v>
      </c>
      <c r="H39" t="s">
        <v>32</v>
      </c>
      <c r="I39">
        <v>9</v>
      </c>
      <c r="J39" t="s">
        <v>32</v>
      </c>
      <c r="K39">
        <v>9</v>
      </c>
      <c r="L39">
        <v>5</v>
      </c>
      <c r="M39">
        <v>23</v>
      </c>
      <c r="N39">
        <v>1</v>
      </c>
      <c r="O39">
        <f t="shared" si="3"/>
        <v>1</v>
      </c>
      <c r="Q39">
        <v>2</v>
      </c>
      <c r="R39">
        <f t="shared" si="4"/>
        <v>0</v>
      </c>
      <c r="S39">
        <f t="shared" si="5"/>
        <v>1</v>
      </c>
      <c r="T39">
        <f t="shared" si="6"/>
        <v>1</v>
      </c>
      <c r="V39" t="str">
        <f t="shared" si="7"/>
        <v>insert into XWING.PILOT (ID, NAME, DESCRIPTION, LEVEL, COST, UNIQUENESS, SHIP_TYPE_ID, FACTION_ID, UPGRADE_TYPE_ID)
values ('30','Colère de Fel','Quand le nombre de cartes de dégâts qui vous est assigné est supérieur ou égal à votre valeur de coque, vous n''êtes pas détruit avant la fin de la phase de combat.','5','23','1','9', '2', null);</v>
      </c>
      <c r="W39" t="str">
        <f t="shared" si="8"/>
        <v>insert into XWING.PILOT_EXPANSION (ID, PILOT_ID, EXPANSION_ID, QUANTITY)
select '35', ID, '9','1' from XWING.PILOT where NAME = 'Colère de Fel' and FACTION_ID = '2';</v>
      </c>
      <c r="X39">
        <f t="shared" si="9"/>
        <v>0</v>
      </c>
      <c r="Y39">
        <f t="shared" si="10"/>
        <v>1</v>
      </c>
      <c r="Z39">
        <f t="shared" si="11"/>
        <v>1</v>
      </c>
    </row>
    <row r="40" spans="1:26" x14ac:dyDescent="0.25">
      <c r="A40" t="s">
        <v>106</v>
      </c>
      <c r="B40">
        <f t="shared" si="30"/>
        <v>31</v>
      </c>
      <c r="C40">
        <f t="shared" si="31"/>
        <v>31</v>
      </c>
      <c r="D40">
        <f t="shared" si="2"/>
        <v>36</v>
      </c>
      <c r="E40" s="80" t="s">
        <v>550</v>
      </c>
      <c r="F40" s="80" t="s">
        <v>881</v>
      </c>
      <c r="G40" s="80">
        <f t="shared" si="12"/>
        <v>239</v>
      </c>
      <c r="H40" t="s">
        <v>32</v>
      </c>
      <c r="I40">
        <v>9</v>
      </c>
      <c r="J40" t="s">
        <v>32</v>
      </c>
      <c r="K40">
        <v>9</v>
      </c>
      <c r="L40">
        <v>4</v>
      </c>
      <c r="M40">
        <v>21</v>
      </c>
      <c r="O40">
        <f t="shared" si="3"/>
        <v>0</v>
      </c>
      <c r="P40">
        <v>1</v>
      </c>
      <c r="Q40">
        <v>2</v>
      </c>
      <c r="R40">
        <f t="shared" ref="R40:R71" si="32">IF(E40=E41,S41,0)</f>
        <v>0</v>
      </c>
      <c r="S40">
        <f t="shared" si="5"/>
        <v>1</v>
      </c>
      <c r="T40">
        <f t="shared" si="6"/>
        <v>1</v>
      </c>
      <c r="V40" t="str">
        <f t="shared" si="7"/>
        <v>insert into XWING.PILOT (ID, NAME, DESCRIPTION, LEVEL, COST, UNIQUENESS, SHIP_TYPE_ID, FACTION_ID, UPGRADE_TYPE_ID)
values ('31','Pilote de l''escadron Sabre','&lt;i&gt;Dirigés par le Baron Fel Soontir, les pilotes de l''escadron Sabre sont parmi les meilleurs de l''Empire. Leurs intercepteurs TIE sont marqués avec des bandes rouges pour désigner les pilotes ayant au moins dix victoires confirmées.&lt;/i&gt;','4','21','0','9', '2', '1');</v>
      </c>
      <c r="W40" t="str">
        <f t="shared" si="8"/>
        <v>insert into XWING.PILOT_EXPANSION (ID, PILOT_ID, EXPANSION_ID, QUANTITY)
select '36', ID, '9','1' from XWING.PILOT where NAME = 'Pilote de l''escadron Sabre' and FACTION_ID = '2';</v>
      </c>
      <c r="X40">
        <f t="shared" si="9"/>
        <v>0</v>
      </c>
      <c r="Y40">
        <f t="shared" si="10"/>
        <v>1</v>
      </c>
      <c r="Z40">
        <f t="shared" si="11"/>
        <v>1</v>
      </c>
    </row>
    <row r="41" spans="1:26" x14ac:dyDescent="0.25">
      <c r="A41" t="s">
        <v>106</v>
      </c>
      <c r="B41">
        <f t="shared" si="30"/>
        <v>32</v>
      </c>
      <c r="C41">
        <f t="shared" si="31"/>
        <v>32</v>
      </c>
      <c r="D41">
        <f t="shared" si="2"/>
        <v>37</v>
      </c>
      <c r="E41" s="80" t="s">
        <v>551</v>
      </c>
      <c r="F41" s="80" t="s">
        <v>882</v>
      </c>
      <c r="G41" s="80">
        <f t="shared" si="12"/>
        <v>166</v>
      </c>
      <c r="H41" t="s">
        <v>32</v>
      </c>
      <c r="I41">
        <v>9</v>
      </c>
      <c r="J41" t="s">
        <v>32</v>
      </c>
      <c r="K41">
        <v>9</v>
      </c>
      <c r="L41">
        <v>3</v>
      </c>
      <c r="M41">
        <v>20</v>
      </c>
      <c r="O41">
        <f t="shared" si="3"/>
        <v>0</v>
      </c>
      <c r="Q41">
        <v>2</v>
      </c>
      <c r="R41">
        <f t="shared" si="32"/>
        <v>0</v>
      </c>
      <c r="S41">
        <f t="shared" si="5"/>
        <v>1</v>
      </c>
      <c r="T41">
        <f t="shared" si="6"/>
        <v>1</v>
      </c>
      <c r="V41" t="str">
        <f t="shared" si="7"/>
        <v>insert into XWING.PILOT (ID, NAME, DESCRIPTION, LEVEL, COST, UNIQUENESS, SHIP_TYPE_ID, FACTION_ID, UPGRADE_TYPE_ID)
values ('32','Pilote de l''escadron Avenger','&lt;i&gt;Une vitesse et une maneuvrabilité accrues confèrent à l''intercepteur TIE,  meilleur chasseur de son époque produit en série, un avantage indéniable au combat.&lt;/i&gt;','3','20','0','9', '2', null);</v>
      </c>
      <c r="W41" t="str">
        <f t="shared" si="8"/>
        <v>insert into XWING.PILOT_EXPANSION (ID, PILOT_ID, EXPANSION_ID, QUANTITY)
select '37', ID, '9','1' from XWING.PILOT where NAME = 'Pilote de l''escadron Avenger' and FACTION_ID = '2';</v>
      </c>
      <c r="X41">
        <f t="shared" si="9"/>
        <v>0</v>
      </c>
      <c r="Y41">
        <f t="shared" si="10"/>
        <v>1</v>
      </c>
      <c r="Z41">
        <f t="shared" si="11"/>
        <v>1</v>
      </c>
    </row>
    <row r="42" spans="1:26" x14ac:dyDescent="0.25">
      <c r="A42" t="s">
        <v>106</v>
      </c>
      <c r="B42">
        <f t="shared" si="30"/>
        <v>33</v>
      </c>
      <c r="C42">
        <f t="shared" si="31"/>
        <v>33</v>
      </c>
      <c r="D42">
        <f t="shared" si="2"/>
        <v>38</v>
      </c>
      <c r="E42" s="80" t="s">
        <v>552</v>
      </c>
      <c r="F42" s="80" t="s">
        <v>883</v>
      </c>
      <c r="G42" s="80">
        <f t="shared" si="12"/>
        <v>191</v>
      </c>
      <c r="H42" t="s">
        <v>32</v>
      </c>
      <c r="I42">
        <v>9</v>
      </c>
      <c r="J42" t="s">
        <v>32</v>
      </c>
      <c r="K42">
        <v>9</v>
      </c>
      <c r="L42">
        <v>1</v>
      </c>
      <c r="M42">
        <v>18</v>
      </c>
      <c r="O42">
        <f t="shared" si="3"/>
        <v>0</v>
      </c>
      <c r="Q42">
        <v>2</v>
      </c>
      <c r="R42">
        <f t="shared" si="32"/>
        <v>0</v>
      </c>
      <c r="S42">
        <f t="shared" si="5"/>
        <v>1</v>
      </c>
      <c r="T42">
        <f t="shared" si="6"/>
        <v>1</v>
      </c>
      <c r="V42" t="str">
        <f t="shared" si="7"/>
        <v>insert into XWING.PILOT (ID, NAME, DESCRIPTION, LEVEL, COST, UNIQUENESS, SHIP_TYPE_ID, FACTION_ID, UPGRADE_TYPE_ID)
values ('33','Pilote de l''escadron Alpha','&lt;i&gt; Sienar Fleet Systems a doté les panneaux solaires de l''intercepteur TIE de quatre cannons laser qui lui confèrent une puissance de feu bien supérieure à celle des précédents modèles.&lt;/i&gt;','1','18','0','9', '2', null);</v>
      </c>
      <c r="W42" t="str">
        <f t="shared" si="8"/>
        <v>insert into XWING.PILOT_EXPANSION (ID, PILOT_ID, EXPANSION_ID, QUANTITY)
select '38', ID, '9','1' from XWING.PILOT where NAME = 'Pilote de l''escadron Alpha' and FACTION_ID = '2';</v>
      </c>
      <c r="X42">
        <f t="shared" si="9"/>
        <v>0</v>
      </c>
      <c r="Y42">
        <f t="shared" si="10"/>
        <v>1</v>
      </c>
      <c r="Z42">
        <f t="shared" si="11"/>
        <v>1</v>
      </c>
    </row>
    <row r="43" spans="1:26" x14ac:dyDescent="0.25">
      <c r="A43" t="s">
        <v>106</v>
      </c>
      <c r="B43">
        <f t="shared" si="30"/>
        <v>34</v>
      </c>
      <c r="C43">
        <f t="shared" si="31"/>
        <v>34</v>
      </c>
      <c r="D43">
        <f t="shared" si="2"/>
        <v>39</v>
      </c>
      <c r="E43" t="s">
        <v>553</v>
      </c>
      <c r="F43" s="111" t="s">
        <v>870</v>
      </c>
      <c r="G43" s="80">
        <f t="shared" si="12"/>
        <v>145</v>
      </c>
      <c r="H43" t="s">
        <v>19</v>
      </c>
      <c r="I43">
        <v>6</v>
      </c>
      <c r="J43" t="s">
        <v>65</v>
      </c>
      <c r="K43">
        <v>13</v>
      </c>
      <c r="L43">
        <v>1</v>
      </c>
      <c r="M43">
        <v>27</v>
      </c>
      <c r="O43">
        <f t="shared" si="3"/>
        <v>0</v>
      </c>
      <c r="Q43">
        <v>1</v>
      </c>
      <c r="R43">
        <f t="shared" si="32"/>
        <v>0</v>
      </c>
      <c r="S43">
        <f t="shared" si="5"/>
        <v>1</v>
      </c>
      <c r="T43">
        <f t="shared" si="6"/>
        <v>1</v>
      </c>
      <c r="V43" t="str">
        <f t="shared" si="7"/>
        <v>insert into XWING.PILOT (ID, NAME, DESCRIPTION, LEVEL, COST, UNIQUENESS, SHIP_TYPE_ID, FACTION_ID, UPGRADE_TYPE_ID)
values ('34','Contrebandier de la Bordure extérieure','&lt;i&gt;Connu pour sa robustesse et sa conception modulaire, le YT-1300 est l''un des transporteurs les plus populaires et répandus de la galaxie.&lt;/i&gt;','1','27','0','13', '1', null);</v>
      </c>
      <c r="W43" t="str">
        <f t="shared" si="8"/>
        <v>insert into XWING.PILOT_EXPANSION (ID, PILOT_ID, EXPANSION_ID, QUANTITY)
select '39', ID, '6','1' from XWING.PILOT where NAME = 'Contrebandier de la Bordure extérieure' and FACTION_ID = '1';</v>
      </c>
      <c r="X43">
        <f t="shared" si="9"/>
        <v>0</v>
      </c>
      <c r="Y43">
        <f t="shared" si="10"/>
        <v>1</v>
      </c>
      <c r="Z43">
        <f t="shared" si="11"/>
        <v>1</v>
      </c>
    </row>
    <row r="44" spans="1:26" x14ac:dyDescent="0.25">
      <c r="A44" t="s">
        <v>106</v>
      </c>
      <c r="B44">
        <f t="shared" si="30"/>
        <v>35</v>
      </c>
      <c r="C44">
        <f t="shared" si="31"/>
        <v>35</v>
      </c>
      <c r="D44">
        <f t="shared" si="2"/>
        <v>40</v>
      </c>
      <c r="E44" s="80" t="s">
        <v>388</v>
      </c>
      <c r="F44" s="80" t="s">
        <v>868</v>
      </c>
      <c r="G44" s="80">
        <f t="shared" si="12"/>
        <v>136</v>
      </c>
      <c r="H44" t="s">
        <v>19</v>
      </c>
      <c r="I44">
        <v>6</v>
      </c>
      <c r="J44" t="s">
        <v>19</v>
      </c>
      <c r="K44">
        <v>14</v>
      </c>
      <c r="L44">
        <v>9</v>
      </c>
      <c r="M44">
        <v>46</v>
      </c>
      <c r="N44">
        <v>1</v>
      </c>
      <c r="O44">
        <f t="shared" si="3"/>
        <v>1</v>
      </c>
      <c r="P44">
        <v>1</v>
      </c>
      <c r="Q44">
        <v>1</v>
      </c>
      <c r="R44">
        <f t="shared" si="32"/>
        <v>0</v>
      </c>
      <c r="S44">
        <f t="shared" si="5"/>
        <v>1</v>
      </c>
      <c r="T44">
        <f t="shared" si="6"/>
        <v>1</v>
      </c>
      <c r="V44" t="str">
        <f t="shared" si="7"/>
        <v>insert into XWING.PILOT (ID, NAME, DESCRIPTION, LEVEL, COST, UNIQUENESS, SHIP_TYPE_ID, FACTION_ID, UPGRADE_TYPE_ID)
values ('35','Han Solo','Quand vous attaquez, vous pouvez relancer tous vos dés. Si vous décidez de le faire, vous devez relancer autant de vos dés que possible.','9','46','1','14', '1', '1');</v>
      </c>
      <c r="W44" t="str">
        <f t="shared" si="8"/>
        <v>insert into XWING.PILOT_EXPANSION (ID, PILOT_ID, EXPANSION_ID, QUANTITY)
select '40', ID, '6','1' from XWING.PILOT where NAME = 'Han Solo' and FACTION_ID = '1';</v>
      </c>
      <c r="X44">
        <f t="shared" si="9"/>
        <v>0</v>
      </c>
      <c r="Y44">
        <f t="shared" si="10"/>
        <v>1</v>
      </c>
      <c r="Z44">
        <f t="shared" si="11"/>
        <v>1</v>
      </c>
    </row>
    <row r="45" spans="1:26" x14ac:dyDescent="0.25">
      <c r="A45" t="s">
        <v>106</v>
      </c>
      <c r="B45">
        <f t="shared" si="30"/>
        <v>36</v>
      </c>
      <c r="C45">
        <f t="shared" si="31"/>
        <v>36</v>
      </c>
      <c r="D45">
        <f t="shared" si="2"/>
        <v>41</v>
      </c>
      <c r="E45" s="80" t="s">
        <v>395</v>
      </c>
      <c r="F45" s="80" t="s">
        <v>943</v>
      </c>
      <c r="G45" s="80">
        <f t="shared" si="12"/>
        <v>171</v>
      </c>
      <c r="H45" t="s">
        <v>19</v>
      </c>
      <c r="I45">
        <v>6</v>
      </c>
      <c r="J45" t="s">
        <v>19</v>
      </c>
      <c r="K45">
        <v>14</v>
      </c>
      <c r="L45">
        <v>7</v>
      </c>
      <c r="M45">
        <v>44</v>
      </c>
      <c r="N45">
        <v>1</v>
      </c>
      <c r="O45">
        <f t="shared" si="3"/>
        <v>1</v>
      </c>
      <c r="P45">
        <v>1</v>
      </c>
      <c r="Q45">
        <v>1</v>
      </c>
      <c r="R45">
        <f t="shared" si="32"/>
        <v>0</v>
      </c>
      <c r="S45">
        <f t="shared" si="5"/>
        <v>1</v>
      </c>
      <c r="T45">
        <f t="shared" si="6"/>
        <v>1</v>
      </c>
      <c r="V45" t="str">
        <f t="shared" si="7"/>
        <v>insert into XWING.PILOT (ID, NAME, DESCRIPTION, LEVEL, COST, UNIQUENESS, SHIP_TYPE_ID, FACTION_ID, UPGRADE_TYPE_ID)
values ('36','Lando Calrissian','Après avoir exécuté une manoeuvre verte, choisissez 1 autre vaisseau allié situé à portée 1. Ce vaisseau peut effectuer 1 action gratuite figurant dans sa barre d''action.','7','44','1','14', '1', '1');</v>
      </c>
      <c r="W45" t="str">
        <f t="shared" si="8"/>
        <v>insert into XWING.PILOT_EXPANSION (ID, PILOT_ID, EXPANSION_ID, QUANTITY)
select '41', ID, '6','1' from XWING.PILOT where NAME = 'Lando Calrissian' and FACTION_ID = '1';</v>
      </c>
      <c r="X45">
        <f t="shared" si="9"/>
        <v>0</v>
      </c>
      <c r="Y45">
        <f t="shared" si="10"/>
        <v>1</v>
      </c>
      <c r="Z45">
        <f t="shared" si="11"/>
        <v>1</v>
      </c>
    </row>
    <row r="46" spans="1:26" x14ac:dyDescent="0.25">
      <c r="A46" t="s">
        <v>106</v>
      </c>
      <c r="B46">
        <f t="shared" si="30"/>
        <v>37</v>
      </c>
      <c r="C46">
        <f t="shared" si="31"/>
        <v>37</v>
      </c>
      <c r="D46">
        <f t="shared" si="2"/>
        <v>42</v>
      </c>
      <c r="E46" s="80" t="s">
        <v>70</v>
      </c>
      <c r="F46" s="80" t="s">
        <v>869</v>
      </c>
      <c r="G46" s="80">
        <f t="shared" si="12"/>
        <v>115</v>
      </c>
      <c r="H46" t="s">
        <v>19</v>
      </c>
      <c r="I46">
        <v>6</v>
      </c>
      <c r="J46" t="s">
        <v>19</v>
      </c>
      <c r="K46">
        <v>14</v>
      </c>
      <c r="L46">
        <v>5</v>
      </c>
      <c r="M46">
        <v>42</v>
      </c>
      <c r="N46">
        <v>1</v>
      </c>
      <c r="O46">
        <f t="shared" si="3"/>
        <v>1</v>
      </c>
      <c r="P46">
        <v>1</v>
      </c>
      <c r="Q46">
        <v>1</v>
      </c>
      <c r="R46">
        <f t="shared" si="32"/>
        <v>0</v>
      </c>
      <c r="S46">
        <f t="shared" si="5"/>
        <v>1</v>
      </c>
      <c r="T46">
        <f t="shared" si="6"/>
        <v>1</v>
      </c>
      <c r="V46" t="str">
        <f t="shared" si="7"/>
        <v>insert into XWING.PILOT (ID, NAME, DESCRIPTION, LEVEL, COST, UNIQUENESS, SHIP_TYPE_ID, FACTION_ID, UPGRADE_TYPE_ID)
values ('37','Chewbacca','Quand vous recevez une carte de dégâts face visible, retournez-la aussitôt face cachée (sans résoudre sa capacité).','5','42','1','14', '1', '1');</v>
      </c>
      <c r="W46" t="str">
        <f t="shared" si="8"/>
        <v>insert into XWING.PILOT_EXPANSION (ID, PILOT_ID, EXPANSION_ID, QUANTITY)
select '42', ID, '6','1' from XWING.PILOT where NAME = 'Chewbacca' and FACTION_ID = '1';</v>
      </c>
      <c r="X46">
        <f t="shared" si="9"/>
        <v>0</v>
      </c>
      <c r="Y46">
        <f t="shared" si="10"/>
        <v>1</v>
      </c>
      <c r="Z46">
        <f t="shared" si="11"/>
        <v>1</v>
      </c>
    </row>
    <row r="47" spans="1:26" x14ac:dyDescent="0.25">
      <c r="A47" t="s">
        <v>106</v>
      </c>
      <c r="B47">
        <f t="shared" si="30"/>
        <v>38</v>
      </c>
      <c r="C47">
        <f t="shared" si="31"/>
        <v>38</v>
      </c>
      <c r="D47">
        <f t="shared" si="2"/>
        <v>43</v>
      </c>
      <c r="E47" s="80" t="s">
        <v>554</v>
      </c>
      <c r="F47" s="80" t="s">
        <v>931</v>
      </c>
      <c r="G47" s="80">
        <f t="shared" si="12"/>
        <v>280</v>
      </c>
      <c r="H47" t="s">
        <v>82</v>
      </c>
      <c r="I47">
        <v>7</v>
      </c>
      <c r="J47" t="s">
        <v>76</v>
      </c>
      <c r="K47">
        <v>15</v>
      </c>
      <c r="L47">
        <v>8</v>
      </c>
      <c r="M47">
        <v>39</v>
      </c>
      <c r="N47">
        <v>1</v>
      </c>
      <c r="O47">
        <f t="shared" si="3"/>
        <v>1</v>
      </c>
      <c r="P47">
        <v>1</v>
      </c>
      <c r="Q47">
        <v>2</v>
      </c>
      <c r="R47">
        <f t="shared" si="32"/>
        <v>0</v>
      </c>
      <c r="S47">
        <f t="shared" si="5"/>
        <v>1</v>
      </c>
      <c r="T47">
        <f t="shared" si="6"/>
        <v>1</v>
      </c>
      <c r="V47" t="str">
        <f t="shared" si="7"/>
        <v>insert into XWING.PILOT (ID, NAME, DESCRIPTION, LEVEL, COST, UNIQUENESS, SHIP_TYPE_ID, FACTION_ID, UPGRADE_TYPE_ID)
values ('38','Boba Fett','Quand vous révélez une manoeuvre de virage sur l''aile (&lt;img class="smallicon" src="$path/dial/icone_bankleft.png"&gt; ou &lt;img class="smallicon" src="$path/dial/icone_bankright.png"&gt;), vous pouvez touner votre cadran sur la manoeuvre de virage sur l''aile opposée, à la même vitesse.','8','39','1','15', '2', '1');</v>
      </c>
      <c r="W47" t="str">
        <f t="shared" si="8"/>
        <v>insert into XWING.PILOT_EXPANSION (ID, PILOT_ID, EXPANSION_ID, QUANTITY)
select '43', ID, '7','1' from XWING.PILOT where NAME = 'Boba Fett' and FACTION_ID = '2';</v>
      </c>
      <c r="X47">
        <f t="shared" si="9"/>
        <v>0</v>
      </c>
      <c r="Y47">
        <f t="shared" si="10"/>
        <v>1</v>
      </c>
      <c r="Z47">
        <f t="shared" si="11"/>
        <v>1</v>
      </c>
    </row>
    <row r="48" spans="1:26" x14ac:dyDescent="0.25">
      <c r="A48" t="s">
        <v>106</v>
      </c>
      <c r="B48">
        <f t="shared" si="30"/>
        <v>39</v>
      </c>
      <c r="C48">
        <f t="shared" si="31"/>
        <v>39</v>
      </c>
      <c r="D48">
        <f t="shared" si="2"/>
        <v>44</v>
      </c>
      <c r="E48" s="80" t="s">
        <v>555</v>
      </c>
      <c r="F48" s="80" t="s">
        <v>932</v>
      </c>
      <c r="G48" s="80">
        <f t="shared" si="12"/>
        <v>153</v>
      </c>
      <c r="H48" t="s">
        <v>82</v>
      </c>
      <c r="I48">
        <v>7</v>
      </c>
      <c r="J48" t="s">
        <v>76</v>
      </c>
      <c r="K48">
        <v>15</v>
      </c>
      <c r="L48">
        <v>7</v>
      </c>
      <c r="M48">
        <v>38</v>
      </c>
      <c r="N48">
        <v>1</v>
      </c>
      <c r="O48">
        <f t="shared" si="3"/>
        <v>1</v>
      </c>
      <c r="P48">
        <v>1</v>
      </c>
      <c r="Q48">
        <v>2</v>
      </c>
      <c r="R48">
        <f t="shared" si="32"/>
        <v>0</v>
      </c>
      <c r="S48">
        <f t="shared" si="5"/>
        <v>1</v>
      </c>
      <c r="T48">
        <f t="shared" si="6"/>
        <v>1</v>
      </c>
      <c r="V48" t="str">
        <f t="shared" si="7"/>
        <v>insert into XWING.PILOT (ID, NAME, DESCRIPTION, LEVEL, COST, UNIQUENESS, SHIP_TYPE_ID, FACTION_ID, UPGRADE_TYPE_ID)
values ('39','Kath Scarlet','Quand vous attaquez, le défenseur reçoit 1 marqueur de stress s''il annule au moins 1 résultat &lt;img class="smallicon" src="$path/icone_criticalhit.png"&gt;.','7','38','1','15', '2', '1');</v>
      </c>
      <c r="W48" t="str">
        <f t="shared" si="8"/>
        <v>insert into XWING.PILOT_EXPANSION (ID, PILOT_ID, EXPANSION_ID, QUANTITY)
select '44', ID, '7','1' from XWING.PILOT where NAME = 'Kath Scarlet' and FACTION_ID = '2';</v>
      </c>
      <c r="X48">
        <f t="shared" si="9"/>
        <v>0</v>
      </c>
      <c r="Y48">
        <f t="shared" si="10"/>
        <v>1</v>
      </c>
      <c r="Z48">
        <f t="shared" si="11"/>
        <v>1</v>
      </c>
    </row>
    <row r="49" spans="1:26" x14ac:dyDescent="0.25">
      <c r="A49" t="s">
        <v>106</v>
      </c>
      <c r="B49">
        <f t="shared" si="30"/>
        <v>40</v>
      </c>
      <c r="C49">
        <f t="shared" si="31"/>
        <v>40</v>
      </c>
      <c r="D49">
        <f t="shared" si="2"/>
        <v>45</v>
      </c>
      <c r="E49" s="80" t="s">
        <v>556</v>
      </c>
      <c r="F49" s="80" t="s">
        <v>896</v>
      </c>
      <c r="G49" s="80">
        <f t="shared" si="12"/>
        <v>83</v>
      </c>
      <c r="H49" t="s">
        <v>82</v>
      </c>
      <c r="I49">
        <v>7</v>
      </c>
      <c r="J49" t="s">
        <v>76</v>
      </c>
      <c r="K49">
        <v>15</v>
      </c>
      <c r="L49">
        <v>5</v>
      </c>
      <c r="M49">
        <v>36</v>
      </c>
      <c r="N49">
        <v>1</v>
      </c>
      <c r="O49">
        <f t="shared" si="3"/>
        <v>1</v>
      </c>
      <c r="Q49">
        <v>2</v>
      </c>
      <c r="R49">
        <f t="shared" si="32"/>
        <v>0</v>
      </c>
      <c r="S49">
        <f t="shared" si="5"/>
        <v>1</v>
      </c>
      <c r="T49">
        <f t="shared" si="6"/>
        <v>1</v>
      </c>
      <c r="V49" t="str">
        <f t="shared" si="7"/>
        <v>insert into XWING.PILOT (ID, NAME, DESCRIPTION, LEVEL, COST, UNIQUENESS, SHIP_TYPE_ID, FACTION_ID, UPGRADE_TYPE_ID)
values ('40','Krassis Trelix','Quand vous attaquez avec une arme secondaire, vous pouvez relancer 1 dé d''attaque.','5','36','1','15', '2', null);</v>
      </c>
      <c r="W49" t="str">
        <f t="shared" si="8"/>
        <v>insert into XWING.PILOT_EXPANSION (ID, PILOT_ID, EXPANSION_ID, QUANTITY)
select '45', ID, '7','1' from XWING.PILOT where NAME = 'Krassis Trelix' and FACTION_ID = '2';</v>
      </c>
      <c r="X49">
        <f t="shared" si="9"/>
        <v>0</v>
      </c>
      <c r="Y49">
        <f t="shared" si="10"/>
        <v>1</v>
      </c>
      <c r="Z49">
        <f t="shared" si="11"/>
        <v>1</v>
      </c>
    </row>
    <row r="50" spans="1:26" x14ac:dyDescent="0.25">
      <c r="A50" t="s">
        <v>106</v>
      </c>
      <c r="B50">
        <f t="shared" si="30"/>
        <v>41</v>
      </c>
      <c r="C50">
        <f t="shared" si="31"/>
        <v>41</v>
      </c>
      <c r="D50">
        <f t="shared" si="2"/>
        <v>46</v>
      </c>
      <c r="E50" s="80" t="s">
        <v>557</v>
      </c>
      <c r="F50" s="80" t="s">
        <v>897</v>
      </c>
      <c r="G50" s="80">
        <f t="shared" si="12"/>
        <v>150</v>
      </c>
      <c r="H50" t="s">
        <v>82</v>
      </c>
      <c r="I50">
        <v>7</v>
      </c>
      <c r="J50" t="s">
        <v>76</v>
      </c>
      <c r="K50">
        <v>15</v>
      </c>
      <c r="L50">
        <v>3</v>
      </c>
      <c r="M50">
        <v>33</v>
      </c>
      <c r="O50">
        <f t="shared" si="3"/>
        <v>0</v>
      </c>
      <c r="Q50">
        <v>2</v>
      </c>
      <c r="R50">
        <f t="shared" si="32"/>
        <v>0</v>
      </c>
      <c r="S50">
        <f t="shared" si="5"/>
        <v>1</v>
      </c>
      <c r="T50">
        <f t="shared" si="6"/>
        <v>1</v>
      </c>
      <c r="V50" t="str">
        <f t="shared" si="7"/>
        <v>insert into XWING.PILOT (ID, NAME, DESCRIPTION, LEVEL, COST, UNIQUENESS, SHIP_TYPE_ID, FACTION_ID, UPGRADE_TYPE_ID)
values ('41','Chasseur de primes','&lt;i&gt;Originellement conçu pour le transport carcéral, l''appareil de patrouille Firespray dispose d''un armement polyvalent et d''un épais blindage.&lt;/i&gt;','3','33','0','15', '2', null);</v>
      </c>
      <c r="W50" t="str">
        <f t="shared" si="8"/>
        <v>insert into XWING.PILOT_EXPANSION (ID, PILOT_ID, EXPANSION_ID, QUANTITY)
select '46', ID, '7','1' from XWING.PILOT where NAME = 'Chasseur de primes' and FACTION_ID = '2';</v>
      </c>
      <c r="X50">
        <f t="shared" si="9"/>
        <v>0</v>
      </c>
      <c r="Y50">
        <f t="shared" si="10"/>
        <v>1</v>
      </c>
      <c r="Z50">
        <f t="shared" si="11"/>
        <v>1</v>
      </c>
    </row>
    <row r="51" spans="1:26" x14ac:dyDescent="0.25">
      <c r="A51" t="s">
        <v>106</v>
      </c>
      <c r="B51">
        <f t="shared" si="30"/>
        <v>42</v>
      </c>
      <c r="C51">
        <f t="shared" si="31"/>
        <v>42</v>
      </c>
      <c r="D51">
        <f t="shared" si="2"/>
        <v>47</v>
      </c>
      <c r="E51" s="80" t="s">
        <v>558</v>
      </c>
      <c r="F51" s="80" t="s">
        <v>933</v>
      </c>
      <c r="G51" s="80">
        <f t="shared" si="12"/>
        <v>145</v>
      </c>
      <c r="H51" t="s">
        <v>92</v>
      </c>
      <c r="I51">
        <v>11</v>
      </c>
      <c r="J51" t="s">
        <v>92</v>
      </c>
      <c r="K51">
        <v>4</v>
      </c>
      <c r="L51">
        <v>8</v>
      </c>
      <c r="M51">
        <v>31</v>
      </c>
      <c r="N51">
        <v>1</v>
      </c>
      <c r="O51">
        <f t="shared" si="3"/>
        <v>1</v>
      </c>
      <c r="P51">
        <v>1</v>
      </c>
      <c r="Q51">
        <v>1</v>
      </c>
      <c r="R51">
        <f t="shared" si="32"/>
        <v>0</v>
      </c>
      <c r="S51">
        <f t="shared" si="5"/>
        <v>1</v>
      </c>
      <c r="T51">
        <f t="shared" si="6"/>
        <v>1</v>
      </c>
      <c r="V51" t="str">
        <f t="shared" si="7"/>
        <v>insert into XWING.PILOT (ID, NAME, DESCRIPTION, LEVEL, COST, UNIQUENESS, SHIP_TYPE_ID, FACTION_ID, UPGRADE_TYPE_ID)
values ('42','Ten Numb','Quand vous attaquez, 1 de vos resultats &lt;img class="smallicon" src="$path/icone_criticalhit.png"&gt; ne peut pas être annulé par les dés de défense.','8','31','1','4', '1', '1');</v>
      </c>
      <c r="W51" t="str">
        <f t="shared" si="8"/>
        <v>insert into XWING.PILOT_EXPANSION (ID, PILOT_ID, EXPANSION_ID, QUANTITY)
select '47', ID, '11','1' from XWING.PILOT where NAME = 'Ten Numb' and FACTION_ID = '1';</v>
      </c>
      <c r="X51">
        <f t="shared" si="9"/>
        <v>0</v>
      </c>
      <c r="Y51">
        <f t="shared" si="10"/>
        <v>1</v>
      </c>
      <c r="Z51">
        <f t="shared" si="11"/>
        <v>1</v>
      </c>
    </row>
    <row r="52" spans="1:26" x14ac:dyDescent="0.25">
      <c r="A52" t="s">
        <v>106</v>
      </c>
      <c r="B52">
        <f t="shared" si="30"/>
        <v>43</v>
      </c>
      <c r="C52">
        <f t="shared" si="31"/>
        <v>43</v>
      </c>
      <c r="D52">
        <f t="shared" si="2"/>
        <v>48</v>
      </c>
      <c r="E52" s="80" t="s">
        <v>559</v>
      </c>
      <c r="F52" s="80" t="s">
        <v>856</v>
      </c>
      <c r="G52" s="80">
        <f t="shared" si="12"/>
        <v>112</v>
      </c>
      <c r="H52" t="s">
        <v>92</v>
      </c>
      <c r="I52">
        <v>11</v>
      </c>
      <c r="J52" t="s">
        <v>92</v>
      </c>
      <c r="K52">
        <v>4</v>
      </c>
      <c r="L52">
        <v>6</v>
      </c>
      <c r="M52">
        <v>28</v>
      </c>
      <c r="N52">
        <v>1</v>
      </c>
      <c r="O52">
        <f t="shared" si="3"/>
        <v>1</v>
      </c>
      <c r="P52">
        <v>1</v>
      </c>
      <c r="Q52">
        <v>1</v>
      </c>
      <c r="R52">
        <f t="shared" si="32"/>
        <v>0</v>
      </c>
      <c r="S52">
        <f t="shared" si="5"/>
        <v>1</v>
      </c>
      <c r="T52">
        <f t="shared" si="6"/>
        <v>1</v>
      </c>
      <c r="V52" t="str">
        <f t="shared" si="7"/>
        <v>insert into XWING.PILOT (ID, NAME, DESCRIPTION, LEVEL, COST, UNIQUENESS, SHIP_TYPE_ID, FACTION_ID, UPGRADE_TYPE_ID)
values ('43','Ibtisam','Quand vous attaquez ou défendez, si vous avez au moins 1 marqueur de stress, vous pouvez relancer un de vos dés.','6','28','1','4', '1', '1');</v>
      </c>
      <c r="W52" t="str">
        <f t="shared" si="8"/>
        <v>insert into XWING.PILOT_EXPANSION (ID, PILOT_ID, EXPANSION_ID, QUANTITY)
select '48', ID, '11','1' from XWING.PILOT where NAME = 'Ibtisam' and FACTION_ID = '1';</v>
      </c>
      <c r="X52">
        <f t="shared" si="9"/>
        <v>0</v>
      </c>
      <c r="Y52">
        <f t="shared" si="10"/>
        <v>1</v>
      </c>
      <c r="Z52">
        <f t="shared" si="11"/>
        <v>1</v>
      </c>
    </row>
    <row r="53" spans="1:26" x14ac:dyDescent="0.25">
      <c r="A53" t="s">
        <v>106</v>
      </c>
      <c r="B53">
        <f t="shared" si="30"/>
        <v>44</v>
      </c>
      <c r="C53">
        <f t="shared" si="31"/>
        <v>44</v>
      </c>
      <c r="D53">
        <f t="shared" si="2"/>
        <v>49</v>
      </c>
      <c r="E53" s="80" t="s">
        <v>560</v>
      </c>
      <c r="F53" s="80" t="s">
        <v>862</v>
      </c>
      <c r="G53" s="80">
        <f t="shared" si="12"/>
        <v>119</v>
      </c>
      <c r="H53" t="s">
        <v>92</v>
      </c>
      <c r="I53">
        <v>11</v>
      </c>
      <c r="J53" t="s">
        <v>92</v>
      </c>
      <c r="K53">
        <v>4</v>
      </c>
      <c r="L53">
        <v>4</v>
      </c>
      <c r="M53">
        <v>24</v>
      </c>
      <c r="O53">
        <f t="shared" si="3"/>
        <v>0</v>
      </c>
      <c r="Q53">
        <v>1</v>
      </c>
      <c r="R53">
        <f t="shared" si="32"/>
        <v>0</v>
      </c>
      <c r="S53">
        <f t="shared" si="5"/>
        <v>1</v>
      </c>
      <c r="T53">
        <f t="shared" si="6"/>
        <v>1</v>
      </c>
      <c r="V53" t="str">
        <f t="shared" si="7"/>
        <v>insert into XWING.PILOT (ID, NAME, DESCRIPTION, LEVEL, COST, UNIQUENESS, SHIP_TYPE_ID, FACTION_ID, UPGRADE_TYPE_ID)
values ('44','Pilote de l''escadron Dague','&lt;i&gt;Un système de stabilisation gyroscopique unique enveloppe le cockpit du B-wing et assure la stabilité du pilote.&lt;/i&gt;','4','24','0','4', '1', null);</v>
      </c>
      <c r="W53" t="str">
        <f t="shared" si="8"/>
        <v>insert into XWING.PILOT_EXPANSION (ID, PILOT_ID, EXPANSION_ID, QUANTITY)
select '49', ID, '11','1' from XWING.PILOT where NAME = 'Pilote de l''escadron Dague' and FACTION_ID = '1';</v>
      </c>
      <c r="X53">
        <f t="shared" si="9"/>
        <v>0</v>
      </c>
      <c r="Y53">
        <f t="shared" si="10"/>
        <v>1</v>
      </c>
      <c r="Z53">
        <f t="shared" si="11"/>
        <v>1</v>
      </c>
    </row>
    <row r="54" spans="1:26" x14ac:dyDescent="0.25">
      <c r="A54" t="s">
        <v>106</v>
      </c>
      <c r="B54">
        <f t="shared" si="30"/>
        <v>45</v>
      </c>
      <c r="C54">
        <f t="shared" si="31"/>
        <v>45</v>
      </c>
      <c r="D54">
        <f t="shared" si="2"/>
        <v>50</v>
      </c>
      <c r="E54" s="80" t="s">
        <v>561</v>
      </c>
      <c r="F54" s="80" t="s">
        <v>863</v>
      </c>
      <c r="G54" s="80">
        <f t="shared" si="12"/>
        <v>175</v>
      </c>
      <c r="H54" t="s">
        <v>92</v>
      </c>
      <c r="I54">
        <v>11</v>
      </c>
      <c r="J54" t="s">
        <v>92</v>
      </c>
      <c r="K54">
        <v>4</v>
      </c>
      <c r="L54">
        <v>2</v>
      </c>
      <c r="M54">
        <v>22</v>
      </c>
      <c r="O54">
        <f t="shared" si="3"/>
        <v>0</v>
      </c>
      <c r="Q54">
        <v>1</v>
      </c>
      <c r="R54">
        <f t="shared" si="32"/>
        <v>0</v>
      </c>
      <c r="S54">
        <f t="shared" si="5"/>
        <v>1</v>
      </c>
      <c r="T54">
        <f t="shared" si="6"/>
        <v>1</v>
      </c>
      <c r="V54" t="str">
        <f t="shared" si="7"/>
        <v>insert into XWING.PILOT (ID, NAME, DESCRIPTION, LEVEL, COST, UNIQUENESS, SHIP_TYPE_ID, FACTION_ID, UPGRADE_TYPE_ID)
values ('45','Pilote de l''escadron Bleu',' &lt;i&gt;Grâce à son impressionnant panel d''armes lourdes et ses boucliers très resistants, le B-wing s''est imposé comme le plus redoutable chasseur d''assaut de l''Alliance.&lt;/i&gt;','2','22','0','4', '1', null);</v>
      </c>
      <c r="W54" t="str">
        <f t="shared" si="8"/>
        <v>insert into XWING.PILOT_EXPANSION (ID, PILOT_ID, EXPANSION_ID, QUANTITY)
select '50', ID, '11','1' from XWING.PILOT where NAME = 'Pilote de l''escadron Bleu' and FACTION_ID = '1';</v>
      </c>
      <c r="X54">
        <f t="shared" si="9"/>
        <v>0</v>
      </c>
      <c r="Y54">
        <f t="shared" si="10"/>
        <v>1</v>
      </c>
      <c r="Z54">
        <f t="shared" si="11"/>
        <v>1</v>
      </c>
    </row>
    <row r="55" spans="1:26" x14ac:dyDescent="0.25">
      <c r="A55" t="s">
        <v>106</v>
      </c>
      <c r="B55">
        <f t="shared" si="30"/>
        <v>46</v>
      </c>
      <c r="C55">
        <f t="shared" si="31"/>
        <v>46</v>
      </c>
      <c r="D55">
        <f t="shared" si="2"/>
        <v>51</v>
      </c>
      <c r="E55" s="80" t="s">
        <v>572</v>
      </c>
      <c r="F55" s="80" t="s">
        <v>886</v>
      </c>
      <c r="G55" s="80">
        <f t="shared" si="12"/>
        <v>137</v>
      </c>
      <c r="H55" t="s">
        <v>33</v>
      </c>
      <c r="I55">
        <v>12</v>
      </c>
      <c r="J55" t="s">
        <v>33</v>
      </c>
      <c r="K55">
        <v>10</v>
      </c>
      <c r="L55">
        <v>7</v>
      </c>
      <c r="M55">
        <v>26</v>
      </c>
      <c r="N55">
        <v>1</v>
      </c>
      <c r="O55">
        <f t="shared" si="3"/>
        <v>1</v>
      </c>
      <c r="P55">
        <v>1</v>
      </c>
      <c r="Q55">
        <v>2</v>
      </c>
      <c r="R55">
        <f t="shared" si="32"/>
        <v>0</v>
      </c>
      <c r="S55">
        <f t="shared" si="5"/>
        <v>1</v>
      </c>
      <c r="T55">
        <f t="shared" si="6"/>
        <v>1</v>
      </c>
      <c r="V55" t="str">
        <f t="shared" si="7"/>
        <v>insert into XWING.PILOT (ID, NAME, DESCRIPTION, LEVEL, COST, UNIQUENESS, SHIP_TYPE_ID, FACTION_ID, UPGRADE_TYPE_ID)
values ('46','Major Rhymer',' Quand vous attaquez avec une arme secondaire, vous pouvez augmenter ou réduire de 1 la portée de l''arme, dans une limite de portée 1-3.','7','26','1','10', '2', '1');</v>
      </c>
      <c r="W55" t="str">
        <f t="shared" si="8"/>
        <v>insert into XWING.PILOT_EXPANSION (ID, PILOT_ID, EXPANSION_ID, QUANTITY)
select '51', ID, '12','1' from XWING.PILOT where NAME = 'Major Rhymer' and FACTION_ID = '2';</v>
      </c>
      <c r="X55">
        <f t="shared" si="9"/>
        <v>0</v>
      </c>
      <c r="Y55">
        <f t="shared" si="10"/>
        <v>1</v>
      </c>
      <c r="Z55">
        <f t="shared" si="11"/>
        <v>1</v>
      </c>
    </row>
    <row r="56" spans="1:26" x14ac:dyDescent="0.25">
      <c r="A56" t="s">
        <v>106</v>
      </c>
      <c r="B56">
        <f t="shared" si="30"/>
        <v>47</v>
      </c>
      <c r="C56">
        <f t="shared" si="31"/>
        <v>47</v>
      </c>
      <c r="D56">
        <f t="shared" si="2"/>
        <v>52</v>
      </c>
      <c r="E56" s="80" t="s">
        <v>573</v>
      </c>
      <c r="F56" s="80" t="s">
        <v>887</v>
      </c>
      <c r="G56" s="80">
        <f t="shared" si="12"/>
        <v>123</v>
      </c>
      <c r="H56" t="s">
        <v>33</v>
      </c>
      <c r="I56">
        <v>12</v>
      </c>
      <c r="J56" t="s">
        <v>33</v>
      </c>
      <c r="K56">
        <v>10</v>
      </c>
      <c r="L56">
        <v>6</v>
      </c>
      <c r="M56">
        <v>22</v>
      </c>
      <c r="N56">
        <v>1</v>
      </c>
      <c r="O56">
        <f t="shared" si="3"/>
        <v>1</v>
      </c>
      <c r="P56">
        <v>1</v>
      </c>
      <c r="Q56">
        <v>2</v>
      </c>
      <c r="R56">
        <f t="shared" si="32"/>
        <v>0</v>
      </c>
      <c r="S56">
        <f t="shared" si="5"/>
        <v>1</v>
      </c>
      <c r="T56">
        <f t="shared" si="6"/>
        <v>1</v>
      </c>
      <c r="V56" t="str">
        <f t="shared" si="7"/>
        <v>insert into XWING.PILOT (ID, NAME, DESCRIPTION, LEVEL, COST, UNIQUENESS, SHIP_TYPE_ID, FACTION_ID, UPGRADE_TYPE_ID)
values ('47','Capitaine Jonus','Quand un autre vaisseau allié situé à porté 1 attaque avec une arme secondaire, il peut relancer jusqu''à 2 dés d''attaque.','6','22','1','10', '2', '1');</v>
      </c>
      <c r="W56" t="str">
        <f t="shared" si="8"/>
        <v>insert into XWING.PILOT_EXPANSION (ID, PILOT_ID, EXPANSION_ID, QUANTITY)
select '52', ID, '12','1' from XWING.PILOT where NAME = 'Capitaine Jonus' and FACTION_ID = '2';</v>
      </c>
      <c r="X56">
        <f t="shared" si="9"/>
        <v>0</v>
      </c>
      <c r="Y56">
        <f t="shared" si="10"/>
        <v>1</v>
      </c>
      <c r="Z56">
        <f t="shared" si="11"/>
        <v>1</v>
      </c>
    </row>
    <row r="57" spans="1:26" x14ac:dyDescent="0.25">
      <c r="A57" t="s">
        <v>106</v>
      </c>
      <c r="B57">
        <f t="shared" si="30"/>
        <v>48</v>
      </c>
      <c r="C57">
        <f t="shared" si="31"/>
        <v>48</v>
      </c>
      <c r="D57">
        <f t="shared" si="2"/>
        <v>53</v>
      </c>
      <c r="E57" s="80" t="s">
        <v>574</v>
      </c>
      <c r="F57" s="111" t="s">
        <v>888</v>
      </c>
      <c r="G57" s="80">
        <f t="shared" si="12"/>
        <v>185</v>
      </c>
      <c r="H57" t="s">
        <v>33</v>
      </c>
      <c r="I57">
        <v>12</v>
      </c>
      <c r="J57" t="s">
        <v>33</v>
      </c>
      <c r="K57">
        <v>10</v>
      </c>
      <c r="L57">
        <v>4</v>
      </c>
      <c r="M57">
        <v>18</v>
      </c>
      <c r="O57">
        <f t="shared" si="3"/>
        <v>0</v>
      </c>
      <c r="Q57">
        <v>2</v>
      </c>
      <c r="R57">
        <f t="shared" si="32"/>
        <v>0</v>
      </c>
      <c r="S57">
        <f t="shared" si="5"/>
        <v>1</v>
      </c>
      <c r="T57">
        <f t="shared" si="6"/>
        <v>1</v>
      </c>
      <c r="V57" t="str">
        <f t="shared" si="7"/>
        <v>insert into XWING.PILOT (ID, NAME, DESCRIPTION, LEVEL, COST, UNIQUENESS, SHIP_TYPE_ID, FACTION_ID, UPGRADE_TYPE_ID)
values ('48','Pilote de l''escadron Gamma','&lt;i&gt;Bien qu''il ne soit pas aussi maniable et rapide que les autres modèles TIE, ces bombardiers ont une puissance de feu suffisante pour détruire à peu près n''importe quelle cible.&lt;/i&gt;','4','18','0','10', '2', null);</v>
      </c>
      <c r="W57" t="str">
        <f t="shared" si="8"/>
        <v>insert into XWING.PILOT_EXPANSION (ID, PILOT_ID, EXPANSION_ID, QUANTITY)
select '53', ID, '12','1' from XWING.PILOT where NAME = 'Pilote de l''escadron Gamma' and FACTION_ID = '2';</v>
      </c>
      <c r="X57">
        <f t="shared" si="9"/>
        <v>0</v>
      </c>
      <c r="Y57">
        <f t="shared" si="10"/>
        <v>1</v>
      </c>
      <c r="Z57">
        <f t="shared" si="11"/>
        <v>1</v>
      </c>
    </row>
    <row r="58" spans="1:26" x14ac:dyDescent="0.25">
      <c r="A58" t="s">
        <v>106</v>
      </c>
      <c r="B58">
        <f t="shared" si="30"/>
        <v>49</v>
      </c>
      <c r="C58">
        <f t="shared" si="31"/>
        <v>49</v>
      </c>
      <c r="D58">
        <f t="shared" si="2"/>
        <v>54</v>
      </c>
      <c r="E58" s="80" t="s">
        <v>575</v>
      </c>
      <c r="F58" s="111" t="s">
        <v>889</v>
      </c>
      <c r="G58" s="80">
        <f t="shared" si="12"/>
        <v>185</v>
      </c>
      <c r="H58" t="s">
        <v>33</v>
      </c>
      <c r="I58">
        <v>12</v>
      </c>
      <c r="J58" t="s">
        <v>33</v>
      </c>
      <c r="K58">
        <v>10</v>
      </c>
      <c r="L58">
        <v>2</v>
      </c>
      <c r="M58">
        <v>16</v>
      </c>
      <c r="O58">
        <f t="shared" si="3"/>
        <v>0</v>
      </c>
      <c r="Q58">
        <v>2</v>
      </c>
      <c r="R58">
        <f t="shared" si="32"/>
        <v>0</v>
      </c>
      <c r="S58">
        <f t="shared" si="5"/>
        <v>1</v>
      </c>
      <c r="T58">
        <f t="shared" si="6"/>
        <v>1</v>
      </c>
      <c r="V58" t="str">
        <f t="shared" si="7"/>
        <v>insert into XWING.PILOT (ID, NAME, DESCRIPTION, LEVEL, COST, UNIQUENESS, SHIP_TYPE_ID, FACTION_ID, UPGRADE_TYPE_ID)
values ('49','Pilote de l''escadron Cimeterre','&lt;i&gt;L''extrème précision de son ordinateur de visée embarqué permet au bombardier TIE de verrouiller une cible en évitant d''infliger des dommages collatéraux à la zone environnante.&lt;/i&gt;','2','16','0','10', '2', null);</v>
      </c>
      <c r="W58" t="str">
        <f t="shared" si="8"/>
        <v>insert into XWING.PILOT_EXPANSION (ID, PILOT_ID, EXPANSION_ID, QUANTITY)
select '54', ID, '12','1' from XWING.PILOT where NAME = 'Pilote de l''escadron Cimeterre' and FACTION_ID = '2';</v>
      </c>
      <c r="X58">
        <f t="shared" si="9"/>
        <v>0</v>
      </c>
      <c r="Y58">
        <f t="shared" si="10"/>
        <v>1</v>
      </c>
      <c r="Z58">
        <f t="shared" si="11"/>
        <v>1</v>
      </c>
    </row>
    <row r="59" spans="1:26" x14ac:dyDescent="0.25">
      <c r="A59" t="s">
        <v>106</v>
      </c>
      <c r="B59">
        <f t="shared" si="30"/>
        <v>50</v>
      </c>
      <c r="C59">
        <f t="shared" si="31"/>
        <v>50</v>
      </c>
      <c r="D59">
        <f t="shared" si="2"/>
        <v>55</v>
      </c>
      <c r="E59" s="80" t="s">
        <v>208</v>
      </c>
      <c r="F59" s="80" t="s">
        <v>853</v>
      </c>
      <c r="G59" s="80">
        <f t="shared" si="12"/>
        <v>212</v>
      </c>
      <c r="H59" t="s">
        <v>95</v>
      </c>
      <c r="I59">
        <v>10</v>
      </c>
      <c r="J59" t="s">
        <v>95</v>
      </c>
      <c r="K59">
        <v>16</v>
      </c>
      <c r="L59">
        <v>8</v>
      </c>
      <c r="M59">
        <v>25</v>
      </c>
      <c r="N59">
        <v>1</v>
      </c>
      <c r="O59">
        <f t="shared" si="3"/>
        <v>1</v>
      </c>
      <c r="P59">
        <v>1</v>
      </c>
      <c r="Q59">
        <v>1</v>
      </c>
      <c r="R59">
        <f t="shared" si="32"/>
        <v>0</v>
      </c>
      <c r="S59">
        <f t="shared" si="5"/>
        <v>1</v>
      </c>
      <c r="T59">
        <f t="shared" si="6"/>
        <v>1</v>
      </c>
      <c r="V59" t="str">
        <f t="shared" si="7"/>
        <v>insert into XWING.PILOT (ID, NAME, DESCRIPTION, LEVEL, COST, UNIQUENESS, SHIP_TYPE_ID, FACTION_ID, UPGRADE_TYPE_ID)
values ('50','Jan Ors','Quand un autre vaisseau allié situé à portée 1-3 attaque, si vous n''avez aucun marqueur de stress, vous pouvez recevoir 1 marqueur de stress pour permettre à ce vaisseau de lancer 1 dé d''attaque supplémentaire.','8','25','1','16', '1', '1');</v>
      </c>
      <c r="W59" t="str">
        <f t="shared" si="8"/>
        <v>insert into XWING.PILOT_EXPANSION (ID, PILOT_ID, EXPANSION_ID, QUANTITY)
select '55', ID, '10','1' from XWING.PILOT where NAME = 'Jan Ors' and FACTION_ID = '1';</v>
      </c>
      <c r="X59">
        <f t="shared" si="9"/>
        <v>0</v>
      </c>
      <c r="Y59">
        <f t="shared" si="10"/>
        <v>1</v>
      </c>
      <c r="Z59">
        <f t="shared" si="11"/>
        <v>1</v>
      </c>
    </row>
    <row r="60" spans="1:26" x14ac:dyDescent="0.25">
      <c r="A60" t="s">
        <v>106</v>
      </c>
      <c r="B60">
        <f t="shared" si="30"/>
        <v>51</v>
      </c>
      <c r="C60">
        <f t="shared" si="31"/>
        <v>51</v>
      </c>
      <c r="D60">
        <f t="shared" si="2"/>
        <v>56</v>
      </c>
      <c r="E60" s="80" t="s">
        <v>207</v>
      </c>
      <c r="F60" s="80" t="s">
        <v>854</v>
      </c>
      <c r="G60" s="80">
        <f t="shared" si="12"/>
        <v>134</v>
      </c>
      <c r="H60" t="s">
        <v>95</v>
      </c>
      <c r="I60">
        <v>10</v>
      </c>
      <c r="J60" t="s">
        <v>95</v>
      </c>
      <c r="K60">
        <v>16</v>
      </c>
      <c r="L60">
        <v>6</v>
      </c>
      <c r="M60">
        <v>21</v>
      </c>
      <c r="N60">
        <v>1</v>
      </c>
      <c r="O60">
        <f t="shared" si="3"/>
        <v>1</v>
      </c>
      <c r="P60">
        <v>1</v>
      </c>
      <c r="Q60">
        <v>1</v>
      </c>
      <c r="R60">
        <f t="shared" si="32"/>
        <v>0</v>
      </c>
      <c r="S60">
        <f t="shared" si="5"/>
        <v>1</v>
      </c>
      <c r="T60">
        <f t="shared" si="6"/>
        <v>1</v>
      </c>
      <c r="V60" t="str">
        <f t="shared" si="7"/>
        <v>insert into XWING.PILOT (ID, NAME, DESCRIPTION, LEVEL, COST, UNIQUENESS, SHIP_TYPE_ID, FACTION_ID, UPGRADE_TYPE_ID)
values ('51','Kyle Katarn','Au début de la phase de combat, vous pouvez assigner 1 de vos marqueurs de concentration à un autre vaisseau allié situé à portée 1-3.','6','21','1','16', '1', '1');</v>
      </c>
      <c r="W60" t="str">
        <f t="shared" si="8"/>
        <v>insert into XWING.PILOT_EXPANSION (ID, PILOT_ID, EXPANSION_ID, QUANTITY)
select '56', ID, '10','1' from XWING.PILOT where NAME = 'Kyle Katarn' and FACTION_ID = '1';</v>
      </c>
      <c r="X60">
        <f t="shared" si="9"/>
        <v>0</v>
      </c>
      <c r="Y60">
        <f t="shared" si="10"/>
        <v>1</v>
      </c>
      <c r="Z60">
        <f t="shared" si="11"/>
        <v>1</v>
      </c>
    </row>
    <row r="61" spans="1:26" x14ac:dyDescent="0.25">
      <c r="A61" t="s">
        <v>106</v>
      </c>
      <c r="B61">
        <f t="shared" si="30"/>
        <v>52</v>
      </c>
      <c r="C61">
        <f t="shared" si="31"/>
        <v>52</v>
      </c>
      <c r="D61">
        <f t="shared" si="2"/>
        <v>57</v>
      </c>
      <c r="E61" s="80" t="s">
        <v>562</v>
      </c>
      <c r="F61" s="80" t="s">
        <v>855</v>
      </c>
      <c r="G61" s="80">
        <f t="shared" si="12"/>
        <v>175</v>
      </c>
      <c r="H61" t="s">
        <v>95</v>
      </c>
      <c r="I61">
        <v>10</v>
      </c>
      <c r="J61" t="s">
        <v>95</v>
      </c>
      <c r="K61">
        <v>16</v>
      </c>
      <c r="L61">
        <v>4</v>
      </c>
      <c r="M61">
        <v>19</v>
      </c>
      <c r="N61">
        <v>1</v>
      </c>
      <c r="O61">
        <f t="shared" si="3"/>
        <v>1</v>
      </c>
      <c r="Q61">
        <v>1</v>
      </c>
      <c r="R61">
        <f t="shared" si="32"/>
        <v>0</v>
      </c>
      <c r="S61">
        <f t="shared" si="5"/>
        <v>1</v>
      </c>
      <c r="T61">
        <f t="shared" si="6"/>
        <v>1</v>
      </c>
      <c r="V61" t="str">
        <f t="shared" si="7"/>
        <v>insert into XWING.PILOT (ID, NAME, DESCRIPTION, LEVEL, COST, UNIQUENESS, SHIP_TYPE_ID, FACTION_ID, UPGRADE_TYPE_ID)
values ('52','Roark Garnet','Au début de la phase de combat, choisissez 1 autre vaisseau allié situé à 1-3. Jusqu''à la fin de la phase, considérez que la valeur de pilotage de ce vaisseau est égale à 12.','4','19','1','16', '1', null);</v>
      </c>
      <c r="W61" t="str">
        <f t="shared" si="8"/>
        <v>insert into XWING.PILOT_EXPANSION (ID, PILOT_ID, EXPANSION_ID, QUANTITY)
select '57', ID, '10','1' from XWING.PILOT where NAME = 'Roark Garnet' and FACTION_ID = '1';</v>
      </c>
      <c r="X61">
        <f t="shared" si="9"/>
        <v>0</v>
      </c>
      <c r="Y61">
        <f t="shared" si="10"/>
        <v>1</v>
      </c>
      <c r="Z61">
        <f t="shared" si="11"/>
        <v>1</v>
      </c>
    </row>
    <row r="62" spans="1:26" x14ac:dyDescent="0.25">
      <c r="A62" t="s">
        <v>106</v>
      </c>
      <c r="B62">
        <f t="shared" si="30"/>
        <v>53</v>
      </c>
      <c r="C62">
        <f t="shared" si="31"/>
        <v>53</v>
      </c>
      <c r="D62">
        <f t="shared" si="2"/>
        <v>58</v>
      </c>
      <c r="E62" s="80" t="s">
        <v>563</v>
      </c>
      <c r="F62" s="80" t="s">
        <v>864</v>
      </c>
      <c r="G62" s="80">
        <f t="shared" si="12"/>
        <v>142</v>
      </c>
      <c r="H62" t="s">
        <v>95</v>
      </c>
      <c r="I62">
        <v>10</v>
      </c>
      <c r="J62" t="s">
        <v>95</v>
      </c>
      <c r="K62">
        <v>16</v>
      </c>
      <c r="L62">
        <v>2</v>
      </c>
      <c r="M62">
        <v>16</v>
      </c>
      <c r="O62">
        <f t="shared" si="3"/>
        <v>0</v>
      </c>
      <c r="Q62">
        <v>1</v>
      </c>
      <c r="R62">
        <f t="shared" si="32"/>
        <v>0</v>
      </c>
      <c r="S62">
        <f t="shared" si="5"/>
        <v>1</v>
      </c>
      <c r="T62">
        <f t="shared" si="6"/>
        <v>1</v>
      </c>
      <c r="V62" t="str">
        <f t="shared" si="7"/>
        <v>insert into XWING.PILOT (ID, NAME, DESCRIPTION, LEVEL, COST, UNIQUENESS, SHIP_TYPE_ID, FACTION_ID, UPGRADE_TYPE_ID)
values ('53','Agent rebelle','&lt;i&gt;Conçue par la Corporation Technique Corellienne et inspirée d''un oiseau en vol, la série "hawk" a produit d''excellents cargos légers.&lt;/i&gt;','2','16','0','16', '1', null);</v>
      </c>
      <c r="W62" t="str">
        <f t="shared" si="8"/>
        <v>insert into XWING.PILOT_EXPANSION (ID, PILOT_ID, EXPANSION_ID, QUANTITY)
select '58', ID, '10','1' from XWING.PILOT where NAME = 'Agent rebelle' and FACTION_ID = '1';</v>
      </c>
      <c r="X62">
        <f t="shared" si="9"/>
        <v>0</v>
      </c>
      <c r="Y62">
        <f t="shared" si="10"/>
        <v>1</v>
      </c>
      <c r="Z62">
        <f t="shared" si="11"/>
        <v>1</v>
      </c>
    </row>
    <row r="63" spans="1:26" x14ac:dyDescent="0.25">
      <c r="A63" t="s">
        <v>106</v>
      </c>
      <c r="B63">
        <f t="shared" si="30"/>
        <v>54</v>
      </c>
      <c r="C63">
        <f t="shared" si="31"/>
        <v>54</v>
      </c>
      <c r="D63">
        <f t="shared" si="2"/>
        <v>59</v>
      </c>
      <c r="E63" s="80" t="s">
        <v>584</v>
      </c>
      <c r="F63" s="80" t="s">
        <v>898</v>
      </c>
      <c r="G63" s="80">
        <f t="shared" si="12"/>
        <v>95</v>
      </c>
      <c r="H63" t="s">
        <v>96</v>
      </c>
      <c r="I63">
        <v>13</v>
      </c>
      <c r="J63" t="s">
        <v>96</v>
      </c>
      <c r="K63">
        <v>17</v>
      </c>
      <c r="L63">
        <v>8</v>
      </c>
      <c r="M63">
        <v>27</v>
      </c>
      <c r="N63">
        <v>1</v>
      </c>
      <c r="O63">
        <f t="shared" si="3"/>
        <v>1</v>
      </c>
      <c r="Q63">
        <v>2</v>
      </c>
      <c r="R63">
        <f t="shared" si="32"/>
        <v>0</v>
      </c>
      <c r="S63">
        <f t="shared" si="5"/>
        <v>1</v>
      </c>
      <c r="T63">
        <f t="shared" si="6"/>
        <v>1</v>
      </c>
      <c r="V63" t="str">
        <f t="shared" si="7"/>
        <v>insert into XWING.PILOT (ID, NAME, DESCRIPTION, LEVEL, COST, UNIQUENESS, SHIP_TYPE_ID, FACTION_ID, UPGRADE_TYPE_ID)
values ('54','Capitaine Kagi','Quand un vaisseau ennemi verrouille une cible, il doit verrouiller votre vaisseau, si possible.','8','27','1','17', '2', null);</v>
      </c>
      <c r="W63" t="str">
        <f t="shared" si="8"/>
        <v>insert into XWING.PILOT_EXPANSION (ID, PILOT_ID, EXPANSION_ID, QUANTITY)
select '59', ID, '13','1' from XWING.PILOT where NAME = 'Capitaine Kagi' and FACTION_ID = '2';</v>
      </c>
      <c r="X63">
        <f t="shared" si="9"/>
        <v>0</v>
      </c>
      <c r="Y63">
        <f t="shared" si="10"/>
        <v>1</v>
      </c>
      <c r="Z63">
        <f t="shared" si="11"/>
        <v>1</v>
      </c>
    </row>
    <row r="64" spans="1:26" x14ac:dyDescent="0.25">
      <c r="A64" t="s">
        <v>106</v>
      </c>
      <c r="B64">
        <f t="shared" si="30"/>
        <v>55</v>
      </c>
      <c r="C64">
        <f t="shared" si="31"/>
        <v>55</v>
      </c>
      <c r="D64">
        <f t="shared" si="2"/>
        <v>60</v>
      </c>
      <c r="E64" s="80" t="s">
        <v>585</v>
      </c>
      <c r="F64" s="80" t="s">
        <v>899</v>
      </c>
      <c r="G64" s="80">
        <f t="shared" si="12"/>
        <v>200</v>
      </c>
      <c r="H64" t="s">
        <v>96</v>
      </c>
      <c r="I64">
        <v>13</v>
      </c>
      <c r="J64" t="s">
        <v>96</v>
      </c>
      <c r="K64">
        <v>17</v>
      </c>
      <c r="L64">
        <v>6</v>
      </c>
      <c r="M64">
        <v>26</v>
      </c>
      <c r="N64">
        <v>1</v>
      </c>
      <c r="O64">
        <f t="shared" si="3"/>
        <v>1</v>
      </c>
      <c r="Q64">
        <v>2</v>
      </c>
      <c r="R64">
        <f t="shared" si="32"/>
        <v>0</v>
      </c>
      <c r="S64">
        <f t="shared" si="5"/>
        <v>1</v>
      </c>
      <c r="T64">
        <f t="shared" si="6"/>
        <v>1</v>
      </c>
      <c r="V64" t="str">
        <f t="shared" si="7"/>
        <v>insert into XWING.PILOT (ID, NAME, DESCRIPTION, LEVEL, COST, UNIQUENESS, SHIP_TYPE_ID, FACTION_ID, UPGRADE_TYPE_ID)
values ('55','Colonel Jendon','Au début de la phase de combat, vous pouvez assigner 1 de vos marqueurs d''acquisition de cible bleus à un vaisseau allié situé à portée 1 s''il n''a pas déjà de marqueur d''acquisition de cible bleu.','6','26','1','17', '2', null);</v>
      </c>
      <c r="W64" t="str">
        <f t="shared" si="8"/>
        <v>insert into XWING.PILOT_EXPANSION (ID, PILOT_ID, EXPANSION_ID, QUANTITY)
select '60', ID, '13','1' from XWING.PILOT where NAME = 'Colonel Jendon' and FACTION_ID = '2';</v>
      </c>
      <c r="X64">
        <f t="shared" si="9"/>
        <v>0</v>
      </c>
      <c r="Y64">
        <f t="shared" si="10"/>
        <v>1</v>
      </c>
      <c r="Z64">
        <f t="shared" si="11"/>
        <v>1</v>
      </c>
    </row>
    <row r="65" spans="1:26" x14ac:dyDescent="0.25">
      <c r="A65" t="s">
        <v>106</v>
      </c>
      <c r="B65">
        <f t="shared" si="30"/>
        <v>56</v>
      </c>
      <c r="C65">
        <f t="shared" si="31"/>
        <v>56</v>
      </c>
      <c r="D65">
        <f t="shared" si="2"/>
        <v>61</v>
      </c>
      <c r="E65" s="80" t="s">
        <v>586</v>
      </c>
      <c r="F65" s="80" t="s">
        <v>900</v>
      </c>
      <c r="G65" s="80">
        <f t="shared" si="12"/>
        <v>181</v>
      </c>
      <c r="H65" t="s">
        <v>96</v>
      </c>
      <c r="I65">
        <v>13</v>
      </c>
      <c r="J65" t="s">
        <v>96</v>
      </c>
      <c r="K65">
        <v>17</v>
      </c>
      <c r="L65">
        <v>4</v>
      </c>
      <c r="M65">
        <v>24</v>
      </c>
      <c r="N65">
        <v>1</v>
      </c>
      <c r="O65">
        <f t="shared" si="3"/>
        <v>1</v>
      </c>
      <c r="Q65">
        <v>2</v>
      </c>
      <c r="R65">
        <f t="shared" si="32"/>
        <v>0</v>
      </c>
      <c r="S65">
        <f t="shared" si="5"/>
        <v>1</v>
      </c>
      <c r="T65">
        <f t="shared" si="6"/>
        <v>1</v>
      </c>
      <c r="V65" t="str">
        <f t="shared" si="7"/>
        <v>insert into XWING.PILOT (ID, NAME, DESCRIPTION, LEVEL, COST, UNIQUENESS, SHIP_TYPE_ID, FACTION_ID, UPGRADE_TYPE_ID)
values ('56','Capitaine Yorr','Quand un autre vaisseau allié situé à portée 1-2 est sensé recevoir un marqueur de stress, vous pouvez le recevoir à sa place si vous n''avez pas déjà plus de 2 marqueurs de stress.','4','24','1','17', '2', null);</v>
      </c>
      <c r="W65" t="str">
        <f t="shared" si="8"/>
        <v>insert into XWING.PILOT_EXPANSION (ID, PILOT_ID, EXPANSION_ID, QUANTITY)
select '61', ID, '13','1' from XWING.PILOT where NAME = 'Capitaine Yorr' and FACTION_ID = '2';</v>
      </c>
      <c r="X65">
        <f t="shared" si="9"/>
        <v>0</v>
      </c>
      <c r="Y65">
        <f t="shared" si="10"/>
        <v>1</v>
      </c>
      <c r="Z65">
        <f t="shared" si="11"/>
        <v>1</v>
      </c>
    </row>
    <row r="66" spans="1:26" x14ac:dyDescent="0.25">
      <c r="A66" t="s">
        <v>106</v>
      </c>
      <c r="B66">
        <f t="shared" si="30"/>
        <v>57</v>
      </c>
      <c r="C66">
        <f t="shared" si="31"/>
        <v>57</v>
      </c>
      <c r="D66">
        <f t="shared" si="2"/>
        <v>62</v>
      </c>
      <c r="E66" s="80" t="s">
        <v>587</v>
      </c>
      <c r="F66" s="80" t="s">
        <v>901</v>
      </c>
      <c r="G66" s="80">
        <f t="shared" si="12"/>
        <v>174</v>
      </c>
      <c r="H66" t="s">
        <v>96</v>
      </c>
      <c r="I66">
        <v>13</v>
      </c>
      <c r="J66" t="s">
        <v>96</v>
      </c>
      <c r="K66">
        <v>17</v>
      </c>
      <c r="L66">
        <v>2</v>
      </c>
      <c r="M66">
        <v>21</v>
      </c>
      <c r="O66">
        <f t="shared" si="3"/>
        <v>0</v>
      </c>
      <c r="Q66">
        <v>2</v>
      </c>
      <c r="R66">
        <f t="shared" si="32"/>
        <v>0</v>
      </c>
      <c r="S66">
        <f t="shared" si="5"/>
        <v>1</v>
      </c>
      <c r="T66">
        <f t="shared" si="6"/>
        <v>1</v>
      </c>
      <c r="V66" t="str">
        <f t="shared" si="7"/>
        <v>insert into XWING.PILOT (ID, NAME, DESCRIPTION, LEVEL, COST, UNIQUENESS, SHIP_TYPE_ID, FACTION_ID, UPGRADE_TYPE_ID)
values ('57','Pilote du Groupe Omicron','&lt;i&gt; Appareil utilitaire léger, la navette de classe &lt;g&gt;Lambda&lt;/g&gt;, reconnaissable à sa triple aile caractéristique, joua un rôle de premier plan dans la Marine impériale.&lt;/i&gt;','2','21','0','17', '2', null);</v>
      </c>
      <c r="W66" t="str">
        <f t="shared" si="8"/>
        <v>insert into XWING.PILOT_EXPANSION (ID, PILOT_ID, EXPANSION_ID, QUANTITY)
select '62', ID, '13','1' from XWING.PILOT where NAME = 'Pilote du Groupe Omicron' and FACTION_ID = '2';</v>
      </c>
      <c r="X66">
        <f t="shared" si="9"/>
        <v>0</v>
      </c>
      <c r="Y66">
        <f t="shared" si="10"/>
        <v>1</v>
      </c>
      <c r="Z66">
        <f t="shared" si="11"/>
        <v>1</v>
      </c>
    </row>
    <row r="67" spans="1:26" x14ac:dyDescent="0.25">
      <c r="A67" t="s">
        <v>106</v>
      </c>
      <c r="B67">
        <f t="shared" si="30"/>
        <v>58</v>
      </c>
      <c r="C67">
        <f t="shared" si="31"/>
        <v>58</v>
      </c>
      <c r="D67">
        <f t="shared" ref="D67:D130" si="33">IF(E67&lt;&gt;E66,D66+1,D66)</f>
        <v>63</v>
      </c>
      <c r="E67" s="80" t="s">
        <v>568</v>
      </c>
      <c r="F67" s="80" t="s">
        <v>865</v>
      </c>
      <c r="G67" s="80">
        <f t="shared" si="12"/>
        <v>115</v>
      </c>
      <c r="H67" t="s">
        <v>183</v>
      </c>
      <c r="I67">
        <v>18</v>
      </c>
      <c r="J67" t="s">
        <v>183</v>
      </c>
      <c r="K67">
        <v>6</v>
      </c>
      <c r="L67">
        <v>8</v>
      </c>
      <c r="M67">
        <v>35</v>
      </c>
      <c r="N67">
        <v>1</v>
      </c>
      <c r="O67">
        <f t="shared" si="3"/>
        <v>1</v>
      </c>
      <c r="P67">
        <v>1</v>
      </c>
      <c r="Q67">
        <v>1</v>
      </c>
      <c r="R67">
        <f t="shared" si="32"/>
        <v>0</v>
      </c>
      <c r="S67">
        <f t="shared" si="5"/>
        <v>1</v>
      </c>
      <c r="T67">
        <f t="shared" ref="T67:T130" si="34">IF(E67&lt;&gt;E66,S67,0)</f>
        <v>1</v>
      </c>
      <c r="V67" t="str">
        <f t="shared" ref="V67:V130" si="35">IF(A67="x","insert into XWING.PILOT (ID, NAME, DESCRIPTION, LEVEL, COST, UNIQUENESS, SHIP_TYPE_ID, FACTION_ID, UPGRADE_TYPE_ID)
values ('"&amp;C67&amp;"','"&amp;E67&amp;"','"&amp;F67&amp;"','"&amp;L67&amp;"','"&amp;M67&amp;"','"&amp;O67&amp;"','"&amp;K67&amp;"', '"&amp;Q67&amp;"', "&amp;IF(P67&gt;0,"'"&amp;P67&amp;"'","null")&amp;");","")</f>
        <v>insert into XWING.PILOT (ID, NAME, DESCRIPTION, LEVEL, COST, UNIQUENESS, SHIP_TYPE_ID, FACTION_ID, UPGRADE_TYPE_ID)
values ('58','Corran Horn','Au début de la phase de dénouement, vous pouvez effectuer une attaque. Vous ne pouvez pas attaquer au tour suivant.','8','35','1','6', '1', '1');</v>
      </c>
      <c r="W67" t="str">
        <f t="shared" ref="W67:W130" si="36">IF(E67&lt;&gt;E66,"insert into XWING.PILOT_EXPANSION (ID, PILOT_ID, EXPANSION_ID, QUANTITY)
select '"&amp;D67&amp;"', ID, '"&amp;I67&amp;"','"&amp;S67&amp;"' from XWING.PILOT where NAME = '"&amp;E67&amp;"' and FACTION_ID = '"&amp;Q67&amp;"';","")</f>
        <v>insert into XWING.PILOT_EXPANSION (ID, PILOT_ID, EXPANSION_ID, QUANTITY)
select '63', ID, '18','1' from XWING.PILOT where NAME = 'Corran Horn' and FACTION_ID = '1';</v>
      </c>
      <c r="X67">
        <f t="shared" ref="X67:X130" si="37">IF(A67="x",IF(F67="",1,0),0)</f>
        <v>0</v>
      </c>
      <c r="Y67">
        <f t="shared" ref="Y67:Y130" si="38">IF(A67="x",1,0)</f>
        <v>1</v>
      </c>
      <c r="Z67">
        <f t="shared" ref="Z67:Z130" si="39">IF(E67&lt;&gt;E66,1,0)</f>
        <v>1</v>
      </c>
    </row>
    <row r="68" spans="1:26" x14ac:dyDescent="0.25">
      <c r="A68" t="s">
        <v>106</v>
      </c>
      <c r="B68">
        <f t="shared" si="30"/>
        <v>59</v>
      </c>
      <c r="C68">
        <f t="shared" si="31"/>
        <v>59</v>
      </c>
      <c r="D68">
        <f t="shared" si="33"/>
        <v>64</v>
      </c>
      <c r="E68" s="80" t="s">
        <v>569</v>
      </c>
      <c r="F68" s="80" t="s">
        <v>934</v>
      </c>
      <c r="G68" s="80">
        <f t="shared" si="12"/>
        <v>248</v>
      </c>
      <c r="H68" t="s">
        <v>183</v>
      </c>
      <c r="I68">
        <v>18</v>
      </c>
      <c r="J68" t="s">
        <v>183</v>
      </c>
      <c r="K68">
        <v>6</v>
      </c>
      <c r="L68">
        <v>5</v>
      </c>
      <c r="M68">
        <v>32</v>
      </c>
      <c r="N68">
        <v>1</v>
      </c>
      <c r="O68">
        <f t="shared" si="3"/>
        <v>1</v>
      </c>
      <c r="P68">
        <v>1</v>
      </c>
      <c r="Q68">
        <v>1</v>
      </c>
      <c r="R68">
        <f t="shared" si="32"/>
        <v>0</v>
      </c>
      <c r="S68">
        <f t="shared" si="5"/>
        <v>1</v>
      </c>
      <c r="T68">
        <f t="shared" si="34"/>
        <v>1</v>
      </c>
      <c r="U68">
        <v>1</v>
      </c>
      <c r="V68" t="str">
        <f t="shared" si="35"/>
        <v>insert into XWING.PILOT (ID, NAME, DESCRIPTION, LEVEL, COST, UNIQUENESS, SHIP_TYPE_ID, FACTION_ID, UPGRADE_TYPE_ID)
values ('59','Ethan A''baht','Quand un vaisseau ennemi situé dans votre arc de tir et à portée 1-3 se défend, l''attaquant peut changer 1 de ses résultats &lt;img class="smallicon" src="$path/icone_hit.png"&gt; en un résultat &lt;img class="smallicon" src="$path/icone_criticalhit.png"&gt;.','5','32','1','6', '1', '1');</v>
      </c>
      <c r="W68" t="str">
        <f t="shared" si="36"/>
        <v>insert into XWING.PILOT_EXPANSION (ID, PILOT_ID, EXPANSION_ID, QUANTITY)
select '64', ID, '18','1' from XWING.PILOT where NAME = 'Ethan A''baht' and FACTION_ID = '1';</v>
      </c>
      <c r="X68">
        <f t="shared" si="37"/>
        <v>0</v>
      </c>
      <c r="Y68">
        <f t="shared" si="38"/>
        <v>1</v>
      </c>
      <c r="Z68">
        <f t="shared" si="39"/>
        <v>1</v>
      </c>
    </row>
    <row r="69" spans="1:26" x14ac:dyDescent="0.25">
      <c r="A69" t="s">
        <v>106</v>
      </c>
      <c r="B69">
        <f t="shared" si="30"/>
        <v>60</v>
      </c>
      <c r="C69">
        <f t="shared" si="31"/>
        <v>60</v>
      </c>
      <c r="D69">
        <f t="shared" si="33"/>
        <v>65</v>
      </c>
      <c r="E69" s="80" t="s">
        <v>570</v>
      </c>
      <c r="F69" s="80" t="s">
        <v>866</v>
      </c>
      <c r="G69" s="80">
        <f t="shared" si="12"/>
        <v>135</v>
      </c>
      <c r="H69" t="s">
        <v>183</v>
      </c>
      <c r="I69">
        <v>18</v>
      </c>
      <c r="J69" t="s">
        <v>183</v>
      </c>
      <c r="K69">
        <v>6</v>
      </c>
      <c r="L69">
        <v>3</v>
      </c>
      <c r="M69">
        <v>29</v>
      </c>
      <c r="O69">
        <f t="shared" si="3"/>
        <v>0</v>
      </c>
      <c r="Q69">
        <v>1</v>
      </c>
      <c r="R69">
        <f t="shared" si="32"/>
        <v>0</v>
      </c>
      <c r="S69">
        <f t="shared" si="5"/>
        <v>1</v>
      </c>
      <c r="T69">
        <f t="shared" si="34"/>
        <v>1</v>
      </c>
      <c r="U69">
        <v>1</v>
      </c>
      <c r="V69" t="str">
        <f t="shared" si="35"/>
        <v>insert into XWING.PILOT (ID, NAME, DESCRIPTION, LEVEL, COST, UNIQUENESS, SHIP_TYPE_ID, FACTION_ID, UPGRADE_TYPE_ID)
values ('60','Pilote de l''escadron Lune Noire','&lt;i&gt;Originellement conçu pour fonctionner avec des astromechs R7, le E-wing finit par être modifié pour accueillir des R2 et des R5.&lt;/i&gt;','3','29','0','6', '1', null);</v>
      </c>
      <c r="W69" t="str">
        <f t="shared" si="36"/>
        <v>insert into XWING.PILOT_EXPANSION (ID, PILOT_ID, EXPANSION_ID, QUANTITY)
select '65', ID, '18','1' from XWING.PILOT where NAME = 'Pilote de l''escadron Lune Noire' and FACTION_ID = '1';</v>
      </c>
      <c r="X69">
        <f t="shared" si="37"/>
        <v>0</v>
      </c>
      <c r="Y69">
        <f t="shared" si="38"/>
        <v>1</v>
      </c>
      <c r="Z69">
        <f t="shared" si="39"/>
        <v>1</v>
      </c>
    </row>
    <row r="70" spans="1:26" x14ac:dyDescent="0.25">
      <c r="A70" t="s">
        <v>106</v>
      </c>
      <c r="B70">
        <f t="shared" si="30"/>
        <v>61</v>
      </c>
      <c r="C70">
        <f t="shared" si="31"/>
        <v>61</v>
      </c>
      <c r="D70">
        <f t="shared" si="33"/>
        <v>66</v>
      </c>
      <c r="E70" s="80" t="s">
        <v>571</v>
      </c>
      <c r="F70" s="80" t="s">
        <v>867</v>
      </c>
      <c r="G70" s="80">
        <f t="shared" ref="G70:G95" si="40">LEN(F70)</f>
        <v>194</v>
      </c>
      <c r="H70" t="s">
        <v>183</v>
      </c>
      <c r="I70">
        <v>18</v>
      </c>
      <c r="J70" t="s">
        <v>183</v>
      </c>
      <c r="K70">
        <v>6</v>
      </c>
      <c r="L70">
        <v>1</v>
      </c>
      <c r="M70">
        <v>27</v>
      </c>
      <c r="O70">
        <f t="shared" si="3"/>
        <v>0</v>
      </c>
      <c r="Q70">
        <v>1</v>
      </c>
      <c r="R70">
        <f t="shared" si="32"/>
        <v>0</v>
      </c>
      <c r="S70">
        <f t="shared" si="5"/>
        <v>1</v>
      </c>
      <c r="T70">
        <f t="shared" si="34"/>
        <v>1</v>
      </c>
      <c r="U70">
        <v>1</v>
      </c>
      <c r="V70" t="str">
        <f t="shared" si="35"/>
        <v>insert into XWING.PILOT (ID, NAME, DESCRIPTION, LEVEL, COST, UNIQUENESS, SHIP_TYPE_ID, FACTION_ID, UPGRADE_TYPE_ID)
values ('61','Pilote de l''escadron Valet','&lt;i&gt;Tout spécialement conçu pour combiner les meilleurs atouts de l''A-wing et de l''X-wing, le E-wing disposait d''une puissance de feu, d''une vitesse et d''une manoeuvrabilité supérieures.&lt;/i&gt;','1','27','0','6', '1', null);</v>
      </c>
      <c r="W70" t="str">
        <f t="shared" si="36"/>
        <v>insert into XWING.PILOT_EXPANSION (ID, PILOT_ID, EXPANSION_ID, QUANTITY)
select '66', ID, '18','1' from XWING.PILOT where NAME = 'Pilote de l''escadron Valet' and FACTION_ID = '1';</v>
      </c>
      <c r="X70">
        <f t="shared" si="37"/>
        <v>0</v>
      </c>
      <c r="Y70">
        <f t="shared" si="38"/>
        <v>1</v>
      </c>
      <c r="Z70">
        <f t="shared" si="39"/>
        <v>1</v>
      </c>
    </row>
    <row r="71" spans="1:26" x14ac:dyDescent="0.25">
      <c r="A71" t="s">
        <v>106</v>
      </c>
      <c r="B71">
        <f t="shared" si="30"/>
        <v>62</v>
      </c>
      <c r="C71">
        <f t="shared" si="31"/>
        <v>62</v>
      </c>
      <c r="D71">
        <f t="shared" si="33"/>
        <v>67</v>
      </c>
      <c r="E71" s="80" t="s">
        <v>564</v>
      </c>
      <c r="F71" s="80" t="s">
        <v>857</v>
      </c>
      <c r="G71" s="80">
        <f t="shared" si="40"/>
        <v>141</v>
      </c>
      <c r="H71" t="s">
        <v>30</v>
      </c>
      <c r="I71">
        <v>16</v>
      </c>
      <c r="J71" t="s">
        <v>30</v>
      </c>
      <c r="K71">
        <v>5</v>
      </c>
      <c r="L71">
        <v>8</v>
      </c>
      <c r="M71">
        <v>19</v>
      </c>
      <c r="N71">
        <v>1</v>
      </c>
      <c r="O71">
        <f t="shared" si="3"/>
        <v>1</v>
      </c>
      <c r="P71">
        <v>1</v>
      </c>
      <c r="Q71">
        <v>1</v>
      </c>
      <c r="R71">
        <f t="shared" si="32"/>
        <v>0</v>
      </c>
      <c r="S71">
        <f t="shared" si="5"/>
        <v>1</v>
      </c>
      <c r="T71">
        <f t="shared" si="34"/>
        <v>1</v>
      </c>
      <c r="U71">
        <v>1</v>
      </c>
      <c r="V71" t="str">
        <f t="shared" si="35"/>
        <v>insert into XWING.PILOT (ID, NAME, DESCRIPTION, LEVEL, COST, UNIQUENESS, SHIP_TYPE_ID, FACTION_ID, UPGRADE_TYPE_ID)
values ('62','Airen Cracken','Après avoir effectué une attaque, vous pouvez choisir un autre vaisseau allié situé à portée 1. Ce vaisseau peut effectuer 1 action gratuite.','8','19','1','5', '1', '1');</v>
      </c>
      <c r="W71" t="str">
        <f t="shared" si="36"/>
        <v>insert into XWING.PILOT_EXPANSION (ID, PILOT_ID, EXPANSION_ID, QUANTITY)
select '67', ID, '16','1' from XWING.PILOT where NAME = 'Airen Cracken' and FACTION_ID = '1';</v>
      </c>
      <c r="X71">
        <f t="shared" si="37"/>
        <v>0</v>
      </c>
      <c r="Y71">
        <f t="shared" si="38"/>
        <v>1</v>
      </c>
      <c r="Z71">
        <f t="shared" si="39"/>
        <v>1</v>
      </c>
    </row>
    <row r="72" spans="1:26" x14ac:dyDescent="0.25">
      <c r="A72" t="s">
        <v>106</v>
      </c>
      <c r="B72">
        <f t="shared" si="30"/>
        <v>63</v>
      </c>
      <c r="C72">
        <f t="shared" si="31"/>
        <v>63</v>
      </c>
      <c r="D72">
        <f t="shared" si="33"/>
        <v>68</v>
      </c>
      <c r="E72" s="80" t="s">
        <v>565</v>
      </c>
      <c r="F72" s="80" t="s">
        <v>858</v>
      </c>
      <c r="G72" s="80">
        <f t="shared" si="40"/>
        <v>98</v>
      </c>
      <c r="H72" t="s">
        <v>30</v>
      </c>
      <c r="I72">
        <v>16</v>
      </c>
      <c r="J72" t="s">
        <v>30</v>
      </c>
      <c r="K72">
        <v>5</v>
      </c>
      <c r="L72">
        <v>6</v>
      </c>
      <c r="M72">
        <v>17</v>
      </c>
      <c r="N72">
        <v>1</v>
      </c>
      <c r="O72">
        <f t="shared" si="3"/>
        <v>1</v>
      </c>
      <c r="P72">
        <v>1</v>
      </c>
      <c r="Q72">
        <v>1</v>
      </c>
      <c r="R72">
        <f t="shared" ref="R72:R103" si="41">IF(E72=E73,S73,0)</f>
        <v>0</v>
      </c>
      <c r="S72">
        <f t="shared" si="5"/>
        <v>1</v>
      </c>
      <c r="T72">
        <f t="shared" si="34"/>
        <v>1</v>
      </c>
      <c r="U72">
        <v>1</v>
      </c>
      <c r="V72" t="str">
        <f t="shared" si="35"/>
        <v>insert into XWING.PILOT (ID, NAME, DESCRIPTION, LEVEL, COST, UNIQUENESS, SHIP_TYPE_ID, FACTION_ID, UPGRADE_TYPE_ID)
values ('63','Lieutenant Blount','Quand vous attaquez, le défenseur est touché par votre attaque, même s''il ne subit pas de dégâts.','6','17','1','5', '1', '1');</v>
      </c>
      <c r="W72" t="str">
        <f t="shared" si="36"/>
        <v>insert into XWING.PILOT_EXPANSION (ID, PILOT_ID, EXPANSION_ID, QUANTITY)
select '68', ID, '16','1' from XWING.PILOT where NAME = 'Lieutenant Blount' and FACTION_ID = '1';</v>
      </c>
      <c r="X72">
        <f t="shared" si="37"/>
        <v>0</v>
      </c>
      <c r="Y72">
        <f t="shared" si="38"/>
        <v>1</v>
      </c>
      <c r="Z72">
        <f t="shared" si="39"/>
        <v>1</v>
      </c>
    </row>
    <row r="73" spans="1:26" x14ac:dyDescent="0.25">
      <c r="A73" t="s">
        <v>106</v>
      </c>
      <c r="B73">
        <f t="shared" si="30"/>
        <v>64</v>
      </c>
      <c r="C73">
        <f t="shared" si="31"/>
        <v>64</v>
      </c>
      <c r="D73">
        <f t="shared" si="33"/>
        <v>69</v>
      </c>
      <c r="E73" s="80" t="s">
        <v>566</v>
      </c>
      <c r="F73" s="80" t="s">
        <v>859</v>
      </c>
      <c r="G73" s="80">
        <f t="shared" si="40"/>
        <v>99</v>
      </c>
      <c r="H73" t="s">
        <v>30</v>
      </c>
      <c r="I73">
        <v>16</v>
      </c>
      <c r="J73" t="s">
        <v>30</v>
      </c>
      <c r="K73">
        <v>5</v>
      </c>
      <c r="L73">
        <v>4</v>
      </c>
      <c r="M73">
        <v>13</v>
      </c>
      <c r="O73">
        <f t="shared" si="3"/>
        <v>0</v>
      </c>
      <c r="Q73">
        <v>1</v>
      </c>
      <c r="R73">
        <f t="shared" si="41"/>
        <v>0</v>
      </c>
      <c r="S73">
        <f t="shared" si="5"/>
        <v>1</v>
      </c>
      <c r="T73">
        <f t="shared" si="34"/>
        <v>1</v>
      </c>
      <c r="U73">
        <v>1</v>
      </c>
      <c r="V73" t="str">
        <f t="shared" si="35"/>
        <v>insert into XWING.PILOT (ID, NAME, DESCRIPTION, LEVEL, COST, UNIQUENESS, SHIP_TYPE_ID, FACTION_ID, UPGRADE_TYPE_ID)
values ('64','Pilote de l''escadron Tala','&lt;i&gt;Le Z-95-AF4 produit par Incom Corporation a grandement inspiré la conception du X-wing T-65.&lt;/i&gt;','4','13','0','5', '1', null);</v>
      </c>
      <c r="W73" t="str">
        <f t="shared" si="36"/>
        <v>insert into XWING.PILOT_EXPANSION (ID, PILOT_ID, EXPANSION_ID, QUANTITY)
select '69', ID, '16','1' from XWING.PILOT where NAME = 'Pilote de l''escadron Tala' and FACTION_ID = '1';</v>
      </c>
      <c r="X73">
        <f t="shared" si="37"/>
        <v>0</v>
      </c>
      <c r="Y73">
        <f t="shared" si="38"/>
        <v>1</v>
      </c>
      <c r="Z73">
        <f t="shared" si="39"/>
        <v>1</v>
      </c>
    </row>
    <row r="74" spans="1:26" x14ac:dyDescent="0.25">
      <c r="A74" t="s">
        <v>106</v>
      </c>
      <c r="B74">
        <f t="shared" si="30"/>
        <v>65</v>
      </c>
      <c r="C74">
        <f t="shared" si="31"/>
        <v>65</v>
      </c>
      <c r="D74">
        <f t="shared" si="33"/>
        <v>70</v>
      </c>
      <c r="E74" s="80" t="s">
        <v>567</v>
      </c>
      <c r="F74" s="80" t="s">
        <v>860</v>
      </c>
      <c r="G74" s="80">
        <f t="shared" si="40"/>
        <v>214</v>
      </c>
      <c r="H74" t="s">
        <v>30</v>
      </c>
      <c r="I74">
        <v>16</v>
      </c>
      <c r="J74" t="s">
        <v>30</v>
      </c>
      <c r="K74">
        <v>5</v>
      </c>
      <c r="L74">
        <v>2</v>
      </c>
      <c r="M74">
        <v>12</v>
      </c>
      <c r="O74">
        <f t="shared" si="3"/>
        <v>0</v>
      </c>
      <c r="Q74">
        <v>1</v>
      </c>
      <c r="R74">
        <f t="shared" si="41"/>
        <v>0</v>
      </c>
      <c r="S74">
        <f t="shared" si="5"/>
        <v>1</v>
      </c>
      <c r="T74">
        <f t="shared" si="34"/>
        <v>1</v>
      </c>
      <c r="U74">
        <v>1</v>
      </c>
      <c r="V74" t="str">
        <f t="shared" si="35"/>
        <v>insert into XWING.PILOT (ID, NAME, DESCRIPTION, LEVEL, COST, UNIQUENESS, SHIP_TYPE_ID, FACTION_ID, UPGRADE_TYPE_ID)
values ('65','Pilote de l''escadron Bandit','&lt;i&gt;L''AF4 fut la toute dernière génération du modèle chasseur de têtes, produit durant très longtemps. Robuste et bon marché, il fut très populaire auprès des indépendants, comme la Rébellion et le Soleil Noir.&lt;/i&gt;','2','12','0','5', '1', null);</v>
      </c>
      <c r="W74" t="str">
        <f t="shared" si="36"/>
        <v>insert into XWING.PILOT_EXPANSION (ID, PILOT_ID, EXPANSION_ID, QUANTITY)
select '70', ID, '16','1' from XWING.PILOT where NAME = 'Pilote de l''escadron Bandit' and FACTION_ID = '1';</v>
      </c>
      <c r="X74">
        <f t="shared" si="37"/>
        <v>0</v>
      </c>
      <c r="Y74">
        <f t="shared" si="38"/>
        <v>1</v>
      </c>
      <c r="Z74">
        <f t="shared" si="39"/>
        <v>1</v>
      </c>
    </row>
    <row r="75" spans="1:26" x14ac:dyDescent="0.25">
      <c r="A75" t="s">
        <v>106</v>
      </c>
      <c r="B75">
        <f t="shared" si="30"/>
        <v>66</v>
      </c>
      <c r="C75">
        <f t="shared" si="31"/>
        <v>66</v>
      </c>
      <c r="D75">
        <f t="shared" si="33"/>
        <v>71</v>
      </c>
      <c r="E75" s="80" t="s">
        <v>576</v>
      </c>
      <c r="F75" s="80" t="s">
        <v>890</v>
      </c>
      <c r="G75" s="80">
        <f t="shared" si="40"/>
        <v>177</v>
      </c>
      <c r="H75" t="s">
        <v>34</v>
      </c>
      <c r="I75">
        <v>17</v>
      </c>
      <c r="J75" t="s">
        <v>34</v>
      </c>
      <c r="K75">
        <v>11</v>
      </c>
      <c r="L75">
        <v>8</v>
      </c>
      <c r="M75">
        <v>37</v>
      </c>
      <c r="N75">
        <v>1</v>
      </c>
      <c r="O75">
        <f t="shared" si="3"/>
        <v>1</v>
      </c>
      <c r="P75">
        <v>1</v>
      </c>
      <c r="Q75">
        <v>2</v>
      </c>
      <c r="R75">
        <f t="shared" si="41"/>
        <v>0</v>
      </c>
      <c r="S75">
        <f t="shared" si="5"/>
        <v>1</v>
      </c>
      <c r="T75">
        <f t="shared" si="34"/>
        <v>1</v>
      </c>
      <c r="U75">
        <v>1</v>
      </c>
      <c r="V75" t="str">
        <f t="shared" si="35"/>
        <v>insert into XWING.PILOT (ID, NAME, DESCRIPTION, LEVEL, COST, UNIQUENESS, SHIP_TYPE_ID, FACTION_ID, UPGRADE_TYPE_ID)
values ('66','Rexler Brath','Après avoir effectué une attaque qui inflige au moins 1 une carte de dégâts au défenseur, vous pouvez dépenser 1 marqueur de concentration pour retouner ces cartes face visible.','8','37','1','11', '2', '1');</v>
      </c>
      <c r="W75" t="str">
        <f t="shared" si="36"/>
        <v>insert into XWING.PILOT_EXPANSION (ID, PILOT_ID, EXPANSION_ID, QUANTITY)
select '71', ID, '17','1' from XWING.PILOT where NAME = 'Rexler Brath' and FACTION_ID = '2';</v>
      </c>
      <c r="X75">
        <f t="shared" si="37"/>
        <v>0</v>
      </c>
      <c r="Y75">
        <f t="shared" si="38"/>
        <v>1</v>
      </c>
      <c r="Z75">
        <f t="shared" si="39"/>
        <v>1</v>
      </c>
    </row>
    <row r="76" spans="1:26" x14ac:dyDescent="0.25">
      <c r="A76" t="s">
        <v>106</v>
      </c>
      <c r="B76">
        <f t="shared" si="30"/>
        <v>67</v>
      </c>
      <c r="C76">
        <f t="shared" si="31"/>
        <v>67</v>
      </c>
      <c r="D76">
        <f t="shared" si="33"/>
        <v>72</v>
      </c>
      <c r="E76" s="80" t="s">
        <v>577</v>
      </c>
      <c r="F76" s="80" t="s">
        <v>944</v>
      </c>
      <c r="G76" s="80">
        <f t="shared" si="40"/>
        <v>157</v>
      </c>
      <c r="H76" t="s">
        <v>34</v>
      </c>
      <c r="I76">
        <v>17</v>
      </c>
      <c r="J76" t="s">
        <v>34</v>
      </c>
      <c r="K76">
        <v>11</v>
      </c>
      <c r="L76">
        <v>6</v>
      </c>
      <c r="M76">
        <v>35</v>
      </c>
      <c r="N76">
        <v>1</v>
      </c>
      <c r="O76">
        <f t="shared" si="3"/>
        <v>1</v>
      </c>
      <c r="P76">
        <v>1</v>
      </c>
      <c r="Q76">
        <v>2</v>
      </c>
      <c r="R76">
        <f t="shared" si="41"/>
        <v>0</v>
      </c>
      <c r="S76">
        <f t="shared" si="5"/>
        <v>1</v>
      </c>
      <c r="T76">
        <f t="shared" si="34"/>
        <v>1</v>
      </c>
      <c r="U76">
        <v>1</v>
      </c>
      <c r="V76" t="str">
        <f t="shared" si="35"/>
        <v>insert into XWING.PILOT (ID, NAME, DESCRIPTION, LEVEL, COST, UNIQUENESS, SHIP_TYPE_ID, FACTION_ID, UPGRADE_TYPE_ID)
values ('67','Colonel Vessery','Quand vous attaquez, juste après avoir lancé les dés d''attaque, vous pouvez verrouiller le défenseur s''il a déjà un marqueur d''acquisition de cible rouge.','6','35','1','11', '2', '1');</v>
      </c>
      <c r="W76" t="str">
        <f t="shared" si="36"/>
        <v>insert into XWING.PILOT_EXPANSION (ID, PILOT_ID, EXPANSION_ID, QUANTITY)
select '72', ID, '17','1' from XWING.PILOT where NAME = 'Colonel Vessery' and FACTION_ID = '2';</v>
      </c>
      <c r="X76">
        <f t="shared" si="37"/>
        <v>0</v>
      </c>
      <c r="Y76">
        <f t="shared" si="38"/>
        <v>1</v>
      </c>
      <c r="Z76">
        <f t="shared" si="39"/>
        <v>1</v>
      </c>
    </row>
    <row r="77" spans="1:26" x14ac:dyDescent="0.25">
      <c r="A77" t="s">
        <v>106</v>
      </c>
      <c r="B77">
        <f t="shared" ref="B77:B140" si="42">IF(A77="x",B76+1,B76)</f>
        <v>68</v>
      </c>
      <c r="C77">
        <f t="shared" ref="C77:C140" si="43">IF(A77="x",B77,"")</f>
        <v>68</v>
      </c>
      <c r="D77">
        <f t="shared" si="33"/>
        <v>73</v>
      </c>
      <c r="E77" s="80" t="s">
        <v>578</v>
      </c>
      <c r="F77" s="80" t="s">
        <v>891</v>
      </c>
      <c r="G77" s="80">
        <f t="shared" si="40"/>
        <v>151</v>
      </c>
      <c r="H77" t="s">
        <v>34</v>
      </c>
      <c r="I77">
        <v>17</v>
      </c>
      <c r="J77" t="s">
        <v>34</v>
      </c>
      <c r="K77">
        <v>11</v>
      </c>
      <c r="L77">
        <v>3</v>
      </c>
      <c r="M77">
        <v>32</v>
      </c>
      <c r="O77">
        <f t="shared" ref="O77:O140" si="44">IF(N77=1,1,0)</f>
        <v>0</v>
      </c>
      <c r="Q77">
        <v>2</v>
      </c>
      <c r="R77">
        <f t="shared" si="41"/>
        <v>0</v>
      </c>
      <c r="S77">
        <f t="shared" ref="S77:S140" si="45">R77+1</f>
        <v>1</v>
      </c>
      <c r="T77">
        <f t="shared" si="34"/>
        <v>1</v>
      </c>
      <c r="U77">
        <v>1</v>
      </c>
      <c r="V77" t="str">
        <f t="shared" si="35"/>
        <v>insert into XWING.PILOT (ID, NAME, DESCRIPTION, LEVEL, COST, UNIQUENESS, SHIP_TYPE_ID, FACTION_ID, UPGRADE_TYPE_ID)
values ('68','Pilote de l''escadron Onyx','&lt;i&gt;Le défenseur TIE surclassait tous les chasseurs de son temps, mais sa taille et son arsenal augmentaient considérablement son poids et son coût.&lt;/i&gt;','3','32','0','11', '2', null);</v>
      </c>
      <c r="W77" t="str">
        <f t="shared" si="36"/>
        <v>insert into XWING.PILOT_EXPANSION (ID, PILOT_ID, EXPANSION_ID, QUANTITY)
select '73', ID, '17','1' from XWING.PILOT where NAME = 'Pilote de l''escadron Onyx' and FACTION_ID = '2';</v>
      </c>
      <c r="X77">
        <f t="shared" si="37"/>
        <v>0</v>
      </c>
      <c r="Y77">
        <f t="shared" si="38"/>
        <v>1</v>
      </c>
      <c r="Z77">
        <f t="shared" si="39"/>
        <v>1</v>
      </c>
    </row>
    <row r="78" spans="1:26" x14ac:dyDescent="0.25">
      <c r="A78" t="s">
        <v>106</v>
      </c>
      <c r="B78">
        <f t="shared" si="42"/>
        <v>69</v>
      </c>
      <c r="C78">
        <f t="shared" si="43"/>
        <v>69</v>
      </c>
      <c r="D78">
        <f t="shared" si="33"/>
        <v>74</v>
      </c>
      <c r="E78" s="80" t="s">
        <v>579</v>
      </c>
      <c r="F78" s="80" t="s">
        <v>892</v>
      </c>
      <c r="G78" s="80">
        <f t="shared" si="40"/>
        <v>149</v>
      </c>
      <c r="H78" t="s">
        <v>34</v>
      </c>
      <c r="I78">
        <v>17</v>
      </c>
      <c r="J78" t="s">
        <v>34</v>
      </c>
      <c r="K78">
        <v>11</v>
      </c>
      <c r="L78">
        <v>1</v>
      </c>
      <c r="M78">
        <v>30</v>
      </c>
      <c r="O78">
        <f t="shared" si="44"/>
        <v>0</v>
      </c>
      <c r="Q78">
        <v>2</v>
      </c>
      <c r="R78">
        <f t="shared" si="41"/>
        <v>0</v>
      </c>
      <c r="S78">
        <f t="shared" si="45"/>
        <v>1</v>
      </c>
      <c r="T78">
        <f t="shared" si="34"/>
        <v>1</v>
      </c>
      <c r="V78" t="str">
        <f t="shared" si="35"/>
        <v>insert into XWING.PILOT (ID, NAME, DESCRIPTION, LEVEL, COST, UNIQUENESS, SHIP_TYPE_ID, FACTION_ID, UPGRADE_TYPE_ID)
values ('69','Pilote de l''escadron Delta','&lt;i&gt;En plus de ses quatre canons laser et de ses lances-missiles, le défenseur TIE était équipé de canons ioniques placés sur son aile supérieure.&lt;/i&gt;','1','30','0','11', '2', null);</v>
      </c>
      <c r="W78" t="str">
        <f t="shared" si="36"/>
        <v>insert into XWING.PILOT_EXPANSION (ID, PILOT_ID, EXPANSION_ID, QUANTITY)
select '74', ID, '17','1' from XWING.PILOT where NAME = 'Pilote de l''escadron Delta' and FACTION_ID = '2';</v>
      </c>
      <c r="X78">
        <f t="shared" si="37"/>
        <v>0</v>
      </c>
      <c r="Y78">
        <f t="shared" si="38"/>
        <v>1</v>
      </c>
      <c r="Z78">
        <f t="shared" si="39"/>
        <v>1</v>
      </c>
    </row>
    <row r="79" spans="1:26" x14ac:dyDescent="0.25">
      <c r="A79" t="s">
        <v>106</v>
      </c>
      <c r="B79">
        <f t="shared" si="42"/>
        <v>70</v>
      </c>
      <c r="C79">
        <f t="shared" si="43"/>
        <v>70</v>
      </c>
      <c r="D79">
        <f t="shared" si="33"/>
        <v>75</v>
      </c>
      <c r="E79" s="80" t="s">
        <v>580</v>
      </c>
      <c r="F79" s="80" t="s">
        <v>893</v>
      </c>
      <c r="G79" s="80">
        <f t="shared" si="40"/>
        <v>111</v>
      </c>
      <c r="H79" t="s">
        <v>192</v>
      </c>
      <c r="I79">
        <v>19</v>
      </c>
      <c r="J79" t="s">
        <v>192</v>
      </c>
      <c r="K79">
        <v>12</v>
      </c>
      <c r="L79">
        <v>7</v>
      </c>
      <c r="M79">
        <v>32</v>
      </c>
      <c r="N79">
        <v>1</v>
      </c>
      <c r="O79">
        <f t="shared" si="44"/>
        <v>1</v>
      </c>
      <c r="P79">
        <v>1</v>
      </c>
      <c r="Q79">
        <v>2</v>
      </c>
      <c r="R79">
        <f t="shared" si="41"/>
        <v>0</v>
      </c>
      <c r="S79">
        <f t="shared" si="45"/>
        <v>1</v>
      </c>
      <c r="T79">
        <f t="shared" si="34"/>
        <v>1</v>
      </c>
      <c r="V79" t="str">
        <f t="shared" si="35"/>
        <v>insert into XWING.PILOT (ID, NAME, DESCRIPTION, LEVEL, COST, UNIQUENESS, SHIP_TYPE_ID, FACTION_ID, UPGRADE_TYPE_ID)
values ('70','Whisper','Après avoir effectué une attaque qui touche, vous pouvez assigner 1 marqueur de concentration à votre vaisseau.','7','32','1','12', '2', '1');</v>
      </c>
      <c r="W79" t="str">
        <f t="shared" si="36"/>
        <v>insert into XWING.PILOT_EXPANSION (ID, PILOT_ID, EXPANSION_ID, QUANTITY)
select '75', ID, '19','1' from XWING.PILOT where NAME = 'Whisper' and FACTION_ID = '2';</v>
      </c>
      <c r="X79">
        <f t="shared" si="37"/>
        <v>0</v>
      </c>
      <c r="Y79">
        <f t="shared" si="38"/>
        <v>1</v>
      </c>
      <c r="Z79">
        <f t="shared" si="39"/>
        <v>1</v>
      </c>
    </row>
    <row r="80" spans="1:26" x14ac:dyDescent="0.25">
      <c r="A80" t="s">
        <v>106</v>
      </c>
      <c r="B80">
        <f t="shared" si="42"/>
        <v>71</v>
      </c>
      <c r="C80">
        <f t="shared" si="43"/>
        <v>71</v>
      </c>
      <c r="D80">
        <f t="shared" si="33"/>
        <v>76</v>
      </c>
      <c r="E80" s="80" t="s">
        <v>581</v>
      </c>
      <c r="F80" s="80" t="s">
        <v>935</v>
      </c>
      <c r="G80" s="80">
        <f t="shared" si="40"/>
        <v>288</v>
      </c>
      <c r="H80" t="s">
        <v>192</v>
      </c>
      <c r="I80">
        <v>19</v>
      </c>
      <c r="J80" t="s">
        <v>192</v>
      </c>
      <c r="K80">
        <v>12</v>
      </c>
      <c r="L80">
        <v>6</v>
      </c>
      <c r="M80">
        <v>30</v>
      </c>
      <c r="N80">
        <v>1</v>
      </c>
      <c r="O80">
        <f t="shared" si="44"/>
        <v>1</v>
      </c>
      <c r="P80">
        <v>1</v>
      </c>
      <c r="Q80">
        <v>2</v>
      </c>
      <c r="R80">
        <f t="shared" si="41"/>
        <v>0</v>
      </c>
      <c r="S80">
        <f t="shared" si="45"/>
        <v>1</v>
      </c>
      <c r="T80">
        <f t="shared" si="34"/>
        <v>1</v>
      </c>
      <c r="V80" t="str">
        <f t="shared" si="35"/>
        <v>insert into XWING.PILOT (ID, NAME, DESCRIPTION, LEVEL, COST, UNIQUENESS, SHIP_TYPE_ID, FACTION_ID, UPGRADE_TYPE_ID)
values ('71','Echo','Quand vous vous désoccultez, vous devez utiliser le gabarit de manoeuvre (&lt;img class="smallicon" src="$path/dial/icone_bankleft.png"&gt;2) ou (&lt;img class="smallicon" src="$path/dial/icone_bankright.png"&gt;2) à la place du gabarit (&lt;img class="smallicon" src="$path/dial/icone_straight.png"&gt;2).','6','30','1','12', '2', '1');</v>
      </c>
      <c r="W80" t="str">
        <f t="shared" si="36"/>
        <v>insert into XWING.PILOT_EXPANSION (ID, PILOT_ID, EXPANSION_ID, QUANTITY)
select '76', ID, '19','1' from XWING.PILOT where NAME = 'Echo' and FACTION_ID = '2';</v>
      </c>
      <c r="X80">
        <f t="shared" si="37"/>
        <v>0</v>
      </c>
      <c r="Y80">
        <f t="shared" si="38"/>
        <v>1</v>
      </c>
      <c r="Z80">
        <f t="shared" si="39"/>
        <v>1</v>
      </c>
    </row>
    <row r="81" spans="1:26" x14ac:dyDescent="0.25">
      <c r="A81" t="s">
        <v>106</v>
      </c>
      <c r="B81">
        <f t="shared" si="42"/>
        <v>72</v>
      </c>
      <c r="C81">
        <f t="shared" si="43"/>
        <v>72</v>
      </c>
      <c r="D81">
        <f t="shared" si="33"/>
        <v>77</v>
      </c>
      <c r="E81" s="80" t="s">
        <v>582</v>
      </c>
      <c r="F81" s="80" t="s">
        <v>894</v>
      </c>
      <c r="G81" s="80">
        <f t="shared" si="40"/>
        <v>198</v>
      </c>
      <c r="H81" t="s">
        <v>192</v>
      </c>
      <c r="I81">
        <v>19</v>
      </c>
      <c r="J81" t="s">
        <v>192</v>
      </c>
      <c r="K81">
        <v>12</v>
      </c>
      <c r="L81">
        <v>5</v>
      </c>
      <c r="M81">
        <v>27</v>
      </c>
      <c r="O81">
        <f t="shared" si="44"/>
        <v>0</v>
      </c>
      <c r="Q81">
        <v>2</v>
      </c>
      <c r="R81">
        <f t="shared" si="41"/>
        <v>0</v>
      </c>
      <c r="S81">
        <f t="shared" si="45"/>
        <v>1</v>
      </c>
      <c r="T81">
        <f t="shared" si="34"/>
        <v>1</v>
      </c>
      <c r="V81" t="str">
        <f t="shared" si="35"/>
        <v>insert into XWING.PILOT (ID, NAME, DESCRIPTION, LEVEL, COST, UNIQUENESS, SHIP_TYPE_ID, FACTION_ID, UPGRADE_TYPE_ID)
values ('72','Pilote de l''escadron Ombre','&lt;i&gt;Equipé d''un hyperdrive et de boucliers, le TIE fantôme disposait également de cinq canons laser qui lui conféraient une puissance de feu inouïe pour un chassaur impérial de si petite taille.&lt;/i&gt;','5','27','0','12', '2', null);</v>
      </c>
      <c r="W81" t="str">
        <f t="shared" si="36"/>
        <v>insert into XWING.PILOT_EXPANSION (ID, PILOT_ID, EXPANSION_ID, QUANTITY)
select '77', ID, '19','1' from XWING.PILOT where NAME = 'Pilote de l''escadron Ombre' and FACTION_ID = '2';</v>
      </c>
      <c r="X81">
        <f t="shared" si="37"/>
        <v>0</v>
      </c>
      <c r="Y81">
        <f t="shared" si="38"/>
        <v>1</v>
      </c>
      <c r="Z81">
        <f t="shared" si="39"/>
        <v>1</v>
      </c>
    </row>
    <row r="82" spans="1:26" x14ac:dyDescent="0.25">
      <c r="A82" t="s">
        <v>106</v>
      </c>
      <c r="B82">
        <f t="shared" si="42"/>
        <v>73</v>
      </c>
      <c r="C82">
        <f t="shared" si="43"/>
        <v>73</v>
      </c>
      <c r="D82">
        <f t="shared" si="33"/>
        <v>78</v>
      </c>
      <c r="E82" s="80" t="s">
        <v>583</v>
      </c>
      <c r="F82" s="80" t="s">
        <v>895</v>
      </c>
      <c r="G82" s="80">
        <f t="shared" si="40"/>
        <v>145</v>
      </c>
      <c r="H82" t="s">
        <v>192</v>
      </c>
      <c r="I82">
        <v>19</v>
      </c>
      <c r="J82" t="s">
        <v>192</v>
      </c>
      <c r="K82">
        <v>12</v>
      </c>
      <c r="L82">
        <v>3</v>
      </c>
      <c r="M82">
        <v>25</v>
      </c>
      <c r="O82">
        <f t="shared" si="44"/>
        <v>0</v>
      </c>
      <c r="Q82">
        <v>2</v>
      </c>
      <c r="R82">
        <f t="shared" si="41"/>
        <v>0</v>
      </c>
      <c r="S82">
        <f t="shared" si="45"/>
        <v>1</v>
      </c>
      <c r="T82">
        <f t="shared" si="34"/>
        <v>1</v>
      </c>
      <c r="V82" t="str">
        <f t="shared" si="35"/>
        <v>insert into XWING.PILOT (ID, NAME, DESCRIPTION, LEVEL, COST, UNIQUENESS, SHIP_TYPE_ID, FACTION_ID, UPGRADE_TYPE_ID)
values ('73','Pilote de l''escadron Sigma','&lt;i&gt;Avec le TIE Fantôme, conçu dans un centre de recherche secret sur Imdaar Alpha, la flotte impériale disposait d''un petit chasseur furtif.&lt;/i&gt;','3','25','0','12', '2', null);</v>
      </c>
      <c r="W82" t="str">
        <f t="shared" si="36"/>
        <v>insert into XWING.PILOT_EXPANSION (ID, PILOT_ID, EXPANSION_ID, QUANTITY)
select '78', ID, '19','1' from XWING.PILOT where NAME = 'Pilote de l''escadron Sigma' and FACTION_ID = '2';</v>
      </c>
      <c r="X82">
        <f t="shared" si="37"/>
        <v>0</v>
      </c>
      <c r="Y82">
        <f t="shared" si="38"/>
        <v>1</v>
      </c>
      <c r="Z82">
        <f t="shared" si="39"/>
        <v>1</v>
      </c>
    </row>
    <row r="83" spans="1:26" x14ac:dyDescent="0.25">
      <c r="A83" t="s">
        <v>106</v>
      </c>
      <c r="B83">
        <f t="shared" si="42"/>
        <v>74</v>
      </c>
      <c r="C83">
        <f t="shared" si="43"/>
        <v>74</v>
      </c>
      <c r="D83">
        <f t="shared" si="33"/>
        <v>79</v>
      </c>
      <c r="E83" s="80" t="s">
        <v>660</v>
      </c>
      <c r="F83" s="80" t="s">
        <v>884</v>
      </c>
      <c r="G83" s="80">
        <f t="shared" si="40"/>
        <v>179</v>
      </c>
      <c r="H83" t="s">
        <v>161</v>
      </c>
      <c r="I83">
        <v>14</v>
      </c>
      <c r="J83" t="s">
        <v>32</v>
      </c>
      <c r="K83">
        <v>9</v>
      </c>
      <c r="L83">
        <v>8</v>
      </c>
      <c r="M83">
        <v>26</v>
      </c>
      <c r="N83">
        <v>1</v>
      </c>
      <c r="O83">
        <f t="shared" si="44"/>
        <v>1</v>
      </c>
      <c r="P83">
        <v>1</v>
      </c>
      <c r="Q83">
        <v>2</v>
      </c>
      <c r="R83">
        <f t="shared" si="41"/>
        <v>0</v>
      </c>
      <c r="S83">
        <f t="shared" si="45"/>
        <v>1</v>
      </c>
      <c r="T83">
        <f t="shared" si="34"/>
        <v>1</v>
      </c>
      <c r="V83" t="str">
        <f t="shared" si="35"/>
        <v>insert into XWING.PILOT (ID, NAME, DESCRIPTION, LEVEL, COST, UNIQUENESS, SHIP_TYPE_ID, FACTION_ID, UPGRADE_TYPE_ID)
values ('74','Carnor Jax','Les vaisseaux ennemis situés à portée 1 ne peuvent pas effectuer d''actions de concentration ou d''évasion, et ne peuvent pas dépenser de marqueurs de concentartion ou d''évasion.','8','26','1','9', '2', '1');</v>
      </c>
      <c r="W83" t="str">
        <f t="shared" si="36"/>
        <v>insert into XWING.PILOT_EXPANSION (ID, PILOT_ID, EXPANSION_ID, QUANTITY)
select '79', ID, '14','1' from XWING.PILOT where NAME = 'Carnor Jax' and FACTION_ID = '2';</v>
      </c>
      <c r="X83">
        <f t="shared" si="37"/>
        <v>0</v>
      </c>
      <c r="Y83">
        <f t="shared" si="38"/>
        <v>1</v>
      </c>
      <c r="Z83">
        <f t="shared" si="39"/>
        <v>1</v>
      </c>
    </row>
    <row r="84" spans="1:26" x14ac:dyDescent="0.25">
      <c r="A84" t="s">
        <v>106</v>
      </c>
      <c r="B84">
        <f t="shared" si="42"/>
        <v>75</v>
      </c>
      <c r="C84">
        <f t="shared" si="43"/>
        <v>75</v>
      </c>
      <c r="D84">
        <f t="shared" si="33"/>
        <v>80</v>
      </c>
      <c r="E84" s="80" t="s">
        <v>661</v>
      </c>
      <c r="F84" s="80" t="s">
        <v>952</v>
      </c>
      <c r="G84" s="80">
        <f t="shared" si="40"/>
        <v>162</v>
      </c>
      <c r="H84" t="s">
        <v>161</v>
      </c>
      <c r="I84">
        <v>14</v>
      </c>
      <c r="J84" t="s">
        <v>32</v>
      </c>
      <c r="K84">
        <v>9</v>
      </c>
      <c r="L84">
        <v>7</v>
      </c>
      <c r="M84">
        <v>24</v>
      </c>
      <c r="N84">
        <v>1</v>
      </c>
      <c r="O84">
        <f t="shared" si="44"/>
        <v>1</v>
      </c>
      <c r="P84">
        <v>1</v>
      </c>
      <c r="Q84">
        <v>2</v>
      </c>
      <c r="R84">
        <f t="shared" si="41"/>
        <v>0</v>
      </c>
      <c r="S84">
        <f t="shared" si="45"/>
        <v>1</v>
      </c>
      <c r="T84">
        <f t="shared" si="34"/>
        <v>1</v>
      </c>
      <c r="V84" t="str">
        <f t="shared" si="35"/>
        <v>insert into XWING.PILOT (ID, NAME, DESCRIPTION, LEVEL, COST, UNIQUENESS, SHIP_TYPE_ID, FACTION_ID, UPGRADE_TYPE_ID)
values ('75','Tetran Cowall','Quand vous révélez une manoeuvre &lt;img class="smallicon" src="$path/dial/icone_koiogran.png"&gt;, vous pouvez considérer la vitesse de celle-ci comme "1", "3" ou "5".','7','24','1','9', '2', '1');</v>
      </c>
      <c r="W84" t="str">
        <f t="shared" si="36"/>
        <v>insert into XWING.PILOT_EXPANSION (ID, PILOT_ID, EXPANSION_ID, QUANTITY)
select '80', ID, '14','1' from XWING.PILOT where NAME = 'Tetran Cowall' and FACTION_ID = '2';</v>
      </c>
      <c r="X84">
        <f t="shared" si="37"/>
        <v>0</v>
      </c>
      <c r="Y84">
        <f t="shared" si="38"/>
        <v>1</v>
      </c>
      <c r="Z84">
        <f t="shared" si="39"/>
        <v>1</v>
      </c>
    </row>
    <row r="85" spans="1:26" x14ac:dyDescent="0.25">
      <c r="A85" t="s">
        <v>106</v>
      </c>
      <c r="B85">
        <f t="shared" si="42"/>
        <v>76</v>
      </c>
      <c r="C85">
        <f t="shared" si="43"/>
        <v>76</v>
      </c>
      <c r="D85">
        <f t="shared" si="33"/>
        <v>81</v>
      </c>
      <c r="E85" s="80" t="s">
        <v>662</v>
      </c>
      <c r="F85" s="80" t="s">
        <v>936</v>
      </c>
      <c r="G85" s="80">
        <f t="shared" si="40"/>
        <v>164</v>
      </c>
      <c r="H85" t="s">
        <v>161</v>
      </c>
      <c r="I85">
        <v>14</v>
      </c>
      <c r="J85" t="s">
        <v>32</v>
      </c>
      <c r="K85">
        <v>9</v>
      </c>
      <c r="L85">
        <v>6</v>
      </c>
      <c r="M85">
        <v>24</v>
      </c>
      <c r="N85">
        <v>1</v>
      </c>
      <c r="O85">
        <f t="shared" si="44"/>
        <v>1</v>
      </c>
      <c r="Q85">
        <v>2</v>
      </c>
      <c r="R85">
        <f t="shared" si="41"/>
        <v>0</v>
      </c>
      <c r="S85">
        <f t="shared" si="45"/>
        <v>1</v>
      </c>
      <c r="T85">
        <f t="shared" si="34"/>
        <v>1</v>
      </c>
      <c r="V85" t="str">
        <f t="shared" si="35"/>
        <v>insert into XWING.PILOT (ID, NAME, DESCRIPTION, LEVEL, COST, UNIQUENESS, SHIP_TYPE_ID, FACTION_ID, UPGRADE_TYPE_ID)
values ('76','Kir Kanos','Quand vous attaquez à portée 2-3, vous pouvez dépenser un marqueur d''évasion pour ajouter 1 résultat &lt;img class="smallicon" src="$path/icone_hit.png"&gt; à votre jet.','6','24','1','9', '2', null);</v>
      </c>
      <c r="W85" t="str">
        <f t="shared" si="36"/>
        <v>insert into XWING.PILOT_EXPANSION (ID, PILOT_ID, EXPANSION_ID, QUANTITY)
select '81', ID, '14','1' from XWING.PILOT where NAME = 'Kir Kanos' and FACTION_ID = '2';</v>
      </c>
      <c r="X85">
        <f t="shared" si="37"/>
        <v>0</v>
      </c>
      <c r="Y85">
        <f t="shared" si="38"/>
        <v>1</v>
      </c>
      <c r="Z85">
        <f t="shared" si="39"/>
        <v>1</v>
      </c>
    </row>
    <row r="86" spans="1:26" x14ac:dyDescent="0.25">
      <c r="A86" t="s">
        <v>106</v>
      </c>
      <c r="B86">
        <f t="shared" si="42"/>
        <v>77</v>
      </c>
      <c r="C86">
        <f t="shared" si="43"/>
        <v>77</v>
      </c>
      <c r="D86">
        <f t="shared" si="33"/>
        <v>82</v>
      </c>
      <c r="E86" s="80" t="s">
        <v>663</v>
      </c>
      <c r="F86" s="80" t="s">
        <v>937</v>
      </c>
      <c r="G86" s="80">
        <f t="shared" si="40"/>
        <v>327</v>
      </c>
      <c r="H86" t="s">
        <v>161</v>
      </c>
      <c r="I86">
        <v>14</v>
      </c>
      <c r="J86" t="s">
        <v>32</v>
      </c>
      <c r="K86">
        <v>9</v>
      </c>
      <c r="L86">
        <v>5</v>
      </c>
      <c r="M86">
        <v>23</v>
      </c>
      <c r="N86">
        <v>1</v>
      </c>
      <c r="O86">
        <f t="shared" si="44"/>
        <v>1</v>
      </c>
      <c r="Q86">
        <v>2</v>
      </c>
      <c r="R86">
        <f t="shared" si="41"/>
        <v>0</v>
      </c>
      <c r="S86">
        <f t="shared" si="45"/>
        <v>1</v>
      </c>
      <c r="T86">
        <f t="shared" si="34"/>
        <v>1</v>
      </c>
      <c r="V86" t="str">
        <f t="shared" si="35"/>
        <v>insert into XWING.PILOT (ID, NAME, DESCRIPTION, LEVEL, COST, UNIQUENESS, SHIP_TYPE_ID, FACTION_ID, UPGRADE_TYPE_ID)
values ('77','Lieutenant Lorrir','Quand vous effectuez une action de tonneau, vous pouvez recevoir un marqueur de stress pour utiliser le gabarit [&lt;img class="smallicon" src="$path/dial/icone_bankleft.png"&gt;1] ou [&lt;img class="smallicon" src="$path/dial/icone_bankright.png"&gt;1] à la place du gabarit [&lt;img class="smallicon" src="$path/dial/icone_straight.png"&gt;1].','5','23','1','9', '2', null);</v>
      </c>
      <c r="W86" t="str">
        <f t="shared" si="36"/>
        <v>insert into XWING.PILOT_EXPANSION (ID, PILOT_ID, EXPANSION_ID, QUANTITY)
select '82', ID, '14','1' from XWING.PILOT where NAME = 'Lieutenant Lorrir' and FACTION_ID = '2';</v>
      </c>
      <c r="X86">
        <f t="shared" si="37"/>
        <v>0</v>
      </c>
      <c r="Y86">
        <f t="shared" si="38"/>
        <v>1</v>
      </c>
      <c r="Z86">
        <f t="shared" si="39"/>
        <v>1</v>
      </c>
    </row>
    <row r="87" spans="1:26" x14ac:dyDescent="0.25">
      <c r="A87" t="s">
        <v>106</v>
      </c>
      <c r="B87">
        <f t="shared" si="42"/>
        <v>78</v>
      </c>
      <c r="C87">
        <f t="shared" si="43"/>
        <v>78</v>
      </c>
      <c r="D87">
        <f t="shared" si="33"/>
        <v>83</v>
      </c>
      <c r="E87" s="80" t="s">
        <v>664</v>
      </c>
      <c r="F87" s="80" t="s">
        <v>885</v>
      </c>
      <c r="G87" s="80">
        <f t="shared" si="40"/>
        <v>195</v>
      </c>
      <c r="H87" t="s">
        <v>161</v>
      </c>
      <c r="I87">
        <v>14</v>
      </c>
      <c r="J87" t="s">
        <v>32</v>
      </c>
      <c r="K87">
        <v>9</v>
      </c>
      <c r="L87">
        <v>6</v>
      </c>
      <c r="M87">
        <v>22</v>
      </c>
      <c r="O87">
        <f t="shared" si="44"/>
        <v>0</v>
      </c>
      <c r="P87">
        <v>1</v>
      </c>
      <c r="Q87">
        <v>2</v>
      </c>
      <c r="R87">
        <f t="shared" si="41"/>
        <v>1</v>
      </c>
      <c r="S87">
        <f t="shared" si="45"/>
        <v>2</v>
      </c>
      <c r="T87">
        <f t="shared" si="34"/>
        <v>2</v>
      </c>
      <c r="V87" t="str">
        <f t="shared" si="35"/>
        <v>insert into XWING.PILOT (ID, NAME, DESCRIPTION, LEVEL, COST, UNIQUENESS, SHIP_TYPE_ID, FACTION_ID, UPGRADE_TYPE_ID)
values ('78','Pilote de la Garde Royale','&lt;i&gt;Seuls les membres de la Garde royale de l''Empereur ont le droit de piloter ces chasseurs écarlates, souvent utilisés pour escorter la navette de leur seigneur, mais également ses leurres.&lt;/i&gt;','6','22','0','9', '2', '1');</v>
      </c>
      <c r="W87" t="str">
        <f t="shared" si="36"/>
        <v>insert into XWING.PILOT_EXPANSION (ID, PILOT_ID, EXPANSION_ID, QUANTITY)
select '83', ID, '14','2' from XWING.PILOT where NAME = 'Pilote de la Garde Royale' and FACTION_ID = '2';</v>
      </c>
      <c r="X87">
        <f t="shared" si="37"/>
        <v>0</v>
      </c>
      <c r="Y87">
        <f t="shared" si="38"/>
        <v>1</v>
      </c>
      <c r="Z87">
        <f t="shared" si="39"/>
        <v>1</v>
      </c>
    </row>
    <row r="88" spans="1:26" x14ac:dyDescent="0.25">
      <c r="B88">
        <f t="shared" si="42"/>
        <v>78</v>
      </c>
      <c r="C88" t="str">
        <f t="shared" si="43"/>
        <v/>
      </c>
      <c r="D88">
        <f t="shared" si="33"/>
        <v>83</v>
      </c>
      <c r="E88" s="80" t="s">
        <v>664</v>
      </c>
      <c r="G88" s="80">
        <f t="shared" si="40"/>
        <v>0</v>
      </c>
      <c r="H88" t="s">
        <v>161</v>
      </c>
      <c r="I88">
        <v>14</v>
      </c>
      <c r="J88" t="s">
        <v>32</v>
      </c>
      <c r="K88">
        <v>9</v>
      </c>
      <c r="L88">
        <v>6</v>
      </c>
      <c r="M88">
        <v>22</v>
      </c>
      <c r="O88">
        <f t="shared" ref="O88:O90" si="46">IF(N88=1,1,0)</f>
        <v>0</v>
      </c>
      <c r="P88">
        <v>1</v>
      </c>
      <c r="Q88">
        <v>2</v>
      </c>
      <c r="R88">
        <f t="shared" si="41"/>
        <v>0</v>
      </c>
      <c r="S88">
        <f t="shared" si="45"/>
        <v>1</v>
      </c>
      <c r="T88">
        <f t="shared" si="34"/>
        <v>0</v>
      </c>
      <c r="V88" t="str">
        <f t="shared" si="35"/>
        <v/>
      </c>
      <c r="W88" t="str">
        <f t="shared" si="36"/>
        <v/>
      </c>
      <c r="X88">
        <f t="shared" si="37"/>
        <v>0</v>
      </c>
      <c r="Y88">
        <f t="shared" si="38"/>
        <v>0</v>
      </c>
      <c r="Z88">
        <f t="shared" si="39"/>
        <v>0</v>
      </c>
    </row>
    <row r="89" spans="1:26" x14ac:dyDescent="0.25">
      <c r="B89">
        <f t="shared" si="42"/>
        <v>78</v>
      </c>
      <c r="C89" t="str">
        <f t="shared" si="43"/>
        <v/>
      </c>
      <c r="D89">
        <f t="shared" si="33"/>
        <v>84</v>
      </c>
      <c r="E89" s="80" t="s">
        <v>550</v>
      </c>
      <c r="G89" s="80">
        <f t="shared" si="40"/>
        <v>0</v>
      </c>
      <c r="H89" t="s">
        <v>161</v>
      </c>
      <c r="I89">
        <v>14</v>
      </c>
      <c r="J89" t="s">
        <v>32</v>
      </c>
      <c r="K89">
        <v>9</v>
      </c>
      <c r="L89">
        <v>4</v>
      </c>
      <c r="M89">
        <v>21</v>
      </c>
      <c r="O89">
        <f t="shared" si="46"/>
        <v>0</v>
      </c>
      <c r="P89">
        <v>1</v>
      </c>
      <c r="Q89">
        <v>2</v>
      </c>
      <c r="R89">
        <f t="shared" si="41"/>
        <v>1</v>
      </c>
      <c r="S89">
        <f t="shared" si="45"/>
        <v>2</v>
      </c>
      <c r="T89">
        <f t="shared" si="34"/>
        <v>2</v>
      </c>
      <c r="V89" t="str">
        <f t="shared" si="35"/>
        <v/>
      </c>
      <c r="W89" t="str">
        <f t="shared" si="36"/>
        <v>insert into XWING.PILOT_EXPANSION (ID, PILOT_ID, EXPANSION_ID, QUANTITY)
select '84', ID, '14','2' from XWING.PILOT where NAME = 'Pilote de l''escadron Sabre' and FACTION_ID = '2';</v>
      </c>
      <c r="X89">
        <f t="shared" si="37"/>
        <v>0</v>
      </c>
      <c r="Y89">
        <f t="shared" si="38"/>
        <v>0</v>
      </c>
      <c r="Z89">
        <f t="shared" si="39"/>
        <v>1</v>
      </c>
    </row>
    <row r="90" spans="1:26" x14ac:dyDescent="0.25">
      <c r="B90">
        <f t="shared" si="42"/>
        <v>78</v>
      </c>
      <c r="C90" t="str">
        <f t="shared" si="43"/>
        <v/>
      </c>
      <c r="D90">
        <f t="shared" si="33"/>
        <v>84</v>
      </c>
      <c r="E90" s="80" t="s">
        <v>550</v>
      </c>
      <c r="G90" s="80">
        <f t="shared" si="40"/>
        <v>0</v>
      </c>
      <c r="H90" t="s">
        <v>161</v>
      </c>
      <c r="I90">
        <v>14</v>
      </c>
      <c r="J90" t="s">
        <v>32</v>
      </c>
      <c r="K90">
        <v>9</v>
      </c>
      <c r="L90">
        <v>4</v>
      </c>
      <c r="M90">
        <v>21</v>
      </c>
      <c r="O90">
        <f t="shared" si="46"/>
        <v>0</v>
      </c>
      <c r="P90">
        <v>1</v>
      </c>
      <c r="Q90">
        <v>2</v>
      </c>
      <c r="R90">
        <f t="shared" si="41"/>
        <v>0</v>
      </c>
      <c r="S90">
        <f t="shared" si="45"/>
        <v>1</v>
      </c>
      <c r="T90">
        <f t="shared" si="34"/>
        <v>0</v>
      </c>
      <c r="V90" t="str">
        <f t="shared" si="35"/>
        <v/>
      </c>
      <c r="W90" t="str">
        <f t="shared" si="36"/>
        <v/>
      </c>
      <c r="X90">
        <f t="shared" si="37"/>
        <v>0</v>
      </c>
      <c r="Y90">
        <f t="shared" si="38"/>
        <v>0</v>
      </c>
      <c r="Z90">
        <f t="shared" si="39"/>
        <v>0</v>
      </c>
    </row>
    <row r="91" spans="1:26" x14ac:dyDescent="0.25">
      <c r="A91" t="s">
        <v>106</v>
      </c>
      <c r="B91">
        <f t="shared" si="42"/>
        <v>79</v>
      </c>
      <c r="C91">
        <f t="shared" si="43"/>
        <v>79</v>
      </c>
      <c r="D91">
        <f t="shared" si="33"/>
        <v>85</v>
      </c>
      <c r="E91" s="80" t="s">
        <v>655</v>
      </c>
      <c r="F91" s="80" t="s">
        <v>850</v>
      </c>
      <c r="G91" s="80">
        <f t="shared" si="40"/>
        <v>159</v>
      </c>
      <c r="H91" t="s">
        <v>175</v>
      </c>
      <c r="I91">
        <v>15</v>
      </c>
      <c r="J91" t="s">
        <v>61</v>
      </c>
      <c r="K91">
        <v>3</v>
      </c>
      <c r="L91">
        <v>7</v>
      </c>
      <c r="M91">
        <v>24</v>
      </c>
      <c r="N91">
        <v>1</v>
      </c>
      <c r="O91">
        <f t="shared" si="44"/>
        <v>1</v>
      </c>
      <c r="P91">
        <v>1</v>
      </c>
      <c r="Q91">
        <v>1</v>
      </c>
      <c r="R91">
        <f t="shared" si="41"/>
        <v>0</v>
      </c>
      <c r="S91">
        <f t="shared" si="45"/>
        <v>1</v>
      </c>
      <c r="T91">
        <f t="shared" si="34"/>
        <v>1</v>
      </c>
      <c r="V91" t="str">
        <f t="shared" si="35"/>
        <v>insert into XWING.PILOT (ID, NAME, DESCRIPTION, LEVEL, COST, UNIQUENESS, SHIP_TYPE_ID, FACTION_ID, UPGRADE_TYPE_ID)
values ('79','Jake Farrell','Après avoir effectué une action de concentration ou reçu un marqueur de concentration, vous pouvez effectuer une action gratuite d''accélération ou de tonneau.','7','24','1','3', '1', '1');</v>
      </c>
      <c r="W91" t="str">
        <f t="shared" si="36"/>
        <v>insert into XWING.PILOT_EXPANSION (ID, PILOT_ID, EXPANSION_ID, QUANTITY)
select '85', ID, '15','1' from XWING.PILOT where NAME = 'Jake Farrell' and FACTION_ID = '1';</v>
      </c>
      <c r="X91">
        <f t="shared" si="37"/>
        <v>0</v>
      </c>
      <c r="Y91">
        <f t="shared" si="38"/>
        <v>1</v>
      </c>
      <c r="Z91">
        <f t="shared" si="39"/>
        <v>1</v>
      </c>
    </row>
    <row r="92" spans="1:26" x14ac:dyDescent="0.25">
      <c r="A92" t="s">
        <v>106</v>
      </c>
      <c r="B92">
        <f t="shared" ref="B92:B95" si="47">IF(A92="x",B91+1,B91)</f>
        <v>80</v>
      </c>
      <c r="C92">
        <f t="shared" ref="C92:C95" si="48">IF(A92="x",B92,"")</f>
        <v>80</v>
      </c>
      <c r="D92">
        <f t="shared" si="33"/>
        <v>86</v>
      </c>
      <c r="E92" s="80" t="s">
        <v>656</v>
      </c>
      <c r="F92" t="s">
        <v>852</v>
      </c>
      <c r="G92" s="80">
        <f t="shared" si="40"/>
        <v>100</v>
      </c>
      <c r="H92" t="s">
        <v>175</v>
      </c>
      <c r="I92">
        <v>15</v>
      </c>
      <c r="J92" t="s">
        <v>61</v>
      </c>
      <c r="K92">
        <v>3</v>
      </c>
      <c r="L92">
        <v>5</v>
      </c>
      <c r="M92">
        <v>22</v>
      </c>
      <c r="N92">
        <v>1</v>
      </c>
      <c r="O92">
        <f t="shared" si="44"/>
        <v>1</v>
      </c>
      <c r="Q92">
        <v>1</v>
      </c>
      <c r="R92">
        <f t="shared" si="41"/>
        <v>0</v>
      </c>
      <c r="S92">
        <f t="shared" si="45"/>
        <v>1</v>
      </c>
      <c r="T92">
        <f t="shared" si="34"/>
        <v>1</v>
      </c>
      <c r="V92" t="str">
        <f t="shared" si="35"/>
        <v>insert into XWING.PILOT (ID, NAME, DESCRIPTION, LEVEL, COST, UNIQUENESS, SHIP_TYPE_ID, FACTION_ID, UPGRADE_TYPE_ID)
values ('80','Gemmer Sojan','Tant que vous êtes à portée 1 d''au moins 1 vaisseau ennemi, augmentez de 1 votre valeur d''agilité.','5','22','1','3', '1', null);</v>
      </c>
      <c r="W92" t="str">
        <f t="shared" si="36"/>
        <v>insert into XWING.PILOT_EXPANSION (ID, PILOT_ID, EXPANSION_ID, QUANTITY)
select '86', ID, '15','1' from XWING.PILOT where NAME = 'Gemmer Sojan' and FACTION_ID = '1';</v>
      </c>
      <c r="X92">
        <f t="shared" si="37"/>
        <v>0</v>
      </c>
      <c r="Y92">
        <f t="shared" si="38"/>
        <v>1</v>
      </c>
      <c r="Z92">
        <f t="shared" si="39"/>
        <v>1</v>
      </c>
    </row>
    <row r="93" spans="1:26" x14ac:dyDescent="0.25">
      <c r="B93">
        <f t="shared" si="47"/>
        <v>80</v>
      </c>
      <c r="C93" t="str">
        <f t="shared" si="48"/>
        <v/>
      </c>
      <c r="D93">
        <f t="shared" si="33"/>
        <v>87</v>
      </c>
      <c r="E93" s="80" t="s">
        <v>657</v>
      </c>
      <c r="G93" s="80">
        <f t="shared" si="40"/>
        <v>0</v>
      </c>
      <c r="H93" t="s">
        <v>175</v>
      </c>
      <c r="I93">
        <v>15</v>
      </c>
      <c r="J93" t="s">
        <v>61</v>
      </c>
      <c r="K93">
        <v>3</v>
      </c>
      <c r="L93">
        <v>3</v>
      </c>
      <c r="M93">
        <v>19</v>
      </c>
      <c r="O93">
        <f t="shared" si="44"/>
        <v>0</v>
      </c>
      <c r="P93">
        <v>1</v>
      </c>
      <c r="Q93">
        <v>1</v>
      </c>
      <c r="R93">
        <f t="shared" si="41"/>
        <v>0</v>
      </c>
      <c r="S93">
        <f t="shared" si="45"/>
        <v>1</v>
      </c>
      <c r="T93">
        <f t="shared" si="34"/>
        <v>1</v>
      </c>
      <c r="V93" t="str">
        <f t="shared" si="35"/>
        <v/>
      </c>
      <c r="W93" t="str">
        <f t="shared" si="36"/>
        <v>insert into XWING.PILOT_EXPANSION (ID, PILOT_ID, EXPANSION_ID, QUANTITY)
select '87', ID, '15','1' from XWING.PILOT where NAME = 'Pilote de l''escadron Vert' and FACTION_ID = '1';</v>
      </c>
      <c r="X93">
        <f t="shared" si="37"/>
        <v>0</v>
      </c>
      <c r="Y93">
        <f t="shared" si="38"/>
        <v>0</v>
      </c>
      <c r="Z93">
        <f t="shared" si="39"/>
        <v>1</v>
      </c>
    </row>
    <row r="94" spans="1:26" x14ac:dyDescent="0.25">
      <c r="B94">
        <f t="shared" si="47"/>
        <v>80</v>
      </c>
      <c r="C94" t="str">
        <f t="shared" si="48"/>
        <v/>
      </c>
      <c r="D94">
        <f t="shared" si="33"/>
        <v>88</v>
      </c>
      <c r="E94" s="80" t="s">
        <v>547</v>
      </c>
      <c r="G94" s="80">
        <f t="shared" si="40"/>
        <v>0</v>
      </c>
      <c r="H94" t="s">
        <v>175</v>
      </c>
      <c r="I94">
        <v>15</v>
      </c>
      <c r="J94" t="s">
        <v>61</v>
      </c>
      <c r="K94">
        <v>3</v>
      </c>
      <c r="L94">
        <v>1</v>
      </c>
      <c r="M94">
        <v>17</v>
      </c>
      <c r="O94">
        <f t="shared" si="44"/>
        <v>0</v>
      </c>
      <c r="Q94">
        <v>1</v>
      </c>
      <c r="R94">
        <f t="shared" si="41"/>
        <v>0</v>
      </c>
      <c r="S94">
        <f t="shared" si="45"/>
        <v>1</v>
      </c>
      <c r="T94">
        <f t="shared" si="34"/>
        <v>1</v>
      </c>
      <c r="V94" t="str">
        <f t="shared" si="35"/>
        <v/>
      </c>
      <c r="W94" t="str">
        <f t="shared" si="36"/>
        <v>insert into XWING.PILOT_EXPANSION (ID, PILOT_ID, EXPANSION_ID, QUANTITY)
select '88', ID, '15','1' from XWING.PILOT where NAME = 'Pilote sur prototype' and FACTION_ID = '1';</v>
      </c>
      <c r="X94">
        <f t="shared" si="37"/>
        <v>0</v>
      </c>
      <c r="Y94">
        <f t="shared" si="38"/>
        <v>0</v>
      </c>
      <c r="Z94">
        <f t="shared" si="39"/>
        <v>1</v>
      </c>
    </row>
    <row r="95" spans="1:26" x14ac:dyDescent="0.25">
      <c r="A95" t="s">
        <v>106</v>
      </c>
      <c r="B95">
        <f t="shared" si="47"/>
        <v>81</v>
      </c>
      <c r="C95">
        <f t="shared" si="48"/>
        <v>81</v>
      </c>
      <c r="D95">
        <f t="shared" si="33"/>
        <v>89</v>
      </c>
      <c r="E95" s="80" t="s">
        <v>658</v>
      </c>
      <c r="F95" s="80" t="s">
        <v>948</v>
      </c>
      <c r="G95" s="80">
        <f t="shared" si="40"/>
        <v>216</v>
      </c>
      <c r="H95" t="s">
        <v>175</v>
      </c>
      <c r="I95">
        <v>15</v>
      </c>
      <c r="J95" t="s">
        <v>92</v>
      </c>
      <c r="K95">
        <v>4</v>
      </c>
      <c r="L95">
        <v>7</v>
      </c>
      <c r="M95">
        <v>29</v>
      </c>
      <c r="N95">
        <v>1</v>
      </c>
      <c r="O95">
        <f t="shared" si="44"/>
        <v>1</v>
      </c>
      <c r="P95">
        <v>1</v>
      </c>
      <c r="Q95">
        <v>1</v>
      </c>
      <c r="R95">
        <f t="shared" si="41"/>
        <v>0</v>
      </c>
      <c r="S95">
        <f t="shared" si="45"/>
        <v>1</v>
      </c>
      <c r="T95">
        <f t="shared" si="34"/>
        <v>1</v>
      </c>
      <c r="V95" t="str">
        <f t="shared" si="35"/>
        <v>insert into XWING.PILOT (ID, NAME, DESCRIPTION, LEVEL, COST, UNIQUENESS, SHIP_TYPE_ID, FACTION_ID, UPGRADE_TYPE_ID)
values ('81','Keyan Farlander','Quand vous attaquez, vous pouvez retirer 1 marqueur de stress pour changer tous vos résultats &lt;img class="smallicon" src="$path/action/icone_focus.png"&gt; en résultats &lt;img class="smallicon" src="$path/icone_hit.png"&gt;.','7','29','1','4', '1', '1');</v>
      </c>
      <c r="W95" t="str">
        <f t="shared" si="36"/>
        <v>insert into XWING.PILOT_EXPANSION (ID, PILOT_ID, EXPANSION_ID, QUANTITY)
select '89', ID, '15','1' from XWING.PILOT where NAME = 'Keyan Farlander' and FACTION_ID = '1';</v>
      </c>
      <c r="X95">
        <f t="shared" si="37"/>
        <v>0</v>
      </c>
      <c r="Y95">
        <f t="shared" si="38"/>
        <v>1</v>
      </c>
      <c r="Z95">
        <f t="shared" si="39"/>
        <v>1</v>
      </c>
    </row>
    <row r="96" spans="1:26" x14ac:dyDescent="0.25">
      <c r="A96" t="s">
        <v>106</v>
      </c>
      <c r="B96">
        <f t="shared" si="42"/>
        <v>82</v>
      </c>
      <c r="C96">
        <f t="shared" si="43"/>
        <v>82</v>
      </c>
      <c r="D96">
        <f t="shared" si="33"/>
        <v>90</v>
      </c>
      <c r="E96" s="80" t="s">
        <v>659</v>
      </c>
      <c r="F96" s="80" t="s">
        <v>949</v>
      </c>
      <c r="G96" s="80">
        <f t="shared" ref="G96:G140" si="49">LEN(F96)</f>
        <v>186</v>
      </c>
      <c r="H96" t="s">
        <v>175</v>
      </c>
      <c r="I96">
        <v>15</v>
      </c>
      <c r="J96" t="s">
        <v>92</v>
      </c>
      <c r="K96">
        <v>4</v>
      </c>
      <c r="L96">
        <v>5</v>
      </c>
      <c r="M96">
        <v>26</v>
      </c>
      <c r="N96">
        <v>1</v>
      </c>
      <c r="O96">
        <f t="shared" si="44"/>
        <v>1</v>
      </c>
      <c r="P96">
        <v>1</v>
      </c>
      <c r="Q96">
        <v>1</v>
      </c>
      <c r="R96">
        <f t="shared" si="41"/>
        <v>0</v>
      </c>
      <c r="S96">
        <f t="shared" si="45"/>
        <v>1</v>
      </c>
      <c r="T96">
        <f t="shared" si="34"/>
        <v>1</v>
      </c>
      <c r="V96" t="str">
        <f t="shared" si="35"/>
        <v>insert into XWING.PILOT (ID, NAME, DESCRIPTION, LEVEL, COST, UNIQUENESS, SHIP_TYPE_ID, FACTION_ID, UPGRADE_TYPE_ID)
values ('82','Nera Dantels','Vous pouvez affectuer des attaques d''arme secondaire &lt;img class="smallicon" src="$path/card/icone_Card_Torpedoes.png"&gt; contre des vaisseaux ennemis situés en dehors de votre arc de tir.','5','26','1','4', '1', '1');</v>
      </c>
      <c r="W96" t="str">
        <f t="shared" si="36"/>
        <v>insert into XWING.PILOT_EXPANSION (ID, PILOT_ID, EXPANSION_ID, QUANTITY)
select '90', ID, '15','1' from XWING.PILOT where NAME = 'Nera Dantels' and FACTION_ID = '1';</v>
      </c>
      <c r="X96">
        <f t="shared" si="37"/>
        <v>0</v>
      </c>
      <c r="Y96">
        <f t="shared" si="38"/>
        <v>1</v>
      </c>
      <c r="Z96">
        <f t="shared" si="39"/>
        <v>1</v>
      </c>
    </row>
    <row r="97" spans="1:26" x14ac:dyDescent="0.25">
      <c r="B97">
        <f t="shared" si="42"/>
        <v>82</v>
      </c>
      <c r="C97" t="str">
        <f t="shared" si="43"/>
        <v/>
      </c>
      <c r="D97">
        <f t="shared" si="33"/>
        <v>91</v>
      </c>
      <c r="E97" s="80" t="s">
        <v>560</v>
      </c>
      <c r="G97" s="80">
        <f t="shared" si="49"/>
        <v>0</v>
      </c>
      <c r="H97" t="s">
        <v>175</v>
      </c>
      <c r="I97">
        <v>15</v>
      </c>
      <c r="J97" t="s">
        <v>92</v>
      </c>
      <c r="K97">
        <v>4</v>
      </c>
      <c r="L97">
        <v>4</v>
      </c>
      <c r="M97">
        <v>24</v>
      </c>
      <c r="O97">
        <f t="shared" si="44"/>
        <v>0</v>
      </c>
      <c r="Q97">
        <v>1</v>
      </c>
      <c r="R97">
        <f t="shared" si="41"/>
        <v>0</v>
      </c>
      <c r="S97">
        <f t="shared" si="45"/>
        <v>1</v>
      </c>
      <c r="T97">
        <f t="shared" si="34"/>
        <v>1</v>
      </c>
      <c r="V97" t="str">
        <f t="shared" si="35"/>
        <v/>
      </c>
      <c r="W97" t="str">
        <f t="shared" si="36"/>
        <v>insert into XWING.PILOT_EXPANSION (ID, PILOT_ID, EXPANSION_ID, QUANTITY)
select '91', ID, '15','1' from XWING.PILOT where NAME = 'Pilote de l''escadron Dague' and FACTION_ID = '1';</v>
      </c>
      <c r="X97">
        <f t="shared" si="37"/>
        <v>0</v>
      </c>
      <c r="Y97">
        <f t="shared" si="38"/>
        <v>0</v>
      </c>
      <c r="Z97">
        <f t="shared" si="39"/>
        <v>1</v>
      </c>
    </row>
    <row r="98" spans="1:26" x14ac:dyDescent="0.25">
      <c r="B98">
        <f t="shared" si="42"/>
        <v>82</v>
      </c>
      <c r="C98" t="str">
        <f t="shared" si="43"/>
        <v/>
      </c>
      <c r="D98">
        <f t="shared" si="33"/>
        <v>92</v>
      </c>
      <c r="E98" s="80" t="s">
        <v>561</v>
      </c>
      <c r="G98" s="80">
        <f t="shared" si="49"/>
        <v>0</v>
      </c>
      <c r="H98" t="s">
        <v>175</v>
      </c>
      <c r="I98">
        <v>15</v>
      </c>
      <c r="J98" t="s">
        <v>92</v>
      </c>
      <c r="K98">
        <v>4</v>
      </c>
      <c r="L98">
        <v>2</v>
      </c>
      <c r="M98">
        <v>22</v>
      </c>
      <c r="O98">
        <f t="shared" si="44"/>
        <v>0</v>
      </c>
      <c r="Q98">
        <v>1</v>
      </c>
      <c r="R98">
        <f t="shared" si="41"/>
        <v>0</v>
      </c>
      <c r="S98">
        <f t="shared" si="45"/>
        <v>1</v>
      </c>
      <c r="T98">
        <f t="shared" si="34"/>
        <v>1</v>
      </c>
      <c r="V98" t="str">
        <f t="shared" si="35"/>
        <v/>
      </c>
      <c r="W98" t="str">
        <f t="shared" si="36"/>
        <v>insert into XWING.PILOT_EXPANSION (ID, PILOT_ID, EXPANSION_ID, QUANTITY)
select '92', ID, '15','1' from XWING.PILOT where NAME = 'Pilote de l''escadron Bleu' and FACTION_ID = '1';</v>
      </c>
      <c r="X98">
        <f t="shared" si="37"/>
        <v>0</v>
      </c>
      <c r="Y98">
        <f t="shared" si="38"/>
        <v>0</v>
      </c>
      <c r="Z98">
        <f t="shared" si="39"/>
        <v>1</v>
      </c>
    </row>
    <row r="99" spans="1:26" x14ac:dyDescent="0.25">
      <c r="A99" t="s">
        <v>106</v>
      </c>
      <c r="B99">
        <f t="shared" si="42"/>
        <v>83</v>
      </c>
      <c r="C99">
        <f t="shared" si="43"/>
        <v>83</v>
      </c>
      <c r="D99">
        <f t="shared" si="33"/>
        <v>93</v>
      </c>
      <c r="E99" s="80" t="s">
        <v>665</v>
      </c>
      <c r="F99" s="80" t="s">
        <v>875</v>
      </c>
      <c r="G99" s="80">
        <f t="shared" si="49"/>
        <v>175</v>
      </c>
      <c r="H99" t="s">
        <v>22</v>
      </c>
      <c r="I99">
        <v>20</v>
      </c>
      <c r="J99" t="s">
        <v>332</v>
      </c>
      <c r="K99">
        <v>25</v>
      </c>
      <c r="L99">
        <v>3</v>
      </c>
      <c r="M99">
        <v>2</v>
      </c>
      <c r="O99">
        <f t="shared" si="44"/>
        <v>0</v>
      </c>
      <c r="Q99">
        <v>1</v>
      </c>
      <c r="R99">
        <f t="shared" si="41"/>
        <v>0</v>
      </c>
      <c r="S99">
        <f t="shared" si="45"/>
        <v>1</v>
      </c>
      <c r="T99">
        <f t="shared" si="34"/>
        <v>1</v>
      </c>
      <c r="V99" t="str">
        <f t="shared" si="35"/>
        <v>insert into XWING.PILOT (ID, NAME, DESCRIPTION, LEVEL, COST, UNIQUENESS, SHIP_TYPE_ID, FACTION_ID, UPGRADE_TYPE_ID)
values ('83','Transport moyen GR-75','&lt;i&gt;Le GR-75 joua un rôle essentiel dans l''évacuation de Hoth, puisqu''il transporta une bonne partie des personnels et du matériel de l''Alliance au point de rendez-vous.&lt;/i&gt;','3','2','0','25', '1', null);</v>
      </c>
      <c r="W99" t="str">
        <f t="shared" si="36"/>
        <v>insert into XWING.PILOT_EXPANSION (ID, PILOT_ID, EXPANSION_ID, QUANTITY)
select '93', ID, '20','1' from XWING.PILOT where NAME = 'Transport moyen GR-75' and FACTION_ID = '1';</v>
      </c>
      <c r="X99">
        <f t="shared" si="37"/>
        <v>0</v>
      </c>
      <c r="Y99">
        <f t="shared" si="38"/>
        <v>1</v>
      </c>
      <c r="Z99">
        <f t="shared" si="39"/>
        <v>1</v>
      </c>
    </row>
    <row r="100" spans="1:26" x14ac:dyDescent="0.25">
      <c r="A100" t="s">
        <v>106</v>
      </c>
      <c r="B100">
        <f t="shared" si="42"/>
        <v>84</v>
      </c>
      <c r="C100">
        <f t="shared" si="43"/>
        <v>84</v>
      </c>
      <c r="D100">
        <f t="shared" si="33"/>
        <v>94</v>
      </c>
      <c r="E100" s="80" t="s">
        <v>666</v>
      </c>
      <c r="F100" s="80" t="s">
        <v>902</v>
      </c>
      <c r="G100" s="80">
        <f t="shared" si="49"/>
        <v>139</v>
      </c>
      <c r="H100" t="s">
        <v>22</v>
      </c>
      <c r="I100">
        <v>20</v>
      </c>
      <c r="J100" t="s">
        <v>3</v>
      </c>
      <c r="K100">
        <v>1</v>
      </c>
      <c r="L100">
        <v>8</v>
      </c>
      <c r="M100">
        <v>29</v>
      </c>
      <c r="N100">
        <v>1</v>
      </c>
      <c r="O100">
        <f t="shared" si="44"/>
        <v>1</v>
      </c>
      <c r="P100">
        <v>1</v>
      </c>
      <c r="Q100">
        <v>1</v>
      </c>
      <c r="R100">
        <f t="shared" si="41"/>
        <v>0</v>
      </c>
      <c r="S100">
        <f t="shared" si="45"/>
        <v>1</v>
      </c>
      <c r="T100">
        <f t="shared" si="34"/>
        <v>1</v>
      </c>
      <c r="V100" t="str">
        <f t="shared" si="35"/>
        <v>insert into XWING.PILOT (ID, NAME, DESCRIPTION, LEVEL, COST, UNIQUENESS, SHIP_TYPE_ID, FACTION_ID, UPGRADE_TYPE_ID)
values ('84','Wes Janson','Après avoir effectué une attaque, vous pouvez retirer 1 marqueur de concentration, d''évasion ou d''acquisition de cible bleu au défenseur.','8','29','1','1', '1', '1');</v>
      </c>
      <c r="W100" t="str">
        <f t="shared" si="36"/>
        <v>insert into XWING.PILOT_EXPANSION (ID, PILOT_ID, EXPANSION_ID, QUANTITY)
select '94', ID, '20','1' from XWING.PILOT where NAME = 'Wes Janson' and FACTION_ID = '1';</v>
      </c>
      <c r="X100">
        <f t="shared" si="37"/>
        <v>0</v>
      </c>
      <c r="Y100">
        <f t="shared" si="38"/>
        <v>1</v>
      </c>
      <c r="Z100">
        <f t="shared" si="39"/>
        <v>1</v>
      </c>
    </row>
    <row r="101" spans="1:26" x14ac:dyDescent="0.25">
      <c r="A101" t="s">
        <v>106</v>
      </c>
      <c r="B101">
        <f t="shared" si="42"/>
        <v>85</v>
      </c>
      <c r="C101">
        <f t="shared" si="43"/>
        <v>85</v>
      </c>
      <c r="D101">
        <f t="shared" si="33"/>
        <v>95</v>
      </c>
      <c r="E101" s="80" t="s">
        <v>667</v>
      </c>
      <c r="F101" s="80" t="s">
        <v>938</v>
      </c>
      <c r="G101" s="80">
        <f t="shared" si="49"/>
        <v>208</v>
      </c>
      <c r="H101" t="s">
        <v>22</v>
      </c>
      <c r="I101">
        <v>20</v>
      </c>
      <c r="J101" t="s">
        <v>3</v>
      </c>
      <c r="K101">
        <v>1</v>
      </c>
      <c r="L101">
        <v>7</v>
      </c>
      <c r="M101">
        <v>26</v>
      </c>
      <c r="N101">
        <v>1</v>
      </c>
      <c r="O101">
        <f t="shared" si="44"/>
        <v>1</v>
      </c>
      <c r="P101">
        <v>1</v>
      </c>
      <c r="Q101">
        <v>1</v>
      </c>
      <c r="R101">
        <f t="shared" si="41"/>
        <v>0</v>
      </c>
      <c r="S101">
        <f t="shared" si="45"/>
        <v>1</v>
      </c>
      <c r="T101">
        <f t="shared" si="34"/>
        <v>1</v>
      </c>
      <c r="V101" t="str">
        <f t="shared" si="35"/>
        <v>insert into XWING.PILOT (ID, NAME, DESCRIPTION, LEVEL, COST, UNIQUENESS, SHIP_TYPE_ID, FACTION_ID, UPGRADE_TYPE_ID)
values ('85','Jek Porkins','Quand vous recevez un marqueur de stress, vous pouvez le retirer et lancer 1 dé d''attaque. Sur un résultat &lt;img class="smallicon" src="$path/icone_hit.png"&gt;, infligez 1 carte dégât face cachée à ce vaisseau.','7','26','1','1', '1', '1');</v>
      </c>
      <c r="W101" t="str">
        <f t="shared" si="36"/>
        <v>insert into XWING.PILOT_EXPANSION (ID, PILOT_ID, EXPANSION_ID, QUANTITY)
select '95', ID, '20','1' from XWING.PILOT where NAME = 'Jek Porkins' and FACTION_ID = '1';</v>
      </c>
      <c r="X101">
        <f t="shared" si="37"/>
        <v>0</v>
      </c>
      <c r="Y101">
        <f t="shared" si="38"/>
        <v>1</v>
      </c>
      <c r="Z101">
        <f t="shared" si="39"/>
        <v>1</v>
      </c>
    </row>
    <row r="102" spans="1:26" x14ac:dyDescent="0.25">
      <c r="A102" t="s">
        <v>106</v>
      </c>
      <c r="B102">
        <f t="shared" si="42"/>
        <v>86</v>
      </c>
      <c r="C102">
        <f t="shared" si="43"/>
        <v>86</v>
      </c>
      <c r="D102">
        <f t="shared" si="33"/>
        <v>96</v>
      </c>
      <c r="E102" s="80" t="s">
        <v>668</v>
      </c>
      <c r="F102" s="80" t="s">
        <v>903</v>
      </c>
      <c r="G102" s="80">
        <f t="shared" si="49"/>
        <v>118</v>
      </c>
      <c r="H102" t="s">
        <v>22</v>
      </c>
      <c r="I102">
        <v>20</v>
      </c>
      <c r="J102" t="s">
        <v>3</v>
      </c>
      <c r="K102">
        <v>1</v>
      </c>
      <c r="L102">
        <v>5</v>
      </c>
      <c r="M102">
        <v>25</v>
      </c>
      <c r="N102">
        <v>1</v>
      </c>
      <c r="O102">
        <f t="shared" si="44"/>
        <v>1</v>
      </c>
      <c r="Q102">
        <v>1</v>
      </c>
      <c r="R102">
        <f t="shared" si="41"/>
        <v>0</v>
      </c>
      <c r="S102">
        <f t="shared" si="45"/>
        <v>1</v>
      </c>
      <c r="T102">
        <f t="shared" si="34"/>
        <v>1</v>
      </c>
      <c r="V102" t="str">
        <f t="shared" si="35"/>
        <v>insert into XWING.PILOT (ID, NAME, DESCRIPTION, LEVEL, COST, UNIQUENESS, SHIP_TYPE_ID, FACTION_ID, UPGRADE_TYPE_ID)
values ('86','Hobbie Klivian','Quand vous effectuez ou dépensez une acquisition de cible, vous pouvez retirez 1 marqueur de stress de votre vaisseau.','5','25','1','1', '1', null);</v>
      </c>
      <c r="W102" t="str">
        <f t="shared" si="36"/>
        <v>insert into XWING.PILOT_EXPANSION (ID, PILOT_ID, EXPANSION_ID, QUANTITY)
select '96', ID, '20','1' from XWING.PILOT where NAME = 'Hobbie Klivian' and FACTION_ID = '1';</v>
      </c>
      <c r="X102">
        <f t="shared" si="37"/>
        <v>0</v>
      </c>
      <c r="Y102">
        <f t="shared" si="38"/>
        <v>1</v>
      </c>
      <c r="Z102">
        <f t="shared" si="39"/>
        <v>1</v>
      </c>
    </row>
    <row r="103" spans="1:26" x14ac:dyDescent="0.25">
      <c r="A103" t="s">
        <v>106</v>
      </c>
      <c r="B103">
        <f t="shared" si="42"/>
        <v>87</v>
      </c>
      <c r="C103">
        <f t="shared" si="43"/>
        <v>87</v>
      </c>
      <c r="D103">
        <f t="shared" si="33"/>
        <v>97</v>
      </c>
      <c r="E103" s="80" t="s">
        <v>669</v>
      </c>
      <c r="F103" s="80" t="s">
        <v>904</v>
      </c>
      <c r="G103" s="80">
        <f t="shared" si="49"/>
        <v>96</v>
      </c>
      <c r="H103" t="s">
        <v>22</v>
      </c>
      <c r="I103">
        <v>20</v>
      </c>
      <c r="J103" t="s">
        <v>3</v>
      </c>
      <c r="K103">
        <v>1</v>
      </c>
      <c r="L103">
        <v>3</v>
      </c>
      <c r="M103">
        <v>23</v>
      </c>
      <c r="N103">
        <v>1</v>
      </c>
      <c r="O103">
        <f t="shared" si="44"/>
        <v>1</v>
      </c>
      <c r="Q103">
        <v>1</v>
      </c>
      <c r="R103">
        <f t="shared" si="41"/>
        <v>0</v>
      </c>
      <c r="S103">
        <f t="shared" si="45"/>
        <v>1</v>
      </c>
      <c r="T103">
        <f t="shared" si="34"/>
        <v>1</v>
      </c>
      <c r="V103" t="str">
        <f t="shared" si="35"/>
        <v>insert into XWING.PILOT (ID, NAME, DESCRIPTION, LEVEL, COST, UNIQUENESS, SHIP_TYPE_ID, FACTION_ID, UPGRADE_TYPE_ID)
values ('87','Tarn Mison','Quand un vaisseau ennemi vous déclare comme la cible d''une attaque, vous pouvez le verrouiller.','3','23','1','1', '1', null);</v>
      </c>
      <c r="W103" t="str">
        <f t="shared" si="36"/>
        <v>insert into XWING.PILOT_EXPANSION (ID, PILOT_ID, EXPANSION_ID, QUANTITY)
select '97', ID, '20','1' from XWING.PILOT where NAME = 'Tarn Mison' and FACTION_ID = '1';</v>
      </c>
      <c r="X103">
        <f t="shared" si="37"/>
        <v>0</v>
      </c>
      <c r="Y103">
        <f t="shared" si="38"/>
        <v>1</v>
      </c>
      <c r="Z103">
        <f t="shared" si="39"/>
        <v>1</v>
      </c>
    </row>
    <row r="104" spans="1:26" x14ac:dyDescent="0.25">
      <c r="B104">
        <f t="shared" si="42"/>
        <v>87</v>
      </c>
      <c r="C104" t="str">
        <f t="shared" si="43"/>
        <v/>
      </c>
      <c r="D104">
        <f t="shared" si="33"/>
        <v>98</v>
      </c>
      <c r="E104" s="80" t="s">
        <v>522</v>
      </c>
      <c r="G104" s="80">
        <f t="shared" si="49"/>
        <v>0</v>
      </c>
      <c r="H104" t="s">
        <v>22</v>
      </c>
      <c r="I104">
        <v>20</v>
      </c>
      <c r="J104" t="s">
        <v>3</v>
      </c>
      <c r="K104">
        <v>1</v>
      </c>
      <c r="L104">
        <v>4</v>
      </c>
      <c r="M104">
        <v>23</v>
      </c>
      <c r="O104">
        <f t="shared" si="44"/>
        <v>0</v>
      </c>
      <c r="Q104">
        <v>1</v>
      </c>
      <c r="R104">
        <f t="shared" ref="R104:R135" si="50">IF(E104=E105,S105,0)</f>
        <v>0</v>
      </c>
      <c r="S104">
        <f t="shared" si="45"/>
        <v>1</v>
      </c>
      <c r="T104">
        <f t="shared" si="34"/>
        <v>1</v>
      </c>
      <c r="V104" t="str">
        <f t="shared" si="35"/>
        <v/>
      </c>
      <c r="W104" t="str">
        <f t="shared" si="36"/>
        <v>insert into XWING.PILOT_EXPANSION (ID, PILOT_ID, EXPANSION_ID, QUANTITY)
select '98', ID, '20','1' from XWING.PILOT where NAME = 'Pilote de l''escadron Rouge' and FACTION_ID = '1';</v>
      </c>
      <c r="X104">
        <f t="shared" si="37"/>
        <v>0</v>
      </c>
      <c r="Y104">
        <f t="shared" si="38"/>
        <v>0</v>
      </c>
      <c r="Z104">
        <f t="shared" si="39"/>
        <v>1</v>
      </c>
    </row>
    <row r="105" spans="1:26" x14ac:dyDescent="0.25">
      <c r="B105">
        <f t="shared" si="42"/>
        <v>87</v>
      </c>
      <c r="C105" t="str">
        <f t="shared" si="43"/>
        <v/>
      </c>
      <c r="D105">
        <f t="shared" si="33"/>
        <v>99</v>
      </c>
      <c r="E105" s="80" t="s">
        <v>515</v>
      </c>
      <c r="G105" s="80">
        <f t="shared" si="49"/>
        <v>0</v>
      </c>
      <c r="H105" t="s">
        <v>22</v>
      </c>
      <c r="I105">
        <v>20</v>
      </c>
      <c r="J105" t="s">
        <v>3</v>
      </c>
      <c r="K105">
        <v>1</v>
      </c>
      <c r="L105">
        <v>2</v>
      </c>
      <c r="M105">
        <v>21</v>
      </c>
      <c r="O105">
        <f t="shared" si="44"/>
        <v>0</v>
      </c>
      <c r="Q105">
        <v>1</v>
      </c>
      <c r="R105">
        <f t="shared" ref="R105:R112" si="51">IF(E105=E106,S106,0)</f>
        <v>0</v>
      </c>
      <c r="S105">
        <f t="shared" ref="S105:S112" si="52">R105+1</f>
        <v>1</v>
      </c>
      <c r="T105">
        <f t="shared" si="34"/>
        <v>1</v>
      </c>
      <c r="V105" t="str">
        <f t="shared" ref="V105:V112" si="53">IF(A105="x","insert into XWING.PILOT (ID, NAME, DESCRIPTION, LEVEL, COST, UNIQUENESS, SHIP_TYPE_ID, FACTION_ID, UPGRADE_TYPE_ID)
values ('"&amp;C105&amp;"','"&amp;E105&amp;"','"&amp;F105&amp;"','"&amp;L105&amp;"','"&amp;M105&amp;"','"&amp;O105&amp;"','"&amp;K105&amp;"', '"&amp;Q105&amp;"', "&amp;IF(P105&gt;0,"'"&amp;P105&amp;"'","null")&amp;");","")</f>
        <v/>
      </c>
      <c r="W105" t="str">
        <f t="shared" si="36"/>
        <v>insert into XWING.PILOT_EXPANSION (ID, PILOT_ID, EXPANSION_ID, QUANTITY)
select '99', ID, '20','1' from XWING.PILOT where NAME = 'Pilote débutant' and FACTION_ID = '1';</v>
      </c>
      <c r="X105">
        <f t="shared" si="37"/>
        <v>0</v>
      </c>
      <c r="Y105">
        <f t="shared" si="38"/>
        <v>0</v>
      </c>
      <c r="Z105">
        <f t="shared" si="39"/>
        <v>1</v>
      </c>
    </row>
    <row r="106" spans="1:26" x14ac:dyDescent="0.25">
      <c r="A106" t="s">
        <v>106</v>
      </c>
      <c r="B106">
        <f t="shared" si="42"/>
        <v>88</v>
      </c>
      <c r="C106">
        <f t="shared" si="43"/>
        <v>88</v>
      </c>
      <c r="D106">
        <f t="shared" si="33"/>
        <v>100</v>
      </c>
      <c r="E106" s="80" t="s">
        <v>670</v>
      </c>
      <c r="F106" s="80" t="s">
        <v>876</v>
      </c>
      <c r="G106" s="80">
        <f t="shared" si="49"/>
        <v>112</v>
      </c>
      <c r="H106" t="s">
        <v>177</v>
      </c>
      <c r="I106">
        <v>21</v>
      </c>
      <c r="J106" t="s">
        <v>672</v>
      </c>
      <c r="K106">
        <v>26</v>
      </c>
      <c r="L106">
        <v>4</v>
      </c>
      <c r="M106">
        <v>50</v>
      </c>
      <c r="O106">
        <f t="shared" si="44"/>
        <v>0</v>
      </c>
      <c r="Q106">
        <v>1</v>
      </c>
      <c r="R106">
        <f t="shared" si="51"/>
        <v>0</v>
      </c>
      <c r="S106">
        <f t="shared" si="52"/>
        <v>1</v>
      </c>
      <c r="T106">
        <f t="shared" si="34"/>
        <v>1</v>
      </c>
      <c r="V106" t="str">
        <f t="shared" si="53"/>
        <v>insert into XWING.PILOT (ID, NAME, DESCRIPTION, LEVEL, COST, UNIQUENESS, SHIP_TYPE_ID, FACTION_ID, UPGRADE_TYPE_ID)
values ('88','CR90 Corvette (fore)','Quand vous attaquez avec votre arme principale, vous pouvez dépenser 1 énergie pour lancer un dé supplémentaire.','4','50','0','26', '1', null);</v>
      </c>
      <c r="W106" t="str">
        <f t="shared" si="36"/>
        <v>insert into XWING.PILOT_EXPANSION (ID, PILOT_ID, EXPANSION_ID, QUANTITY)
select '100', ID, '21','1' from XWING.PILOT where NAME = 'CR90 Corvette (fore)' and FACTION_ID = '1';</v>
      </c>
      <c r="X106">
        <f t="shared" si="37"/>
        <v>0</v>
      </c>
      <c r="Y106">
        <f t="shared" si="38"/>
        <v>1</v>
      </c>
      <c r="Z106">
        <f t="shared" si="39"/>
        <v>1</v>
      </c>
    </row>
    <row r="107" spans="1:26" x14ac:dyDescent="0.25">
      <c r="A107" t="s">
        <v>106</v>
      </c>
      <c r="B107">
        <f t="shared" si="42"/>
        <v>89</v>
      </c>
      <c r="C107">
        <f t="shared" si="43"/>
        <v>89</v>
      </c>
      <c r="D107">
        <f t="shared" si="33"/>
        <v>101</v>
      </c>
      <c r="E107" s="80" t="s">
        <v>671</v>
      </c>
      <c r="F107" s="80" t="s">
        <v>877</v>
      </c>
      <c r="G107" s="80">
        <f t="shared" si="49"/>
        <v>164</v>
      </c>
      <c r="H107" t="s">
        <v>177</v>
      </c>
      <c r="I107">
        <v>21</v>
      </c>
      <c r="J107" t="s">
        <v>672</v>
      </c>
      <c r="K107">
        <v>27</v>
      </c>
      <c r="L107">
        <v>4</v>
      </c>
      <c r="M107">
        <v>40</v>
      </c>
      <c r="O107">
        <f t="shared" si="44"/>
        <v>0</v>
      </c>
      <c r="Q107">
        <v>1</v>
      </c>
      <c r="R107">
        <f t="shared" si="51"/>
        <v>0</v>
      </c>
      <c r="S107">
        <f t="shared" si="52"/>
        <v>1</v>
      </c>
      <c r="T107">
        <f t="shared" si="34"/>
        <v>1</v>
      </c>
      <c r="V107" t="str">
        <f t="shared" si="53"/>
        <v>insert into XWING.PILOT (ID, NAME, DESCRIPTION, LEVEL, COST, UNIQUENESS, SHIP_TYPE_ID, FACTION_ID, UPGRADE_TYPE_ID)
values ('89','CR90 Corvette (aft)','&lt;i&gt;Equipé de 11 turbines à ion Girodyne Ter58 et d''un épais blindage, le CR90 était prisé par l''Alliance Rebelle pour sa vitesse subluminique et sa longévité.&lt;/i&gt;','4','40','0','27', '1', null);</v>
      </c>
      <c r="W107" t="str">
        <f t="shared" si="36"/>
        <v>insert into XWING.PILOT_EXPANSION (ID, PILOT_ID, EXPANSION_ID, QUANTITY)
select '101', ID, '21','1' from XWING.PILOT where NAME = 'CR90 Corvette (aft)' and FACTION_ID = '1';</v>
      </c>
      <c r="X107">
        <f t="shared" si="37"/>
        <v>0</v>
      </c>
      <c r="Y107">
        <f t="shared" si="38"/>
        <v>1</v>
      </c>
      <c r="Z107">
        <f t="shared" si="39"/>
        <v>1</v>
      </c>
    </row>
    <row r="108" spans="1:26" x14ac:dyDescent="0.25">
      <c r="A108" t="s">
        <v>106</v>
      </c>
      <c r="B108">
        <f t="shared" si="42"/>
        <v>90</v>
      </c>
      <c r="C108">
        <f t="shared" si="43"/>
        <v>90</v>
      </c>
      <c r="D108">
        <f t="shared" si="33"/>
        <v>102</v>
      </c>
      <c r="E108" s="80" t="s">
        <v>396</v>
      </c>
      <c r="F108" s="80" t="s">
        <v>871</v>
      </c>
      <c r="G108" s="80">
        <f t="shared" si="49"/>
        <v>100</v>
      </c>
      <c r="H108" t="s">
        <v>98</v>
      </c>
      <c r="I108">
        <v>22</v>
      </c>
      <c r="J108" t="s">
        <v>98</v>
      </c>
      <c r="K108">
        <v>18</v>
      </c>
      <c r="L108">
        <v>7</v>
      </c>
      <c r="M108">
        <v>36</v>
      </c>
      <c r="N108">
        <v>1</v>
      </c>
      <c r="O108">
        <f t="shared" si="44"/>
        <v>1</v>
      </c>
      <c r="P108">
        <v>1</v>
      </c>
      <c r="Q108">
        <v>1</v>
      </c>
      <c r="R108">
        <f t="shared" si="51"/>
        <v>0</v>
      </c>
      <c r="S108">
        <f t="shared" si="52"/>
        <v>1</v>
      </c>
      <c r="T108">
        <f t="shared" si="34"/>
        <v>1</v>
      </c>
      <c r="V108" t="str">
        <f t="shared" si="53"/>
        <v>insert into XWING.PILOT (ID, NAME, DESCRIPTION, LEVEL, COST, UNIQUENESS, SHIP_TYPE_ID, FACTION_ID, UPGRADE_TYPE_ID)
values ('90','Dash Rendar','Vous pouvez ignorer les obstacles durant la phase d''activation et quand vous effectuez des actions.','7','36','1','18', '1', '1');</v>
      </c>
      <c r="W108" t="str">
        <f t="shared" si="36"/>
        <v>insert into XWING.PILOT_EXPANSION (ID, PILOT_ID, EXPANSION_ID, QUANTITY)
select '102', ID, '22','1' from XWING.PILOT where NAME = 'Dash Rendar' and FACTION_ID = '1';</v>
      </c>
      <c r="X108">
        <f t="shared" si="37"/>
        <v>0</v>
      </c>
      <c r="Y108">
        <f t="shared" si="38"/>
        <v>1</v>
      </c>
      <c r="Z108">
        <f t="shared" si="39"/>
        <v>1</v>
      </c>
    </row>
    <row r="109" spans="1:26" x14ac:dyDescent="0.25">
      <c r="A109" t="s">
        <v>106</v>
      </c>
      <c r="B109">
        <f t="shared" si="42"/>
        <v>91</v>
      </c>
      <c r="C109">
        <f t="shared" si="43"/>
        <v>91</v>
      </c>
      <c r="D109">
        <f t="shared" si="33"/>
        <v>103</v>
      </c>
      <c r="E109" s="80" t="s">
        <v>397</v>
      </c>
      <c r="F109" s="80" t="s">
        <v>872</v>
      </c>
      <c r="G109" s="80">
        <f t="shared" si="49"/>
        <v>151</v>
      </c>
      <c r="H109" t="s">
        <v>98</v>
      </c>
      <c r="I109">
        <v>22</v>
      </c>
      <c r="J109" t="s">
        <v>98</v>
      </c>
      <c r="K109">
        <v>18</v>
      </c>
      <c r="L109">
        <v>5</v>
      </c>
      <c r="M109">
        <v>34</v>
      </c>
      <c r="N109">
        <v>1</v>
      </c>
      <c r="O109">
        <f t="shared" si="44"/>
        <v>1</v>
      </c>
      <c r="P109">
        <v>1</v>
      </c>
      <c r="Q109">
        <v>1</v>
      </c>
      <c r="R109">
        <f t="shared" si="51"/>
        <v>0</v>
      </c>
      <c r="S109">
        <f t="shared" si="52"/>
        <v>1</v>
      </c>
      <c r="T109">
        <f t="shared" si="34"/>
        <v>1</v>
      </c>
      <c r="V109" t="str">
        <f t="shared" si="53"/>
        <v>insert into XWING.PILOT (ID, NAME, DESCRIPTION, LEVEL, COST, UNIQUENESS, SHIP_TYPE_ID, FACTION_ID, UPGRADE_TYPE_ID)
values ('91','Leebo','Quand vous recevez une carte de dégâts face visible, piochez 1 carte de dégâts additionnelle ; choisissez-en 1 que vous résolvez et défaussez l''autre.','5','34','1','18', '1', '1');</v>
      </c>
      <c r="W109" t="str">
        <f t="shared" si="36"/>
        <v>insert into XWING.PILOT_EXPANSION (ID, PILOT_ID, EXPANSION_ID, QUANTITY)
select '103', ID, '22','1' from XWING.PILOT where NAME = 'Leebo' and FACTION_ID = '1';</v>
      </c>
      <c r="X109">
        <f t="shared" si="37"/>
        <v>0</v>
      </c>
      <c r="Y109">
        <f t="shared" si="38"/>
        <v>1</v>
      </c>
      <c r="Z109">
        <f t="shared" si="39"/>
        <v>1</v>
      </c>
    </row>
    <row r="110" spans="1:26" x14ac:dyDescent="0.25">
      <c r="A110" t="s">
        <v>106</v>
      </c>
      <c r="B110">
        <f t="shared" si="42"/>
        <v>92</v>
      </c>
      <c r="C110">
        <f t="shared" si="43"/>
        <v>92</v>
      </c>
      <c r="D110">
        <f t="shared" si="33"/>
        <v>104</v>
      </c>
      <c r="E110" s="80" t="s">
        <v>673</v>
      </c>
      <c r="F110" s="80" t="s">
        <v>873</v>
      </c>
      <c r="G110" s="80">
        <f t="shared" si="49"/>
        <v>130</v>
      </c>
      <c r="H110" t="s">
        <v>98</v>
      </c>
      <c r="I110">
        <v>22</v>
      </c>
      <c r="J110" t="s">
        <v>98</v>
      </c>
      <c r="K110">
        <v>18</v>
      </c>
      <c r="L110">
        <v>3</v>
      </c>
      <c r="M110">
        <v>32</v>
      </c>
      <c r="N110">
        <v>1</v>
      </c>
      <c r="O110">
        <f t="shared" si="44"/>
        <v>1</v>
      </c>
      <c r="Q110">
        <v>1</v>
      </c>
      <c r="R110">
        <f t="shared" si="51"/>
        <v>0</v>
      </c>
      <c r="S110">
        <f t="shared" si="52"/>
        <v>1</v>
      </c>
      <c r="T110">
        <f t="shared" si="34"/>
        <v>1</v>
      </c>
      <c r="V110" t="str">
        <f t="shared" si="53"/>
        <v>insert into XWING.PILOT (ID, NAME, DESCRIPTION, LEVEL, COST, UNIQUENESS, SHIP_TYPE_ID, FACTION_ID, UPGRADE_TYPE_ID)
values ('92','Eaden Vrill','Quand vous effectuez une attaque d''arme principale contre un vaisseau sous l''effet du stess, lancez 1 dé d''attaque additionnel.','3','32','1','18', '1', null);</v>
      </c>
      <c r="W110" t="str">
        <f t="shared" si="36"/>
        <v>insert into XWING.PILOT_EXPANSION (ID, PILOT_ID, EXPANSION_ID, QUANTITY)
select '104', ID, '22','1' from XWING.PILOT where NAME = 'Eaden Vrill' and FACTION_ID = '1';</v>
      </c>
      <c r="X110">
        <f t="shared" si="37"/>
        <v>0</v>
      </c>
      <c r="Y110">
        <f t="shared" si="38"/>
        <v>1</v>
      </c>
      <c r="Z110">
        <f t="shared" si="39"/>
        <v>1</v>
      </c>
    </row>
    <row r="111" spans="1:26" x14ac:dyDescent="0.25">
      <c r="A111" t="s">
        <v>106</v>
      </c>
      <c r="B111">
        <f t="shared" si="42"/>
        <v>93</v>
      </c>
      <c r="C111">
        <f t="shared" si="43"/>
        <v>93</v>
      </c>
      <c r="D111">
        <f t="shared" si="33"/>
        <v>105</v>
      </c>
      <c r="E111" s="80" t="s">
        <v>674</v>
      </c>
      <c r="F111" s="80" t="s">
        <v>874</v>
      </c>
      <c r="G111" s="80">
        <f t="shared" si="49"/>
        <v>167</v>
      </c>
      <c r="H111" t="s">
        <v>98</v>
      </c>
      <c r="I111">
        <v>22</v>
      </c>
      <c r="J111" t="s">
        <v>98</v>
      </c>
      <c r="K111">
        <v>18</v>
      </c>
      <c r="L111">
        <v>2</v>
      </c>
      <c r="M111">
        <v>30</v>
      </c>
      <c r="O111">
        <f t="shared" si="44"/>
        <v>0</v>
      </c>
      <c r="Q111">
        <v>1</v>
      </c>
      <c r="R111">
        <f t="shared" si="51"/>
        <v>0</v>
      </c>
      <c r="S111">
        <f t="shared" si="52"/>
        <v>1</v>
      </c>
      <c r="T111">
        <f t="shared" si="34"/>
        <v>1</v>
      </c>
      <c r="V111" t="str">
        <f t="shared" si="53"/>
        <v>insert into XWING.PILOT (ID, NAME, DESCRIPTION, LEVEL, COST, UNIQUENESS, SHIP_TYPE_ID, FACTION_ID, UPGRADE_TYPE_ID)
values ('93','Frontalier de l''espace sauvage','&lt;i&gt;Certes, le cargo léger YT-2400 possédait une soute de bonne taille, mais celle-ci était souent encombrée de systèmes d''armement modifiés et de moteurs énormes.&lt;/i&gt;','2','30','0','18', '1', null);</v>
      </c>
      <c r="W111" t="str">
        <f t="shared" si="36"/>
        <v>insert into XWING.PILOT_EXPANSION (ID, PILOT_ID, EXPANSION_ID, QUANTITY)
select '105', ID, '22','1' from XWING.PILOT where NAME = 'Frontalier de l''espace sauvage' and FACTION_ID = '1';</v>
      </c>
      <c r="X111">
        <f t="shared" si="37"/>
        <v>0</v>
      </c>
      <c r="Y111">
        <f t="shared" si="38"/>
        <v>1</v>
      </c>
      <c r="Z111">
        <f t="shared" si="39"/>
        <v>1</v>
      </c>
    </row>
    <row r="112" spans="1:26" x14ac:dyDescent="0.25">
      <c r="A112" t="s">
        <v>106</v>
      </c>
      <c r="B112">
        <f t="shared" si="42"/>
        <v>94</v>
      </c>
      <c r="C112">
        <f t="shared" si="43"/>
        <v>94</v>
      </c>
      <c r="D112">
        <f t="shared" si="33"/>
        <v>106</v>
      </c>
      <c r="E112" s="80" t="s">
        <v>675</v>
      </c>
      <c r="F112" s="80" t="s">
        <v>950</v>
      </c>
      <c r="G112" s="80">
        <f t="shared" si="49"/>
        <v>202</v>
      </c>
      <c r="H112" t="s">
        <v>157</v>
      </c>
      <c r="I112">
        <v>23</v>
      </c>
      <c r="J112" t="s">
        <v>157</v>
      </c>
      <c r="K112">
        <v>19</v>
      </c>
      <c r="L112">
        <v>8</v>
      </c>
      <c r="M112">
        <v>46</v>
      </c>
      <c r="N112">
        <v>1</v>
      </c>
      <c r="O112">
        <f t="shared" si="44"/>
        <v>1</v>
      </c>
      <c r="P112">
        <v>1</v>
      </c>
      <c r="Q112">
        <v>2</v>
      </c>
      <c r="R112">
        <f t="shared" si="51"/>
        <v>0</v>
      </c>
      <c r="S112">
        <f t="shared" si="52"/>
        <v>1</v>
      </c>
      <c r="T112">
        <f t="shared" si="34"/>
        <v>1</v>
      </c>
      <c r="V112" t="str">
        <f t="shared" si="53"/>
        <v>insert into XWING.PILOT (ID, NAME, DESCRIPTION, LEVEL, COST, UNIQUENESS, SHIP_TYPE_ID, FACTION_ID, UPGRADE_TYPE_ID)
values ('94','Contre-amiral Chiraneau','Quand vous attaquez à portée 1-2, vous pouvez changer 1 de vos résultats &lt;img class="smallicon" src="$path/action/icone_focus.png"&gt; en résultat &lt;img class="smallicon" src="$path/icone_criticalhit.png"&gt;.','8','46','1','19', '2', '1');</v>
      </c>
      <c r="W112" t="str">
        <f t="shared" si="36"/>
        <v>insert into XWING.PILOT_EXPANSION (ID, PILOT_ID, EXPANSION_ID, QUANTITY)
select '106', ID, '23','1' from XWING.PILOT where NAME = 'Contre-amiral Chiraneau' and FACTION_ID = '2';</v>
      </c>
      <c r="X112">
        <f t="shared" si="37"/>
        <v>0</v>
      </c>
      <c r="Y112">
        <f t="shared" si="38"/>
        <v>1</v>
      </c>
      <c r="Z112">
        <f t="shared" si="39"/>
        <v>1</v>
      </c>
    </row>
    <row r="113" spans="1:26" x14ac:dyDescent="0.25">
      <c r="A113" t="s">
        <v>106</v>
      </c>
      <c r="B113">
        <f t="shared" si="42"/>
        <v>95</v>
      </c>
      <c r="C113">
        <f t="shared" si="43"/>
        <v>95</v>
      </c>
      <c r="D113">
        <f t="shared" si="33"/>
        <v>107</v>
      </c>
      <c r="E113" s="80" t="s">
        <v>676</v>
      </c>
      <c r="F113" s="80" t="s">
        <v>905</v>
      </c>
      <c r="G113" s="80">
        <f t="shared" si="49"/>
        <v>125</v>
      </c>
      <c r="H113" t="s">
        <v>157</v>
      </c>
      <c r="I113">
        <v>23</v>
      </c>
      <c r="J113" t="s">
        <v>157</v>
      </c>
      <c r="K113">
        <v>19</v>
      </c>
      <c r="L113">
        <v>6</v>
      </c>
      <c r="M113">
        <v>44</v>
      </c>
      <c r="N113">
        <v>1</v>
      </c>
      <c r="O113">
        <f t="shared" si="44"/>
        <v>1</v>
      </c>
      <c r="P113">
        <v>1</v>
      </c>
      <c r="Q113">
        <v>2</v>
      </c>
      <c r="R113">
        <f t="shared" si="50"/>
        <v>0</v>
      </c>
      <c r="S113">
        <f t="shared" si="45"/>
        <v>1</v>
      </c>
      <c r="T113">
        <f t="shared" si="34"/>
        <v>1</v>
      </c>
      <c r="V113" t="str">
        <f t="shared" si="35"/>
        <v>insert into XWING.PILOT (ID, NAME, DESCRIPTION, LEVEL, COST, UNIQUENESS, SHIP_TYPE_ID, FACTION_ID, UPGRADE_TYPE_ID)
values ('95','Commandant Kenkirk','Si vous n''avez pas de boucliers et qu''au moins 1 carte de dégâts vous est assignée, augmentez de 1 votre valeur d''agilité.','6','44','1','19', '2', '1');</v>
      </c>
      <c r="W113" t="str">
        <f t="shared" si="36"/>
        <v>insert into XWING.PILOT_EXPANSION (ID, PILOT_ID, EXPANSION_ID, QUANTITY)
select '107', ID, '23','1' from XWING.PILOT where NAME = 'Commandant Kenkirk' and FACTION_ID = '2';</v>
      </c>
      <c r="X113">
        <f t="shared" si="37"/>
        <v>0</v>
      </c>
      <c r="Y113">
        <f t="shared" si="38"/>
        <v>1</v>
      </c>
      <c r="Z113">
        <f t="shared" si="39"/>
        <v>1</v>
      </c>
    </row>
    <row r="114" spans="1:26" x14ac:dyDescent="0.25">
      <c r="A114" t="s">
        <v>106</v>
      </c>
      <c r="B114">
        <f t="shared" si="42"/>
        <v>96</v>
      </c>
      <c r="C114">
        <f t="shared" si="43"/>
        <v>96</v>
      </c>
      <c r="D114">
        <f t="shared" si="33"/>
        <v>108</v>
      </c>
      <c r="E114" s="80" t="s">
        <v>677</v>
      </c>
      <c r="F114" s="80" t="s">
        <v>906</v>
      </c>
      <c r="G114" s="80">
        <f t="shared" si="49"/>
        <v>105</v>
      </c>
      <c r="H114" t="s">
        <v>157</v>
      </c>
      <c r="I114">
        <v>23</v>
      </c>
      <c r="J114" t="s">
        <v>157</v>
      </c>
      <c r="K114">
        <v>19</v>
      </c>
      <c r="L114">
        <v>4</v>
      </c>
      <c r="M114">
        <v>42</v>
      </c>
      <c r="N114">
        <v>1</v>
      </c>
      <c r="O114">
        <f t="shared" si="44"/>
        <v>1</v>
      </c>
      <c r="P114">
        <v>1</v>
      </c>
      <c r="Q114">
        <v>2</v>
      </c>
      <c r="R114">
        <f t="shared" si="50"/>
        <v>0</v>
      </c>
      <c r="S114">
        <f t="shared" si="45"/>
        <v>1</v>
      </c>
      <c r="T114">
        <f t="shared" si="34"/>
        <v>1</v>
      </c>
      <c r="U114">
        <v>1</v>
      </c>
      <c r="V114" t="str">
        <f t="shared" si="35"/>
        <v>insert into XWING.PILOT (ID, NAME, DESCRIPTION, LEVEL, COST, UNIQUENESS, SHIP_TYPE_ID, FACTION_ID, UPGRADE_TYPE_ID)
values ('96','Capitaine Oicunn','Après avoir exécuté une manoeuvre, chaque vaisseau ennemi avec lequel vous êtes au contact subit 1 dégât.','4','42','1','19', '2', '1');</v>
      </c>
      <c r="W114" t="str">
        <f t="shared" si="36"/>
        <v>insert into XWING.PILOT_EXPANSION (ID, PILOT_ID, EXPANSION_ID, QUANTITY)
select '108', ID, '23','1' from XWING.PILOT where NAME = 'Capitaine Oicunn' and FACTION_ID = '2';</v>
      </c>
      <c r="X114">
        <f t="shared" si="37"/>
        <v>0</v>
      </c>
      <c r="Y114">
        <f t="shared" si="38"/>
        <v>1</v>
      </c>
      <c r="Z114">
        <f t="shared" si="39"/>
        <v>1</v>
      </c>
    </row>
    <row r="115" spans="1:26" x14ac:dyDescent="0.25">
      <c r="A115" t="s">
        <v>106</v>
      </c>
      <c r="B115">
        <f t="shared" si="42"/>
        <v>97</v>
      </c>
      <c r="C115">
        <f t="shared" si="43"/>
        <v>97</v>
      </c>
      <c r="D115">
        <f t="shared" si="33"/>
        <v>109</v>
      </c>
      <c r="E115" s="80" t="s">
        <v>678</v>
      </c>
      <c r="F115" s="80" t="s">
        <v>907</v>
      </c>
      <c r="G115" s="80">
        <f t="shared" si="49"/>
        <v>131</v>
      </c>
      <c r="H115" t="s">
        <v>157</v>
      </c>
      <c r="I115">
        <v>23</v>
      </c>
      <c r="J115" t="s">
        <v>157</v>
      </c>
      <c r="K115">
        <v>19</v>
      </c>
      <c r="L115">
        <v>3</v>
      </c>
      <c r="M115">
        <v>40</v>
      </c>
      <c r="O115">
        <f t="shared" si="44"/>
        <v>0</v>
      </c>
      <c r="Q115">
        <v>2</v>
      </c>
      <c r="R115">
        <f t="shared" si="50"/>
        <v>0</v>
      </c>
      <c r="S115">
        <f t="shared" si="45"/>
        <v>1</v>
      </c>
      <c r="T115">
        <f t="shared" si="34"/>
        <v>1</v>
      </c>
      <c r="U115">
        <v>1</v>
      </c>
      <c r="V115" t="str">
        <f t="shared" si="35"/>
        <v>insert into XWING.PILOT (ID, NAME, DESCRIPTION, LEVEL, COST, UNIQUENESS, SHIP_TYPE_ID, FACTION_ID, UPGRADE_TYPE_ID)
values ('97','Chef de patrouille','&lt;i&gt;Recevoir le commandement d''un Décimateur VT-49 était une promotion de taille pour un officier moyen de la Marine impériale.&lt;/i&gt;','3','40','0','19', '2', null);</v>
      </c>
      <c r="W115" t="str">
        <f t="shared" si="36"/>
        <v>insert into XWING.PILOT_EXPANSION (ID, PILOT_ID, EXPANSION_ID, QUANTITY)
select '109', ID, '23','1' from XWING.PILOT where NAME = 'Chef de patrouille' and FACTION_ID = '2';</v>
      </c>
      <c r="X115">
        <f t="shared" si="37"/>
        <v>0</v>
      </c>
      <c r="Y115">
        <f t="shared" si="38"/>
        <v>1</v>
      </c>
      <c r="Z115">
        <f t="shared" si="39"/>
        <v>1</v>
      </c>
    </row>
    <row r="116" spans="1:26" x14ac:dyDescent="0.25">
      <c r="A116" t="s">
        <v>106</v>
      </c>
      <c r="B116">
        <f t="shared" si="42"/>
        <v>98</v>
      </c>
      <c r="C116">
        <f t="shared" si="43"/>
        <v>98</v>
      </c>
      <c r="D116">
        <f t="shared" si="33"/>
        <v>110</v>
      </c>
      <c r="E116" s="80" t="s">
        <v>679</v>
      </c>
      <c r="F116" s="80" t="s">
        <v>915</v>
      </c>
      <c r="G116" s="80">
        <f t="shared" si="49"/>
        <v>117</v>
      </c>
      <c r="H116" t="s">
        <v>244</v>
      </c>
      <c r="I116">
        <v>24</v>
      </c>
      <c r="J116" t="s">
        <v>30</v>
      </c>
      <c r="K116">
        <v>21</v>
      </c>
      <c r="L116">
        <v>7</v>
      </c>
      <c r="M116">
        <v>17</v>
      </c>
      <c r="N116">
        <v>1</v>
      </c>
      <c r="O116">
        <f t="shared" si="44"/>
        <v>1</v>
      </c>
      <c r="P116">
        <v>1</v>
      </c>
      <c r="Q116">
        <v>3</v>
      </c>
      <c r="R116">
        <f t="shared" si="50"/>
        <v>0</v>
      </c>
      <c r="S116">
        <f t="shared" si="45"/>
        <v>1</v>
      </c>
      <c r="T116">
        <f t="shared" si="34"/>
        <v>1</v>
      </c>
      <c r="U116">
        <v>1</v>
      </c>
      <c r="V116" t="str">
        <f t="shared" si="35"/>
        <v>insert into XWING.PILOT (ID, NAME, DESCRIPTION, LEVEL, COST, UNIQUENESS, SHIP_TYPE_ID, FACTION_ID, UPGRADE_TYPE_ID)
values ('98','N''dru Suhlak','Quand vous attaquez, si il n''y a pas d''autres vaisseaux alliés à portée 1-2, lancez 1 dé d''attaque supplémentaire.','7','17','1','21', '3', '1');</v>
      </c>
      <c r="W116" t="str">
        <f t="shared" si="36"/>
        <v>insert into XWING.PILOT_EXPANSION (ID, PILOT_ID, EXPANSION_ID, QUANTITY)
select '110', ID, '24','1' from XWING.PILOT where NAME = 'N''dru Suhlak' and FACTION_ID = '3';</v>
      </c>
      <c r="X116">
        <f t="shared" si="37"/>
        <v>0</v>
      </c>
      <c r="Y116">
        <f t="shared" si="38"/>
        <v>1</v>
      </c>
      <c r="Z116">
        <f t="shared" si="39"/>
        <v>1</v>
      </c>
    </row>
    <row r="117" spans="1:26" x14ac:dyDescent="0.25">
      <c r="A117" t="s">
        <v>106</v>
      </c>
      <c r="B117">
        <f t="shared" si="42"/>
        <v>99</v>
      </c>
      <c r="C117">
        <f t="shared" si="43"/>
        <v>99</v>
      </c>
      <c r="D117">
        <f t="shared" si="33"/>
        <v>111</v>
      </c>
      <c r="E117" s="80" t="s">
        <v>916</v>
      </c>
      <c r="F117" s="80" t="s">
        <v>917</v>
      </c>
      <c r="G117" s="80">
        <f t="shared" si="49"/>
        <v>160</v>
      </c>
      <c r="H117" t="s">
        <v>244</v>
      </c>
      <c r="I117">
        <v>24</v>
      </c>
      <c r="J117" t="s">
        <v>30</v>
      </c>
      <c r="K117">
        <v>21</v>
      </c>
      <c r="L117">
        <v>5</v>
      </c>
      <c r="M117">
        <v>15</v>
      </c>
      <c r="N117">
        <v>1</v>
      </c>
      <c r="O117">
        <f t="shared" si="44"/>
        <v>1</v>
      </c>
      <c r="P117">
        <v>1</v>
      </c>
      <c r="Q117">
        <v>3</v>
      </c>
      <c r="R117">
        <f t="shared" si="50"/>
        <v>0</v>
      </c>
      <c r="S117">
        <f t="shared" si="45"/>
        <v>1</v>
      </c>
      <c r="T117">
        <f t="shared" si="34"/>
        <v>1</v>
      </c>
      <c r="U117">
        <v>1</v>
      </c>
      <c r="V117" t="str">
        <f t="shared" si="35"/>
        <v>insert into XWING.PILOT (ID, NAME, DESCRIPTION, LEVEL, COST, UNIQUENESS, SHIP_TYPE_ID, FACTION_ID, UPGRADE_TYPE_ID)
values ('99','Kaa''to Leeachos','Au début de la phase de combat, vous pouvez retirer 1 marqueur de concentration ou d''évasion d''un autre vaisseau allié situé à portée 1-2 et vous l''assigner.','5','15','1','21', '3', '1');</v>
      </c>
      <c r="W117" t="str">
        <f t="shared" si="36"/>
        <v>insert into XWING.PILOT_EXPANSION (ID, PILOT_ID, EXPANSION_ID, QUANTITY)
select '111', ID, '24','1' from XWING.PILOT where NAME = 'Kaa''to Leeachos' and FACTION_ID = '3';</v>
      </c>
      <c r="X117">
        <f t="shared" si="37"/>
        <v>0</v>
      </c>
      <c r="Y117">
        <f t="shared" si="38"/>
        <v>1</v>
      </c>
      <c r="Z117">
        <f t="shared" si="39"/>
        <v>1</v>
      </c>
    </row>
    <row r="118" spans="1:26" x14ac:dyDescent="0.25">
      <c r="A118" t="s">
        <v>106</v>
      </c>
      <c r="B118">
        <f t="shared" si="42"/>
        <v>100</v>
      </c>
      <c r="C118">
        <f t="shared" si="43"/>
        <v>100</v>
      </c>
      <c r="D118">
        <f t="shared" si="33"/>
        <v>112</v>
      </c>
      <c r="E118" s="80" t="s">
        <v>680</v>
      </c>
      <c r="F118" s="80" t="s">
        <v>918</v>
      </c>
      <c r="G118" s="80">
        <f t="shared" si="49"/>
        <v>181</v>
      </c>
      <c r="H118" t="s">
        <v>244</v>
      </c>
      <c r="I118">
        <v>24</v>
      </c>
      <c r="J118" t="s">
        <v>30</v>
      </c>
      <c r="K118">
        <v>21</v>
      </c>
      <c r="L118">
        <v>3</v>
      </c>
      <c r="M118">
        <v>13</v>
      </c>
      <c r="O118">
        <f t="shared" si="44"/>
        <v>0</v>
      </c>
      <c r="Q118">
        <v>3</v>
      </c>
      <c r="R118">
        <f t="shared" si="50"/>
        <v>1</v>
      </c>
      <c r="S118">
        <f t="shared" si="45"/>
        <v>2</v>
      </c>
      <c r="T118">
        <f t="shared" si="34"/>
        <v>2</v>
      </c>
      <c r="U118">
        <v>1</v>
      </c>
      <c r="V118" t="str">
        <f t="shared" si="35"/>
        <v>insert into XWING.PILOT (ID, NAME, DESCRIPTION, LEVEL, COST, UNIQUENESS, SHIP_TYPE_ID, FACTION_ID, UPGRADE_TYPE_ID)
values ('100','Soldat du Soleil Noir','&lt;i&gt;La vaste et influente organisation criminelle du Soleil Noir a toujours besoin de pilotes de talent, pourvu qu''ils ne soient pas trop regardants sur l''origine de leur paye.&lt;/i&gt;','3','13','0','21', '3', null);</v>
      </c>
      <c r="W118" t="str">
        <f t="shared" si="36"/>
        <v>insert into XWING.PILOT_EXPANSION (ID, PILOT_ID, EXPANSION_ID, QUANTITY)
select '112', ID, '24','2' from XWING.PILOT where NAME = 'Soldat du Soleil Noir' and FACTION_ID = '3';</v>
      </c>
      <c r="X118">
        <f t="shared" si="37"/>
        <v>0</v>
      </c>
      <c r="Y118">
        <f t="shared" si="38"/>
        <v>1</v>
      </c>
      <c r="Z118">
        <f t="shared" si="39"/>
        <v>1</v>
      </c>
    </row>
    <row r="119" spans="1:26" x14ac:dyDescent="0.25">
      <c r="B119">
        <f t="shared" si="42"/>
        <v>100</v>
      </c>
      <c r="C119" t="str">
        <f t="shared" si="43"/>
        <v/>
      </c>
      <c r="D119">
        <f t="shared" si="33"/>
        <v>112</v>
      </c>
      <c r="E119" s="80" t="s">
        <v>680</v>
      </c>
      <c r="G119" s="80">
        <f t="shared" si="49"/>
        <v>0</v>
      </c>
      <c r="H119" t="s">
        <v>244</v>
      </c>
      <c r="I119">
        <v>24</v>
      </c>
      <c r="J119" t="s">
        <v>30</v>
      </c>
      <c r="K119">
        <v>21</v>
      </c>
      <c r="L119">
        <v>3</v>
      </c>
      <c r="M119">
        <v>13</v>
      </c>
      <c r="O119">
        <f t="shared" si="44"/>
        <v>0</v>
      </c>
      <c r="Q119">
        <v>3</v>
      </c>
      <c r="R119">
        <f t="shared" si="50"/>
        <v>0</v>
      </c>
      <c r="S119">
        <f t="shared" si="45"/>
        <v>1</v>
      </c>
      <c r="T119">
        <f t="shared" si="34"/>
        <v>0</v>
      </c>
      <c r="U119">
        <v>1</v>
      </c>
      <c r="V119" t="str">
        <f t="shared" si="35"/>
        <v/>
      </c>
      <c r="W119" t="str">
        <f t="shared" si="36"/>
        <v/>
      </c>
      <c r="X119">
        <f t="shared" si="37"/>
        <v>0</v>
      </c>
      <c r="Y119">
        <f t="shared" si="38"/>
        <v>0</v>
      </c>
      <c r="Z119">
        <f t="shared" si="39"/>
        <v>0</v>
      </c>
    </row>
    <row r="120" spans="1:26" x14ac:dyDescent="0.25">
      <c r="A120" t="s">
        <v>106</v>
      </c>
      <c r="B120">
        <f t="shared" si="42"/>
        <v>101</v>
      </c>
      <c r="C120">
        <f t="shared" si="43"/>
        <v>101</v>
      </c>
      <c r="D120">
        <f t="shared" si="33"/>
        <v>113</v>
      </c>
      <c r="E120" s="80" t="s">
        <v>681</v>
      </c>
      <c r="F120" s="80" t="s">
        <v>919</v>
      </c>
      <c r="G120" s="80">
        <f t="shared" si="49"/>
        <v>243</v>
      </c>
      <c r="H120" t="s">
        <v>244</v>
      </c>
      <c r="I120">
        <v>24</v>
      </c>
      <c r="J120" t="s">
        <v>30</v>
      </c>
      <c r="K120">
        <v>21</v>
      </c>
      <c r="L120">
        <v>1</v>
      </c>
      <c r="M120">
        <v>12</v>
      </c>
      <c r="O120">
        <f t="shared" si="44"/>
        <v>0</v>
      </c>
      <c r="Q120">
        <v>3</v>
      </c>
      <c r="R120">
        <f t="shared" si="50"/>
        <v>1</v>
      </c>
      <c r="S120">
        <f t="shared" si="45"/>
        <v>2</v>
      </c>
      <c r="T120">
        <f t="shared" si="34"/>
        <v>2</v>
      </c>
      <c r="U120">
        <v>1</v>
      </c>
      <c r="V120" t="str">
        <f t="shared" si="35"/>
        <v>insert into XWING.PILOT (ID, NAME, DESCRIPTION, LEVEL, COST, UNIQUENESS, SHIP_TYPE_ID, FACTION_ID, UPGRADE_TYPE_ID)
values ('101','Pirate Binayre','&lt;i&gt;Le groupe de contrebandiers et de pirates de Kath Scarlet, qui agit depuis les Mondes Doubles de Talus et Tralus, n''a pas la réputation d''être fiable ni même honorable. Et ce ne sont pas les autres criminels qui diront le contraire...&lt;/i&gt;','1','12','0','21', '3', null);</v>
      </c>
      <c r="W120" t="str">
        <f t="shared" si="36"/>
        <v>insert into XWING.PILOT_EXPANSION (ID, PILOT_ID, EXPANSION_ID, QUANTITY)
select '113', ID, '24','2' from XWING.PILOT where NAME = 'Pirate Binayre' and FACTION_ID = '3';</v>
      </c>
      <c r="X120">
        <f t="shared" si="37"/>
        <v>0</v>
      </c>
      <c r="Y120">
        <f t="shared" si="38"/>
        <v>1</v>
      </c>
      <c r="Z120">
        <f t="shared" si="39"/>
        <v>1</v>
      </c>
    </row>
    <row r="121" spans="1:26" x14ac:dyDescent="0.25">
      <c r="B121">
        <f t="shared" si="42"/>
        <v>101</v>
      </c>
      <c r="C121" t="str">
        <f t="shared" si="43"/>
        <v/>
      </c>
      <c r="D121">
        <f t="shared" si="33"/>
        <v>113</v>
      </c>
      <c r="E121" s="80" t="s">
        <v>681</v>
      </c>
      <c r="G121" s="80">
        <f t="shared" si="49"/>
        <v>0</v>
      </c>
      <c r="H121" t="s">
        <v>244</v>
      </c>
      <c r="I121">
        <v>24</v>
      </c>
      <c r="J121" t="s">
        <v>30</v>
      </c>
      <c r="K121">
        <v>21</v>
      </c>
      <c r="L121">
        <v>1</v>
      </c>
      <c r="M121">
        <v>12</v>
      </c>
      <c r="O121">
        <f t="shared" si="44"/>
        <v>0</v>
      </c>
      <c r="Q121">
        <v>3</v>
      </c>
      <c r="R121">
        <f t="shared" si="50"/>
        <v>0</v>
      </c>
      <c r="S121">
        <f t="shared" si="45"/>
        <v>1</v>
      </c>
      <c r="T121">
        <f t="shared" si="34"/>
        <v>0</v>
      </c>
      <c r="U121">
        <v>1</v>
      </c>
      <c r="V121" t="str">
        <f t="shared" si="35"/>
        <v/>
      </c>
      <c r="W121" t="str">
        <f t="shared" si="36"/>
        <v/>
      </c>
      <c r="X121">
        <f t="shared" si="37"/>
        <v>0</v>
      </c>
      <c r="Y121">
        <f t="shared" si="38"/>
        <v>0</v>
      </c>
      <c r="Z121">
        <f t="shared" si="39"/>
        <v>0</v>
      </c>
    </row>
    <row r="122" spans="1:26" x14ac:dyDescent="0.25">
      <c r="A122" t="s">
        <v>106</v>
      </c>
      <c r="B122">
        <f t="shared" si="42"/>
        <v>102</v>
      </c>
      <c r="C122">
        <f t="shared" si="43"/>
        <v>102</v>
      </c>
      <c r="D122">
        <f t="shared" si="33"/>
        <v>114</v>
      </c>
      <c r="E122" s="80" t="s">
        <v>682</v>
      </c>
      <c r="F122" s="80" t="s">
        <v>920</v>
      </c>
      <c r="G122" s="80">
        <f t="shared" si="49"/>
        <v>101</v>
      </c>
      <c r="H122" t="s">
        <v>244</v>
      </c>
      <c r="I122">
        <v>24</v>
      </c>
      <c r="J122" t="s">
        <v>17</v>
      </c>
      <c r="K122">
        <v>20</v>
      </c>
      <c r="L122">
        <v>7</v>
      </c>
      <c r="M122">
        <v>24</v>
      </c>
      <c r="N122">
        <v>1</v>
      </c>
      <c r="O122">
        <f t="shared" si="44"/>
        <v>1</v>
      </c>
      <c r="P122">
        <v>1</v>
      </c>
      <c r="Q122">
        <v>3</v>
      </c>
      <c r="R122">
        <f t="shared" si="50"/>
        <v>0</v>
      </c>
      <c r="S122">
        <f t="shared" si="45"/>
        <v>1</v>
      </c>
      <c r="T122">
        <f t="shared" si="34"/>
        <v>1</v>
      </c>
      <c r="U122">
        <v>1</v>
      </c>
      <c r="V122" t="str">
        <f t="shared" si="35"/>
        <v>insert into XWING.PILOT (ID, NAME, DESCRIPTION, LEVEL, COST, UNIQUENESS, SHIP_TYPE_ID, FACTION_ID, UPGRADE_TYPE_ID)
values ('102','Kavil','Quand vous attaquez un vaisseau en dehors de votre arc de tir, lancez 1 dé d''attaque supplémentaire.','7','24','1','20', '3', '1');</v>
      </c>
      <c r="W122" t="str">
        <f t="shared" si="36"/>
        <v>insert into XWING.PILOT_EXPANSION (ID, PILOT_ID, EXPANSION_ID, QUANTITY)
select '114', ID, '24','1' from XWING.PILOT where NAME = 'Kavil' and FACTION_ID = '3';</v>
      </c>
      <c r="X122">
        <f t="shared" si="37"/>
        <v>0</v>
      </c>
      <c r="Y122">
        <f t="shared" si="38"/>
        <v>1</v>
      </c>
      <c r="Z122">
        <f t="shared" si="39"/>
        <v>1</v>
      </c>
    </row>
    <row r="123" spans="1:26" x14ac:dyDescent="0.25">
      <c r="A123" t="s">
        <v>106</v>
      </c>
      <c r="B123">
        <f t="shared" si="42"/>
        <v>103</v>
      </c>
      <c r="C123">
        <f t="shared" si="43"/>
        <v>103</v>
      </c>
      <c r="D123">
        <f t="shared" si="33"/>
        <v>115</v>
      </c>
      <c r="E123" s="80" t="s">
        <v>683</v>
      </c>
      <c r="F123" s="80" t="s">
        <v>921</v>
      </c>
      <c r="G123" s="80">
        <f t="shared" si="49"/>
        <v>115</v>
      </c>
      <c r="H123" t="s">
        <v>244</v>
      </c>
      <c r="I123">
        <v>24</v>
      </c>
      <c r="J123" t="s">
        <v>17</v>
      </c>
      <c r="K123">
        <v>20</v>
      </c>
      <c r="L123">
        <v>5</v>
      </c>
      <c r="M123">
        <v>22</v>
      </c>
      <c r="N123">
        <v>1</v>
      </c>
      <c r="O123">
        <f t="shared" si="44"/>
        <v>1</v>
      </c>
      <c r="Q123">
        <v>3</v>
      </c>
      <c r="R123">
        <f t="shared" si="50"/>
        <v>0</v>
      </c>
      <c r="S123">
        <f t="shared" si="45"/>
        <v>1</v>
      </c>
      <c r="T123">
        <f t="shared" si="34"/>
        <v>1</v>
      </c>
      <c r="U123">
        <v>1</v>
      </c>
      <c r="V123" t="str">
        <f t="shared" si="35"/>
        <v>insert into XWING.PILOT (ID, NAME, DESCRIPTION, LEVEL, COST, UNIQUENESS, SHIP_TYPE_ID, FACTION_ID, UPGRADE_TYPE_ID)
values ('103','Drea Renthal','Après avoir dépensé une acquisition de cible, vous pouvez recevoir 1 marqueur de stress pour verrouiller une cible.','5','22','1','20', '3', null);</v>
      </c>
      <c r="W123" t="str">
        <f t="shared" si="36"/>
        <v>insert into XWING.PILOT_EXPANSION (ID, PILOT_ID, EXPANSION_ID, QUANTITY)
select '115', ID, '24','1' from XWING.PILOT where NAME = 'Drea Renthal' and FACTION_ID = '3';</v>
      </c>
      <c r="X123">
        <f t="shared" si="37"/>
        <v>0</v>
      </c>
      <c r="Y123">
        <f t="shared" si="38"/>
        <v>1</v>
      </c>
      <c r="Z123">
        <f t="shared" si="39"/>
        <v>1</v>
      </c>
    </row>
    <row r="124" spans="1:26" x14ac:dyDescent="0.25">
      <c r="A124" t="s">
        <v>106</v>
      </c>
      <c r="B124">
        <f t="shared" si="42"/>
        <v>104</v>
      </c>
      <c r="C124">
        <f t="shared" si="43"/>
        <v>104</v>
      </c>
      <c r="D124">
        <f t="shared" si="33"/>
        <v>116</v>
      </c>
      <c r="E124" s="80" t="s">
        <v>684</v>
      </c>
      <c r="F124" s="80" t="s">
        <v>922</v>
      </c>
      <c r="G124" s="80">
        <f t="shared" si="49"/>
        <v>123</v>
      </c>
      <c r="H124" t="s">
        <v>244</v>
      </c>
      <c r="I124">
        <v>24</v>
      </c>
      <c r="J124" t="s">
        <v>17</v>
      </c>
      <c r="K124">
        <v>20</v>
      </c>
      <c r="L124">
        <v>4</v>
      </c>
      <c r="M124">
        <v>20</v>
      </c>
      <c r="O124">
        <f t="shared" si="44"/>
        <v>0</v>
      </c>
      <c r="Q124">
        <v>3</v>
      </c>
      <c r="R124">
        <f t="shared" si="50"/>
        <v>1</v>
      </c>
      <c r="S124">
        <f t="shared" si="45"/>
        <v>2</v>
      </c>
      <c r="T124">
        <f t="shared" si="34"/>
        <v>2</v>
      </c>
      <c r="U124">
        <v>1</v>
      </c>
      <c r="V124" t="str">
        <f t="shared" si="35"/>
        <v>insert into XWING.PILOT (ID, NAME, DESCRIPTION, LEVEL, COST, UNIQUENESS, SHIP_TYPE_ID, FACTION_ID, UPGRADE_TYPE_ID)
values ('104','Soudard','&lt;i&gt;La simple évocation de crédits impériaux peut attirer toutes sortes d''invividus totalement amoraux dans votre camp.&lt;/i&gt;','4','20','0','20', '3', null);</v>
      </c>
      <c r="W124" t="str">
        <f t="shared" si="36"/>
        <v>insert into XWING.PILOT_EXPANSION (ID, PILOT_ID, EXPANSION_ID, QUANTITY)
select '116', ID, '24','2' from XWING.PILOT where NAME = 'Soudard' and FACTION_ID = '3';</v>
      </c>
      <c r="X124">
        <f t="shared" si="37"/>
        <v>0</v>
      </c>
      <c r="Y124">
        <f t="shared" si="38"/>
        <v>1</v>
      </c>
      <c r="Z124">
        <f t="shared" si="39"/>
        <v>1</v>
      </c>
    </row>
    <row r="125" spans="1:26" x14ac:dyDescent="0.25">
      <c r="B125">
        <f t="shared" si="42"/>
        <v>104</v>
      </c>
      <c r="C125" t="str">
        <f t="shared" si="43"/>
        <v/>
      </c>
      <c r="D125">
        <f t="shared" si="33"/>
        <v>116</v>
      </c>
      <c r="E125" s="80" t="s">
        <v>684</v>
      </c>
      <c r="G125" s="80">
        <f t="shared" si="49"/>
        <v>0</v>
      </c>
      <c r="H125" t="s">
        <v>244</v>
      </c>
      <c r="I125">
        <v>24</v>
      </c>
      <c r="J125" t="s">
        <v>17</v>
      </c>
      <c r="K125">
        <v>20</v>
      </c>
      <c r="L125">
        <v>4</v>
      </c>
      <c r="M125">
        <v>20</v>
      </c>
      <c r="O125">
        <f t="shared" si="44"/>
        <v>0</v>
      </c>
      <c r="Q125">
        <v>3</v>
      </c>
      <c r="R125">
        <f t="shared" si="50"/>
        <v>0</v>
      </c>
      <c r="S125">
        <f t="shared" si="45"/>
        <v>1</v>
      </c>
      <c r="T125">
        <f t="shared" si="34"/>
        <v>0</v>
      </c>
      <c r="U125">
        <v>1</v>
      </c>
      <c r="V125" t="str">
        <f t="shared" si="35"/>
        <v/>
      </c>
      <c r="W125" t="str">
        <f t="shared" si="36"/>
        <v/>
      </c>
      <c r="X125">
        <f t="shared" si="37"/>
        <v>0</v>
      </c>
      <c r="Y125">
        <f t="shared" si="38"/>
        <v>0</v>
      </c>
      <c r="Z125">
        <f t="shared" si="39"/>
        <v>0</v>
      </c>
    </row>
    <row r="126" spans="1:26" x14ac:dyDescent="0.25">
      <c r="A126" t="s">
        <v>106</v>
      </c>
      <c r="B126">
        <f t="shared" si="42"/>
        <v>105</v>
      </c>
      <c r="C126">
        <f t="shared" si="43"/>
        <v>105</v>
      </c>
      <c r="D126">
        <f t="shared" si="33"/>
        <v>117</v>
      </c>
      <c r="E126" s="80" t="s">
        <v>685</v>
      </c>
      <c r="F126" s="80" t="s">
        <v>945</v>
      </c>
      <c r="G126" s="80">
        <f t="shared" si="49"/>
        <v>200</v>
      </c>
      <c r="H126" t="s">
        <v>244</v>
      </c>
      <c r="I126">
        <v>24</v>
      </c>
      <c r="J126" t="s">
        <v>17</v>
      </c>
      <c r="K126">
        <v>20</v>
      </c>
      <c r="L126">
        <v>2</v>
      </c>
      <c r="M126">
        <v>18</v>
      </c>
      <c r="O126">
        <f t="shared" si="44"/>
        <v>0</v>
      </c>
      <c r="Q126">
        <v>3</v>
      </c>
      <c r="R126">
        <f t="shared" si="50"/>
        <v>1</v>
      </c>
      <c r="S126">
        <f t="shared" si="45"/>
        <v>2</v>
      </c>
      <c r="T126">
        <f t="shared" si="34"/>
        <v>2</v>
      </c>
      <c r="V126" t="str">
        <f t="shared" si="35"/>
        <v>insert into XWING.PILOT (ID, NAME, DESCRIPTION, LEVEL, COST, UNIQUENESS, SHIP_TYPE_ID, FACTION_ID, UPGRADE_TYPE_ID)
values ('105','Malfrat','&lt;i&gt;Bien qu''il ne soit pas toujours très maniable, le Y-wing bénéficie d''une solide coque, de boucliers substantiels et d''une tourelle de cannons qui en font un excellent appareil de patrouille.&lt;/i&gt;','2','18','0','20', '3', null);</v>
      </c>
      <c r="W126" t="str">
        <f t="shared" si="36"/>
        <v>insert into XWING.PILOT_EXPANSION (ID, PILOT_ID, EXPANSION_ID, QUANTITY)
select '117', ID, '24','2' from XWING.PILOT where NAME = 'Malfrat' and FACTION_ID = '3';</v>
      </c>
      <c r="X126">
        <f t="shared" si="37"/>
        <v>0</v>
      </c>
      <c r="Y126">
        <f t="shared" si="38"/>
        <v>1</v>
      </c>
      <c r="Z126">
        <f t="shared" si="39"/>
        <v>1</v>
      </c>
    </row>
    <row r="127" spans="1:26" x14ac:dyDescent="0.25">
      <c r="B127">
        <f t="shared" si="42"/>
        <v>105</v>
      </c>
      <c r="C127" t="str">
        <f t="shared" si="43"/>
        <v/>
      </c>
      <c r="D127">
        <f t="shared" si="33"/>
        <v>117</v>
      </c>
      <c r="E127" s="80" t="s">
        <v>685</v>
      </c>
      <c r="G127" s="80">
        <f t="shared" si="49"/>
        <v>0</v>
      </c>
      <c r="H127" t="s">
        <v>244</v>
      </c>
      <c r="I127">
        <v>24</v>
      </c>
      <c r="J127" t="s">
        <v>17</v>
      </c>
      <c r="K127">
        <v>20</v>
      </c>
      <c r="L127">
        <v>2</v>
      </c>
      <c r="M127">
        <v>18</v>
      </c>
      <c r="O127">
        <f t="shared" si="44"/>
        <v>0</v>
      </c>
      <c r="Q127">
        <v>3</v>
      </c>
      <c r="R127">
        <f t="shared" si="50"/>
        <v>0</v>
      </c>
      <c r="S127">
        <f t="shared" si="45"/>
        <v>1</v>
      </c>
      <c r="T127">
        <f t="shared" si="34"/>
        <v>0</v>
      </c>
      <c r="V127" t="str">
        <f t="shared" si="35"/>
        <v/>
      </c>
      <c r="W127" t="str">
        <f t="shared" si="36"/>
        <v/>
      </c>
      <c r="X127">
        <f t="shared" si="37"/>
        <v>0</v>
      </c>
      <c r="Y127">
        <f t="shared" si="38"/>
        <v>0</v>
      </c>
      <c r="Z127">
        <f t="shared" si="39"/>
        <v>0</v>
      </c>
    </row>
    <row r="128" spans="1:26" x14ac:dyDescent="0.25">
      <c r="A128" t="s">
        <v>106</v>
      </c>
      <c r="B128">
        <f t="shared" si="42"/>
        <v>106</v>
      </c>
      <c r="C128">
        <f t="shared" si="43"/>
        <v>106</v>
      </c>
      <c r="D128">
        <f t="shared" si="33"/>
        <v>118</v>
      </c>
      <c r="E128" s="80" t="s">
        <v>554</v>
      </c>
      <c r="F128" s="80" t="s">
        <v>928</v>
      </c>
      <c r="G128" s="80">
        <f t="shared" si="49"/>
        <v>106</v>
      </c>
      <c r="H128" t="s">
        <v>244</v>
      </c>
      <c r="I128">
        <v>24</v>
      </c>
      <c r="J128" t="s">
        <v>76</v>
      </c>
      <c r="K128">
        <v>30</v>
      </c>
      <c r="L128">
        <v>8</v>
      </c>
      <c r="M128">
        <v>39</v>
      </c>
      <c r="N128">
        <v>1</v>
      </c>
      <c r="O128">
        <f t="shared" si="44"/>
        <v>1</v>
      </c>
      <c r="P128">
        <v>1</v>
      </c>
      <c r="Q128">
        <v>3</v>
      </c>
      <c r="R128">
        <f t="shared" si="50"/>
        <v>0</v>
      </c>
      <c r="S128">
        <f t="shared" si="45"/>
        <v>1</v>
      </c>
      <c r="T128">
        <f t="shared" si="34"/>
        <v>1</v>
      </c>
      <c r="V128" t="str">
        <f t="shared" si="35"/>
        <v>insert into XWING.PILOT (ID, NAME, DESCRIPTION, LEVEL, COST, UNIQUENESS, SHIP_TYPE_ID, FACTION_ID, UPGRADE_TYPE_ID)
values ('106','Boba Fett','Quand vous attaquez ou défendez, vous pouvez relancer 1 de vos dés pour chaque vaisseau ennemi à portée 1.','8','39','1','30', '3', '1');</v>
      </c>
      <c r="W128" t="str">
        <f t="shared" si="36"/>
        <v>insert into XWING.PILOT_EXPANSION (ID, PILOT_ID, EXPANSION_ID, QUANTITY)
select '118', ID, '24','1' from XWING.PILOT where NAME = 'Boba Fett' and FACTION_ID = '3';</v>
      </c>
      <c r="X128">
        <f t="shared" si="37"/>
        <v>0</v>
      </c>
      <c r="Y128">
        <f t="shared" si="38"/>
        <v>1</v>
      </c>
      <c r="Z128">
        <f t="shared" si="39"/>
        <v>1</v>
      </c>
    </row>
    <row r="129" spans="1:26" x14ac:dyDescent="0.25">
      <c r="A129" t="s">
        <v>106</v>
      </c>
      <c r="B129">
        <f t="shared" si="42"/>
        <v>107</v>
      </c>
      <c r="C129">
        <f t="shared" si="43"/>
        <v>107</v>
      </c>
      <c r="D129">
        <f t="shared" si="33"/>
        <v>119</v>
      </c>
      <c r="E129" s="80" t="s">
        <v>555</v>
      </c>
      <c r="F129" s="80" t="s">
        <v>929</v>
      </c>
      <c r="G129" s="80">
        <f t="shared" si="49"/>
        <v>104</v>
      </c>
      <c r="H129" t="s">
        <v>244</v>
      </c>
      <c r="I129">
        <v>24</v>
      </c>
      <c r="J129" t="s">
        <v>76</v>
      </c>
      <c r="K129">
        <v>30</v>
      </c>
      <c r="L129">
        <v>7</v>
      </c>
      <c r="M129">
        <v>38</v>
      </c>
      <c r="N129">
        <v>1</v>
      </c>
      <c r="O129">
        <f t="shared" si="44"/>
        <v>1</v>
      </c>
      <c r="P129">
        <v>1</v>
      </c>
      <c r="Q129">
        <v>3</v>
      </c>
      <c r="R129">
        <f t="shared" si="50"/>
        <v>0</v>
      </c>
      <c r="S129">
        <f t="shared" si="45"/>
        <v>1</v>
      </c>
      <c r="T129">
        <f t="shared" si="34"/>
        <v>1</v>
      </c>
      <c r="V129" t="str">
        <f t="shared" si="35"/>
        <v>insert into XWING.PILOT (ID, NAME, DESCRIPTION, LEVEL, COST, UNIQUENESS, SHIP_TYPE_ID, FACTION_ID, UPGRADE_TYPE_ID)
values ('107','Kath Scarlet','Quand vous attaquez un vaisseau dans votre arc de tir auxiliaire, lancez 1 dé d''attaque supplémentaire.','7','38','1','30', '3', '1');</v>
      </c>
      <c r="W129" t="str">
        <f t="shared" si="36"/>
        <v>insert into XWING.PILOT_EXPANSION (ID, PILOT_ID, EXPANSION_ID, QUANTITY)
select '119', ID, '24','1' from XWING.PILOT where NAME = 'Kath Scarlet' and FACTION_ID = '3';</v>
      </c>
      <c r="X129">
        <f t="shared" si="37"/>
        <v>0</v>
      </c>
      <c r="Y129">
        <f t="shared" si="38"/>
        <v>1</v>
      </c>
      <c r="Z129">
        <f t="shared" si="39"/>
        <v>1</v>
      </c>
    </row>
    <row r="130" spans="1:26" x14ac:dyDescent="0.25">
      <c r="A130" t="s">
        <v>106</v>
      </c>
      <c r="B130">
        <f t="shared" si="42"/>
        <v>108</v>
      </c>
      <c r="C130">
        <f t="shared" si="43"/>
        <v>108</v>
      </c>
      <c r="D130">
        <f t="shared" si="33"/>
        <v>120</v>
      </c>
      <c r="E130" s="80" t="s">
        <v>686</v>
      </c>
      <c r="F130" s="80" t="s">
        <v>939</v>
      </c>
      <c r="G130" s="80">
        <f t="shared" si="49"/>
        <v>338</v>
      </c>
      <c r="H130" t="s">
        <v>244</v>
      </c>
      <c r="I130">
        <v>24</v>
      </c>
      <c r="J130" t="s">
        <v>76</v>
      </c>
      <c r="K130">
        <v>30</v>
      </c>
      <c r="L130">
        <v>6</v>
      </c>
      <c r="M130">
        <v>36</v>
      </c>
      <c r="N130">
        <v>1</v>
      </c>
      <c r="O130">
        <f t="shared" si="44"/>
        <v>1</v>
      </c>
      <c r="Q130">
        <v>3</v>
      </c>
      <c r="R130">
        <f t="shared" si="50"/>
        <v>0</v>
      </c>
      <c r="S130">
        <f t="shared" si="45"/>
        <v>1</v>
      </c>
      <c r="T130">
        <f t="shared" si="34"/>
        <v>1</v>
      </c>
      <c r="V130" t="str">
        <f t="shared" si="35"/>
        <v>insert into XWING.PILOT (ID, NAME, DESCRIPTION, LEVEL, COST, UNIQUENESS, SHIP_TYPE_ID, FACTION_ID, UPGRADE_TYPE_ID)
values ('108','Emon Azzameen','Quand vous larguez une bombe, vous pouvez utiliser le gabarit (&lt;img class="smallicon" src="$path/dial/icone_turnleft.png"&gt;3), (&lt;img class="smallicon" src="$path/dial/icone_straight.png"&gt;3) ou (&lt;img class="smallicon" src="$path/dial/icone_turnright.png"&gt;3) au lieu du gabarit (&lt;img class="smallicon" src="$path/dial/icone_straight.png"&gt;1).','6','36','1','30', '3', null);</v>
      </c>
      <c r="W130" t="str">
        <f t="shared" si="36"/>
        <v>insert into XWING.PILOT_EXPANSION (ID, PILOT_ID, EXPANSION_ID, QUANTITY)
select '120', ID, '24','1' from XWING.PILOT where NAME = 'Emon Azzameen' and FACTION_ID = '3';</v>
      </c>
      <c r="X130">
        <f t="shared" si="37"/>
        <v>0</v>
      </c>
      <c r="Y130">
        <f t="shared" si="38"/>
        <v>1</v>
      </c>
      <c r="Z130">
        <f t="shared" si="39"/>
        <v>1</v>
      </c>
    </row>
    <row r="131" spans="1:26" x14ac:dyDescent="0.25">
      <c r="A131" t="s">
        <v>106</v>
      </c>
      <c r="B131">
        <f t="shared" si="42"/>
        <v>109</v>
      </c>
      <c r="C131">
        <f t="shared" si="43"/>
        <v>109</v>
      </c>
      <c r="D131">
        <f t="shared" ref="D131:D147" si="54">IF(E131&lt;&gt;E130,D130+1,D130)</f>
        <v>121</v>
      </c>
      <c r="E131" s="80" t="s">
        <v>687</v>
      </c>
      <c r="F131" s="80" t="s">
        <v>930</v>
      </c>
      <c r="G131" s="80">
        <f t="shared" si="49"/>
        <v>190</v>
      </c>
      <c r="H131" t="s">
        <v>244</v>
      </c>
      <c r="I131">
        <v>24</v>
      </c>
      <c r="J131" t="s">
        <v>76</v>
      </c>
      <c r="K131">
        <v>30</v>
      </c>
      <c r="L131">
        <v>5</v>
      </c>
      <c r="M131">
        <v>35</v>
      </c>
      <c r="O131">
        <f t="shared" si="44"/>
        <v>0</v>
      </c>
      <c r="Q131">
        <v>3</v>
      </c>
      <c r="R131">
        <f t="shared" si="50"/>
        <v>0</v>
      </c>
      <c r="S131">
        <f t="shared" si="45"/>
        <v>1</v>
      </c>
      <c r="T131">
        <f t="shared" ref="T131:T147" si="55">IF(E131&lt;&gt;E130,S131,0)</f>
        <v>1</v>
      </c>
      <c r="V131" t="str">
        <f t="shared" ref="V131:V171" si="56">IF(A131="x","insert into XWING.PILOT (ID, NAME, DESCRIPTION, LEVEL, COST, UNIQUENESS, SHIP_TYPE_ID, FACTION_ID, UPGRADE_TYPE_ID)
values ('"&amp;C131&amp;"','"&amp;E131&amp;"','"&amp;F131&amp;"','"&amp;L131&amp;"','"&amp;M131&amp;"','"&amp;O131&amp;"','"&amp;K131&amp;"', '"&amp;Q131&amp;"', "&amp;IF(P131&gt;0,"'"&amp;P131&amp;"'","null")&amp;");","")</f>
        <v>insert into XWING.PILOT (ID, NAME, DESCRIPTION, LEVEL, COST, UNIQUENESS, SHIP_TYPE_ID, FACTION_ID, UPGRADE_TYPE_ID)
values ('109','Mercenaire Mandalorien','&lt;i&gt;Même si les croisés mandaloriens furent décimés par la Vieille République, une poignée de mercenaires entreprenants s''en réclament encore et inspirent la terreur à leurs adversaires.&lt;/i&gt;','5','35','0','30', '3', null);</v>
      </c>
      <c r="W131" t="str">
        <f t="shared" ref="W131:W147" si="57">IF(E131&lt;&gt;E130,"insert into XWING.PILOT_EXPANSION (ID, PILOT_ID, EXPANSION_ID, QUANTITY)
select '"&amp;D131&amp;"', ID, '"&amp;I131&amp;"','"&amp;S131&amp;"' from XWING.PILOT where NAME = '"&amp;E131&amp;"' and FACTION_ID = '"&amp;Q131&amp;"';","")</f>
        <v>insert into XWING.PILOT_EXPANSION (ID, PILOT_ID, EXPANSION_ID, QUANTITY)
select '121', ID, '24','1' from XWING.PILOT where NAME = 'Mercenaire Mandalorien' and FACTION_ID = '3';</v>
      </c>
      <c r="X131">
        <f t="shared" ref="X131:X171" si="58">IF(A131="x",IF(F131="",1,0),0)</f>
        <v>0</v>
      </c>
      <c r="Y131">
        <f t="shared" ref="Y131:Y171" si="59">IF(A131="x",1,0)</f>
        <v>1</v>
      </c>
      <c r="Z131">
        <f t="shared" ref="Z131:Z147" si="60">IF(E131&lt;&gt;E130,1,0)</f>
        <v>1</v>
      </c>
    </row>
    <row r="132" spans="1:26" x14ac:dyDescent="0.25">
      <c r="A132" t="s">
        <v>106</v>
      </c>
      <c r="B132">
        <f t="shared" si="42"/>
        <v>110</v>
      </c>
      <c r="C132">
        <f t="shared" si="43"/>
        <v>110</v>
      </c>
      <c r="D132">
        <f t="shared" si="54"/>
        <v>122</v>
      </c>
      <c r="E132" s="80" t="s">
        <v>688</v>
      </c>
      <c r="F132" s="80" t="s">
        <v>923</v>
      </c>
      <c r="G132" s="80">
        <f t="shared" si="49"/>
        <v>209</v>
      </c>
      <c r="H132" t="s">
        <v>244</v>
      </c>
      <c r="I132">
        <v>24</v>
      </c>
      <c r="J132" t="s">
        <v>95</v>
      </c>
      <c r="K132">
        <v>31</v>
      </c>
      <c r="L132">
        <v>7</v>
      </c>
      <c r="M132">
        <v>23</v>
      </c>
      <c r="N132">
        <v>1</v>
      </c>
      <c r="O132">
        <f t="shared" si="44"/>
        <v>1</v>
      </c>
      <c r="P132">
        <v>1</v>
      </c>
      <c r="Q132">
        <v>3</v>
      </c>
      <c r="R132">
        <f t="shared" si="50"/>
        <v>0</v>
      </c>
      <c r="S132">
        <f t="shared" si="45"/>
        <v>1</v>
      </c>
      <c r="T132">
        <f t="shared" si="55"/>
        <v>1</v>
      </c>
      <c r="V132" t="str">
        <f t="shared" si="56"/>
        <v>insert into XWING.PILOT (ID, NAME, DESCRIPTION, LEVEL, COST, UNIQUENESS, SHIP_TYPE_ID, FACTION_ID, UPGRADE_TYPE_ID)
values ('110','Dace Bonearm','Quand un vaisseau ennemi situé à portée 1-3 reçoit au moins 1 marqueur ionique, si vous n''êtes pas déjà sous l''effet du stress, vous pouvez recevoir 1 marqueur de stress pour que ce vaisseau subisse 1 dégât.','7','23','1','31', '3', '1');</v>
      </c>
      <c r="W132" t="str">
        <f t="shared" si="57"/>
        <v>insert into XWING.PILOT_EXPANSION (ID, PILOT_ID, EXPANSION_ID, QUANTITY)
select '122', ID, '24','1' from XWING.PILOT where NAME = 'Dace Bonearm' and FACTION_ID = '3';</v>
      </c>
      <c r="X132">
        <f t="shared" si="58"/>
        <v>0</v>
      </c>
      <c r="Y132">
        <f t="shared" si="59"/>
        <v>1</v>
      </c>
      <c r="Z132">
        <f t="shared" si="60"/>
        <v>1</v>
      </c>
    </row>
    <row r="133" spans="1:26" x14ac:dyDescent="0.25">
      <c r="A133" t="s">
        <v>106</v>
      </c>
      <c r="B133">
        <f t="shared" si="42"/>
        <v>111</v>
      </c>
      <c r="C133">
        <f t="shared" si="43"/>
        <v>111</v>
      </c>
      <c r="D133">
        <f t="shared" si="54"/>
        <v>123</v>
      </c>
      <c r="E133" s="80" t="s">
        <v>689</v>
      </c>
      <c r="F133" s="80" t="s">
        <v>946</v>
      </c>
      <c r="G133" s="80">
        <f t="shared" si="49"/>
        <v>155</v>
      </c>
      <c r="H133" t="s">
        <v>244</v>
      </c>
      <c r="I133">
        <v>24</v>
      </c>
      <c r="J133" t="s">
        <v>95</v>
      </c>
      <c r="K133">
        <v>31</v>
      </c>
      <c r="L133">
        <v>5</v>
      </c>
      <c r="M133">
        <v>20</v>
      </c>
      <c r="N133">
        <v>1</v>
      </c>
      <c r="O133">
        <f t="shared" si="44"/>
        <v>1</v>
      </c>
      <c r="P133">
        <v>1</v>
      </c>
      <c r="Q133">
        <v>3</v>
      </c>
      <c r="R133">
        <f t="shared" si="50"/>
        <v>0</v>
      </c>
      <c r="S133">
        <f t="shared" si="45"/>
        <v>1</v>
      </c>
      <c r="T133">
        <f t="shared" si="55"/>
        <v>1</v>
      </c>
      <c r="V133" t="str">
        <f t="shared" si="56"/>
        <v>insert into XWING.PILOT (ID, NAME, DESCRIPTION, LEVEL, COST, UNIQUENESS, SHIP_TYPE_ID, FACTION_ID, UPGRADE_TYPE_ID)
values ('111','Palob Codalhi','Au début de la phase de combat, vous pouvez retirer 1 marqueur de concentration ou d''évasion d''un vaisseau ennemi situé à portée 1-2 et vous l''assigner.','5','20','1','31', '3', '1');</v>
      </c>
      <c r="W133" t="str">
        <f t="shared" si="57"/>
        <v>insert into XWING.PILOT_EXPANSION (ID, PILOT_ID, EXPANSION_ID, QUANTITY)
select '123', ID, '24','1' from XWING.PILOT where NAME = 'Palob Codalhi' and FACTION_ID = '3';</v>
      </c>
      <c r="X133">
        <f t="shared" si="58"/>
        <v>0</v>
      </c>
      <c r="Y133">
        <f t="shared" si="59"/>
        <v>1</v>
      </c>
      <c r="Z133">
        <f t="shared" si="60"/>
        <v>1</v>
      </c>
    </row>
    <row r="134" spans="1:26" x14ac:dyDescent="0.25">
      <c r="A134" t="s">
        <v>106</v>
      </c>
      <c r="B134">
        <f t="shared" si="42"/>
        <v>112</v>
      </c>
      <c r="C134">
        <f t="shared" si="43"/>
        <v>112</v>
      </c>
      <c r="D134">
        <f t="shared" si="54"/>
        <v>124</v>
      </c>
      <c r="E134" s="80" t="s">
        <v>690</v>
      </c>
      <c r="F134" s="80" t="s">
        <v>924</v>
      </c>
      <c r="G134" s="80">
        <f t="shared" si="49"/>
        <v>192</v>
      </c>
      <c r="H134" t="s">
        <v>244</v>
      </c>
      <c r="I134">
        <v>24</v>
      </c>
      <c r="J134" t="s">
        <v>95</v>
      </c>
      <c r="K134">
        <v>31</v>
      </c>
      <c r="L134">
        <v>3</v>
      </c>
      <c r="M134">
        <v>19</v>
      </c>
      <c r="N134">
        <v>1</v>
      </c>
      <c r="O134">
        <f t="shared" si="44"/>
        <v>1</v>
      </c>
      <c r="P134">
        <v>1</v>
      </c>
      <c r="Q134">
        <v>3</v>
      </c>
      <c r="R134">
        <f t="shared" si="50"/>
        <v>0</v>
      </c>
      <c r="S134">
        <f t="shared" si="45"/>
        <v>1</v>
      </c>
      <c r="T134">
        <f t="shared" si="55"/>
        <v>1</v>
      </c>
      <c r="V134" t="str">
        <f t="shared" si="56"/>
        <v>insert into XWING.PILOT (ID, NAME, DESCRIPTION, LEVEL, COST, UNIQUENESS, SHIP_TYPE_ID, FACTION_ID, UPGRADE_TYPE_ID)
values ('112','Torkil Mux','A la fin de la phase d''activation, choisissez 1 vaisseau ennemi situé à portée 1-2. Jusqu''à la fin de la phase de combat, considérez que la valeur de pilotage de ce vaisseau est égale à "0".','3','19','1','31', '3', '1');</v>
      </c>
      <c r="W134" t="str">
        <f t="shared" si="57"/>
        <v>insert into XWING.PILOT_EXPANSION (ID, PILOT_ID, EXPANSION_ID, QUANTITY)
select '124', ID, '24','1' from XWING.PILOT where NAME = 'Torkil Mux' and FACTION_ID = '3';</v>
      </c>
      <c r="X134">
        <f t="shared" si="58"/>
        <v>0</v>
      </c>
      <c r="Y134">
        <f t="shared" si="59"/>
        <v>1</v>
      </c>
      <c r="Z134">
        <f t="shared" si="60"/>
        <v>1</v>
      </c>
    </row>
    <row r="135" spans="1:26" x14ac:dyDescent="0.25">
      <c r="A135" t="s">
        <v>106</v>
      </c>
      <c r="B135">
        <f t="shared" si="42"/>
        <v>113</v>
      </c>
      <c r="C135">
        <f t="shared" si="43"/>
        <v>113</v>
      </c>
      <c r="D135">
        <f t="shared" si="54"/>
        <v>125</v>
      </c>
      <c r="E135" s="80" t="s">
        <v>691</v>
      </c>
      <c r="F135" s="80" t="s">
        <v>925</v>
      </c>
      <c r="G135" s="80">
        <f t="shared" si="49"/>
        <v>177</v>
      </c>
      <c r="H135" t="s">
        <v>244</v>
      </c>
      <c r="I135">
        <v>24</v>
      </c>
      <c r="J135" t="s">
        <v>95</v>
      </c>
      <c r="K135">
        <v>31</v>
      </c>
      <c r="L135">
        <v>1</v>
      </c>
      <c r="M135">
        <v>16</v>
      </c>
      <c r="O135">
        <f t="shared" si="44"/>
        <v>0</v>
      </c>
      <c r="Q135">
        <v>3</v>
      </c>
      <c r="R135">
        <f t="shared" si="50"/>
        <v>0</v>
      </c>
      <c r="S135">
        <f t="shared" si="45"/>
        <v>1</v>
      </c>
      <c r="T135">
        <f t="shared" si="55"/>
        <v>1</v>
      </c>
      <c r="V135" t="str">
        <f t="shared" si="56"/>
        <v>insert into XWING.PILOT (ID, NAME, DESCRIPTION, LEVEL, COST, UNIQUENESS, SHIP_TYPE_ID, FACTION_ID, UPGRADE_TYPE_ID)
values ('113','Trafiquant d''épice','&lt;i&gt;Sans rien de plus que l''envie de s''envoler et un dépôt de ferraille sous la main, les mécanos les plus habiles sont capables de construire un vaisseau de toutes pièces.&lt;/i&gt;','1','16','0','31', '3', null);</v>
      </c>
      <c r="W135" t="str">
        <f t="shared" si="57"/>
        <v>insert into XWING.PILOT_EXPANSION (ID, PILOT_ID, EXPANSION_ID, QUANTITY)
select '125', ID, '24','1' from XWING.PILOT where NAME = 'Trafiquant d''épice' and FACTION_ID = '3';</v>
      </c>
      <c r="X135">
        <f t="shared" si="58"/>
        <v>0</v>
      </c>
      <c r="Y135">
        <f t="shared" si="59"/>
        <v>1</v>
      </c>
      <c r="Z135">
        <f t="shared" si="60"/>
        <v>1</v>
      </c>
    </row>
    <row r="136" spans="1:26" x14ac:dyDescent="0.25">
      <c r="A136" t="s">
        <v>106</v>
      </c>
      <c r="B136">
        <f t="shared" si="42"/>
        <v>114</v>
      </c>
      <c r="C136">
        <f t="shared" si="43"/>
        <v>114</v>
      </c>
      <c r="D136">
        <f t="shared" si="54"/>
        <v>126</v>
      </c>
      <c r="E136" s="80" t="s">
        <v>693</v>
      </c>
      <c r="F136" s="80" t="s">
        <v>940</v>
      </c>
      <c r="G136" s="80">
        <f t="shared" si="49"/>
        <v>205</v>
      </c>
      <c r="H136" t="s">
        <v>304</v>
      </c>
      <c r="I136">
        <v>25</v>
      </c>
      <c r="J136" t="s">
        <v>304</v>
      </c>
      <c r="K136">
        <v>22</v>
      </c>
      <c r="L136">
        <v>7</v>
      </c>
      <c r="M136">
        <v>31</v>
      </c>
      <c r="N136">
        <v>1</v>
      </c>
      <c r="O136">
        <f t="shared" si="44"/>
        <v>1</v>
      </c>
      <c r="P136">
        <v>1</v>
      </c>
      <c r="Q136">
        <v>3</v>
      </c>
      <c r="R136">
        <f t="shared" ref="R136:R167" si="61">IF(E136=E137,S137,0)</f>
        <v>0</v>
      </c>
      <c r="S136">
        <f t="shared" si="45"/>
        <v>1</v>
      </c>
      <c r="T136">
        <f t="shared" si="55"/>
        <v>1</v>
      </c>
      <c r="V136" t="str">
        <f t="shared" si="56"/>
        <v>insert into XWING.PILOT (ID, NAME, DESCRIPTION, LEVEL, COST, UNIQUENESS, SHIP_TYPE_ID, FACTION_ID, UPGRADE_TYPE_ID)
values ('114','Prince Xizor','Quand vous défendez, un vaisseau allié à portée 1 peut subir 1 résultat &lt;img class="smallicon" src="$path/icone_hit.png"&gt; ou &lt;img class="smallicon" src="$path/icone_criticalhit.png"&gt; restant à votre place.','7','31','1','22', '3', '1');</v>
      </c>
      <c r="W136" t="str">
        <f t="shared" si="57"/>
        <v>insert into XWING.PILOT_EXPANSION (ID, PILOT_ID, EXPANSION_ID, QUANTITY)
select '126', ID, '25','1' from XWING.PILOT where NAME = 'Prince Xizor' and FACTION_ID = '3';</v>
      </c>
      <c r="X136">
        <f t="shared" si="58"/>
        <v>0</v>
      </c>
      <c r="Y136">
        <f t="shared" si="59"/>
        <v>1</v>
      </c>
      <c r="Z136">
        <f t="shared" si="60"/>
        <v>1</v>
      </c>
    </row>
    <row r="137" spans="1:26" x14ac:dyDescent="0.25">
      <c r="A137" t="s">
        <v>106</v>
      </c>
      <c r="B137">
        <f t="shared" si="42"/>
        <v>115</v>
      </c>
      <c r="C137">
        <f t="shared" si="43"/>
        <v>115</v>
      </c>
      <c r="D137">
        <f t="shared" si="54"/>
        <v>127</v>
      </c>
      <c r="E137" s="80" t="s">
        <v>694</v>
      </c>
      <c r="F137" s="80" t="s">
        <v>908</v>
      </c>
      <c r="G137" s="80">
        <f t="shared" si="49"/>
        <v>145</v>
      </c>
      <c r="H137" t="s">
        <v>304</v>
      </c>
      <c r="I137">
        <v>25</v>
      </c>
      <c r="J137" t="s">
        <v>304</v>
      </c>
      <c r="K137">
        <v>22</v>
      </c>
      <c r="L137">
        <v>5</v>
      </c>
      <c r="M137">
        <v>30</v>
      </c>
      <c r="N137">
        <v>1</v>
      </c>
      <c r="O137">
        <f t="shared" si="44"/>
        <v>1</v>
      </c>
      <c r="P137">
        <v>1</v>
      </c>
      <c r="Q137">
        <v>3</v>
      </c>
      <c r="R137">
        <f t="shared" si="61"/>
        <v>0</v>
      </c>
      <c r="S137">
        <f t="shared" si="45"/>
        <v>1</v>
      </c>
      <c r="T137">
        <f t="shared" si="55"/>
        <v>1</v>
      </c>
      <c r="V137" t="str">
        <f t="shared" si="56"/>
        <v>insert into XWING.PILOT (ID, NAME, DESCRIPTION, LEVEL, COST, UNIQUENESS, SHIP_TYPE_ID, FACTION_ID, UPGRADE_TYPE_ID)
values ('115','Guri','Au début de la phase de combat, si vous êtes à portée 1 d''un vaisseau ennemi, vous pouvez assigner 1 marqueur de concentration à votre vaisseau.','5','30','1','22', '3', '1');</v>
      </c>
      <c r="W137" t="str">
        <f t="shared" si="57"/>
        <v>insert into XWING.PILOT_EXPANSION (ID, PILOT_ID, EXPANSION_ID, QUANTITY)
select '127', ID, '25','1' from XWING.PILOT where NAME = 'Guri' and FACTION_ID = '3';</v>
      </c>
      <c r="X137">
        <f t="shared" si="58"/>
        <v>0</v>
      </c>
      <c r="Y137">
        <f t="shared" si="59"/>
        <v>1</v>
      </c>
      <c r="Z137">
        <f t="shared" si="60"/>
        <v>1</v>
      </c>
    </row>
    <row r="138" spans="1:26" x14ac:dyDescent="0.25">
      <c r="A138" t="s">
        <v>106</v>
      </c>
      <c r="B138">
        <f t="shared" si="42"/>
        <v>116</v>
      </c>
      <c r="C138">
        <f t="shared" si="43"/>
        <v>116</v>
      </c>
      <c r="D138">
        <f t="shared" si="54"/>
        <v>128</v>
      </c>
      <c r="E138" s="80" t="s">
        <v>695</v>
      </c>
      <c r="F138" s="80" t="s">
        <v>910</v>
      </c>
      <c r="G138" s="80">
        <f t="shared" si="49"/>
        <v>124</v>
      </c>
      <c r="H138" t="s">
        <v>304</v>
      </c>
      <c r="I138">
        <v>25</v>
      </c>
      <c r="J138" t="s">
        <v>304</v>
      </c>
      <c r="K138">
        <v>22</v>
      </c>
      <c r="L138">
        <v>3</v>
      </c>
      <c r="M138">
        <v>27</v>
      </c>
      <c r="O138">
        <f t="shared" si="44"/>
        <v>0</v>
      </c>
      <c r="Q138">
        <v>3</v>
      </c>
      <c r="R138">
        <f t="shared" si="61"/>
        <v>0</v>
      </c>
      <c r="S138">
        <f t="shared" si="45"/>
        <v>1</v>
      </c>
      <c r="T138">
        <f t="shared" si="55"/>
        <v>1</v>
      </c>
      <c r="V138" t="str">
        <f t="shared" si="56"/>
        <v>insert into XWING.PILOT (ID, NAME, DESCRIPTION, LEVEL, COST, UNIQUENESS, SHIP_TYPE_ID, FACTION_ID, UPGRADE_TYPE_ID)
values ('116','Vigo du Soleil Noir','&lt;i&gt;Après le succès que connut le prototype &lt;/i&gt;Virago&lt;i&gt;, le module d''attaque de classe StarViper fut produit en série.&lt;/i&gt;','3','27','0','22', '3', null);</v>
      </c>
      <c r="W138" t="str">
        <f t="shared" si="57"/>
        <v>insert into XWING.PILOT_EXPANSION (ID, PILOT_ID, EXPANSION_ID, QUANTITY)
select '128', ID, '25','1' from XWING.PILOT where NAME = 'Vigo du Soleil Noir' and FACTION_ID = '3';</v>
      </c>
      <c r="X138">
        <f t="shared" si="58"/>
        <v>0</v>
      </c>
      <c r="Y138">
        <f t="shared" si="59"/>
        <v>1</v>
      </c>
      <c r="Z138">
        <f t="shared" si="60"/>
        <v>1</v>
      </c>
    </row>
    <row r="139" spans="1:26" x14ac:dyDescent="0.25">
      <c r="A139" t="s">
        <v>106</v>
      </c>
      <c r="B139">
        <f t="shared" si="42"/>
        <v>117</v>
      </c>
      <c r="C139">
        <f t="shared" si="43"/>
        <v>117</v>
      </c>
      <c r="D139">
        <f t="shared" si="54"/>
        <v>129</v>
      </c>
      <c r="E139" s="80" t="s">
        <v>696</v>
      </c>
      <c r="F139" s="80" t="s">
        <v>909</v>
      </c>
      <c r="G139" s="80">
        <f t="shared" si="49"/>
        <v>168</v>
      </c>
      <c r="H139" t="s">
        <v>304</v>
      </c>
      <c r="I139">
        <v>25</v>
      </c>
      <c r="J139" t="s">
        <v>304</v>
      </c>
      <c r="K139">
        <v>22</v>
      </c>
      <c r="L139">
        <v>1</v>
      </c>
      <c r="M139">
        <v>25</v>
      </c>
      <c r="O139">
        <f t="shared" si="44"/>
        <v>0</v>
      </c>
      <c r="Q139">
        <v>3</v>
      </c>
      <c r="R139">
        <f t="shared" si="61"/>
        <v>0</v>
      </c>
      <c r="S139">
        <f t="shared" si="45"/>
        <v>1</v>
      </c>
      <c r="T139">
        <f t="shared" si="55"/>
        <v>1</v>
      </c>
      <c r="V139" t="str">
        <f t="shared" si="56"/>
        <v>insert into XWING.PILOT (ID, NAME, DESCRIPTION, LEVEL, COST, UNIQUENESS, SHIP_TYPE_ID, FACTION_ID, UPGRADE_TYPE_ID)
values ('117','Homme de main du Soleil Noir','&lt;i&gt;Le Prince Xizor en personne collabora avec MandalMotors pour concevoir le module d''attaque &lt;/i&gt;StarViper&lt;i&gt;, l''un des plus redoutables chasseurs de la galaxie.&lt;/i&gt;','1','25','0','22', '3', null);</v>
      </c>
      <c r="W139" t="str">
        <f t="shared" si="57"/>
        <v>insert into XWING.PILOT_EXPANSION (ID, PILOT_ID, EXPANSION_ID, QUANTITY)
select '129', ID, '25','1' from XWING.PILOT where NAME = 'Homme de main du Soleil Noir' and FACTION_ID = '3';</v>
      </c>
      <c r="X139">
        <f t="shared" si="58"/>
        <v>0</v>
      </c>
      <c r="Y139">
        <f t="shared" si="59"/>
        <v>1</v>
      </c>
      <c r="Z139">
        <f t="shared" si="60"/>
        <v>1</v>
      </c>
    </row>
    <row r="140" spans="1:26" x14ac:dyDescent="0.25">
      <c r="A140" t="s">
        <v>106</v>
      </c>
      <c r="B140">
        <f t="shared" si="42"/>
        <v>118</v>
      </c>
      <c r="C140">
        <f t="shared" si="43"/>
        <v>118</v>
      </c>
      <c r="D140">
        <f t="shared" si="54"/>
        <v>130</v>
      </c>
      <c r="E140" s="80" t="s">
        <v>697</v>
      </c>
      <c r="F140" s="80" t="s">
        <v>911</v>
      </c>
      <c r="G140" s="80">
        <f t="shared" si="49"/>
        <v>82</v>
      </c>
      <c r="H140" t="s">
        <v>305</v>
      </c>
      <c r="I140">
        <v>26</v>
      </c>
      <c r="J140" t="s">
        <v>692</v>
      </c>
      <c r="K140">
        <v>23</v>
      </c>
      <c r="L140">
        <v>8</v>
      </c>
      <c r="M140">
        <v>20</v>
      </c>
      <c r="N140">
        <v>1</v>
      </c>
      <c r="O140">
        <f t="shared" si="44"/>
        <v>1</v>
      </c>
      <c r="P140">
        <v>1</v>
      </c>
      <c r="Q140">
        <v>3</v>
      </c>
      <c r="R140">
        <f t="shared" si="61"/>
        <v>0</v>
      </c>
      <c r="S140">
        <f t="shared" si="45"/>
        <v>1</v>
      </c>
      <c r="T140">
        <f t="shared" si="55"/>
        <v>1</v>
      </c>
      <c r="V140" t="str">
        <f t="shared" si="56"/>
        <v>insert into XWING.PILOT (ID, NAME, DESCRIPTION, LEVEL, COST, UNIQUENESS, SHIP_TYPE_ID, FACTION_ID, UPGRADE_TYPE_ID)
values ('118','Serissu','Quand un autre vaisseau allié à portée 1 défend, il peut relancer 1 dé de défense.','8','20','1','23', '3', '1');</v>
      </c>
      <c r="W140" t="str">
        <f t="shared" si="57"/>
        <v>insert into XWING.PILOT_EXPANSION (ID, PILOT_ID, EXPANSION_ID, QUANTITY)
select '130', ID, '26','1' from XWING.PILOT where NAME = 'Serissu' and FACTION_ID = '3';</v>
      </c>
      <c r="X140">
        <f t="shared" si="58"/>
        <v>0</v>
      </c>
      <c r="Y140">
        <f t="shared" si="59"/>
        <v>1</v>
      </c>
      <c r="Z140">
        <f t="shared" si="60"/>
        <v>1</v>
      </c>
    </row>
    <row r="141" spans="1:26" x14ac:dyDescent="0.25">
      <c r="A141" t="s">
        <v>106</v>
      </c>
      <c r="B141">
        <f t="shared" ref="B141:B171" si="62">IF(A141="x",B140+1,B140)</f>
        <v>119</v>
      </c>
      <c r="C141">
        <f t="shared" ref="C141:C171" si="63">IF(A141="x",B141,"")</f>
        <v>119</v>
      </c>
      <c r="D141">
        <f t="shared" si="54"/>
        <v>131</v>
      </c>
      <c r="E141" s="80" t="s">
        <v>698</v>
      </c>
      <c r="F141" s="80" t="s">
        <v>912</v>
      </c>
      <c r="G141" s="80">
        <f t="shared" ref="G141:G147" si="64">LEN(F141)</f>
        <v>140</v>
      </c>
      <c r="H141" t="s">
        <v>305</v>
      </c>
      <c r="I141">
        <v>26</v>
      </c>
      <c r="J141" t="s">
        <v>692</v>
      </c>
      <c r="K141">
        <v>23</v>
      </c>
      <c r="L141">
        <v>6</v>
      </c>
      <c r="M141">
        <v>18</v>
      </c>
      <c r="N141">
        <v>1</v>
      </c>
      <c r="O141">
        <f t="shared" ref="O141:O171" si="65">IF(N141=1,1,0)</f>
        <v>1</v>
      </c>
      <c r="Q141">
        <v>3</v>
      </c>
      <c r="R141">
        <f t="shared" si="61"/>
        <v>0</v>
      </c>
      <c r="S141">
        <f t="shared" ref="S141:S171" si="66">R141+1</f>
        <v>1</v>
      </c>
      <c r="T141">
        <f t="shared" si="55"/>
        <v>1</v>
      </c>
      <c r="V141" t="str">
        <f t="shared" si="56"/>
        <v>insert into XWING.PILOT (ID, NAME, DESCRIPTION, LEVEL, COST, UNIQUENESS, SHIP_TYPE_ID, FACTION_ID, UPGRADE_TYPE_ID)
values ('119','Laetin A''shera','Après avoir défendu contre une attaque, si cette dernière ne vous a pas touché, vous pouvez assigner 1 marqueur d''évasion à votre vaisseau.','6','18','1','23', '3', null);</v>
      </c>
      <c r="W141" t="str">
        <f t="shared" si="57"/>
        <v>insert into XWING.PILOT_EXPANSION (ID, PILOT_ID, EXPANSION_ID, QUANTITY)
select '131', ID, '26','1' from XWING.PILOT where NAME = 'Laetin A''shera' and FACTION_ID = '3';</v>
      </c>
      <c r="X141">
        <f t="shared" si="58"/>
        <v>0</v>
      </c>
      <c r="Y141">
        <f t="shared" si="59"/>
        <v>1</v>
      </c>
      <c r="Z141">
        <f t="shared" si="60"/>
        <v>1</v>
      </c>
    </row>
    <row r="142" spans="1:26" x14ac:dyDescent="0.25">
      <c r="A142" t="s">
        <v>106</v>
      </c>
      <c r="B142">
        <f t="shared" si="62"/>
        <v>120</v>
      </c>
      <c r="C142">
        <f t="shared" si="63"/>
        <v>120</v>
      </c>
      <c r="D142">
        <f t="shared" si="54"/>
        <v>132</v>
      </c>
      <c r="E142" s="80" t="s">
        <v>699</v>
      </c>
      <c r="F142" s="80" t="s">
        <v>913</v>
      </c>
      <c r="G142" s="80">
        <f t="shared" si="64"/>
        <v>236</v>
      </c>
      <c r="H142" t="s">
        <v>305</v>
      </c>
      <c r="I142">
        <v>26</v>
      </c>
      <c r="J142" t="s">
        <v>692</v>
      </c>
      <c r="K142">
        <v>23</v>
      </c>
      <c r="L142">
        <v>5</v>
      </c>
      <c r="M142">
        <v>17</v>
      </c>
      <c r="O142">
        <f t="shared" si="65"/>
        <v>0</v>
      </c>
      <c r="P142">
        <v>1</v>
      </c>
      <c r="Q142">
        <v>3</v>
      </c>
      <c r="R142">
        <f t="shared" si="61"/>
        <v>0</v>
      </c>
      <c r="S142">
        <f t="shared" si="66"/>
        <v>1</v>
      </c>
      <c r="T142">
        <f t="shared" si="55"/>
        <v>1</v>
      </c>
      <c r="V142" t="str">
        <f t="shared" si="56"/>
        <v>insert into XWING.PILOT (ID, NAME, DESCRIPTION, LEVEL, COST, UNIQUENESS, SHIP_TYPE_ID, FACTION_ID, UPGRADE_TYPE_ID)
values ('120','Vétéran de Tansarri Point','&lt;i&gt;La défaite de l''as du Soleil Noir Talonbane Cobra, abattu par les contrebandiers de Car''das, changea le cours de la bataille de la station Tansarii Point. Les survivants de cette escarmouche sont respectés dans tout le secteur.&lt;/i&gt;','5','17','0','23', '3', '1');</v>
      </c>
      <c r="W142" t="str">
        <f t="shared" si="57"/>
        <v>insert into XWING.PILOT_EXPANSION (ID, PILOT_ID, EXPANSION_ID, QUANTITY)
select '132', ID, '26','1' from XWING.PILOT where NAME = 'Vétéran de Tansarri Point' and FACTION_ID = '3';</v>
      </c>
      <c r="X142">
        <f t="shared" si="58"/>
        <v>0</v>
      </c>
      <c r="Y142">
        <f t="shared" si="59"/>
        <v>1</v>
      </c>
      <c r="Z142">
        <f t="shared" si="60"/>
        <v>1</v>
      </c>
    </row>
    <row r="143" spans="1:26" x14ac:dyDescent="0.25">
      <c r="A143" t="s">
        <v>106</v>
      </c>
      <c r="B143">
        <f t="shared" si="62"/>
        <v>121</v>
      </c>
      <c r="C143">
        <f t="shared" si="63"/>
        <v>121</v>
      </c>
      <c r="D143">
        <f t="shared" si="54"/>
        <v>133</v>
      </c>
      <c r="E143" s="80" t="s">
        <v>700</v>
      </c>
      <c r="F143" s="80" t="s">
        <v>914</v>
      </c>
      <c r="G143" s="80">
        <f t="shared" si="64"/>
        <v>211</v>
      </c>
      <c r="H143" t="s">
        <v>305</v>
      </c>
      <c r="I143">
        <v>26</v>
      </c>
      <c r="J143" t="s">
        <v>692</v>
      </c>
      <c r="K143">
        <v>23</v>
      </c>
      <c r="L143">
        <v>2</v>
      </c>
      <c r="M143">
        <v>14</v>
      </c>
      <c r="O143">
        <f t="shared" si="65"/>
        <v>0</v>
      </c>
      <c r="Q143">
        <v>3</v>
      </c>
      <c r="R143">
        <f t="shared" si="61"/>
        <v>0</v>
      </c>
      <c r="S143">
        <f t="shared" si="66"/>
        <v>1</v>
      </c>
      <c r="T143">
        <f t="shared" si="55"/>
        <v>1</v>
      </c>
      <c r="V143" t="str">
        <f t="shared" si="56"/>
        <v>insert into XWING.PILOT (ID, NAME, DESCRIPTION, LEVEL, COST, UNIQUENESS, SHIP_TYPE_ID, FACTION_ID, UPGRADE_TYPE_ID)
values ('121','Astropilote du Cartel','&lt;i&gt;L''intercepteur "Scyk" M3-A de MandalMotors fut acheté en grande quantité par le Cartel hutt et les contrebandier Car''das en raison de son prix bas et des possibilités de personnalisation qu''il offrait.&lt;/i&gt;','2','14','0','23', '3', null);</v>
      </c>
      <c r="W143" t="str">
        <f t="shared" si="57"/>
        <v>insert into XWING.PILOT_EXPANSION (ID, PILOT_ID, EXPANSION_ID, QUANTITY)
select '133', ID, '26','1' from XWING.PILOT where NAME = 'Astropilote du Cartel' and FACTION_ID = '3';</v>
      </c>
      <c r="X143">
        <f t="shared" si="58"/>
        <v>0</v>
      </c>
      <c r="Y143">
        <f t="shared" si="59"/>
        <v>1</v>
      </c>
      <c r="Z143">
        <f t="shared" si="60"/>
        <v>1</v>
      </c>
    </row>
    <row r="144" spans="1:26" x14ac:dyDescent="0.25">
      <c r="A144" t="s">
        <v>106</v>
      </c>
      <c r="B144">
        <f t="shared" si="62"/>
        <v>122</v>
      </c>
      <c r="C144">
        <f t="shared" si="63"/>
        <v>122</v>
      </c>
      <c r="D144">
        <f t="shared" si="54"/>
        <v>134</v>
      </c>
      <c r="E144" s="80" t="s">
        <v>701</v>
      </c>
      <c r="F144" s="80" t="s">
        <v>926</v>
      </c>
      <c r="G144" s="80">
        <f t="shared" si="64"/>
        <v>92</v>
      </c>
      <c r="H144" t="s">
        <v>306</v>
      </c>
      <c r="I144">
        <v>27</v>
      </c>
      <c r="J144" t="s">
        <v>411</v>
      </c>
      <c r="K144">
        <v>24</v>
      </c>
      <c r="L144">
        <v>6</v>
      </c>
      <c r="M144">
        <v>36</v>
      </c>
      <c r="N144">
        <v>1</v>
      </c>
      <c r="O144">
        <f t="shared" si="65"/>
        <v>1</v>
      </c>
      <c r="P144">
        <v>1</v>
      </c>
      <c r="Q144">
        <v>3</v>
      </c>
      <c r="R144">
        <f t="shared" si="61"/>
        <v>0</v>
      </c>
      <c r="S144">
        <f t="shared" si="66"/>
        <v>1</v>
      </c>
      <c r="T144">
        <f t="shared" si="55"/>
        <v>1</v>
      </c>
      <c r="V144" t="str">
        <f t="shared" si="56"/>
        <v>insert into XWING.PILOT (ID, NAME, DESCRIPTION, LEVEL, COST, UNIQUENESS, SHIP_TYPE_ID, FACTION_ID, UPGRADE_TYPE_ID)
values ('122','IG-88A','Après avoir effectué une attaque qui détruit le défenseur, vous pouvez récupérer 1 bouclier.','6','36','1','24', '3', '1');</v>
      </c>
      <c r="W144" t="str">
        <f t="shared" si="57"/>
        <v>insert into XWING.PILOT_EXPANSION (ID, PILOT_ID, EXPANSION_ID, QUANTITY)
select '134', ID, '27','1' from XWING.PILOT where NAME = 'IG-88A' and FACTION_ID = '3';</v>
      </c>
      <c r="X144">
        <f t="shared" si="58"/>
        <v>0</v>
      </c>
      <c r="Y144">
        <f t="shared" si="59"/>
        <v>1</v>
      </c>
      <c r="Z144">
        <f t="shared" si="60"/>
        <v>1</v>
      </c>
    </row>
    <row r="145" spans="1:26" x14ac:dyDescent="0.25">
      <c r="A145" t="s">
        <v>106</v>
      </c>
      <c r="B145">
        <f t="shared" si="62"/>
        <v>123</v>
      </c>
      <c r="C145">
        <f t="shared" si="63"/>
        <v>123</v>
      </c>
      <c r="D145">
        <f t="shared" si="54"/>
        <v>135</v>
      </c>
      <c r="E145" s="80" t="s">
        <v>702</v>
      </c>
      <c r="F145" s="80" t="s">
        <v>951</v>
      </c>
      <c r="G145" s="80">
        <f t="shared" si="64"/>
        <v>202</v>
      </c>
      <c r="H145" t="s">
        <v>306</v>
      </c>
      <c r="I145">
        <v>27</v>
      </c>
      <c r="J145" t="s">
        <v>411</v>
      </c>
      <c r="K145">
        <v>24</v>
      </c>
      <c r="L145">
        <v>6</v>
      </c>
      <c r="M145">
        <v>36</v>
      </c>
      <c r="N145">
        <v>1</v>
      </c>
      <c r="O145">
        <f t="shared" ref="O145:O147" si="67">IF(N145=1,1,0)</f>
        <v>1</v>
      </c>
      <c r="P145">
        <v>1</v>
      </c>
      <c r="Q145">
        <v>3</v>
      </c>
      <c r="R145">
        <f t="shared" si="61"/>
        <v>0</v>
      </c>
      <c r="S145">
        <f t="shared" si="66"/>
        <v>1</v>
      </c>
      <c r="T145">
        <f t="shared" si="55"/>
        <v>1</v>
      </c>
      <c r="V145" t="str">
        <f t="shared" si="56"/>
        <v>insert into XWING.PILOT (ID, NAME, DESCRIPTION, LEVEL, COST, UNIQUENESS, SHIP_TYPE_ID, FACTION_ID, UPGRADE_TYPE_ID)
values ('123','IG-88B','Une fois par tour, après avoir effectué une attaque qui ne touche pas, vous pouvez effectuer une attaque avec une arme secondaire &lt;img class="smallicon" src="$path/card/icone_Card_Cannons.png"&gt; équipée.','6','36','1','24', '3', '1');</v>
      </c>
      <c r="W145" t="str">
        <f t="shared" si="57"/>
        <v>insert into XWING.PILOT_EXPANSION (ID, PILOT_ID, EXPANSION_ID, QUANTITY)
select '135', ID, '27','1' from XWING.PILOT where NAME = 'IG-88B' and FACTION_ID = '3';</v>
      </c>
      <c r="X145">
        <f t="shared" si="58"/>
        <v>0</v>
      </c>
      <c r="Y145">
        <f t="shared" si="59"/>
        <v>1</v>
      </c>
      <c r="Z145">
        <f t="shared" si="60"/>
        <v>1</v>
      </c>
    </row>
    <row r="146" spans="1:26" x14ac:dyDescent="0.25">
      <c r="A146" t="s">
        <v>106</v>
      </c>
      <c r="B146">
        <f t="shared" si="62"/>
        <v>124</v>
      </c>
      <c r="C146">
        <f t="shared" si="63"/>
        <v>124</v>
      </c>
      <c r="D146">
        <f t="shared" si="54"/>
        <v>136</v>
      </c>
      <c r="E146" s="80" t="s">
        <v>703</v>
      </c>
      <c r="F146" s="80" t="s">
        <v>927</v>
      </c>
      <c r="G146" s="80">
        <f t="shared" si="64"/>
        <v>102</v>
      </c>
      <c r="H146" t="s">
        <v>306</v>
      </c>
      <c r="I146">
        <v>27</v>
      </c>
      <c r="J146" t="s">
        <v>411</v>
      </c>
      <c r="K146">
        <v>24</v>
      </c>
      <c r="L146">
        <v>6</v>
      </c>
      <c r="M146">
        <v>36</v>
      </c>
      <c r="N146">
        <v>1</v>
      </c>
      <c r="O146">
        <f t="shared" si="67"/>
        <v>1</v>
      </c>
      <c r="P146">
        <v>1</v>
      </c>
      <c r="Q146">
        <v>3</v>
      </c>
      <c r="R146">
        <f t="shared" si="61"/>
        <v>0</v>
      </c>
      <c r="S146">
        <f t="shared" si="66"/>
        <v>1</v>
      </c>
      <c r="T146">
        <f t="shared" si="55"/>
        <v>1</v>
      </c>
      <c r="V146" t="str">
        <f t="shared" si="56"/>
        <v>insert into XWING.PILOT (ID, NAME, DESCRIPTION, LEVEL, COST, UNIQUENESS, SHIP_TYPE_ID, FACTION_ID, UPGRADE_TYPE_ID)
values ('124','IG-88C','Après avoir effectué une action d''accélération, vous pouvez effectuer une action d''évasion gratuite.','6','36','1','24', '3', '1');</v>
      </c>
      <c r="W146" t="str">
        <f t="shared" si="57"/>
        <v>insert into XWING.PILOT_EXPANSION (ID, PILOT_ID, EXPANSION_ID, QUANTITY)
select '136', ID, '27','1' from XWING.PILOT where NAME = 'IG-88C' and FACTION_ID = '3';</v>
      </c>
      <c r="X146">
        <f t="shared" si="58"/>
        <v>0</v>
      </c>
      <c r="Y146">
        <f t="shared" si="59"/>
        <v>1</v>
      </c>
      <c r="Z146">
        <f t="shared" si="60"/>
        <v>1</v>
      </c>
    </row>
    <row r="147" spans="1:26" x14ac:dyDescent="0.25">
      <c r="A147" t="s">
        <v>106</v>
      </c>
      <c r="B147">
        <f t="shared" si="62"/>
        <v>125</v>
      </c>
      <c r="C147">
        <f t="shared" si="63"/>
        <v>125</v>
      </c>
      <c r="D147">
        <f t="shared" si="54"/>
        <v>137</v>
      </c>
      <c r="E147" s="80" t="s">
        <v>704</v>
      </c>
      <c r="F147" s="80" t="s">
        <v>941</v>
      </c>
      <c r="G147" s="80">
        <f t="shared" si="64"/>
        <v>338</v>
      </c>
      <c r="H147" t="s">
        <v>306</v>
      </c>
      <c r="I147">
        <v>27</v>
      </c>
      <c r="J147" t="s">
        <v>411</v>
      </c>
      <c r="K147">
        <v>24</v>
      </c>
      <c r="L147">
        <v>6</v>
      </c>
      <c r="M147">
        <v>36</v>
      </c>
      <c r="N147">
        <v>1</v>
      </c>
      <c r="O147">
        <f t="shared" si="67"/>
        <v>1</v>
      </c>
      <c r="P147">
        <v>1</v>
      </c>
      <c r="Q147">
        <v>3</v>
      </c>
      <c r="R147">
        <f t="shared" si="61"/>
        <v>0</v>
      </c>
      <c r="S147">
        <f t="shared" si="66"/>
        <v>1</v>
      </c>
      <c r="T147">
        <f t="shared" si="55"/>
        <v>1</v>
      </c>
      <c r="V147" t="str">
        <f t="shared" si="56"/>
        <v>insert into XWING.PILOT (ID, NAME, DESCRIPTION, LEVEL, COST, UNIQUENESS, SHIP_TYPE_ID, FACTION_ID, UPGRADE_TYPE_ID)
values ('125','IG-88D','Vous pouvez exécuter la manoeuvre (&lt;img class="smallicon" src="$path/dial/icone_segnorsleft.png"&gt;3) ou (&lt;img class="smallicon" src="$path/dial/icone_segnorsright.png"&gt;3) en utilisant le gabarit (&lt;img class="smallicon" src="$path/dial/icone_turnleft.png"&gt;3) ou (&lt;img class="smallicon" src="$path/dial/icone_turnright.png"&gt;3) correspondant.','6','36','1','24', '3', '1');</v>
      </c>
      <c r="W147" t="str">
        <f t="shared" si="57"/>
        <v>insert into XWING.PILOT_EXPANSION (ID, PILOT_ID, EXPANSION_ID, QUANTITY)
select '137', ID, '27','1' from XWING.PILOT where NAME = 'IG-88D' and FACTION_ID = '3';</v>
      </c>
      <c r="X147">
        <f t="shared" si="58"/>
        <v>0</v>
      </c>
      <c r="Y147">
        <f t="shared" si="59"/>
        <v>1</v>
      </c>
      <c r="Z147">
        <f t="shared" si="60"/>
        <v>1</v>
      </c>
    </row>
    <row r="148" spans="1:26" x14ac:dyDescent="0.25">
      <c r="B148">
        <f t="shared" si="62"/>
        <v>125</v>
      </c>
      <c r="C148" t="str">
        <f t="shared" si="63"/>
        <v/>
      </c>
      <c r="H148" t="s">
        <v>302</v>
      </c>
      <c r="I148">
        <v>28</v>
      </c>
      <c r="J148" t="s">
        <v>705</v>
      </c>
      <c r="K148">
        <v>28</v>
      </c>
      <c r="M148">
        <v>2</v>
      </c>
      <c r="O148">
        <f t="shared" si="65"/>
        <v>0</v>
      </c>
      <c r="Q148">
        <v>2</v>
      </c>
      <c r="R148">
        <f t="shared" si="61"/>
        <v>23</v>
      </c>
      <c r="S148">
        <f t="shared" si="66"/>
        <v>24</v>
      </c>
      <c r="V148" t="str">
        <f t="shared" si="56"/>
        <v/>
      </c>
      <c r="W148" t="str">
        <f>IF(E148&lt;&gt;E147,"insert into XWING.PILOT_EXPANSION (PILOT_ID, EXPANSION_ID, QUANTITY)
select ID, '"&amp;I148&amp;"','"&amp;S148&amp;"' from XWING.PILOT where NAME = '"&amp;E148&amp;"' and FACTION_ID = '"&amp;Q148&amp;"';","")</f>
        <v>insert into XWING.PILOT_EXPANSION (PILOT_ID, EXPANSION_ID, QUANTITY)
select ID, '28','24' from XWING.PILOT where NAME = '' and FACTION_ID = '2';</v>
      </c>
      <c r="X148">
        <f t="shared" si="58"/>
        <v>0</v>
      </c>
      <c r="Y148">
        <f t="shared" si="59"/>
        <v>0</v>
      </c>
    </row>
    <row r="149" spans="1:26" x14ac:dyDescent="0.25">
      <c r="B149">
        <f t="shared" si="62"/>
        <v>125</v>
      </c>
      <c r="C149" t="str">
        <f t="shared" si="63"/>
        <v/>
      </c>
      <c r="H149" t="s">
        <v>302</v>
      </c>
      <c r="I149">
        <v>28</v>
      </c>
      <c r="J149" t="s">
        <v>705</v>
      </c>
      <c r="K149">
        <v>29</v>
      </c>
      <c r="M149">
        <v>2</v>
      </c>
      <c r="O149">
        <f t="shared" si="65"/>
        <v>0</v>
      </c>
      <c r="Q149">
        <v>2</v>
      </c>
      <c r="R149">
        <f t="shared" si="61"/>
        <v>22</v>
      </c>
      <c r="S149">
        <f t="shared" si="66"/>
        <v>23</v>
      </c>
      <c r="V149" t="str">
        <f t="shared" si="56"/>
        <v/>
      </c>
      <c r="W149" t="str">
        <f>IF(E149&lt;&gt;E148,"insert into XWING.PILOT_EXPANSION (PILOT_ID, EXPANSION_ID, QUANTITY)
select ID, '"&amp;I149&amp;"','"&amp;S149&amp;"' from XWING.PILOT where NAME = '"&amp;E149&amp;"' and FACTION_ID = '"&amp;Q149&amp;"';","")</f>
        <v/>
      </c>
      <c r="X149">
        <f t="shared" si="58"/>
        <v>0</v>
      </c>
      <c r="Y149">
        <f t="shared" si="59"/>
        <v>0</v>
      </c>
    </row>
    <row r="150" spans="1:26" x14ac:dyDescent="0.25">
      <c r="B150">
        <f t="shared" si="62"/>
        <v>125</v>
      </c>
      <c r="C150" t="str">
        <f t="shared" si="63"/>
        <v/>
      </c>
      <c r="H150" t="s">
        <v>302</v>
      </c>
      <c r="I150">
        <v>28</v>
      </c>
      <c r="J150" t="s">
        <v>42</v>
      </c>
      <c r="K150">
        <v>8</v>
      </c>
      <c r="M150">
        <v>7</v>
      </c>
      <c r="O150">
        <f t="shared" si="65"/>
        <v>0</v>
      </c>
      <c r="Q150">
        <v>2</v>
      </c>
      <c r="R150">
        <f t="shared" si="61"/>
        <v>21</v>
      </c>
      <c r="S150">
        <f t="shared" si="66"/>
        <v>22</v>
      </c>
      <c r="V150" t="str">
        <f t="shared" si="56"/>
        <v/>
      </c>
      <c r="W150" t="str">
        <f>IF(E150&lt;&gt;E149,"insert into XWING.PILOT_EXPANSION (PILOT_ID, EXPANSION_ID, QUANTITY)
select ID, '"&amp;I150&amp;"','"&amp;S150&amp;"' from XWING.PILOT where NAME = '"&amp;E150&amp;"' and FACTION_ID = '"&amp;Q150&amp;"';","")</f>
        <v/>
      </c>
      <c r="X150">
        <f t="shared" si="58"/>
        <v>0</v>
      </c>
      <c r="Y150">
        <f t="shared" si="59"/>
        <v>0</v>
      </c>
    </row>
    <row r="151" spans="1:26" x14ac:dyDescent="0.25">
      <c r="B151">
        <f t="shared" si="62"/>
        <v>125</v>
      </c>
      <c r="C151" t="str">
        <f t="shared" si="63"/>
        <v/>
      </c>
      <c r="H151" t="s">
        <v>302</v>
      </c>
      <c r="I151">
        <v>28</v>
      </c>
      <c r="J151" t="s">
        <v>42</v>
      </c>
      <c r="K151">
        <v>8</v>
      </c>
      <c r="M151">
        <v>4</v>
      </c>
      <c r="O151">
        <f t="shared" si="65"/>
        <v>0</v>
      </c>
      <c r="P151">
        <v>1</v>
      </c>
      <c r="Q151">
        <v>2</v>
      </c>
      <c r="R151">
        <f t="shared" si="61"/>
        <v>20</v>
      </c>
      <c r="S151">
        <f t="shared" si="66"/>
        <v>21</v>
      </c>
      <c r="V151" t="str">
        <f t="shared" si="56"/>
        <v/>
      </c>
      <c r="W151" t="str">
        <f>IF(E151&lt;&gt;E150,"insert into XWING.PILOT_EXPANSION (PILOT_ID, EXPANSION_ID, QUANTITY)
select ID, '"&amp;I151&amp;"','"&amp;S151&amp;"' from XWING.PILOT where NAME = '"&amp;E151&amp;"' and FACTION_ID = '"&amp;Q151&amp;"';","")</f>
        <v/>
      </c>
      <c r="X151">
        <f t="shared" si="58"/>
        <v>0</v>
      </c>
      <c r="Y151">
        <f t="shared" si="59"/>
        <v>0</v>
      </c>
    </row>
    <row r="152" spans="1:26" x14ac:dyDescent="0.25">
      <c r="B152">
        <f t="shared" si="62"/>
        <v>125</v>
      </c>
      <c r="C152" t="str">
        <f t="shared" si="63"/>
        <v/>
      </c>
      <c r="H152" t="s">
        <v>302</v>
      </c>
      <c r="I152">
        <v>28</v>
      </c>
      <c r="J152" t="s">
        <v>42</v>
      </c>
      <c r="K152">
        <v>8</v>
      </c>
      <c r="M152">
        <v>4</v>
      </c>
      <c r="O152">
        <f t="shared" si="65"/>
        <v>0</v>
      </c>
      <c r="Q152">
        <v>2</v>
      </c>
      <c r="R152">
        <f t="shared" si="61"/>
        <v>19</v>
      </c>
      <c r="S152">
        <f t="shared" si="66"/>
        <v>20</v>
      </c>
      <c r="V152" t="str">
        <f t="shared" si="56"/>
        <v/>
      </c>
      <c r="W152" t="str">
        <f>IF(E152&lt;&gt;E151,"insert into XWING.PILOT_EXPANSION (PILOT_ID, EXPANSION_ID, QUANTITY)
select ID, '"&amp;I152&amp;"','"&amp;S152&amp;"' from XWING.PILOT where NAME = '"&amp;E152&amp;"' and FACTION_ID = '"&amp;Q152&amp;"';","")</f>
        <v/>
      </c>
      <c r="X152">
        <f t="shared" si="58"/>
        <v>0</v>
      </c>
      <c r="Y152">
        <f t="shared" si="59"/>
        <v>0</v>
      </c>
    </row>
    <row r="153" spans="1:26" x14ac:dyDescent="0.25">
      <c r="B153">
        <f t="shared" si="62"/>
        <v>125</v>
      </c>
      <c r="C153" t="str">
        <f t="shared" si="63"/>
        <v/>
      </c>
      <c r="H153" t="s">
        <v>302</v>
      </c>
      <c r="I153">
        <v>28</v>
      </c>
      <c r="J153" t="s">
        <v>42</v>
      </c>
      <c r="K153">
        <v>8</v>
      </c>
      <c r="M153">
        <v>4</v>
      </c>
      <c r="O153">
        <f t="shared" si="65"/>
        <v>0</v>
      </c>
      <c r="Q153">
        <v>2</v>
      </c>
      <c r="R153">
        <f t="shared" si="61"/>
        <v>18</v>
      </c>
      <c r="S153">
        <f t="shared" si="66"/>
        <v>19</v>
      </c>
      <c r="V153" t="str">
        <f t="shared" si="56"/>
        <v/>
      </c>
      <c r="W153" t="str">
        <f>IF(E153&lt;&gt;E152,"insert into XWING.PILOT_EXPANSION (PILOT_ID, EXPANSION_ID, QUANTITY)
select ID, '"&amp;I153&amp;"','"&amp;S153&amp;"' from XWING.PILOT where NAME = '"&amp;E153&amp;"' and FACTION_ID = '"&amp;Q153&amp;"';","")</f>
        <v/>
      </c>
      <c r="X153">
        <f t="shared" si="58"/>
        <v>0</v>
      </c>
      <c r="Y153">
        <f t="shared" si="59"/>
        <v>0</v>
      </c>
    </row>
    <row r="154" spans="1:26" x14ac:dyDescent="0.25">
      <c r="B154">
        <f t="shared" si="62"/>
        <v>125</v>
      </c>
      <c r="C154" t="str">
        <f t="shared" si="63"/>
        <v/>
      </c>
      <c r="H154" t="s">
        <v>302</v>
      </c>
      <c r="I154">
        <v>28</v>
      </c>
      <c r="J154" t="s">
        <v>42</v>
      </c>
      <c r="K154">
        <v>8</v>
      </c>
      <c r="M154">
        <v>4</v>
      </c>
      <c r="O154">
        <f t="shared" si="65"/>
        <v>0</v>
      </c>
      <c r="P154">
        <v>1</v>
      </c>
      <c r="Q154">
        <v>2</v>
      </c>
      <c r="R154">
        <f t="shared" si="61"/>
        <v>17</v>
      </c>
      <c r="S154">
        <f t="shared" si="66"/>
        <v>18</v>
      </c>
      <c r="V154" t="str">
        <f t="shared" si="56"/>
        <v/>
      </c>
      <c r="W154" t="str">
        <f>IF(E154&lt;&gt;E153,"insert into XWING.PILOT_EXPANSION (PILOT_ID, EXPANSION_ID, QUANTITY)
select ID, '"&amp;I154&amp;"','"&amp;S154&amp;"' from XWING.PILOT where NAME = '"&amp;E154&amp;"' and FACTION_ID = '"&amp;Q154&amp;"';","")</f>
        <v/>
      </c>
      <c r="X154">
        <f t="shared" si="58"/>
        <v>0</v>
      </c>
      <c r="Y154">
        <f t="shared" si="59"/>
        <v>0</v>
      </c>
    </row>
    <row r="155" spans="1:26" x14ac:dyDescent="0.25">
      <c r="B155">
        <f t="shared" si="62"/>
        <v>125</v>
      </c>
      <c r="C155" t="str">
        <f t="shared" si="63"/>
        <v/>
      </c>
      <c r="H155" t="s">
        <v>302</v>
      </c>
      <c r="I155">
        <v>28</v>
      </c>
      <c r="J155" t="s">
        <v>42</v>
      </c>
      <c r="K155">
        <v>8</v>
      </c>
      <c r="M155">
        <v>3</v>
      </c>
      <c r="O155">
        <f t="shared" si="65"/>
        <v>0</v>
      </c>
      <c r="P155">
        <v>1</v>
      </c>
      <c r="Q155">
        <v>2</v>
      </c>
      <c r="R155">
        <f t="shared" si="61"/>
        <v>16</v>
      </c>
      <c r="S155">
        <f t="shared" si="66"/>
        <v>17</v>
      </c>
      <c r="V155" t="str">
        <f t="shared" si="56"/>
        <v/>
      </c>
      <c r="W155" t="str">
        <f>IF(E155&lt;&gt;E154,"insert into XWING.PILOT_EXPANSION (PILOT_ID, EXPANSION_ID, QUANTITY)
select ID, '"&amp;I155&amp;"','"&amp;S155&amp;"' from XWING.PILOT where NAME = '"&amp;E155&amp;"' and FACTION_ID = '"&amp;Q155&amp;"';","")</f>
        <v/>
      </c>
      <c r="X155">
        <f t="shared" si="58"/>
        <v>0</v>
      </c>
      <c r="Y155">
        <f t="shared" si="59"/>
        <v>0</v>
      </c>
    </row>
    <row r="156" spans="1:26" x14ac:dyDescent="0.25">
      <c r="B156">
        <f t="shared" si="62"/>
        <v>125</v>
      </c>
      <c r="C156" t="str">
        <f t="shared" si="63"/>
        <v/>
      </c>
      <c r="H156" t="s">
        <v>298</v>
      </c>
      <c r="I156">
        <v>29</v>
      </c>
      <c r="J156" t="s">
        <v>298</v>
      </c>
      <c r="M156">
        <v>3</v>
      </c>
      <c r="O156">
        <f t="shared" si="65"/>
        <v>0</v>
      </c>
      <c r="P156">
        <v>1</v>
      </c>
      <c r="Q156">
        <v>1</v>
      </c>
      <c r="R156">
        <f t="shared" si="61"/>
        <v>15</v>
      </c>
      <c r="S156">
        <f t="shared" si="66"/>
        <v>16</v>
      </c>
      <c r="V156" t="str">
        <f t="shared" si="56"/>
        <v/>
      </c>
      <c r="W156" t="str">
        <f>IF(E156&lt;&gt;E155,"insert into XWING.PILOT_EXPANSION (PILOT_ID, EXPANSION_ID, QUANTITY)
select ID, '"&amp;I156&amp;"','"&amp;S156&amp;"' from XWING.PILOT where NAME = '"&amp;E156&amp;"' and FACTION_ID = '"&amp;Q156&amp;"';","")</f>
        <v/>
      </c>
      <c r="X156">
        <f t="shared" si="58"/>
        <v>0</v>
      </c>
      <c r="Y156">
        <f t="shared" si="59"/>
        <v>0</v>
      </c>
    </row>
    <row r="157" spans="1:26" x14ac:dyDescent="0.25">
      <c r="B157">
        <f t="shared" si="62"/>
        <v>125</v>
      </c>
      <c r="C157" t="str">
        <f t="shared" si="63"/>
        <v/>
      </c>
      <c r="H157" t="s">
        <v>298</v>
      </c>
      <c r="I157">
        <v>29</v>
      </c>
      <c r="J157" t="s">
        <v>298</v>
      </c>
      <c r="M157">
        <v>3</v>
      </c>
      <c r="O157">
        <f t="shared" si="65"/>
        <v>0</v>
      </c>
      <c r="P157">
        <v>1</v>
      </c>
      <c r="Q157">
        <v>1</v>
      </c>
      <c r="R157">
        <f t="shared" si="61"/>
        <v>14</v>
      </c>
      <c r="S157">
        <f t="shared" si="66"/>
        <v>15</v>
      </c>
      <c r="V157" t="str">
        <f t="shared" si="56"/>
        <v/>
      </c>
      <c r="W157" t="str">
        <f>IF(E157&lt;&gt;E156,"insert into XWING.PILOT_EXPANSION (PILOT_ID, EXPANSION_ID, QUANTITY)
select ID, '"&amp;I157&amp;"','"&amp;S157&amp;"' from XWING.PILOT where NAME = '"&amp;E157&amp;"' and FACTION_ID = '"&amp;Q157&amp;"';","")</f>
        <v/>
      </c>
      <c r="X157">
        <f t="shared" si="58"/>
        <v>0</v>
      </c>
      <c r="Y157">
        <f t="shared" si="59"/>
        <v>0</v>
      </c>
    </row>
    <row r="158" spans="1:26" x14ac:dyDescent="0.25">
      <c r="B158">
        <f t="shared" si="62"/>
        <v>125</v>
      </c>
      <c r="C158" t="str">
        <f t="shared" si="63"/>
        <v/>
      </c>
      <c r="H158" t="s">
        <v>298</v>
      </c>
      <c r="I158">
        <v>29</v>
      </c>
      <c r="J158" t="s">
        <v>298</v>
      </c>
      <c r="M158">
        <v>1</v>
      </c>
      <c r="O158">
        <f t="shared" si="65"/>
        <v>0</v>
      </c>
      <c r="Q158">
        <v>1</v>
      </c>
      <c r="R158">
        <f t="shared" si="61"/>
        <v>13</v>
      </c>
      <c r="S158">
        <f t="shared" si="66"/>
        <v>14</v>
      </c>
      <c r="V158" t="str">
        <f t="shared" si="56"/>
        <v/>
      </c>
      <c r="W158" t="str">
        <f>IF(E158&lt;&gt;E157,"insert into XWING.PILOT_EXPANSION (PILOT_ID, EXPANSION_ID, QUANTITY)
select ID, '"&amp;I158&amp;"','"&amp;S158&amp;"' from XWING.PILOT where NAME = '"&amp;E158&amp;"' and FACTION_ID = '"&amp;Q158&amp;"';","")</f>
        <v/>
      </c>
      <c r="X158">
        <f t="shared" si="58"/>
        <v>0</v>
      </c>
      <c r="Y158">
        <f t="shared" si="59"/>
        <v>0</v>
      </c>
    </row>
    <row r="159" spans="1:26" x14ac:dyDescent="0.25">
      <c r="B159">
        <f t="shared" si="62"/>
        <v>125</v>
      </c>
      <c r="C159" t="str">
        <f t="shared" si="63"/>
        <v/>
      </c>
      <c r="H159" t="s">
        <v>298</v>
      </c>
      <c r="I159">
        <v>29</v>
      </c>
      <c r="J159" t="s">
        <v>298</v>
      </c>
      <c r="M159">
        <v>10</v>
      </c>
      <c r="O159">
        <f t="shared" si="65"/>
        <v>0</v>
      </c>
      <c r="Q159">
        <v>1</v>
      </c>
      <c r="R159">
        <f t="shared" si="61"/>
        <v>12</v>
      </c>
      <c r="S159">
        <f t="shared" si="66"/>
        <v>13</v>
      </c>
      <c r="V159" t="str">
        <f t="shared" si="56"/>
        <v/>
      </c>
      <c r="W159" t="str">
        <f>IF(E159&lt;&gt;E158,"insert into XWING.PILOT_EXPANSION (PILOT_ID, EXPANSION_ID, QUANTITY)
select ID, '"&amp;I159&amp;"','"&amp;S159&amp;"' from XWING.PILOT where NAME = '"&amp;E159&amp;"' and FACTION_ID = '"&amp;Q159&amp;"';","")</f>
        <v/>
      </c>
      <c r="X159">
        <f t="shared" si="58"/>
        <v>0</v>
      </c>
      <c r="Y159">
        <f t="shared" si="59"/>
        <v>0</v>
      </c>
    </row>
    <row r="160" spans="1:26" x14ac:dyDescent="0.25">
      <c r="B160">
        <f t="shared" si="62"/>
        <v>125</v>
      </c>
      <c r="C160" t="str">
        <f t="shared" si="63"/>
        <v/>
      </c>
      <c r="H160" t="s">
        <v>303</v>
      </c>
      <c r="I160">
        <v>30</v>
      </c>
      <c r="J160" t="s">
        <v>303</v>
      </c>
      <c r="M160">
        <v>5</v>
      </c>
      <c r="N160">
        <v>1</v>
      </c>
      <c r="O160">
        <f t="shared" si="65"/>
        <v>1</v>
      </c>
      <c r="Q160">
        <v>2</v>
      </c>
      <c r="R160">
        <f t="shared" si="61"/>
        <v>11</v>
      </c>
      <c r="S160">
        <f t="shared" si="66"/>
        <v>12</v>
      </c>
      <c r="V160" t="str">
        <f t="shared" si="56"/>
        <v/>
      </c>
      <c r="W160" t="str">
        <f>IF(E160&lt;&gt;E159,"insert into XWING.PILOT_EXPANSION (PILOT_ID, EXPANSION_ID, QUANTITY)
select ID, '"&amp;I160&amp;"','"&amp;S160&amp;"' from XWING.PILOT where NAME = '"&amp;E160&amp;"' and FACTION_ID = '"&amp;Q160&amp;"';","")</f>
        <v/>
      </c>
      <c r="X160">
        <f t="shared" si="58"/>
        <v>0</v>
      </c>
      <c r="Y160">
        <f t="shared" si="59"/>
        <v>0</v>
      </c>
    </row>
    <row r="161" spans="2:25" x14ac:dyDescent="0.25">
      <c r="B161">
        <f t="shared" si="62"/>
        <v>125</v>
      </c>
      <c r="C161" t="str">
        <f t="shared" si="63"/>
        <v/>
      </c>
      <c r="H161" t="s">
        <v>303</v>
      </c>
      <c r="I161">
        <v>30</v>
      </c>
      <c r="J161" t="s">
        <v>303</v>
      </c>
      <c r="M161">
        <v>4</v>
      </c>
      <c r="N161">
        <v>1</v>
      </c>
      <c r="O161">
        <f t="shared" si="65"/>
        <v>1</v>
      </c>
      <c r="Q161">
        <v>2</v>
      </c>
      <c r="R161">
        <f t="shared" si="61"/>
        <v>10</v>
      </c>
      <c r="S161">
        <f t="shared" si="66"/>
        <v>11</v>
      </c>
      <c r="V161" t="str">
        <f t="shared" si="56"/>
        <v/>
      </c>
      <c r="W161" t="str">
        <f>IF(E161&lt;&gt;E160,"insert into XWING.PILOT_EXPANSION (PILOT_ID, EXPANSION_ID, QUANTITY)
select ID, '"&amp;I161&amp;"','"&amp;S161&amp;"' from XWING.PILOT where NAME = '"&amp;E161&amp;"' and FACTION_ID = '"&amp;Q161&amp;"';","")</f>
        <v/>
      </c>
      <c r="X161">
        <f t="shared" si="58"/>
        <v>0</v>
      </c>
      <c r="Y161">
        <f t="shared" si="59"/>
        <v>0</v>
      </c>
    </row>
    <row r="162" spans="2:25" x14ac:dyDescent="0.25">
      <c r="B162">
        <f t="shared" si="62"/>
        <v>125</v>
      </c>
      <c r="C162" t="str">
        <f t="shared" si="63"/>
        <v/>
      </c>
      <c r="H162" t="s">
        <v>303</v>
      </c>
      <c r="I162">
        <v>30</v>
      </c>
      <c r="J162" t="s">
        <v>303</v>
      </c>
      <c r="M162">
        <v>2</v>
      </c>
      <c r="N162">
        <v>1</v>
      </c>
      <c r="O162">
        <f t="shared" si="65"/>
        <v>1</v>
      </c>
      <c r="Q162">
        <v>2</v>
      </c>
      <c r="R162">
        <f t="shared" si="61"/>
        <v>9</v>
      </c>
      <c r="S162">
        <f t="shared" si="66"/>
        <v>10</v>
      </c>
      <c r="V162" t="str">
        <f t="shared" si="56"/>
        <v/>
      </c>
      <c r="W162" t="str">
        <f>IF(E162&lt;&gt;E161,"insert into XWING.PILOT_EXPANSION (PILOT_ID, EXPANSION_ID, QUANTITY)
select ID, '"&amp;I162&amp;"','"&amp;S162&amp;"' from XWING.PILOT where NAME = '"&amp;E162&amp;"' and FACTION_ID = '"&amp;Q162&amp;"';","")</f>
        <v/>
      </c>
      <c r="X162">
        <f t="shared" si="58"/>
        <v>0</v>
      </c>
      <c r="Y162">
        <f t="shared" si="59"/>
        <v>0</v>
      </c>
    </row>
    <row r="163" spans="2:25" x14ac:dyDescent="0.25">
      <c r="B163">
        <f t="shared" si="62"/>
        <v>125</v>
      </c>
      <c r="C163" t="str">
        <f t="shared" si="63"/>
        <v/>
      </c>
      <c r="H163" t="s">
        <v>303</v>
      </c>
      <c r="I163">
        <v>30</v>
      </c>
      <c r="J163" t="s">
        <v>303</v>
      </c>
      <c r="M163">
        <v>6</v>
      </c>
      <c r="N163">
        <v>1</v>
      </c>
      <c r="O163">
        <f t="shared" si="65"/>
        <v>1</v>
      </c>
      <c r="Q163">
        <v>2</v>
      </c>
      <c r="R163">
        <f t="shared" si="61"/>
        <v>8</v>
      </c>
      <c r="S163">
        <f t="shared" si="66"/>
        <v>9</v>
      </c>
      <c r="V163" t="str">
        <f t="shared" si="56"/>
        <v/>
      </c>
      <c r="W163" t="str">
        <f>IF(E163&lt;&gt;E162,"insert into XWING.PILOT_EXPANSION (PILOT_ID, EXPANSION_ID, QUANTITY)
select ID, '"&amp;I163&amp;"','"&amp;S163&amp;"' from XWING.PILOT where NAME = '"&amp;E163&amp;"' and FACTION_ID = '"&amp;Q163&amp;"';","")</f>
        <v/>
      </c>
      <c r="X163">
        <f t="shared" si="58"/>
        <v>0</v>
      </c>
      <c r="Y163">
        <f t="shared" si="59"/>
        <v>0</v>
      </c>
    </row>
    <row r="164" spans="2:25" x14ac:dyDescent="0.25">
      <c r="B164">
        <f t="shared" si="62"/>
        <v>125</v>
      </c>
      <c r="C164" t="str">
        <f t="shared" si="63"/>
        <v/>
      </c>
      <c r="H164" t="s">
        <v>307</v>
      </c>
      <c r="I164">
        <v>31</v>
      </c>
      <c r="M164">
        <v>4</v>
      </c>
      <c r="N164">
        <v>1</v>
      </c>
      <c r="O164">
        <f t="shared" si="65"/>
        <v>1</v>
      </c>
      <c r="Q164">
        <v>3</v>
      </c>
      <c r="R164">
        <f t="shared" si="61"/>
        <v>7</v>
      </c>
      <c r="S164">
        <f t="shared" si="66"/>
        <v>8</v>
      </c>
      <c r="V164" t="str">
        <f t="shared" si="56"/>
        <v/>
      </c>
      <c r="W164" t="str">
        <f>IF(E164&lt;&gt;E163,"insert into XWING.PILOT_EXPANSION (PILOT_ID, EXPANSION_ID, QUANTITY)
select ID, '"&amp;I164&amp;"','"&amp;S164&amp;"' from XWING.PILOT where NAME = '"&amp;E164&amp;"' and FACTION_ID = '"&amp;Q164&amp;"';","")</f>
        <v/>
      </c>
      <c r="X164">
        <f t="shared" si="58"/>
        <v>0</v>
      </c>
      <c r="Y164">
        <f t="shared" si="59"/>
        <v>0</v>
      </c>
    </row>
    <row r="165" spans="2:25" x14ac:dyDescent="0.25">
      <c r="B165">
        <f t="shared" si="62"/>
        <v>125</v>
      </c>
      <c r="C165" t="str">
        <f t="shared" si="63"/>
        <v/>
      </c>
      <c r="H165" t="s">
        <v>307</v>
      </c>
      <c r="I165">
        <v>31</v>
      </c>
      <c r="M165">
        <v>4</v>
      </c>
      <c r="N165">
        <v>1</v>
      </c>
      <c r="O165">
        <f t="shared" si="65"/>
        <v>1</v>
      </c>
      <c r="Q165">
        <v>3</v>
      </c>
      <c r="R165">
        <f t="shared" si="61"/>
        <v>6</v>
      </c>
      <c r="S165">
        <f t="shared" si="66"/>
        <v>7</v>
      </c>
      <c r="V165" t="str">
        <f t="shared" si="56"/>
        <v/>
      </c>
      <c r="W165" t="str">
        <f>IF(E165&lt;&gt;E164,"insert into XWING.PILOT_EXPANSION (PILOT_ID, EXPANSION_ID, QUANTITY)
select ID, '"&amp;I165&amp;"','"&amp;S165&amp;"' from XWING.PILOT where NAME = '"&amp;E165&amp;"' and FACTION_ID = '"&amp;Q165&amp;"';","")</f>
        <v/>
      </c>
      <c r="X165">
        <f t="shared" si="58"/>
        <v>0</v>
      </c>
      <c r="Y165">
        <f t="shared" si="59"/>
        <v>0</v>
      </c>
    </row>
    <row r="166" spans="2:25" x14ac:dyDescent="0.25">
      <c r="B166">
        <f t="shared" si="62"/>
        <v>125</v>
      </c>
      <c r="C166" t="str">
        <f t="shared" si="63"/>
        <v/>
      </c>
      <c r="H166" t="s">
        <v>307</v>
      </c>
      <c r="I166">
        <v>31</v>
      </c>
      <c r="M166">
        <v>4</v>
      </c>
      <c r="O166">
        <f t="shared" si="65"/>
        <v>0</v>
      </c>
      <c r="P166">
        <v>1</v>
      </c>
      <c r="Q166">
        <v>3</v>
      </c>
      <c r="R166">
        <f t="shared" si="61"/>
        <v>5</v>
      </c>
      <c r="S166">
        <f t="shared" si="66"/>
        <v>6</v>
      </c>
      <c r="V166" t="str">
        <f t="shared" si="56"/>
        <v/>
      </c>
      <c r="W166" t="str">
        <f>IF(E166&lt;&gt;E165,"insert into XWING.PILOT_EXPANSION (PILOT_ID, EXPANSION_ID, QUANTITY)
select ID, '"&amp;I166&amp;"','"&amp;S166&amp;"' from XWING.PILOT where NAME = '"&amp;E166&amp;"' and FACTION_ID = '"&amp;Q166&amp;"';","")</f>
        <v/>
      </c>
      <c r="X166">
        <f t="shared" si="58"/>
        <v>0</v>
      </c>
      <c r="Y166">
        <f t="shared" si="59"/>
        <v>0</v>
      </c>
    </row>
    <row r="167" spans="2:25" x14ac:dyDescent="0.25">
      <c r="B167">
        <f t="shared" si="62"/>
        <v>125</v>
      </c>
      <c r="C167" t="str">
        <f t="shared" si="63"/>
        <v/>
      </c>
      <c r="H167" t="s">
        <v>307</v>
      </c>
      <c r="I167">
        <v>31</v>
      </c>
      <c r="M167">
        <v>3</v>
      </c>
      <c r="N167">
        <v>1</v>
      </c>
      <c r="O167">
        <f t="shared" si="65"/>
        <v>1</v>
      </c>
      <c r="Q167">
        <v>3</v>
      </c>
      <c r="R167">
        <f t="shared" si="61"/>
        <v>4</v>
      </c>
      <c r="S167">
        <f t="shared" si="66"/>
        <v>5</v>
      </c>
      <c r="V167" t="str">
        <f t="shared" si="56"/>
        <v/>
      </c>
      <c r="W167" t="str">
        <f>IF(E167&lt;&gt;E166,"insert into XWING.PILOT_EXPANSION (PILOT_ID, EXPANSION_ID, QUANTITY)
select ID, '"&amp;I167&amp;"','"&amp;S167&amp;"' from XWING.PILOT where NAME = '"&amp;E167&amp;"' and FACTION_ID = '"&amp;Q167&amp;"';","")</f>
        <v/>
      </c>
      <c r="X167">
        <f t="shared" si="58"/>
        <v>0</v>
      </c>
      <c r="Y167">
        <f t="shared" si="59"/>
        <v>0</v>
      </c>
    </row>
    <row r="168" spans="2:25" x14ac:dyDescent="0.25">
      <c r="B168">
        <f t="shared" si="62"/>
        <v>125</v>
      </c>
      <c r="C168" t="str">
        <f t="shared" si="63"/>
        <v/>
      </c>
      <c r="H168" t="s">
        <v>308</v>
      </c>
      <c r="I168">
        <v>32</v>
      </c>
      <c r="M168">
        <v>2</v>
      </c>
      <c r="N168">
        <v>1</v>
      </c>
      <c r="O168">
        <f t="shared" si="65"/>
        <v>1</v>
      </c>
      <c r="Q168">
        <v>3</v>
      </c>
      <c r="R168">
        <f t="shared" ref="R168:R171" si="68">IF(E168=E169,S169,0)</f>
        <v>3</v>
      </c>
      <c r="S168">
        <f t="shared" si="66"/>
        <v>4</v>
      </c>
      <c r="V168" t="str">
        <f t="shared" si="56"/>
        <v/>
      </c>
      <c r="W168" t="str">
        <f>IF(E168&lt;&gt;E167,"insert into XWING.PILOT_EXPANSION (PILOT_ID, EXPANSION_ID, QUANTITY)
select ID, '"&amp;I168&amp;"','"&amp;S168&amp;"' from XWING.PILOT where NAME = '"&amp;E168&amp;"' and FACTION_ID = '"&amp;Q168&amp;"';","")</f>
        <v/>
      </c>
      <c r="X168">
        <f t="shared" si="58"/>
        <v>0</v>
      </c>
      <c r="Y168">
        <f t="shared" si="59"/>
        <v>0</v>
      </c>
    </row>
    <row r="169" spans="2:25" x14ac:dyDescent="0.25">
      <c r="B169">
        <f t="shared" si="62"/>
        <v>125</v>
      </c>
      <c r="C169" t="str">
        <f t="shared" si="63"/>
        <v/>
      </c>
      <c r="H169" t="s">
        <v>308</v>
      </c>
      <c r="I169">
        <v>32</v>
      </c>
      <c r="M169">
        <v>8</v>
      </c>
      <c r="O169">
        <f t="shared" si="65"/>
        <v>0</v>
      </c>
      <c r="Q169">
        <v>3</v>
      </c>
      <c r="R169">
        <f t="shared" si="68"/>
        <v>2</v>
      </c>
      <c r="S169">
        <f t="shared" si="66"/>
        <v>3</v>
      </c>
      <c r="V169" t="str">
        <f t="shared" si="56"/>
        <v/>
      </c>
      <c r="W169" t="str">
        <f>IF(E169&lt;&gt;E168,"insert into XWING.PILOT_EXPANSION (PILOT_ID, EXPANSION_ID, QUANTITY)
select ID, '"&amp;I169&amp;"','"&amp;S169&amp;"' from XWING.PILOT where NAME = '"&amp;E169&amp;"' and FACTION_ID = '"&amp;Q169&amp;"';","")</f>
        <v/>
      </c>
      <c r="X169">
        <f t="shared" si="58"/>
        <v>0</v>
      </c>
      <c r="Y169">
        <f t="shared" si="59"/>
        <v>0</v>
      </c>
    </row>
    <row r="170" spans="2:25" x14ac:dyDescent="0.25">
      <c r="B170">
        <f t="shared" si="62"/>
        <v>125</v>
      </c>
      <c r="C170" t="str">
        <f t="shared" si="63"/>
        <v/>
      </c>
      <c r="H170" t="s">
        <v>308</v>
      </c>
      <c r="I170">
        <v>32</v>
      </c>
      <c r="M170">
        <v>8</v>
      </c>
      <c r="O170">
        <f t="shared" si="65"/>
        <v>0</v>
      </c>
      <c r="Q170">
        <v>3</v>
      </c>
      <c r="R170">
        <f t="shared" si="68"/>
        <v>1</v>
      </c>
      <c r="S170">
        <f t="shared" si="66"/>
        <v>2</v>
      </c>
      <c r="V170" t="str">
        <f t="shared" si="56"/>
        <v/>
      </c>
      <c r="W170" t="str">
        <f>IF(E170&lt;&gt;E169,"insert into XWING.PILOT_EXPANSION (PILOT_ID, EXPANSION_ID, QUANTITY)
select ID, '"&amp;I170&amp;"','"&amp;S170&amp;"' from XWING.PILOT where NAME = '"&amp;E170&amp;"' and FACTION_ID = '"&amp;Q170&amp;"';","")</f>
        <v/>
      </c>
      <c r="X170">
        <f t="shared" si="58"/>
        <v>0</v>
      </c>
      <c r="Y170">
        <f t="shared" si="59"/>
        <v>0</v>
      </c>
    </row>
    <row r="171" spans="2:25" x14ac:dyDescent="0.25">
      <c r="B171">
        <f t="shared" si="62"/>
        <v>125</v>
      </c>
      <c r="C171" t="str">
        <f t="shared" si="63"/>
        <v/>
      </c>
      <c r="H171" t="s">
        <v>308</v>
      </c>
      <c r="I171">
        <v>32</v>
      </c>
      <c r="M171">
        <v>8</v>
      </c>
      <c r="O171">
        <f t="shared" si="65"/>
        <v>0</v>
      </c>
      <c r="Q171">
        <v>3</v>
      </c>
      <c r="R171">
        <f t="shared" si="68"/>
        <v>0</v>
      </c>
      <c r="S171">
        <f t="shared" si="66"/>
        <v>1</v>
      </c>
      <c r="V171" t="str">
        <f t="shared" si="56"/>
        <v/>
      </c>
      <c r="W171" t="str">
        <f>IF(E171&lt;&gt;E170,"insert into XWING.PILOT_EXPANSION (PILOT_ID, EXPANSION_ID, QUANTITY)
select ID, '"&amp;I171&amp;"','"&amp;S171&amp;"' from XWING.PILOT where NAME = '"&amp;E171&amp;"' and FACTION_ID = '"&amp;Q171&amp;"';","")</f>
        <v/>
      </c>
      <c r="X171">
        <f t="shared" si="58"/>
        <v>0</v>
      </c>
      <c r="Y171">
        <f t="shared" si="59"/>
        <v>0</v>
      </c>
    </row>
    <row r="258" spans="7:23" x14ac:dyDescent="0.25">
      <c r="V258" t="str">
        <f t="shared" ref="V258:V261" si="69">IF(A258="x","insert into XWING.PILOT (ID, NAME, DESCRIPTION, LEVEL, COST, UNIQUENESS, SHIP_TYPE_ID, FACTION_ID, UPGRADE_TYPE_ID)
values ('"&amp;C258&amp;"','"&amp;E258&amp;"','"&amp;F258&amp;"','"&amp;L258&amp;"','"&amp;M258&amp;"','"&amp;O258&amp;"','"&amp;K258&amp;"', '"&amp;Q258&amp;"', '"&amp;P258&amp;"');","")</f>
        <v/>
      </c>
      <c r="W258" t="str">
        <f t="shared" ref="W258:W261" si="70">IF(E258&lt;&gt;E257,"insert into XWING.UPGRADE_EXPANSION (UPGRADE_ID, EXPANSION_ID, QUANTITY)
select ID, '"&amp;I258&amp;"','"&amp;S258&amp;"' from XWING.UPGRADE where NAME = '"&amp;E258&amp;"';","")</f>
        <v/>
      </c>
    </row>
    <row r="259" spans="7:23" x14ac:dyDescent="0.25">
      <c r="V259" t="str">
        <f t="shared" si="69"/>
        <v/>
      </c>
      <c r="W259" t="str">
        <f t="shared" si="70"/>
        <v/>
      </c>
    </row>
    <row r="260" spans="7:23" x14ac:dyDescent="0.25">
      <c r="V260" t="str">
        <f t="shared" si="69"/>
        <v/>
      </c>
      <c r="W260" t="str">
        <f t="shared" si="70"/>
        <v/>
      </c>
    </row>
    <row r="261" spans="7:23" x14ac:dyDescent="0.25">
      <c r="V261" t="str">
        <f t="shared" si="69"/>
        <v/>
      </c>
      <c r="W261" t="str">
        <f t="shared" si="70"/>
        <v/>
      </c>
    </row>
    <row r="262" spans="7:23" x14ac:dyDescent="0.25">
      <c r="G262" s="80">
        <f t="shared" ref="G262:G263" si="71">LEN(F262)</f>
        <v>0</v>
      </c>
    </row>
    <row r="263" spans="7:23" x14ac:dyDescent="0.25">
      <c r="G263" s="80">
        <f t="shared" si="71"/>
        <v>0</v>
      </c>
    </row>
  </sheetData>
  <autoFilter ref="A1:Z1">
    <filterColumn colId="17" showButton="0"/>
    <filterColumn colId="18" showButton="0"/>
  </autoFilter>
  <mergeCells count="1">
    <mergeCell ref="R1:T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1"/>
  <sheetViews>
    <sheetView workbookViewId="0">
      <selection activeCell="D18" sqref="D18"/>
    </sheetView>
  </sheetViews>
  <sheetFormatPr baseColWidth="10" defaultRowHeight="15" x14ac:dyDescent="0.25"/>
  <cols>
    <col min="4" max="4" width="59.140625" bestFit="1" customWidth="1"/>
    <col min="5" max="5" width="20.42578125" bestFit="1" customWidth="1"/>
  </cols>
  <sheetData>
    <row r="2" spans="1:6" x14ac:dyDescent="0.25">
      <c r="A2">
        <v>1</v>
      </c>
      <c r="B2" t="s">
        <v>249</v>
      </c>
      <c r="C2">
        <f>LEN(B2)</f>
        <v>7</v>
      </c>
      <c r="D2" t="s">
        <v>251</v>
      </c>
      <c r="E2" t="s">
        <v>412</v>
      </c>
      <c r="F2" t="str">
        <f>"insert into XWING.ACTION_TYPE (id, name, description, icon)
values ('"&amp;A2&amp;"','"&amp;B2&amp;"','"&amp;D2&amp;"', '"&amp;E2&amp;"');"</f>
        <v>insert into XWING.ACTION_TYPE (id, name, description, icon)
values ('1','Esquive','Gagner un marqueur esquive', 'icone_evade.png');</v>
      </c>
    </row>
    <row r="3" spans="1:6" x14ac:dyDescent="0.25">
      <c r="A3">
        <v>2</v>
      </c>
      <c r="B3" t="s">
        <v>101</v>
      </c>
      <c r="C3">
        <f t="shared" ref="C3:C11" si="0">LEN(B3)</f>
        <v>13</v>
      </c>
      <c r="D3" t="s">
        <v>252</v>
      </c>
      <c r="E3" t="s">
        <v>413</v>
      </c>
      <c r="F3" t="str">
        <f t="shared" ref="F3:F11" si="1">"insert into XWING.ACTION_TYPE (id, name, description)
values ('"&amp;A3&amp;"','"&amp;B3&amp;"','"&amp;D3&amp;"');"</f>
        <v>insert into XWING.ACTION_TYPE (id, name, description)
values ('2','Concentration','Gagner un marqueur concentration');</v>
      </c>
    </row>
    <row r="4" spans="1:6" x14ac:dyDescent="0.25">
      <c r="A4">
        <v>3</v>
      </c>
      <c r="B4" t="s">
        <v>250</v>
      </c>
      <c r="C4">
        <f t="shared" si="0"/>
        <v>20</v>
      </c>
      <c r="D4" t="s">
        <v>254</v>
      </c>
      <c r="E4" t="s">
        <v>414</v>
      </c>
      <c r="F4" t="str">
        <f t="shared" si="1"/>
        <v>insert into XWING.ACTION_TYPE (id, name, description)
values ('3','Acquisition de cible','Placer une cible sur un ennemi à portée');</v>
      </c>
    </row>
    <row r="5" spans="1:6" x14ac:dyDescent="0.25">
      <c r="A5">
        <v>4</v>
      </c>
      <c r="B5" t="s">
        <v>104</v>
      </c>
      <c r="C5">
        <f t="shared" si="0"/>
        <v>7</v>
      </c>
      <c r="D5" t="s">
        <v>422</v>
      </c>
      <c r="E5" t="s">
        <v>415</v>
      </c>
      <c r="F5" t="str">
        <f t="shared" si="1"/>
        <v>insert into XWING.ACTION_TYPE (id, name, description)
values ('4','Tonneau','Se déplacer latéralement à l''aide d''un gabarit 1');</v>
      </c>
    </row>
    <row r="6" spans="1:6" x14ac:dyDescent="0.25">
      <c r="A6">
        <v>5</v>
      </c>
      <c r="B6" t="s">
        <v>105</v>
      </c>
      <c r="C6">
        <f t="shared" si="0"/>
        <v>12</v>
      </c>
      <c r="D6" t="s">
        <v>423</v>
      </c>
      <c r="E6" t="s">
        <v>416</v>
      </c>
      <c r="F6" t="str">
        <f t="shared" si="1"/>
        <v>insert into XWING.ACTION_TYPE (id, name, description)
values ('5','Accélération','Avancer a l''aide d''un gabarit 1');</v>
      </c>
    </row>
    <row r="7" spans="1:6" x14ac:dyDescent="0.25">
      <c r="A7">
        <v>6</v>
      </c>
      <c r="B7" t="s">
        <v>174</v>
      </c>
      <c r="C7">
        <f t="shared" si="0"/>
        <v>11</v>
      </c>
      <c r="D7" t="s">
        <v>253</v>
      </c>
      <c r="E7" t="s">
        <v>417</v>
      </c>
      <c r="F7" t="str">
        <f t="shared" si="1"/>
        <v>insert into XWING.ACTION_TYPE (id, name, description)
values ('6','Occultation','Gagner un marqueur occultation');</v>
      </c>
    </row>
    <row r="8" spans="1:6" x14ac:dyDescent="0.25">
      <c r="A8">
        <v>7</v>
      </c>
      <c r="B8" t="s">
        <v>335</v>
      </c>
      <c r="C8">
        <f t="shared" si="0"/>
        <v>12</v>
      </c>
      <c r="D8" t="s">
        <v>347</v>
      </c>
      <c r="E8" t="s">
        <v>418</v>
      </c>
      <c r="F8" t="str">
        <f t="shared" si="1"/>
        <v>insert into XWING.ACTION_TYPE (id, name, description)
values ('7','Récupération','Récupérer des boucliers à partir de l''énergie disponible');</v>
      </c>
    </row>
    <row r="9" spans="1:6" x14ac:dyDescent="0.25">
      <c r="A9">
        <v>8</v>
      </c>
      <c r="B9" t="s">
        <v>179</v>
      </c>
      <c r="C9">
        <f t="shared" si="0"/>
        <v>12</v>
      </c>
      <c r="D9" t="s">
        <v>348</v>
      </c>
      <c r="E9" t="s">
        <v>419</v>
      </c>
      <c r="F9" t="str">
        <f t="shared" si="1"/>
        <v>insert into XWING.ACTION_TYPE (id, name, description)
values ('8','Renforcement','Gagner un marqueur esquive pour tous les jets de défense');</v>
      </c>
    </row>
    <row r="10" spans="1:6" x14ac:dyDescent="0.25">
      <c r="A10">
        <v>9</v>
      </c>
      <c r="B10" t="s">
        <v>336</v>
      </c>
      <c r="C10">
        <f t="shared" si="0"/>
        <v>10</v>
      </c>
      <c r="D10" t="s">
        <v>349</v>
      </c>
      <c r="E10" t="s">
        <v>420</v>
      </c>
      <c r="F10" t="str">
        <f t="shared" si="1"/>
        <v>insert into XWING.ACTION_TYPE (id, name, description)
values ('9','Brouillage','Ajouter 2 marqueurs de stress à un vaisseau ennemi à portée 1-2');</v>
      </c>
    </row>
    <row r="11" spans="1:6" x14ac:dyDescent="0.25">
      <c r="A11">
        <v>10</v>
      </c>
      <c r="B11" t="s">
        <v>337</v>
      </c>
      <c r="C11">
        <f t="shared" si="0"/>
        <v>12</v>
      </c>
      <c r="D11" t="s">
        <v>350</v>
      </c>
      <c r="E11" t="s">
        <v>421</v>
      </c>
      <c r="F11" t="str">
        <f t="shared" si="1"/>
        <v>insert into XWING.ACTION_TYPE (id, name, description)
values ('10','Coordination','Un vaisseau allié à portée 1-2 peut faire une action gratuite');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7"/>
  <sheetViews>
    <sheetView workbookViewId="0">
      <selection activeCell="B4" sqref="B4"/>
    </sheetView>
  </sheetViews>
  <sheetFormatPr baseColWidth="10" defaultRowHeight="15" x14ac:dyDescent="0.25"/>
  <cols>
    <col min="2" max="2" width="20" bestFit="1" customWidth="1"/>
  </cols>
  <sheetData>
    <row r="2" spans="1:6" x14ac:dyDescent="0.25">
      <c r="A2">
        <v>1</v>
      </c>
      <c r="B2" t="s">
        <v>45</v>
      </c>
      <c r="C2">
        <f>LEN(B2)</f>
        <v>6</v>
      </c>
      <c r="D2" t="s">
        <v>255</v>
      </c>
      <c r="E2" t="s">
        <v>449</v>
      </c>
      <c r="F2" t="str">
        <f>"insert into XWING.UPGRADE_TYPE (id, name, description,icon)
values ('"&amp;A2&amp;"','"&amp;B2&amp;"','"&amp;D2&amp;"','"&amp;E2&amp;"');"</f>
        <v>insert into XWING.UPGRADE_TYPE (id, name, description,icon)
values ('1','Pilote','Talent de pilote expérimenté','Card_Talents.png');</v>
      </c>
    </row>
    <row r="3" spans="1:6" x14ac:dyDescent="0.25">
      <c r="A3">
        <v>2</v>
      </c>
      <c r="B3" t="s">
        <v>47</v>
      </c>
      <c r="C3">
        <f t="shared" ref="C3:C14" si="0">LEN(B3)</f>
        <v>9</v>
      </c>
      <c r="D3" t="s">
        <v>256</v>
      </c>
      <c r="E3" t="s">
        <v>450</v>
      </c>
      <c r="F3" t="str">
        <f t="shared" ref="F3:F17" si="1">"insert into XWING.UPGRADE_TYPE (id, name, description,icon)
values ('"&amp;A3&amp;"','"&amp;B3&amp;"','"&amp;D3&amp;"','"&amp;E3&amp;"');"</f>
        <v>insert into XWING.UPGRADE_TYPE (id, name, description,icon)
values ('2','Astromech','Droïde Astromech','Card_Astromech.png');</v>
      </c>
    </row>
    <row r="4" spans="1:6" x14ac:dyDescent="0.25">
      <c r="A4">
        <v>3</v>
      </c>
      <c r="B4" t="s">
        <v>257</v>
      </c>
      <c r="C4">
        <f t="shared" si="0"/>
        <v>19</v>
      </c>
      <c r="D4" t="s">
        <v>258</v>
      </c>
      <c r="E4" t="s">
        <v>451</v>
      </c>
      <c r="F4" t="str">
        <f t="shared" si="1"/>
        <v>insert into XWING.UPGRADE_TYPE (id, name, description,icon)
values ('3','Astromech déglingué','Droïde Astromech de récupération','Card_Salvaged.png');</v>
      </c>
    </row>
    <row r="5" spans="1:6" x14ac:dyDescent="0.25">
      <c r="A5">
        <v>4</v>
      </c>
      <c r="B5" t="s">
        <v>259</v>
      </c>
      <c r="C5">
        <f t="shared" si="0"/>
        <v>9</v>
      </c>
      <c r="D5" t="s">
        <v>259</v>
      </c>
      <c r="E5" t="s">
        <v>452</v>
      </c>
      <c r="F5" t="str">
        <f t="shared" si="1"/>
        <v>insert into XWING.UPGRADE_TYPE (id, name, description,icon)
values ('4','Torpilles','Torpilles','Card_Torpedoes.png');</v>
      </c>
    </row>
    <row r="6" spans="1:6" x14ac:dyDescent="0.25">
      <c r="A6">
        <v>5</v>
      </c>
      <c r="B6" t="s">
        <v>260</v>
      </c>
      <c r="C6">
        <f t="shared" si="0"/>
        <v>8</v>
      </c>
      <c r="D6" t="s">
        <v>260</v>
      </c>
      <c r="E6" t="s">
        <v>453</v>
      </c>
      <c r="F6" t="str">
        <f t="shared" si="1"/>
        <v>insert into XWING.UPGRADE_TYPE (id, name, description,icon)
values ('5','Missiles','Missiles','Card_Missiles.png');</v>
      </c>
    </row>
    <row r="7" spans="1:6" x14ac:dyDescent="0.25">
      <c r="A7">
        <v>6</v>
      </c>
      <c r="B7" t="s">
        <v>128</v>
      </c>
      <c r="C7">
        <f t="shared" si="0"/>
        <v>6</v>
      </c>
      <c r="D7" t="s">
        <v>128</v>
      </c>
      <c r="E7" t="s">
        <v>454</v>
      </c>
      <c r="F7" t="str">
        <f t="shared" si="1"/>
        <v>insert into XWING.UPGRADE_TYPE (id, name, description,icon)
values ('6','Bombes','Bombes','Card_Bombs.png');</v>
      </c>
    </row>
    <row r="8" spans="1:6" x14ac:dyDescent="0.25">
      <c r="A8">
        <v>7</v>
      </c>
      <c r="B8" t="s">
        <v>261</v>
      </c>
      <c r="C8">
        <f t="shared" si="0"/>
        <v>9</v>
      </c>
      <c r="D8" t="s">
        <v>261</v>
      </c>
      <c r="E8" t="s">
        <v>455</v>
      </c>
      <c r="F8" t="str">
        <f t="shared" si="1"/>
        <v>insert into XWING.UPGRADE_TYPE (id, name, description,icon)
values ('7','Tourelles','Tourelles','Card_Turret.png');</v>
      </c>
    </row>
    <row r="9" spans="1:6" x14ac:dyDescent="0.25">
      <c r="A9">
        <v>8</v>
      </c>
      <c r="B9" t="s">
        <v>262</v>
      </c>
      <c r="C9">
        <f t="shared" si="0"/>
        <v>6</v>
      </c>
      <c r="D9" t="s">
        <v>262</v>
      </c>
      <c r="E9" t="s">
        <v>456</v>
      </c>
      <c r="F9" t="str">
        <f t="shared" si="1"/>
        <v>insert into XWING.UPGRADE_TYPE (id, name, description,icon)
values ('8','Canons','Canons','Card_Cannons.png');</v>
      </c>
    </row>
    <row r="10" spans="1:6" x14ac:dyDescent="0.25">
      <c r="A10">
        <v>9</v>
      </c>
      <c r="B10" t="s">
        <v>66</v>
      </c>
      <c r="C10">
        <f t="shared" si="0"/>
        <v>8</v>
      </c>
      <c r="D10" t="s">
        <v>263</v>
      </c>
      <c r="E10" t="s">
        <v>457</v>
      </c>
      <c r="F10" t="str">
        <f t="shared" si="1"/>
        <v>insert into XWING.UPGRADE_TYPE (id, name, description,icon)
values ('9','Equipage','Membres d'équipage','Card_Crew.png');</v>
      </c>
    </row>
    <row r="11" spans="1:6" x14ac:dyDescent="0.25">
      <c r="A11">
        <v>10</v>
      </c>
      <c r="B11" t="s">
        <v>264</v>
      </c>
      <c r="C11">
        <f t="shared" si="0"/>
        <v>8</v>
      </c>
      <c r="D11" t="s">
        <v>265</v>
      </c>
      <c r="E11" t="s">
        <v>458</v>
      </c>
      <c r="F11" t="str">
        <f t="shared" si="1"/>
        <v>insert into XWING.UPGRADE_TYPE (id, name, description,icon)
values ('10','Systèmes','Systèmes de vaisseaux','Card_Systems.png');</v>
      </c>
    </row>
    <row r="12" spans="1:6" x14ac:dyDescent="0.25">
      <c r="A12">
        <v>11</v>
      </c>
      <c r="B12" t="s">
        <v>266</v>
      </c>
      <c r="C12">
        <f t="shared" si="0"/>
        <v>8</v>
      </c>
      <c r="D12" t="s">
        <v>269</v>
      </c>
      <c r="E12" t="s">
        <v>459</v>
      </c>
      <c r="F12" t="str">
        <f t="shared" si="1"/>
        <v>insert into XWING.UPGRADE_TYPE (id, name, description,icon)
values ('11','Illégale','Améliorations illégales','Card_Illicit.png');</v>
      </c>
    </row>
    <row r="13" spans="1:6" x14ac:dyDescent="0.25">
      <c r="A13">
        <v>12</v>
      </c>
      <c r="B13" t="s">
        <v>267</v>
      </c>
      <c r="C13">
        <f t="shared" si="0"/>
        <v>13</v>
      </c>
      <c r="D13" t="s">
        <v>270</v>
      </c>
      <c r="E13" t="s">
        <v>460</v>
      </c>
      <c r="F13" t="str">
        <f t="shared" si="1"/>
        <v>insert into XWING.UPGRADE_TYPE (id, name, description,icon)
values ('12','Modifications','Modifications de vaisseau','Card_Upgrades.png');</v>
      </c>
    </row>
    <row r="14" spans="1:6" x14ac:dyDescent="0.25">
      <c r="A14">
        <v>13</v>
      </c>
      <c r="B14" t="s">
        <v>268</v>
      </c>
      <c r="C14">
        <f t="shared" si="0"/>
        <v>6</v>
      </c>
      <c r="D14" t="s">
        <v>271</v>
      </c>
      <c r="E14" t="s">
        <v>461</v>
      </c>
      <c r="F14" t="str">
        <f t="shared" si="1"/>
        <v>insert into XWING.UPGRADE_TYPE (id, name, description,icon)
values ('13','Titres','Titres de vaisseau','Card_Title.png');</v>
      </c>
    </row>
    <row r="15" spans="1:6" x14ac:dyDescent="0.25">
      <c r="A15">
        <v>14</v>
      </c>
      <c r="B15" t="s">
        <v>338</v>
      </c>
      <c r="D15" t="s">
        <v>338</v>
      </c>
      <c r="E15" t="s">
        <v>462</v>
      </c>
      <c r="F15" t="str">
        <f t="shared" si="1"/>
        <v>insert into XWING.UPGRADE_TYPE (id, name, description,icon)
values ('14','Cargo','Cargo','Card_Cargo.png');</v>
      </c>
    </row>
    <row r="16" spans="1:6" x14ac:dyDescent="0.25">
      <c r="A16">
        <v>15</v>
      </c>
      <c r="B16" t="s">
        <v>342</v>
      </c>
      <c r="D16" t="s">
        <v>351</v>
      </c>
      <c r="E16" t="s">
        <v>463</v>
      </c>
      <c r="F16" t="str">
        <f t="shared" si="1"/>
        <v>insert into XWING.UPGRADE_TYPE (id, name, description,icon)
values ('15','Armement','Tourelles d'armement','Card_Hardpoint.png');</v>
      </c>
    </row>
    <row r="17" spans="1:6" x14ac:dyDescent="0.25">
      <c r="A17">
        <v>16</v>
      </c>
      <c r="B17" t="s">
        <v>341</v>
      </c>
      <c r="D17" t="s">
        <v>352</v>
      </c>
      <c r="E17" t="s">
        <v>464</v>
      </c>
      <c r="F17" t="str">
        <f t="shared" si="1"/>
        <v>insert into XWING.UPGRADE_TYPE (id, name, description,icon)
values ('16','Equipes','Equipes techniques','Card_Team.png');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Boîtes</vt:lpstr>
      <vt:lpstr>Vaisseaux</vt:lpstr>
      <vt:lpstr>Manoeuvres</vt:lpstr>
      <vt:lpstr>Feuil3</vt:lpstr>
      <vt:lpstr>Combats</vt:lpstr>
      <vt:lpstr>Vaisseaux Types</vt:lpstr>
      <vt:lpstr>Pilotes</vt:lpstr>
      <vt:lpstr>Action</vt:lpstr>
      <vt:lpstr>Amélioration type</vt:lpstr>
      <vt:lpstr>Restrictions</vt:lpstr>
      <vt:lpstr>Extensions</vt:lpstr>
      <vt:lpstr>Améliorations</vt:lpstr>
      <vt:lpstr>Manoeuvres (2)</vt:lpstr>
      <vt:lpstr>Manoeuvres types</vt:lpstr>
      <vt:lpstr>Textes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Raphaël</dc:creator>
  <cp:lastModifiedBy>Raphael Tourneur</cp:lastModifiedBy>
  <dcterms:created xsi:type="dcterms:W3CDTF">2014-10-01T06:41:17Z</dcterms:created>
  <dcterms:modified xsi:type="dcterms:W3CDTF">2015-06-30T09:57:02Z</dcterms:modified>
</cp:coreProperties>
</file>