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j887e\Documents\MST\SS20\Systems Life-Cycle Costing 6103\"/>
    </mc:Choice>
  </mc:AlternateContent>
  <bookViews>
    <workbookView xWindow="0" yWindow="0" windowWidth="23040" windowHeight="9960" activeTab="1"/>
  </bookViews>
  <sheets>
    <sheet name="Exercise#3" sheetId="1" r:id="rId1"/>
    <sheet name="Exercise#4" sheetId="3" r:id="rId2"/>
  </sheet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3" l="1"/>
  <c r="H43" i="3"/>
  <c r="H41" i="3"/>
  <c r="H42" i="3"/>
  <c r="H40" i="3"/>
  <c r="H39" i="3"/>
  <c r="H38" i="3"/>
  <c r="H37" i="3"/>
  <c r="H36" i="3"/>
  <c r="H35" i="3"/>
  <c r="H34" i="3"/>
  <c r="G43" i="3"/>
  <c r="G42" i="3"/>
  <c r="G41" i="3"/>
  <c r="G40" i="3"/>
  <c r="G39" i="3"/>
  <c r="G38" i="3"/>
  <c r="G37" i="3"/>
  <c r="G36" i="3"/>
  <c r="G35" i="3"/>
  <c r="G34" i="3"/>
  <c r="F43" i="3"/>
  <c r="F42" i="3"/>
  <c r="F41" i="3"/>
  <c r="F40" i="3"/>
  <c r="F39" i="3"/>
  <c r="F38" i="3"/>
  <c r="F37" i="3"/>
  <c r="F36" i="3"/>
  <c r="F35" i="3"/>
  <c r="F34" i="3"/>
  <c r="D43" i="3"/>
  <c r="D42" i="3"/>
  <c r="D41" i="3"/>
  <c r="D40" i="3"/>
  <c r="D39" i="3"/>
  <c r="D38" i="3"/>
  <c r="D37" i="3"/>
  <c r="D36" i="3"/>
  <c r="D35" i="3"/>
  <c r="D34" i="3"/>
  <c r="I38" i="3"/>
  <c r="G26" i="3"/>
  <c r="G25" i="3"/>
  <c r="G24" i="3"/>
  <c r="G23" i="3"/>
  <c r="F26" i="3"/>
  <c r="F25" i="3"/>
  <c r="F24" i="3"/>
  <c r="H26" i="3"/>
  <c r="H25" i="3"/>
  <c r="H24" i="3"/>
  <c r="H23" i="3"/>
  <c r="E26" i="3"/>
  <c r="E25" i="3"/>
  <c r="E24" i="3"/>
  <c r="E23" i="3"/>
  <c r="N31" i="3"/>
  <c r="H19" i="1"/>
  <c r="H20" i="1"/>
  <c r="H21" i="1"/>
  <c r="H22" i="1"/>
  <c r="H23" i="1"/>
  <c r="H24" i="1"/>
  <c r="H25" i="1"/>
  <c r="D34" i="1"/>
  <c r="H18" i="1"/>
  <c r="G25" i="1"/>
  <c r="G24" i="1"/>
  <c r="G23" i="1"/>
  <c r="G22" i="1"/>
  <c r="G21" i="1"/>
  <c r="G20" i="1"/>
  <c r="G19" i="1"/>
  <c r="G18" i="1"/>
  <c r="C19" i="1"/>
  <c r="D18" i="1"/>
  <c r="D17" i="1"/>
</calcChain>
</file>

<file path=xl/sharedStrings.xml><?xml version="1.0" encoding="utf-8"?>
<sst xmlns="http://schemas.openxmlformats.org/spreadsheetml/2006/main" count="31" uniqueCount="22">
  <si>
    <t>Year</t>
  </si>
  <si>
    <t>Borrowing Rate</t>
  </si>
  <si>
    <t>Investment Rate</t>
  </si>
  <si>
    <r>
      <t>i</t>
    </r>
    <r>
      <rPr>
        <vertAlign val="subscript"/>
        <sz val="11"/>
        <color theme="1"/>
        <rFont val="Calibri"/>
        <family val="2"/>
        <scheme val="minor"/>
      </rPr>
      <t xml:space="preserve">b = </t>
    </r>
  </si>
  <si>
    <r>
      <t>i</t>
    </r>
    <r>
      <rPr>
        <vertAlign val="subscript"/>
        <sz val="11"/>
        <color theme="1"/>
        <rFont val="Calibri"/>
        <family val="2"/>
        <scheme val="minor"/>
      </rPr>
      <t xml:space="preserve">i = </t>
    </r>
  </si>
  <si>
    <t xml:space="preserve">MARR = </t>
  </si>
  <si>
    <t>CF (x 1000 $)</t>
  </si>
  <si>
    <t>Balance (Ft)</t>
  </si>
  <si>
    <t xml:space="preserve">MIRR = </t>
  </si>
  <si>
    <t>ESL of Defender</t>
  </si>
  <si>
    <t xml:space="preserve">Annual Depreciation for Challenger = </t>
  </si>
  <si>
    <t xml:space="preserve">First Cost = </t>
  </si>
  <si>
    <t xml:space="preserve">Initial Life Cost = </t>
  </si>
  <si>
    <t>Market Value ($)</t>
  </si>
  <si>
    <t>AOC ($/year)</t>
  </si>
  <si>
    <t>Capital Recovery ($/year)</t>
  </si>
  <si>
    <t>AW of AOC ($/year)</t>
  </si>
  <si>
    <t>Total AW ($/year)</t>
  </si>
  <si>
    <t>Initial Life Cost =</t>
  </si>
  <si>
    <t>Approximate time until Equivalent AW is found</t>
  </si>
  <si>
    <t>ESL Analysis of Challenger - New Machine (NOT NECESSARY BUT HELPS WITH QUESTIONS)</t>
  </si>
  <si>
    <t>ESL of Defender - Old Machine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</si>
</sst>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4" formatCode="&quot;$&quot;#,##0.00"/>
  </numFmts>
  <fonts count="4" x14ac:knownFonts="1">
    <font>
      <sz val="11"/>
      <color theme="1"/>
      <name val="Calibri"/>
      <family val="2"/>
      <scheme val="minor"/>
    </font>
    <font>
      <sz val="11"/>
      <color rgb="FFFF0000"/>
      <name val="Calibri"/>
      <family val="2"/>
      <scheme val="minor"/>
    </font>
    <font>
      <b/>
      <sz val="11"/>
      <color theme="1"/>
      <name val="Calibri"/>
      <family val="2"/>
      <scheme val="minor"/>
    </font>
    <font>
      <vertAlign val="subscrip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34">
    <xf numFmtId="0" fontId="0" fillId="0" borderId="0" xfId="0"/>
    <xf numFmtId="0" fontId="0" fillId="0" borderId="1" xfId="0" applyBorder="1"/>
    <xf numFmtId="8" fontId="0" fillId="0" borderId="0" xfId="0" applyNumberFormat="1"/>
    <xf numFmtId="0" fontId="0" fillId="0" borderId="0" xfId="0" applyBorder="1"/>
    <xf numFmtId="164" fontId="0" fillId="0" borderId="1" xfId="0" applyNumberFormat="1" applyBorder="1"/>
    <xf numFmtId="0" fontId="0" fillId="2" borderId="1" xfId="0" applyFill="1" applyBorder="1"/>
    <xf numFmtId="0" fontId="0" fillId="0" borderId="0" xfId="0" applyFill="1" applyBorder="1"/>
    <xf numFmtId="0" fontId="0" fillId="0" borderId="1" xfId="0" applyFill="1" applyBorder="1"/>
    <xf numFmtId="164" fontId="0" fillId="0" borderId="1" xfId="0" applyNumberFormat="1" applyFill="1" applyBorder="1"/>
    <xf numFmtId="8" fontId="0" fillId="0" borderId="1" xfId="0" applyNumberFormat="1" applyFill="1" applyBorder="1"/>
    <xf numFmtId="164" fontId="0" fillId="0" borderId="0" xfId="0" applyNumberFormat="1" applyFill="1" applyBorder="1"/>
    <xf numFmtId="8" fontId="0" fillId="0" borderId="0" xfId="0" applyNumberFormat="1" applyFill="1" applyBorder="1"/>
    <xf numFmtId="10" fontId="0" fillId="0" borderId="0" xfId="0" applyNumberFormat="1" applyFill="1" applyBorder="1"/>
    <xf numFmtId="10" fontId="0" fillId="0" borderId="0" xfId="0" applyNumberFormat="1"/>
    <xf numFmtId="0" fontId="0" fillId="2" borderId="0" xfId="0" applyFill="1"/>
    <xf numFmtId="2" fontId="0" fillId="0" borderId="0" xfId="0" applyNumberFormat="1"/>
    <xf numFmtId="10" fontId="0" fillId="2" borderId="1" xfId="0" applyNumberFormat="1" applyFill="1" applyBorder="1"/>
    <xf numFmtId="2" fontId="0" fillId="0" borderId="1" xfId="0" applyNumberFormat="1" applyFill="1" applyBorder="1"/>
    <xf numFmtId="2" fontId="0" fillId="0" borderId="1" xfId="0" applyNumberFormat="1" applyBorder="1"/>
    <xf numFmtId="0" fontId="0" fillId="0" borderId="1" xfId="0" applyBorder="1" applyAlignment="1">
      <alignment wrapText="1"/>
    </xf>
    <xf numFmtId="8" fontId="0" fillId="0" borderId="1" xfId="0" applyNumberFormat="1" applyBorder="1"/>
    <xf numFmtId="0" fontId="0" fillId="0" borderId="2" xfId="0" applyBorder="1"/>
    <xf numFmtId="0" fontId="0" fillId="0" borderId="4" xfId="0" applyBorder="1"/>
    <xf numFmtId="0" fontId="0" fillId="0" borderId="3" xfId="0" applyBorder="1"/>
    <xf numFmtId="0" fontId="2" fillId="0" borderId="1" xfId="0" applyFont="1" applyBorder="1"/>
    <xf numFmtId="164" fontId="0" fillId="2" borderId="1" xfId="0" applyNumberFormat="1" applyFill="1" applyBorder="1"/>
    <xf numFmtId="164" fontId="1" fillId="0" borderId="1" xfId="0" applyNumberFormat="1" applyFont="1" applyBorder="1"/>
    <xf numFmtId="164" fontId="1" fillId="2" borderId="1" xfId="0" applyNumberFormat="1" applyFont="1" applyFill="1" applyBorder="1"/>
    <xf numFmtId="164" fontId="0" fillId="0" borderId="0" xfId="0" applyNumberFormat="1" applyBorder="1"/>
    <xf numFmtId="8" fontId="0" fillId="0" borderId="0" xfId="0" applyNumberFormat="1" applyBorder="1" applyAlignment="1"/>
    <xf numFmtId="0" fontId="0" fillId="0" borderId="0" xfId="0" applyBorder="1" applyAlignment="1"/>
    <xf numFmtId="0" fontId="0" fillId="0" borderId="1" xfId="0" applyBorder="1" applyAlignment="1">
      <alignment horizontal="center"/>
    </xf>
    <xf numFmtId="0" fontId="0" fillId="0" borderId="0" xfId="0" applyFill="1"/>
    <xf numFmtId="0" fontId="0" fillId="3"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472440</xdr:colOff>
      <xdr:row>0</xdr:row>
      <xdr:rowOff>0</xdr:rowOff>
    </xdr:from>
    <xdr:to>
      <xdr:col>7</xdr:col>
      <xdr:colOff>1491343</xdr:colOff>
      <xdr:row>14</xdr:row>
      <xdr:rowOff>154961</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 y="0"/>
          <a:ext cx="6690360" cy="2745761"/>
        </a:xfrm>
        <a:prstGeom prst="rect">
          <a:avLst/>
        </a:prstGeom>
      </xdr:spPr>
    </xdr:pic>
    <xdr:clientData/>
  </xdr:twoCellAnchor>
  <xdr:twoCellAnchor>
    <xdr:from>
      <xdr:col>0</xdr:col>
      <xdr:colOff>0</xdr:colOff>
      <xdr:row>30</xdr:row>
      <xdr:rowOff>22860</xdr:rowOff>
    </xdr:from>
    <xdr:to>
      <xdr:col>7</xdr:col>
      <xdr:colOff>160020</xdr:colOff>
      <xdr:row>32</xdr:row>
      <xdr:rowOff>114300</xdr:rowOff>
    </xdr:to>
    <xdr:sp macro="" textlink="">
      <xdr:nvSpPr>
        <xdr:cNvPr id="4" name="TextBox 3"/>
        <xdr:cNvSpPr txBox="1"/>
      </xdr:nvSpPr>
      <xdr:spPr>
        <a:xfrm>
          <a:off x="0" y="5539740"/>
          <a:ext cx="58293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If MIRR&gt;MARR, then you should accept the project. For this case, the company should develop the next generation launch missile</a:t>
          </a:r>
          <a:r>
            <a:rPr lang="en-US" sz="1100" baseline="0"/>
            <a:t> engine if the MARR for the project is less than 21.63%.</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198120</xdr:colOff>
      <xdr:row>0</xdr:row>
      <xdr:rowOff>175260</xdr:rowOff>
    </xdr:from>
    <xdr:to>
      <xdr:col>5</xdr:col>
      <xdr:colOff>1091283</xdr:colOff>
      <xdr:row>17</xdr:row>
      <xdr:rowOff>106680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120" y="175260"/>
          <a:ext cx="5236563" cy="3040380"/>
        </a:xfrm>
        <a:prstGeom prst="rect">
          <a:avLst/>
        </a:prstGeom>
      </xdr:spPr>
    </xdr:pic>
    <xdr:clientData/>
  </xdr:twoCellAnchor>
  <xdr:twoCellAnchor>
    <xdr:from>
      <xdr:col>0</xdr:col>
      <xdr:colOff>60960</xdr:colOff>
      <xdr:row>43</xdr:row>
      <xdr:rowOff>129540</xdr:rowOff>
    </xdr:from>
    <xdr:to>
      <xdr:col>8</xdr:col>
      <xdr:colOff>1021080</xdr:colOff>
      <xdr:row>48</xdr:row>
      <xdr:rowOff>38100</xdr:rowOff>
    </xdr:to>
    <xdr:sp macro="" textlink="">
      <xdr:nvSpPr>
        <xdr:cNvPr id="4" name="TextBox 3"/>
        <xdr:cNvSpPr txBox="1"/>
      </xdr:nvSpPr>
      <xdr:spPr>
        <a:xfrm>
          <a:off x="60960" y="8168640"/>
          <a:ext cx="9441180" cy="822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ESL of the defender is after 2 years from the current</a:t>
          </a:r>
          <a:r>
            <a:rPr lang="en-US" sz="1100" baseline="0"/>
            <a:t> time point. IF only comparing ESL of old machine and new machine at the ESL of the old machine, it would not be economical to make the replacement now, however, based on ESL analysis for 10 years of the new machine, it would be economical to replace the machine now, as the AW value that is calculated in year 10 for the challenger, will be the lowest AW value, so that machine should be selected (and really anytime after 6.2431 years!).</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41"/>
  <sheetViews>
    <sheetView zoomScaleNormal="100" workbookViewId="0">
      <selection activeCell="I30" sqref="I30"/>
    </sheetView>
  </sheetViews>
  <sheetFormatPr defaultRowHeight="14.4" x14ac:dyDescent="0.3"/>
  <cols>
    <col min="2" max="2" width="14.44140625" customWidth="1"/>
    <col min="6" max="6" width="14.77734375" customWidth="1"/>
    <col min="7" max="7" width="17.88671875" customWidth="1"/>
    <col min="8" max="8" width="23.77734375" customWidth="1"/>
    <col min="10" max="10" width="10.109375" customWidth="1"/>
    <col min="11" max="11" width="12.109375" customWidth="1"/>
    <col min="12" max="12" width="16.88671875" customWidth="1"/>
    <col min="13" max="13" width="21.6640625" customWidth="1"/>
    <col min="16" max="16" width="11.5546875" bestFit="1" customWidth="1"/>
  </cols>
  <sheetData>
    <row r="1" spans="3:16" x14ac:dyDescent="0.3">
      <c r="C1" s="6"/>
      <c r="D1" s="6"/>
      <c r="E1" s="6"/>
      <c r="F1" s="6"/>
      <c r="G1" s="6"/>
      <c r="H1" s="6"/>
      <c r="I1" s="6"/>
      <c r="J1" s="6"/>
    </row>
    <row r="2" spans="3:16" x14ac:dyDescent="0.3">
      <c r="C2" s="6"/>
      <c r="D2" s="6"/>
      <c r="E2" s="6"/>
      <c r="F2" s="6"/>
      <c r="G2" s="6"/>
      <c r="H2" s="6"/>
      <c r="I2" s="6"/>
      <c r="J2" s="6"/>
    </row>
    <row r="3" spans="3:16" x14ac:dyDescent="0.3">
      <c r="C3" s="6"/>
      <c r="D3" s="6"/>
      <c r="E3" s="6"/>
      <c r="F3" s="6"/>
      <c r="G3" s="6"/>
      <c r="H3" s="6"/>
      <c r="I3" s="6"/>
      <c r="J3" s="6"/>
    </row>
    <row r="4" spans="3:16" x14ac:dyDescent="0.3">
      <c r="C4" s="6"/>
      <c r="D4" s="6"/>
      <c r="E4" s="6"/>
      <c r="F4" s="10"/>
      <c r="G4" s="6"/>
      <c r="H4" s="10"/>
      <c r="I4" s="6"/>
      <c r="J4" s="6"/>
      <c r="P4" s="2"/>
    </row>
    <row r="5" spans="3:16" x14ac:dyDescent="0.3">
      <c r="C5" s="6"/>
      <c r="D5" s="6"/>
      <c r="E5" s="6"/>
      <c r="F5" s="10"/>
      <c r="G5" s="6"/>
      <c r="H5" s="10"/>
      <c r="I5" s="6"/>
      <c r="J5" s="6"/>
    </row>
    <row r="6" spans="3:16" x14ac:dyDescent="0.3">
      <c r="C6" s="6"/>
      <c r="D6" s="6"/>
      <c r="E6" s="6"/>
      <c r="F6" s="10"/>
      <c r="G6" s="6"/>
      <c r="H6" s="10"/>
      <c r="I6" s="6"/>
      <c r="J6" s="6"/>
    </row>
    <row r="7" spans="3:16" x14ac:dyDescent="0.3">
      <c r="C7" s="6"/>
      <c r="D7" s="6"/>
      <c r="E7" s="6"/>
      <c r="F7" s="10"/>
      <c r="G7" s="6"/>
      <c r="H7" s="10"/>
      <c r="I7" s="6"/>
      <c r="J7" s="6"/>
    </row>
    <row r="8" spans="3:16" x14ac:dyDescent="0.3">
      <c r="C8" s="6"/>
      <c r="D8" s="6"/>
      <c r="E8" s="6"/>
      <c r="F8" s="10"/>
      <c r="G8" s="6"/>
      <c r="H8" s="10"/>
      <c r="I8" s="6"/>
      <c r="J8" s="6"/>
    </row>
    <row r="9" spans="3:16" x14ac:dyDescent="0.3">
      <c r="C9" s="6"/>
      <c r="D9" s="6"/>
      <c r="E9" s="6"/>
      <c r="F9" s="10"/>
      <c r="G9" s="6"/>
      <c r="H9" s="10"/>
      <c r="I9" s="6"/>
      <c r="J9" s="6"/>
    </row>
    <row r="10" spans="3:16" x14ac:dyDescent="0.3">
      <c r="C10" s="6"/>
      <c r="D10" s="6"/>
      <c r="E10" s="6"/>
      <c r="F10" s="10"/>
      <c r="G10" s="6"/>
      <c r="H10" s="10"/>
      <c r="I10" s="6"/>
      <c r="J10" s="6"/>
    </row>
    <row r="11" spans="3:16" x14ac:dyDescent="0.3">
      <c r="C11" s="6"/>
      <c r="D11" s="6"/>
      <c r="E11" s="6"/>
      <c r="F11" s="10"/>
      <c r="G11" s="6"/>
      <c r="H11" s="10"/>
      <c r="I11" s="6"/>
      <c r="J11" s="6"/>
    </row>
    <row r="12" spans="3:16" x14ac:dyDescent="0.3">
      <c r="C12" s="6"/>
      <c r="D12" s="6"/>
      <c r="E12" s="6"/>
      <c r="F12" s="10"/>
      <c r="G12" s="6"/>
      <c r="H12" s="10"/>
      <c r="I12" s="6"/>
      <c r="J12" s="6"/>
    </row>
    <row r="13" spans="3:16" x14ac:dyDescent="0.3">
      <c r="C13" s="6"/>
      <c r="D13" s="6"/>
      <c r="E13" s="6"/>
      <c r="F13" s="10"/>
      <c r="G13" s="6"/>
      <c r="H13" s="10"/>
      <c r="I13" s="6"/>
      <c r="J13" s="6"/>
    </row>
    <row r="14" spans="3:16" x14ac:dyDescent="0.3">
      <c r="C14" s="6"/>
      <c r="D14" s="6"/>
      <c r="E14" s="6"/>
      <c r="F14" s="10"/>
      <c r="G14" s="6"/>
      <c r="H14" s="10"/>
      <c r="I14" s="6"/>
      <c r="J14" s="6"/>
    </row>
    <row r="15" spans="3:16" x14ac:dyDescent="0.3">
      <c r="C15" s="6"/>
      <c r="D15" s="6"/>
      <c r="E15" s="6"/>
      <c r="F15" s="6"/>
      <c r="G15" s="6"/>
      <c r="H15" s="11"/>
      <c r="I15" s="6"/>
      <c r="J15" s="6"/>
    </row>
    <row r="16" spans="3:16" x14ac:dyDescent="0.3">
      <c r="C16" s="6"/>
      <c r="D16" s="6"/>
      <c r="E16" s="6"/>
      <c r="F16" s="6"/>
      <c r="G16" s="6"/>
      <c r="H16" s="11"/>
      <c r="I16" s="6"/>
      <c r="J16" s="6"/>
    </row>
    <row r="17" spans="2:10" ht="15.6" x14ac:dyDescent="0.35">
      <c r="B17" s="1" t="s">
        <v>1</v>
      </c>
      <c r="C17" s="7" t="s">
        <v>3</v>
      </c>
      <c r="D17" s="17">
        <f>0.12</f>
        <v>0.12</v>
      </c>
      <c r="E17" s="6"/>
      <c r="F17" s="7" t="s">
        <v>0</v>
      </c>
      <c r="G17" s="7" t="s">
        <v>6</v>
      </c>
      <c r="H17" s="9" t="s">
        <v>7</v>
      </c>
      <c r="I17" s="6"/>
      <c r="J17" s="6"/>
    </row>
    <row r="18" spans="2:10" ht="15.6" x14ac:dyDescent="0.35">
      <c r="B18" s="1" t="s">
        <v>2</v>
      </c>
      <c r="C18" s="7" t="s">
        <v>4</v>
      </c>
      <c r="D18" s="17">
        <f>0.25</f>
        <v>0.25</v>
      </c>
      <c r="E18" s="6"/>
      <c r="F18" s="7">
        <v>0</v>
      </c>
      <c r="G18" s="8">
        <f>-50000</f>
        <v>-50000</v>
      </c>
      <c r="H18" s="17">
        <f>G18</f>
        <v>-50000</v>
      </c>
      <c r="I18" s="6"/>
      <c r="J18" s="6"/>
    </row>
    <row r="19" spans="2:10" x14ac:dyDescent="0.3">
      <c r="B19" s="1" t="s">
        <v>5</v>
      </c>
      <c r="C19" s="17">
        <f>0.2</f>
        <v>0.2</v>
      </c>
      <c r="D19" s="6"/>
      <c r="E19" s="6"/>
      <c r="F19" s="7">
        <v>1</v>
      </c>
      <c r="G19" s="8">
        <f>15000</f>
        <v>15000</v>
      </c>
      <c r="H19" s="17">
        <f t="shared" ref="H19:H25" si="0">IF(H18&gt;=0,(1+$D$18)*H18+G19,(1+$D$40)*H18+G19)</f>
        <v>-35000</v>
      </c>
      <c r="I19" s="6"/>
      <c r="J19" s="6"/>
    </row>
    <row r="20" spans="2:10" x14ac:dyDescent="0.3">
      <c r="C20" s="6"/>
      <c r="D20" s="6"/>
      <c r="E20" s="6"/>
      <c r="F20" s="7">
        <v>2</v>
      </c>
      <c r="G20" s="8">
        <f>15000</f>
        <v>15000</v>
      </c>
      <c r="H20" s="17">
        <f t="shared" si="0"/>
        <v>-20000</v>
      </c>
      <c r="I20" s="6"/>
      <c r="J20" s="6"/>
    </row>
    <row r="21" spans="2:10" x14ac:dyDescent="0.3">
      <c r="C21" s="6"/>
      <c r="D21" s="6"/>
      <c r="E21" s="6"/>
      <c r="F21" s="7">
        <v>3</v>
      </c>
      <c r="G21" s="8">
        <f>15000</f>
        <v>15000</v>
      </c>
      <c r="H21" s="17">
        <f t="shared" si="0"/>
        <v>-5000</v>
      </c>
      <c r="I21" s="6"/>
      <c r="J21" s="6"/>
    </row>
    <row r="22" spans="2:10" x14ac:dyDescent="0.3">
      <c r="F22" s="7">
        <v>4</v>
      </c>
      <c r="G22" s="4">
        <f>15000</f>
        <v>15000</v>
      </c>
      <c r="H22" s="18">
        <f t="shared" si="0"/>
        <v>10000</v>
      </c>
    </row>
    <row r="23" spans="2:10" x14ac:dyDescent="0.3">
      <c r="F23" s="7">
        <v>5</v>
      </c>
      <c r="G23" s="4">
        <f>15000</f>
        <v>15000</v>
      </c>
      <c r="H23" s="18">
        <f t="shared" si="0"/>
        <v>27500</v>
      </c>
    </row>
    <row r="24" spans="2:10" x14ac:dyDescent="0.3">
      <c r="F24" s="7">
        <v>6</v>
      </c>
      <c r="G24" s="4">
        <f>15000</f>
        <v>15000</v>
      </c>
      <c r="H24" s="18">
        <f t="shared" si="0"/>
        <v>49375</v>
      </c>
    </row>
    <row r="25" spans="2:10" x14ac:dyDescent="0.3">
      <c r="F25" s="7">
        <v>7</v>
      </c>
      <c r="G25" s="4">
        <f>-8000</f>
        <v>-8000</v>
      </c>
      <c r="H25" s="18">
        <f t="shared" si="0"/>
        <v>53718.75</v>
      </c>
    </row>
    <row r="26" spans="2:10" x14ac:dyDescent="0.3">
      <c r="H26" s="15"/>
    </row>
    <row r="34" spans="2:5" x14ac:dyDescent="0.3">
      <c r="C34" s="5" t="s">
        <v>8</v>
      </c>
      <c r="D34" s="16">
        <f>MIRR(G18:G25,D17,D18)</f>
        <v>0.21625637814429588</v>
      </c>
    </row>
    <row r="37" spans="2:5" x14ac:dyDescent="0.3">
      <c r="B37" s="6"/>
      <c r="C37" s="6"/>
      <c r="D37" s="6"/>
      <c r="E37" s="6"/>
    </row>
    <row r="38" spans="2:5" x14ac:dyDescent="0.3">
      <c r="B38" s="6"/>
      <c r="C38" s="6"/>
      <c r="D38" s="6"/>
      <c r="E38" s="6"/>
    </row>
    <row r="39" spans="2:5" x14ac:dyDescent="0.3">
      <c r="B39" s="6"/>
      <c r="C39" s="6"/>
      <c r="D39" s="6"/>
      <c r="E39" s="6"/>
    </row>
    <row r="40" spans="2:5" x14ac:dyDescent="0.3">
      <c r="B40" s="6"/>
      <c r="C40" s="6"/>
      <c r="D40" s="12"/>
      <c r="E40" s="6"/>
    </row>
    <row r="41" spans="2:5" x14ac:dyDescent="0.3">
      <c r="B41" s="6"/>
      <c r="C41" s="6"/>
      <c r="D41" s="6"/>
      <c r="E41" s="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44"/>
  <sheetViews>
    <sheetView tabSelected="1" topLeftCell="A10" workbookViewId="0">
      <selection activeCell="I29" sqref="I29"/>
    </sheetView>
  </sheetViews>
  <sheetFormatPr defaultRowHeight="14.4" x14ac:dyDescent="0.3"/>
  <cols>
    <col min="2" max="2" width="15.33203125" customWidth="1"/>
    <col min="3" max="3" width="10" bestFit="1" customWidth="1"/>
    <col min="4" max="4" width="15.109375" customWidth="1"/>
    <col min="5" max="5" width="14" customWidth="1"/>
    <col min="6" max="6" width="22.6640625" customWidth="1"/>
    <col min="7" max="7" width="18.88671875" customWidth="1"/>
    <col min="8" max="8" width="18.77734375" customWidth="1"/>
    <col min="9" max="9" width="16.5546875" customWidth="1"/>
    <col min="13" max="13" width="21.21875" customWidth="1"/>
    <col min="14" max="14" width="9.5546875" bestFit="1" customWidth="1"/>
  </cols>
  <sheetData>
    <row r="2" spans="9:14" x14ac:dyDescent="0.3">
      <c r="I2" s="3"/>
      <c r="J2" s="3"/>
      <c r="K2" s="3"/>
      <c r="L2" s="3"/>
      <c r="M2" s="3"/>
    </row>
    <row r="3" spans="9:14" x14ac:dyDescent="0.3">
      <c r="I3" s="3"/>
      <c r="J3" s="3"/>
      <c r="K3" s="3"/>
      <c r="L3" s="3"/>
      <c r="M3" s="3"/>
    </row>
    <row r="4" spans="9:14" x14ac:dyDescent="0.3">
      <c r="I4" s="3"/>
      <c r="J4" s="3"/>
      <c r="K4" s="3"/>
      <c r="L4" s="3"/>
      <c r="M4" s="3"/>
      <c r="N4" s="3"/>
    </row>
    <row r="5" spans="9:14" x14ac:dyDescent="0.3">
      <c r="I5" s="3"/>
      <c r="J5" s="3"/>
      <c r="K5" s="28"/>
      <c r="L5" s="3"/>
      <c r="M5" s="3"/>
      <c r="N5" s="3"/>
    </row>
    <row r="6" spans="9:14" x14ac:dyDescent="0.3">
      <c r="I6" s="3"/>
      <c r="J6" s="3"/>
      <c r="K6" s="28"/>
      <c r="L6" s="3"/>
      <c r="M6" s="3"/>
      <c r="N6" s="3"/>
    </row>
    <row r="7" spans="9:14" x14ac:dyDescent="0.3">
      <c r="I7" s="3"/>
      <c r="J7" s="3"/>
      <c r="K7" s="28"/>
      <c r="L7" s="3"/>
      <c r="M7" s="3"/>
      <c r="N7" s="3"/>
    </row>
    <row r="8" spans="9:14" x14ac:dyDescent="0.3">
      <c r="I8" s="3"/>
      <c r="J8" s="3"/>
      <c r="K8" s="28"/>
      <c r="L8" s="3"/>
      <c r="M8" s="3"/>
      <c r="N8" s="3"/>
    </row>
    <row r="9" spans="9:14" x14ac:dyDescent="0.3">
      <c r="I9" s="3"/>
      <c r="J9" s="3"/>
      <c r="K9" s="28"/>
      <c r="L9" s="3"/>
      <c r="M9" s="3"/>
      <c r="N9" s="3"/>
    </row>
    <row r="10" spans="9:14" x14ac:dyDescent="0.3">
      <c r="I10" s="3"/>
      <c r="J10" s="3"/>
      <c r="K10" s="28"/>
      <c r="L10" s="3"/>
      <c r="M10" s="3"/>
      <c r="N10" s="3"/>
    </row>
    <row r="11" spans="9:14" x14ac:dyDescent="0.3">
      <c r="I11" s="3"/>
      <c r="J11" s="3"/>
      <c r="K11" s="28"/>
      <c r="L11" s="3"/>
      <c r="M11" s="3"/>
      <c r="N11" s="3"/>
    </row>
    <row r="12" spans="9:14" x14ac:dyDescent="0.3">
      <c r="I12" s="3"/>
      <c r="J12" s="3"/>
      <c r="K12" s="3"/>
      <c r="L12" s="3"/>
      <c r="M12" s="3"/>
      <c r="N12" s="3"/>
    </row>
    <row r="13" spans="9:14" x14ac:dyDescent="0.3">
      <c r="I13" s="3"/>
      <c r="J13" s="3"/>
      <c r="K13" s="3"/>
      <c r="L13" s="3"/>
      <c r="M13" s="3"/>
      <c r="N13" s="3"/>
    </row>
    <row r="14" spans="9:14" x14ac:dyDescent="0.3">
      <c r="L14" s="3"/>
      <c r="M14" s="3"/>
      <c r="N14" s="3"/>
    </row>
    <row r="15" spans="9:14" x14ac:dyDescent="0.3">
      <c r="L15" s="3"/>
      <c r="M15" s="3"/>
      <c r="N15" s="3"/>
    </row>
    <row r="16" spans="9:14" x14ac:dyDescent="0.3">
      <c r="L16" s="3"/>
      <c r="M16" s="3"/>
      <c r="N16" s="3"/>
    </row>
    <row r="17" spans="2:17" x14ac:dyDescent="0.3">
      <c r="L17" s="3"/>
      <c r="M17" s="3"/>
      <c r="N17" s="3"/>
      <c r="O17" s="3"/>
      <c r="P17" s="3"/>
      <c r="Q17" s="3"/>
    </row>
    <row r="18" spans="2:17" x14ac:dyDescent="0.3">
      <c r="L18" s="3"/>
      <c r="M18" s="3"/>
      <c r="N18" s="3"/>
      <c r="O18" s="3"/>
      <c r="P18" s="3"/>
      <c r="Q18" s="3"/>
    </row>
    <row r="19" spans="2:17" x14ac:dyDescent="0.3">
      <c r="B19" s="31" t="s">
        <v>21</v>
      </c>
      <c r="C19" s="31"/>
      <c r="D19" s="31"/>
      <c r="E19" s="31"/>
      <c r="F19" s="31"/>
      <c r="G19" s="31"/>
      <c r="H19" s="31"/>
      <c r="L19" s="3"/>
      <c r="M19" s="3"/>
      <c r="N19" s="3"/>
      <c r="O19" s="3"/>
      <c r="P19" s="3"/>
      <c r="Q19" s="3"/>
    </row>
    <row r="20" spans="2:17" x14ac:dyDescent="0.3">
      <c r="B20" s="1" t="s">
        <v>11</v>
      </c>
      <c r="C20" s="4">
        <v>7700</v>
      </c>
      <c r="D20" s="1"/>
      <c r="E20" s="1"/>
      <c r="F20" s="1"/>
      <c r="G20" s="1"/>
      <c r="H20" s="1"/>
      <c r="L20" s="3"/>
      <c r="M20" s="3"/>
      <c r="N20" s="3"/>
      <c r="O20" s="3"/>
      <c r="P20" s="3"/>
      <c r="Q20" s="3"/>
    </row>
    <row r="21" spans="2:17" x14ac:dyDescent="0.3">
      <c r="B21" s="1" t="s">
        <v>12</v>
      </c>
      <c r="C21" s="4">
        <v>25000</v>
      </c>
      <c r="D21" s="1"/>
      <c r="E21" s="1"/>
      <c r="F21" s="1"/>
      <c r="G21" s="1"/>
      <c r="H21" s="1"/>
      <c r="L21" s="3"/>
      <c r="M21" s="30"/>
      <c r="N21" s="29"/>
      <c r="O21" s="3"/>
      <c r="P21" s="3"/>
      <c r="Q21" s="3"/>
    </row>
    <row r="22" spans="2:17" x14ac:dyDescent="0.3">
      <c r="B22" s="22"/>
      <c r="C22" s="24" t="s">
        <v>0</v>
      </c>
      <c r="D22" s="24" t="s">
        <v>13</v>
      </c>
      <c r="E22" s="24" t="s">
        <v>14</v>
      </c>
      <c r="F22" s="24" t="s">
        <v>15</v>
      </c>
      <c r="G22" s="24" t="s">
        <v>16</v>
      </c>
      <c r="H22" s="24" t="s">
        <v>17</v>
      </c>
      <c r="L22" s="3"/>
      <c r="M22" s="30"/>
      <c r="N22" s="30"/>
      <c r="O22" s="3"/>
      <c r="P22" s="3"/>
      <c r="Q22" s="3"/>
    </row>
    <row r="23" spans="2:17" x14ac:dyDescent="0.3">
      <c r="B23" s="22"/>
      <c r="C23" s="1">
        <v>1</v>
      </c>
      <c r="D23" s="4">
        <v>4300</v>
      </c>
      <c r="E23" s="4">
        <f>-3200</f>
        <v>-3200</v>
      </c>
      <c r="F23" s="26">
        <f>PMT($D$28,C23,$C$20,-D23)</f>
        <v>-4324</v>
      </c>
      <c r="G23" s="26">
        <f>-PMT($D$28,C23,NPV($D$28,$E$23:E23))</f>
        <v>-3199.9999999999995</v>
      </c>
      <c r="H23" s="26">
        <f>SUM(F23:G23)</f>
        <v>-7524</v>
      </c>
      <c r="L23" s="3"/>
      <c r="M23" s="30"/>
      <c r="N23" s="30"/>
      <c r="O23" s="3"/>
      <c r="P23" s="3"/>
      <c r="Q23" s="3"/>
    </row>
    <row r="24" spans="2:17" x14ac:dyDescent="0.3">
      <c r="B24" s="22"/>
      <c r="C24" s="5">
        <v>2</v>
      </c>
      <c r="D24" s="25">
        <v>3300</v>
      </c>
      <c r="E24" s="25">
        <f>-3700</f>
        <v>-3700</v>
      </c>
      <c r="F24" s="27">
        <f>PMT($D$28,C24,$C$20,-D24)</f>
        <v>-2999.4716981132083</v>
      </c>
      <c r="G24" s="27">
        <f>-PMT($D$28,C24,NPV($D$28,$E$23:E24))</f>
        <v>-3435.8490566037735</v>
      </c>
      <c r="H24" s="27">
        <f>SUM(F24:G24)</f>
        <v>-6435.3207547169823</v>
      </c>
      <c r="I24" s="14" t="s">
        <v>9</v>
      </c>
      <c r="L24" s="3"/>
      <c r="M24" s="3"/>
      <c r="N24" s="3"/>
      <c r="O24" s="3"/>
      <c r="P24" s="3"/>
      <c r="Q24" s="3"/>
    </row>
    <row r="25" spans="2:17" x14ac:dyDescent="0.3">
      <c r="B25" s="22"/>
      <c r="C25" s="1">
        <v>3</v>
      </c>
      <c r="D25" s="4">
        <v>1100</v>
      </c>
      <c r="E25" s="4">
        <f>-4800</f>
        <v>-4800</v>
      </c>
      <c r="F25" s="26">
        <f>PMT($D$28,C25,$C$20,-D25)</f>
        <v>-2879.9032716927454</v>
      </c>
      <c r="G25" s="26">
        <f>-PMT($D$28,C25,NPV($D$28,$E$23:E25))</f>
        <v>-3840.1137980085346</v>
      </c>
      <c r="H25" s="26">
        <f>SUM(F25:G25)</f>
        <v>-6720.01706970128</v>
      </c>
      <c r="L25" s="3"/>
      <c r="M25" s="3"/>
      <c r="N25" s="3"/>
    </row>
    <row r="26" spans="2:17" x14ac:dyDescent="0.3">
      <c r="B26" s="23"/>
      <c r="C26" s="1">
        <v>4</v>
      </c>
      <c r="D26" s="4">
        <v>0</v>
      </c>
      <c r="E26" s="4">
        <f>-5850</f>
        <v>-5850</v>
      </c>
      <c r="F26" s="26">
        <f>PMT($D$28,C26,$C$20,-D26)</f>
        <v>-2535.105159553812</v>
      </c>
      <c r="G26" s="26">
        <f>-PMT($D$28,C26,NPV($D$28,$E$23:E26))</f>
        <v>-4260.6512045208028</v>
      </c>
      <c r="H26" s="26">
        <f>SUM(F26:G26)</f>
        <v>-6795.7563640746148</v>
      </c>
      <c r="L26" s="3"/>
      <c r="M26" s="3"/>
      <c r="N26" s="3"/>
    </row>
    <row r="27" spans="2:17" x14ac:dyDescent="0.3">
      <c r="L27" s="3"/>
      <c r="M27" s="3"/>
      <c r="N27" s="3"/>
    </row>
    <row r="28" spans="2:17" x14ac:dyDescent="0.3">
      <c r="C28" t="s">
        <v>5</v>
      </c>
      <c r="D28" s="13">
        <v>0.12</v>
      </c>
    </row>
    <row r="30" spans="2:17" x14ac:dyDescent="0.3">
      <c r="B30" s="33" t="s">
        <v>20</v>
      </c>
      <c r="C30" s="33"/>
      <c r="D30" s="33"/>
      <c r="E30" s="33"/>
      <c r="F30" s="33"/>
      <c r="G30" s="33"/>
      <c r="H30" s="33"/>
    </row>
    <row r="31" spans="2:17" ht="28.2" customHeight="1" x14ac:dyDescent="0.3">
      <c r="B31" s="1" t="s">
        <v>11</v>
      </c>
      <c r="C31" s="4">
        <v>31000</v>
      </c>
      <c r="D31" s="1"/>
      <c r="E31" s="1"/>
      <c r="F31" s="1"/>
      <c r="G31" s="1"/>
      <c r="H31" s="1"/>
      <c r="M31" s="19" t="s">
        <v>10</v>
      </c>
      <c r="N31" s="20">
        <f>SLN(C31,C32,C43)</f>
        <v>2850</v>
      </c>
    </row>
    <row r="32" spans="2:17" x14ac:dyDescent="0.3">
      <c r="B32" s="1" t="s">
        <v>18</v>
      </c>
      <c r="C32" s="4">
        <v>2500</v>
      </c>
      <c r="D32" s="1"/>
      <c r="E32" s="1"/>
      <c r="F32" s="1"/>
      <c r="G32" s="1"/>
      <c r="H32" s="1"/>
    </row>
    <row r="33" spans="2:11" x14ac:dyDescent="0.3">
      <c r="B33" s="21"/>
      <c r="C33" s="24" t="s">
        <v>0</v>
      </c>
      <c r="D33" s="24" t="s">
        <v>13</v>
      </c>
      <c r="E33" s="24" t="s">
        <v>14</v>
      </c>
      <c r="F33" s="24" t="s">
        <v>15</v>
      </c>
      <c r="G33" s="24" t="s">
        <v>16</v>
      </c>
      <c r="H33" s="24" t="s">
        <v>17</v>
      </c>
    </row>
    <row r="34" spans="2:11" x14ac:dyDescent="0.3">
      <c r="B34" s="22"/>
      <c r="C34" s="1">
        <v>1</v>
      </c>
      <c r="D34" s="4">
        <f>C31-$N$31</f>
        <v>28150</v>
      </c>
      <c r="E34" s="4">
        <v>-1000</v>
      </c>
      <c r="F34" s="20">
        <f t="shared" ref="F34:F43" si="0">PMT($D$28,C34,$C$31,-D34)</f>
        <v>-6570</v>
      </c>
      <c r="G34" s="20">
        <f>-PMT($D$28,C34,NPV($D$28,$E$34:E34))</f>
        <v>-1000</v>
      </c>
      <c r="H34" s="20">
        <f t="shared" ref="H34:H43" si="1">SUM(F34:G34)</f>
        <v>-7570</v>
      </c>
    </row>
    <row r="35" spans="2:11" x14ac:dyDescent="0.3">
      <c r="B35" s="22"/>
      <c r="C35" s="1">
        <v>2</v>
      </c>
      <c r="D35" s="4">
        <f t="shared" ref="D35:D43" si="2">D34-$N$31</f>
        <v>25300</v>
      </c>
      <c r="E35" s="4">
        <v>-1000</v>
      </c>
      <c r="F35" s="20">
        <f t="shared" si="0"/>
        <v>-6408.6792452830186</v>
      </c>
      <c r="G35" s="20">
        <f>-PMT($D$28,C35,NPV($D$28,$E$34:E35))</f>
        <v>-1000</v>
      </c>
      <c r="H35" s="20">
        <f t="shared" si="1"/>
        <v>-7408.6792452830186</v>
      </c>
    </row>
    <row r="36" spans="2:11" x14ac:dyDescent="0.3">
      <c r="B36" s="22"/>
      <c r="C36" s="1">
        <v>3</v>
      </c>
      <c r="D36" s="4">
        <f t="shared" si="2"/>
        <v>22450</v>
      </c>
      <c r="E36" s="4">
        <v>-1000</v>
      </c>
      <c r="F36" s="20">
        <f t="shared" si="0"/>
        <v>-6253.7837837837842</v>
      </c>
      <c r="G36" s="20">
        <f>-PMT($D$28,C36,NPV($D$28,$E$34:E36))</f>
        <v>-999.99999999999977</v>
      </c>
      <c r="H36" s="20">
        <f t="shared" si="1"/>
        <v>-7253.7837837837842</v>
      </c>
    </row>
    <row r="37" spans="2:11" x14ac:dyDescent="0.3">
      <c r="B37" s="22"/>
      <c r="C37" s="1">
        <v>4</v>
      </c>
      <c r="D37" s="4">
        <f t="shared" si="2"/>
        <v>19600</v>
      </c>
      <c r="E37" s="4">
        <v>-1000</v>
      </c>
      <c r="F37" s="20">
        <f t="shared" si="0"/>
        <v>-6105.272573884864</v>
      </c>
      <c r="G37" s="20">
        <f>-PMT($D$28,C37,NPV($D$28,$E$34:E37))</f>
        <v>-999.99999999999977</v>
      </c>
      <c r="H37" s="20">
        <f t="shared" si="1"/>
        <v>-7105.272573884864</v>
      </c>
      <c r="I37" s="14">
        <v>6.2431000000000001</v>
      </c>
      <c r="J37" t="s">
        <v>19</v>
      </c>
    </row>
    <row r="38" spans="2:11" x14ac:dyDescent="0.3">
      <c r="B38" s="22"/>
      <c r="C38" s="1">
        <v>5</v>
      </c>
      <c r="D38" s="4">
        <f t="shared" si="2"/>
        <v>16750</v>
      </c>
      <c r="E38" s="4">
        <v>-1000</v>
      </c>
      <c r="F38" s="20">
        <f t="shared" si="0"/>
        <v>-5963.0886801599463</v>
      </c>
      <c r="G38" s="20">
        <f>-PMT($D$28,C38,NPV($D$28,$E$34:E38))</f>
        <v>-999.99999999999977</v>
      </c>
      <c r="H38" s="20">
        <f t="shared" si="1"/>
        <v>-6963.0886801599463</v>
      </c>
      <c r="I38" s="14">
        <f>H39+(I37-C39)*((H40-H39)/(C40-C39))</f>
        <v>-6795.6148971854736</v>
      </c>
    </row>
    <row r="39" spans="2:11" x14ac:dyDescent="0.3">
      <c r="B39" s="22"/>
      <c r="C39" s="1">
        <v>6</v>
      </c>
      <c r="D39" s="4">
        <f t="shared" si="2"/>
        <v>13900</v>
      </c>
      <c r="E39" s="4">
        <v>-1000</v>
      </c>
      <c r="F39" s="20">
        <f t="shared" si="0"/>
        <v>-5827.1597850611606</v>
      </c>
      <c r="G39" s="20">
        <f>-PMT($D$28,C39,NPV($D$28,$E$34:E39))</f>
        <v>-999.99999999999977</v>
      </c>
      <c r="H39" s="20">
        <f t="shared" si="1"/>
        <v>-6827.1597850611606</v>
      </c>
    </row>
    <row r="40" spans="2:11" x14ac:dyDescent="0.3">
      <c r="B40" s="22"/>
      <c r="C40" s="1">
        <v>7</v>
      </c>
      <c r="D40" s="4">
        <f t="shared" si="2"/>
        <v>11050</v>
      </c>
      <c r="E40" s="4">
        <v>-1000</v>
      </c>
      <c r="F40" s="20">
        <f t="shared" si="0"/>
        <v>-5697.3988312327474</v>
      </c>
      <c r="G40" s="20">
        <f>-PMT($D$28,C40,NPV($D$28,$E$34:E40))</f>
        <v>-999.99999999999977</v>
      </c>
      <c r="H40" s="20">
        <f t="shared" si="1"/>
        <v>-6697.3988312327474</v>
      </c>
    </row>
    <row r="41" spans="2:11" x14ac:dyDescent="0.3">
      <c r="B41" s="22"/>
      <c r="C41" s="1">
        <v>8</v>
      </c>
      <c r="D41" s="4">
        <f t="shared" si="2"/>
        <v>8200</v>
      </c>
      <c r="E41" s="4">
        <v>-1000</v>
      </c>
      <c r="F41" s="20">
        <f t="shared" si="0"/>
        <v>-5573.7047833864863</v>
      </c>
      <c r="G41" s="20">
        <f>-PMT($D$28,C41,NPV($D$28,$E$34:E41))</f>
        <v>-999.99999999999955</v>
      </c>
      <c r="H41" s="20">
        <f t="shared" si="1"/>
        <v>-6573.7047833864854</v>
      </c>
    </row>
    <row r="42" spans="2:11" x14ac:dyDescent="0.3">
      <c r="B42" s="22"/>
      <c r="C42" s="1">
        <v>9</v>
      </c>
      <c r="D42" s="4">
        <f t="shared" si="2"/>
        <v>5350</v>
      </c>
      <c r="E42" s="4">
        <v>-1000</v>
      </c>
      <c r="F42" s="20">
        <f t="shared" si="0"/>
        <v>-5455.9634968648443</v>
      </c>
      <c r="G42" s="20">
        <f>-PMT($D$28,C42,NPV($D$28,$E$34:E42))</f>
        <v>-999.99999999999955</v>
      </c>
      <c r="H42" s="20">
        <f t="shared" si="1"/>
        <v>-6455.9634968648443</v>
      </c>
    </row>
    <row r="43" spans="2:11" x14ac:dyDescent="0.3">
      <c r="B43" s="23"/>
      <c r="C43" s="7">
        <v>10</v>
      </c>
      <c r="D43" s="8">
        <f t="shared" si="2"/>
        <v>2500</v>
      </c>
      <c r="E43" s="8">
        <v>-1000</v>
      </c>
      <c r="F43" s="9">
        <f t="shared" si="0"/>
        <v>-5344.0486785555568</v>
      </c>
      <c r="G43" s="9">
        <f>-PMT($D$28,C43,NPV($D$28,$E$34:E43))</f>
        <v>-999.99999999999943</v>
      </c>
      <c r="H43" s="9">
        <f t="shared" si="1"/>
        <v>-6344.0486785555559</v>
      </c>
      <c r="I43" s="6"/>
      <c r="J43" s="32"/>
      <c r="K43" s="32"/>
    </row>
    <row r="44" spans="2:11" x14ac:dyDescent="0.3">
      <c r="C44" s="32"/>
      <c r="D44" s="32"/>
      <c r="E44" s="32"/>
      <c r="F44" s="32"/>
      <c r="G44" s="32"/>
      <c r="H44" s="32"/>
      <c r="I44" s="32"/>
      <c r="J44" s="32"/>
      <c r="K44" s="32"/>
    </row>
  </sheetData>
  <mergeCells count="2">
    <mergeCell ref="B19:H19"/>
    <mergeCell ref="B30:H3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Exercise#3</vt:lpstr>
      <vt:lpstr>Exercise#4</vt:lpstr>
    </vt:vector>
  </TitlesOfParts>
  <Company>The Boeing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Patton, Ryan</dc:creator>
  <cp:lastModifiedBy>Patton, Ryan</cp:lastModifiedBy>
  <dcterms:created xsi:type="dcterms:W3CDTF">2020-06-17T19:55:54Z</dcterms:created>
  <dcterms:modified xsi:type="dcterms:W3CDTF">2020-07-18T18:35:47Z</dcterms:modified>
</cp:coreProperties>
</file>