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RDT1/Documents/"/>
    </mc:Choice>
  </mc:AlternateContent>
  <xr:revisionPtr revIDLastSave="0" documentId="13_ncr:1_{C4996CE5-8CF6-9A4D-8070-4600D6905F5D}" xr6:coauthVersionLast="45" xr6:coauthVersionMax="45" xr10:uidLastSave="{00000000-0000-0000-0000-000000000000}"/>
  <bookViews>
    <workbookView xWindow="160" yWindow="0" windowWidth="25440" windowHeight="16000" xr2:uid="{37D8E4B2-2A40-1E49-9F24-F0D9EBAB6DE3}"/>
  </bookViews>
  <sheets>
    <sheet name="Mich" sheetId="1" r:id="rId1"/>
    <sheet name="Ohio" sheetId="3" r:id="rId2"/>
    <sheet name="IN" sheetId="8" r:id="rId3"/>
    <sheet name="FL" sheetId="7" r:id="rId4"/>
    <sheet name="Template" sheetId="6" r:id="rId5"/>
    <sheet name="Links" sheetId="5" r:id="rId6"/>
    <sheet name="Sheet1" sheetId="9" r:id="rId7"/>
    <sheet name="Picture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" i="1" l="1"/>
  <c r="N30" i="7"/>
  <c r="N29" i="7"/>
  <c r="S32" i="1"/>
  <c r="S31" i="1"/>
  <c r="D38" i="7" l="1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N28" i="7"/>
  <c r="N27" i="7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0" i="9" l="1"/>
  <c r="M6" i="9"/>
  <c r="M5" i="9"/>
  <c r="M4" i="9"/>
  <c r="M3" i="9"/>
  <c r="M7" i="9"/>
  <c r="L9" i="9"/>
  <c r="J7" i="9"/>
  <c r="N7" i="9" s="1"/>
  <c r="J6" i="9"/>
  <c r="N6" i="9" s="1"/>
  <c r="J5" i="9"/>
  <c r="J4" i="9"/>
  <c r="N4" i="9" s="1"/>
  <c r="J3" i="9"/>
  <c r="E7" i="9"/>
  <c r="E6" i="9"/>
  <c r="E5" i="9"/>
  <c r="E4" i="9"/>
  <c r="E3" i="9"/>
  <c r="E9" i="9" s="1"/>
  <c r="N3" i="9" l="1"/>
  <c r="N5" i="9"/>
  <c r="J9" i="9"/>
  <c r="M9" i="9"/>
  <c r="E10" i="8"/>
  <c r="E28" i="8"/>
  <c r="N9" i="9" l="1"/>
  <c r="N38" i="8"/>
  <c r="M38" i="8"/>
  <c r="E38" i="8"/>
  <c r="D38" i="8"/>
  <c r="N37" i="8"/>
  <c r="M37" i="8"/>
  <c r="E37" i="8"/>
  <c r="D37" i="8"/>
  <c r="N36" i="8"/>
  <c r="M36" i="8"/>
  <c r="E36" i="8"/>
  <c r="D36" i="8"/>
  <c r="N35" i="8"/>
  <c r="M35" i="8"/>
  <c r="E35" i="8"/>
  <c r="D35" i="8"/>
  <c r="N34" i="8"/>
  <c r="M34" i="8"/>
  <c r="J34" i="8"/>
  <c r="J35" i="8" s="1"/>
  <c r="J36" i="8" s="1"/>
  <c r="J37" i="8" s="1"/>
  <c r="J38" i="8" s="1"/>
  <c r="E34" i="8"/>
  <c r="D34" i="8"/>
  <c r="N33" i="8"/>
  <c r="M33" i="8"/>
  <c r="E33" i="8"/>
  <c r="D33" i="8"/>
  <c r="N32" i="8"/>
  <c r="M32" i="8"/>
  <c r="K32" i="8"/>
  <c r="K33" i="8" s="1"/>
  <c r="K34" i="8" s="1"/>
  <c r="K35" i="8" s="1"/>
  <c r="K36" i="8" s="1"/>
  <c r="K37" i="8" s="1"/>
  <c r="K38" i="8" s="1"/>
  <c r="E32" i="8"/>
  <c r="D32" i="8"/>
  <c r="N31" i="8"/>
  <c r="M31" i="8"/>
  <c r="E31" i="8"/>
  <c r="D31" i="8"/>
  <c r="N30" i="8"/>
  <c r="M30" i="8"/>
  <c r="E30" i="8"/>
  <c r="D30" i="8"/>
  <c r="N29" i="8"/>
  <c r="M29" i="8"/>
  <c r="E29" i="8"/>
  <c r="D29" i="8"/>
  <c r="N28" i="8"/>
  <c r="M28" i="8"/>
  <c r="D28" i="8"/>
  <c r="M27" i="8"/>
  <c r="D27" i="8"/>
  <c r="M26" i="8"/>
  <c r="K26" i="8"/>
  <c r="K27" i="8" s="1"/>
  <c r="K28" i="8" s="1"/>
  <c r="K29" i="8" s="1"/>
  <c r="K30" i="8" s="1"/>
  <c r="J26" i="8"/>
  <c r="J27" i="8" s="1"/>
  <c r="J28" i="8" s="1"/>
  <c r="J29" i="8" s="1"/>
  <c r="J30" i="8" s="1"/>
  <c r="J31" i="8" s="1"/>
  <c r="J32" i="8" s="1"/>
  <c r="I26" i="8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H26" i="8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G26" i="8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F26" i="8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D26" i="8"/>
  <c r="M25" i="8"/>
  <c r="K25" i="8"/>
  <c r="J25" i="8"/>
  <c r="I25" i="8"/>
  <c r="H25" i="8"/>
  <c r="G25" i="8"/>
  <c r="F25" i="8"/>
  <c r="D25" i="8"/>
  <c r="M24" i="8"/>
  <c r="K24" i="8"/>
  <c r="J24" i="8"/>
  <c r="I24" i="8"/>
  <c r="H24" i="8"/>
  <c r="G24" i="8"/>
  <c r="F24" i="8"/>
  <c r="D24" i="8"/>
  <c r="M23" i="8"/>
  <c r="K23" i="8"/>
  <c r="J23" i="8"/>
  <c r="I23" i="8"/>
  <c r="H23" i="8"/>
  <c r="G23" i="8"/>
  <c r="F23" i="8"/>
  <c r="D23" i="8"/>
  <c r="M22" i="8"/>
  <c r="K22" i="8"/>
  <c r="J22" i="8"/>
  <c r="I22" i="8"/>
  <c r="H22" i="8"/>
  <c r="G22" i="8"/>
  <c r="F22" i="8"/>
  <c r="D22" i="8"/>
  <c r="M21" i="8"/>
  <c r="K21" i="8"/>
  <c r="J21" i="8"/>
  <c r="I21" i="8"/>
  <c r="H21" i="8"/>
  <c r="G21" i="8"/>
  <c r="F21" i="8"/>
  <c r="D21" i="8"/>
  <c r="M20" i="8"/>
  <c r="K20" i="8"/>
  <c r="J20" i="8"/>
  <c r="I20" i="8"/>
  <c r="H20" i="8"/>
  <c r="G20" i="8"/>
  <c r="F20" i="8"/>
  <c r="D20" i="8"/>
  <c r="M19" i="8"/>
  <c r="K19" i="8"/>
  <c r="J19" i="8"/>
  <c r="I19" i="8"/>
  <c r="H19" i="8"/>
  <c r="G19" i="8"/>
  <c r="F19" i="8"/>
  <c r="D19" i="8"/>
  <c r="M18" i="8"/>
  <c r="K18" i="8"/>
  <c r="J18" i="8"/>
  <c r="I18" i="8"/>
  <c r="H18" i="8"/>
  <c r="G18" i="8"/>
  <c r="F18" i="8"/>
  <c r="D18" i="8"/>
  <c r="M17" i="8"/>
  <c r="K17" i="8"/>
  <c r="J17" i="8"/>
  <c r="I17" i="8"/>
  <c r="H17" i="8"/>
  <c r="G17" i="8"/>
  <c r="F17" i="8"/>
  <c r="D17" i="8"/>
  <c r="K16" i="8"/>
  <c r="J16" i="8"/>
  <c r="I16" i="8"/>
  <c r="H16" i="8"/>
  <c r="G16" i="8"/>
  <c r="F16" i="8"/>
  <c r="D16" i="8"/>
  <c r="N15" i="8"/>
  <c r="M15" i="8"/>
  <c r="K15" i="8"/>
  <c r="J15" i="8"/>
  <c r="I15" i="8"/>
  <c r="H15" i="8"/>
  <c r="G15" i="8"/>
  <c r="F15" i="8"/>
  <c r="D15" i="8"/>
  <c r="N14" i="8"/>
  <c r="M14" i="8"/>
  <c r="K14" i="8"/>
  <c r="J14" i="8"/>
  <c r="I14" i="8"/>
  <c r="H14" i="8"/>
  <c r="G14" i="8"/>
  <c r="F14" i="8"/>
  <c r="D14" i="8"/>
  <c r="N13" i="8"/>
  <c r="M13" i="8"/>
  <c r="K13" i="8"/>
  <c r="J13" i="8"/>
  <c r="I13" i="8"/>
  <c r="H13" i="8"/>
  <c r="G13" i="8"/>
  <c r="F13" i="8"/>
  <c r="D13" i="8"/>
  <c r="N12" i="8"/>
  <c r="M12" i="8"/>
  <c r="K12" i="8"/>
  <c r="J12" i="8"/>
  <c r="I12" i="8"/>
  <c r="H12" i="8"/>
  <c r="G12" i="8"/>
  <c r="F12" i="8"/>
  <c r="D12" i="8"/>
  <c r="N11" i="8"/>
  <c r="M11" i="8"/>
  <c r="K11" i="8"/>
  <c r="J11" i="8"/>
  <c r="I11" i="8"/>
  <c r="H11" i="8"/>
  <c r="G11" i="8"/>
  <c r="F11" i="8"/>
  <c r="D11" i="8"/>
  <c r="B11" i="8"/>
  <c r="N10" i="8"/>
  <c r="M10" i="8"/>
  <c r="K10" i="8"/>
  <c r="J10" i="8"/>
  <c r="I10" i="8"/>
  <c r="H10" i="8"/>
  <c r="G10" i="8"/>
  <c r="F10" i="8"/>
  <c r="D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B12" i="8" l="1"/>
  <c r="E12" i="8" s="1"/>
  <c r="E11" i="8"/>
  <c r="B13" i="8"/>
  <c r="E13" i="8" s="1"/>
  <c r="N23" i="7"/>
  <c r="N24" i="7"/>
  <c r="N25" i="7"/>
  <c r="N26" i="7"/>
  <c r="B14" i="8" l="1"/>
  <c r="E14" i="8" s="1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5" i="3"/>
  <c r="M15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N16" i="3"/>
  <c r="M16" i="3"/>
  <c r="N14" i="3"/>
  <c r="M14" i="3"/>
  <c r="N13" i="3"/>
  <c r="M13" i="3"/>
  <c r="N12" i="3"/>
  <c r="M12" i="3"/>
  <c r="N11" i="3"/>
  <c r="M11" i="3"/>
  <c r="N10" i="3"/>
  <c r="M10" i="3"/>
  <c r="N9" i="3"/>
  <c r="M9" i="3"/>
  <c r="B15" i="8" l="1"/>
  <c r="E15" i="8" s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O21" i="1"/>
  <c r="O20" i="1"/>
  <c r="O19" i="1"/>
  <c r="N22" i="1"/>
  <c r="N21" i="1"/>
  <c r="N20" i="1"/>
  <c r="N19" i="1"/>
  <c r="O17" i="1"/>
  <c r="N17" i="1"/>
  <c r="O16" i="1"/>
  <c r="N16" i="1"/>
  <c r="O15" i="1"/>
  <c r="N15" i="1"/>
  <c r="O14" i="1"/>
  <c r="N14" i="1"/>
  <c r="O13" i="1"/>
  <c r="N13" i="1"/>
  <c r="O12" i="1"/>
  <c r="N12" i="1"/>
  <c r="B16" i="8" l="1"/>
  <c r="E16" i="8" s="1"/>
  <c r="B17" i="8" l="1"/>
  <c r="E17" i="8" s="1"/>
  <c r="L32" i="7"/>
  <c r="B18" i="8" l="1"/>
  <c r="E18" i="8" s="1"/>
  <c r="N17" i="8"/>
  <c r="G13" i="7"/>
  <c r="L9" i="7"/>
  <c r="K9" i="7"/>
  <c r="J9" i="7"/>
  <c r="I9" i="7"/>
  <c r="H9" i="7"/>
  <c r="G9" i="7"/>
  <c r="E9" i="7"/>
  <c r="L10" i="7"/>
  <c r="K10" i="7"/>
  <c r="J10" i="7"/>
  <c r="I10" i="7"/>
  <c r="H10" i="7"/>
  <c r="G10" i="7"/>
  <c r="E10" i="7"/>
  <c r="L11" i="7"/>
  <c r="K11" i="7"/>
  <c r="J11" i="7"/>
  <c r="I11" i="7"/>
  <c r="H11" i="7"/>
  <c r="G11" i="7"/>
  <c r="E11" i="7"/>
  <c r="B9" i="7"/>
  <c r="B10" i="7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F38" i="7"/>
  <c r="E38" i="7"/>
  <c r="F37" i="7"/>
  <c r="E37" i="7"/>
  <c r="F36" i="7"/>
  <c r="E36" i="7"/>
  <c r="F35" i="7"/>
  <c r="E35" i="7"/>
  <c r="F34" i="7"/>
  <c r="E34" i="7"/>
  <c r="K34" i="7"/>
  <c r="K35" i="7" s="1"/>
  <c r="K36" i="7" s="1"/>
  <c r="K37" i="7" s="1"/>
  <c r="K38" i="7" s="1"/>
  <c r="F33" i="7"/>
  <c r="E33" i="7"/>
  <c r="F32" i="7"/>
  <c r="E32" i="7"/>
  <c r="L33" i="7"/>
  <c r="L34" i="7" s="1"/>
  <c r="L35" i="7" s="1"/>
  <c r="L36" i="7" s="1"/>
  <c r="L37" i="7" s="1"/>
  <c r="L38" i="7" s="1"/>
  <c r="F31" i="7"/>
  <c r="E31" i="7"/>
  <c r="F30" i="7"/>
  <c r="E30" i="7"/>
  <c r="F29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L12" i="7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H12" i="7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J12" i="7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I12" i="7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G12" i="7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B19" i="8" l="1"/>
  <c r="E19" i="8" s="1"/>
  <c r="N18" i="8"/>
  <c r="B11" i="7"/>
  <c r="F11" i="7" s="1"/>
  <c r="F10" i="7"/>
  <c r="F9" i="7"/>
  <c r="K12" i="3"/>
  <c r="J12" i="3"/>
  <c r="I12" i="3"/>
  <c r="H12" i="3"/>
  <c r="G12" i="3"/>
  <c r="F12" i="3"/>
  <c r="L15" i="1"/>
  <c r="K15" i="1"/>
  <c r="J15" i="1"/>
  <c r="I15" i="1"/>
  <c r="H15" i="1"/>
  <c r="G15" i="1"/>
  <c r="B12" i="7" l="1"/>
  <c r="B13" i="7" s="1"/>
  <c r="B14" i="7" s="1"/>
  <c r="B15" i="7" s="1"/>
  <c r="B16" i="7" s="1"/>
  <c r="B17" i="7" s="1"/>
  <c r="B20" i="8"/>
  <c r="E20" i="8" s="1"/>
  <c r="N19" i="8"/>
  <c r="B18" i="7"/>
  <c r="F17" i="7"/>
  <c r="F13" i="7"/>
  <c r="F15" i="7"/>
  <c r="F12" i="7"/>
  <c r="F16" i="7"/>
  <c r="F14" i="7"/>
  <c r="H9" i="6"/>
  <c r="H10" i="6" s="1"/>
  <c r="H11" i="6" s="1"/>
  <c r="H12" i="6" s="1"/>
  <c r="E37" i="6"/>
  <c r="D37" i="6"/>
  <c r="E36" i="6"/>
  <c r="D36" i="6"/>
  <c r="E35" i="6"/>
  <c r="D35" i="6"/>
  <c r="E34" i="6"/>
  <c r="D34" i="6"/>
  <c r="E33" i="6"/>
  <c r="D33" i="6"/>
  <c r="J32" i="6"/>
  <c r="J33" i="6" s="1"/>
  <c r="J34" i="6" s="1"/>
  <c r="J35" i="6" s="1"/>
  <c r="J36" i="6" s="1"/>
  <c r="J37" i="6" s="1"/>
  <c r="E32" i="6"/>
  <c r="D32" i="6"/>
  <c r="E31" i="6"/>
  <c r="D31" i="6"/>
  <c r="K30" i="6"/>
  <c r="K31" i="6" s="1"/>
  <c r="K32" i="6" s="1"/>
  <c r="K33" i="6" s="1"/>
  <c r="K34" i="6" s="1"/>
  <c r="K35" i="6" s="1"/>
  <c r="K36" i="6" s="1"/>
  <c r="K37" i="6" s="1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D14" i="6"/>
  <c r="D13" i="6"/>
  <c r="D12" i="6"/>
  <c r="D11" i="6"/>
  <c r="D10" i="6"/>
  <c r="B10" i="6"/>
  <c r="B11" i="6" s="1"/>
  <c r="K9" i="6"/>
  <c r="K10" i="6" s="1"/>
  <c r="K11" i="6" s="1"/>
  <c r="K12" i="6" s="1"/>
  <c r="J9" i="6"/>
  <c r="J10" i="6" s="1"/>
  <c r="J11" i="6" s="1"/>
  <c r="J12" i="6" s="1"/>
  <c r="I9" i="6"/>
  <c r="I10" i="6" s="1"/>
  <c r="I11" i="6" s="1"/>
  <c r="I12" i="6" s="1"/>
  <c r="G9" i="6"/>
  <c r="G10" i="6" s="1"/>
  <c r="G11" i="6" s="1"/>
  <c r="G12" i="6" s="1"/>
  <c r="F9" i="6"/>
  <c r="F10" i="6" s="1"/>
  <c r="F11" i="6" s="1"/>
  <c r="F12" i="6" s="1"/>
  <c r="F13" i="6" s="1"/>
  <c r="E9" i="6"/>
  <c r="D9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K32" i="3"/>
  <c r="K33" i="3" s="1"/>
  <c r="K34" i="3" s="1"/>
  <c r="K35" i="3" s="1"/>
  <c r="K36" i="3" s="1"/>
  <c r="K37" i="3" s="1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D19" i="3"/>
  <c r="D18" i="3"/>
  <c r="D17" i="3"/>
  <c r="D16" i="3"/>
  <c r="D15" i="3"/>
  <c r="K14" i="3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J14" i="3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4" i="3" s="1"/>
  <c r="J35" i="3" s="1"/>
  <c r="J36" i="3" s="1"/>
  <c r="J37" i="3" s="1"/>
  <c r="I14" i="3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14" i="3"/>
  <c r="K13" i="3"/>
  <c r="J13" i="3"/>
  <c r="I13" i="3"/>
  <c r="H13" i="3"/>
  <c r="G13" i="3"/>
  <c r="F13" i="3"/>
  <c r="D13" i="3"/>
  <c r="D12" i="3"/>
  <c r="K11" i="3"/>
  <c r="J11" i="3"/>
  <c r="I11" i="3"/>
  <c r="H11" i="3"/>
  <c r="G11" i="3"/>
  <c r="F11" i="3"/>
  <c r="D11" i="3"/>
  <c r="K10" i="3"/>
  <c r="J10" i="3"/>
  <c r="I10" i="3"/>
  <c r="H10" i="3"/>
  <c r="G10" i="3"/>
  <c r="F10" i="3"/>
  <c r="D10" i="3"/>
  <c r="B10" i="3"/>
  <c r="B11" i="3" s="1"/>
  <c r="K9" i="3"/>
  <c r="J9" i="3"/>
  <c r="I9" i="3"/>
  <c r="H9" i="3"/>
  <c r="G9" i="3"/>
  <c r="F9" i="3"/>
  <c r="E9" i="3"/>
  <c r="D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B21" i="8" l="1"/>
  <c r="E21" i="8" s="1"/>
  <c r="N20" i="8"/>
  <c r="B19" i="7"/>
  <c r="F18" i="7"/>
  <c r="I13" i="6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G13" i="6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F14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B12" i="6"/>
  <c r="E11" i="6"/>
  <c r="E10" i="6"/>
  <c r="B12" i="3"/>
  <c r="E11" i="3"/>
  <c r="E10" i="3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L17" i="1"/>
  <c r="K17" i="1"/>
  <c r="J17" i="1"/>
  <c r="I17" i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G17" i="1"/>
  <c r="L16" i="1"/>
  <c r="K16" i="1"/>
  <c r="J16" i="1"/>
  <c r="I16" i="1"/>
  <c r="H16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G12" i="1"/>
  <c r="G13" i="1"/>
  <c r="G14" i="1"/>
  <c r="G16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B22" i="8" l="1"/>
  <c r="E22" i="8" s="1"/>
  <c r="N21" i="8"/>
  <c r="B20" i="7"/>
  <c r="F19" i="7"/>
  <c r="K36" i="1"/>
  <c r="K37" i="1" s="1"/>
  <c r="K38" i="1" s="1"/>
  <c r="K39" i="1" s="1"/>
  <c r="K40" i="1" s="1"/>
  <c r="K34" i="1"/>
  <c r="L34" i="1"/>
  <c r="L35" i="1" s="1"/>
  <c r="L36" i="1" s="1"/>
  <c r="L37" i="1" s="1"/>
  <c r="L38" i="1" s="1"/>
  <c r="L39" i="1" s="1"/>
  <c r="L40" i="1" s="1"/>
  <c r="L32" i="1"/>
  <c r="G14" i="6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B13" i="6"/>
  <c r="E12" i="6"/>
  <c r="B13" i="3"/>
  <c r="E12" i="3"/>
  <c r="B13" i="1"/>
  <c r="B1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F13" i="1"/>
  <c r="F12" i="1"/>
  <c r="F32" i="1"/>
  <c r="F31" i="1"/>
  <c r="F30" i="1"/>
  <c r="F29" i="1"/>
  <c r="F28" i="1"/>
  <c r="F27" i="1"/>
  <c r="F26" i="1"/>
  <c r="F25" i="1"/>
  <c r="F24" i="1"/>
  <c r="F23" i="1"/>
  <c r="F22" i="1"/>
  <c r="B23" i="8" l="1"/>
  <c r="E23" i="8" s="1"/>
  <c r="N22" i="8"/>
  <c r="B21" i="7"/>
  <c r="F20" i="7"/>
  <c r="B14" i="6"/>
  <c r="E13" i="6"/>
  <c r="H13" i="6" s="1"/>
  <c r="B14" i="3"/>
  <c r="E13" i="3"/>
  <c r="F14" i="1"/>
  <c r="B15" i="1"/>
  <c r="B24" i="8" l="1"/>
  <c r="E24" i="8" s="1"/>
  <c r="N23" i="8"/>
  <c r="B22" i="7"/>
  <c r="F21" i="7"/>
  <c r="H14" i="6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K13" i="6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E14" i="6"/>
  <c r="B15" i="3"/>
  <c r="E14" i="3"/>
  <c r="B16" i="1"/>
  <c r="F15" i="1"/>
  <c r="B25" i="8" l="1"/>
  <c r="E25" i="8" s="1"/>
  <c r="N24" i="8"/>
  <c r="B23" i="7"/>
  <c r="F22" i="7"/>
  <c r="B16" i="3"/>
  <c r="E15" i="3"/>
  <c r="B17" i="1"/>
  <c r="F16" i="1"/>
  <c r="B26" i="8" l="1"/>
  <c r="E26" i="8" s="1"/>
  <c r="N25" i="8"/>
  <c r="B24" i="7"/>
  <c r="F23" i="7"/>
  <c r="B17" i="3"/>
  <c r="E16" i="3"/>
  <c r="B18" i="1"/>
  <c r="F17" i="1"/>
  <c r="B25" i="7" l="1"/>
  <c r="F24" i="7"/>
  <c r="B27" i="8"/>
  <c r="N26" i="8"/>
  <c r="B18" i="3"/>
  <c r="E17" i="3"/>
  <c r="B19" i="1"/>
  <c r="F18" i="1"/>
  <c r="B26" i="7" l="1"/>
  <c r="F25" i="7"/>
  <c r="B28" i="8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E27" i="8"/>
  <c r="N27" i="8"/>
  <c r="B19" i="3"/>
  <c r="E18" i="3"/>
  <c r="B20" i="1"/>
  <c r="F19" i="1"/>
  <c r="B27" i="7" l="1"/>
  <c r="F26" i="7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E19" i="3"/>
  <c r="B21" i="1"/>
  <c r="F20" i="1"/>
  <c r="B28" i="7" l="1"/>
  <c r="F27" i="7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F21" i="1"/>
  <c r="B29" i="7" l="1"/>
  <c r="B30" i="7" s="1"/>
  <c r="B31" i="7" s="1"/>
  <c r="B32" i="7" s="1"/>
  <c r="B33" i="7" s="1"/>
  <c r="B34" i="7" s="1"/>
  <c r="B35" i="7" s="1"/>
  <c r="B36" i="7" s="1"/>
  <c r="B37" i="7" s="1"/>
  <c r="B38" i="7" s="1"/>
  <c r="F28" i="7"/>
</calcChain>
</file>

<file path=xl/sharedStrings.xml><?xml version="1.0" encoding="utf-8"?>
<sst xmlns="http://schemas.openxmlformats.org/spreadsheetml/2006/main" count="394" uniqueCount="291">
  <si>
    <t>https://www.oakgov.com/health/information/covid-19/Pages/default.aspx</t>
  </si>
  <si>
    <t>https://www.michigan.gov/coronavirus</t>
  </si>
  <si>
    <t>Days</t>
  </si>
  <si>
    <t>https://www.michigan.gov/coronavirus/0,9753,7-406-98158---,00.html</t>
  </si>
  <si>
    <t>Michigan Press Releases</t>
  </si>
  <si>
    <t>Oakland Co Case Count</t>
  </si>
  <si>
    <t>Michigan Case Count</t>
  </si>
  <si>
    <t>Daily Case Growth Rate Multiplier Scenarios</t>
  </si>
  <si>
    <t xml:space="preserve"> </t>
  </si>
  <si>
    <t>Daily Growth Rate Multipler</t>
  </si>
  <si>
    <t>Cuml Growth Rate Multipler</t>
  </si>
  <si>
    <t>Total 
Cuml Positive Cases</t>
  </si>
  <si>
    <t>https://github.com/rtpub/MI-COVID19-Tracker-Xls?fbclid=IwAR1QBEHLmE01AnDZwk3DzI2v6b914DyQzXq3db61EpB9Io-TbFsY0YS5Wi8</t>
  </si>
  <si>
    <t>Public Posting (github)</t>
  </si>
  <si>
    <t>Ohio Case Count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</si>
  <si>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</si>
  <si>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</si>
  <si>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</si>
  <si>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</si>
  <si>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</si>
  <si>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</si>
  <si>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</si>
  <si>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</si>
  <si>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</si>
  <si>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</si>
  <si>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</si>
  <si>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</si>
  <si>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</si>
  <si>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</si>
  <si>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</si>
  <si>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</si>
  <si>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</si>
  <si>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</si>
  <si>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</si>
  <si>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</si>
  <si>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</si>
  <si>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</si>
  <si>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</si>
  <si>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</si>
  <si>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</si>
  <si>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</si>
  <si>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</si>
  <si>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</si>
  <si>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</si>
  <si>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</si>
  <si>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</si>
  <si>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</si>
  <si>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</si>
  <si>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</si>
  <si>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</si>
  <si>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</si>
  <si>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</si>
  <si>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</si>
  <si>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</si>
  <si>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</si>
  <si>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</si>
  <si>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</si>
  <si>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</si>
  <si>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</si>
  <si>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</si>
  <si>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</si>
  <si>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</si>
  <si>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</si>
  <si>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</si>
  <si>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</si>
  <si>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</si>
  <si>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PR</t>
  </si>
  <si>
    <t>VI</t>
  </si>
  <si>
    <t>GU</t>
  </si>
  <si>
    <t>MP</t>
  </si>
  <si>
    <t>AS</t>
  </si>
  <si>
    <t>Total</t>
  </si>
  <si>
    <t>http://dhss.alaska.gov/dph/Epi/id/Pages/COVID-19/monitoring.aspx</t>
  </si>
  <si>
    <t>http://dhss.alaska.gov/dph/Epi/id/Pages/COVID-19/default.aspx</t>
  </si>
  <si>
    <t>@Alaska_DHSS</t>
  </si>
  <si>
    <t>Unclear if they mean "persons tested" or "specimens tested." We count them as "persons tested".</t>
  </si>
  <si>
    <t>http://www.alabamapublichealth.gov/infectiousdiseases/2019-coronavirus.html</t>
  </si>
  <si>
    <t>@alpublichealth</t>
  </si>
  <si>
    <t>Last negative count from 3/16.</t>
  </si>
  <si>
    <t>https://www.healthy.arkansas.gov/programs-services/topics/novel-coronavirus</t>
  </si>
  <si>
    <t>@adhpio</t>
  </si>
  <si>
    <t>Pending = "PUIs"</t>
  </si>
  <si>
    <t>https://www.azdhs.gov/preparedness/epidemiology-disease-control/infectious-disease-epidemiology/index.php#novel-coronavirus-home</t>
  </si>
  <si>
    <t>@azdhs</t>
  </si>
  <si>
    <t>Negative = “Ruled Out”. Our total is slightly higher than the state’s site because their total is only from public health labs. We also add in the 6 additional positives from private labs, listed in the second table.</t>
  </si>
  <si>
    <t>https://www.cdph.ca.gov/Programs/CID/DCDC/Pages/Immunization/ncov2019.aspx</t>
  </si>
  <si>
    <t>@CAPublicHealth</t>
  </si>
  <si>
    <t>Only positives reported regularly. Add deaths to the positive count. Last negative (7981) from 3/15 [San Jose Mercury News](https://www.mercurynews.com/2020/03/15/coronavirus-newsom-calls-for-bars-nightclub-to-close-across-california/). Unclear if the total is "total tests" or "total people tested." For now we assume it's "total people tested." </t>
  </si>
  <si>
    <t>https://docs.google.com/document/d/e/2PACX-1vRSxDeeJEaDxir0cCd9Sfji8ZPKzNaCPZnvRCbG63Oa1ztz4B4r7xG_wsoC9ucd_ei3--Pz7UD50yQD/pub</t>
  </si>
  <si>
    <t>https://www.colorado.gov/pacific/cdphe/2019-novel-coronavirus</t>
  </si>
  <si>
    <t>@cdphe</t>
  </si>
  <si>
    <t>Negative number only from state laboratory tests. Number of private tests unknown. Death count from [KJCT](https://www.kjct8.com/content/news/160-confirmed-cases-in-Colorado-1-death-from-COVID-19-in-state-568842851.html)</t>
  </si>
  <si>
    <t>https://portal.ct.gov/Coronavirus</t>
  </si>
  <si>
    <t>@ctdph</t>
  </si>
  <si>
    <t>Last negative count from 3/13</t>
  </si>
  <si>
    <t>https://coronavirus.dc.gov/page/coronavirus-surveillance-data</t>
  </si>
  <si>
    <t>https://coronavirus.dc.gov/</t>
  </si>
  <si>
    <t>@_DCHealth</t>
  </si>
  <si>
    <t>Adding all positives together. Negative count dropped 3/11, back 3/13</t>
  </si>
  <si>
    <t>https://dhss.delaware.gov/dhss/dph/epi/2019novelcoronavirus.html</t>
  </si>
  <si>
    <t>@Delaware_DHSS</t>
  </si>
  <si>
    <t>Carrying over negative count</t>
  </si>
  <si>
    <t>https://experience.arcgis.com/experience/96dd742462124fa0b38ddedb9b25e429/</t>
  </si>
  <si>
    <t>http://www.floridahealth.gov/diseases-and-conditions/COVID-19/</t>
  </si>
  <si>
    <t>@HealthyFla</t>
  </si>
  <si>
    <t>All numbers reported as of 3/16. Positives do not include 6 FL residents tested elsewhere. Deaths from [WFLA](https://www.wfla.com/community/health/coronavirus/coronavirus-in-florida-216-cases-7-deaths/)</t>
  </si>
  <si>
    <t>https://dph.georgia.gov/georgia-department-public-health-covid-19-daily-status-report</t>
  </si>
  <si>
    <t>https://dph.georgia.gov/novelcoronavirus</t>
  </si>
  <si>
    <t>@GaDPH</t>
  </si>
  <si>
    <t>Positive includes deaths. </t>
  </si>
  <si>
    <t>https://health.hawaii.gov/docd/advisories/novel-coronavirus-2019/</t>
  </si>
  <si>
    <t>@HIgov_Health</t>
  </si>
  <si>
    <t>Now reporting negatives in daily press releases.</t>
  </si>
  <si>
    <t>https://idph.iowa.gov/Emerging-Health-Issues/Novel-Coronavirus</t>
  </si>
  <si>
    <t>@IAPublicHealth</t>
  </si>
  <si>
    <t>Last negative from 3/12. Use time = 00:00</t>
  </si>
  <si>
    <t>https://coronavirus.idaho.gov/</t>
  </si>
  <si>
    <t>@IDHW</t>
  </si>
  <si>
    <t>Total includes Oregon residents tested in Idaho, as the state does in its table (noted below). Negative = total tests - confirmed positives.</t>
  </si>
  <si>
    <t>http://www.dph.illinois.gov/topics-services/diseases-and-conditions/diseases-a-z-list/coronavirus</t>
  </si>
  <si>
    <t>@IDPH</t>
  </si>
  <si>
    <t>Our data differs from Illinois because we count deaths as positives.</t>
  </si>
  <si>
    <t>https://www.in.gov/isdh/28470.htm</t>
  </si>
  <si>
    <t>@statehealthin</t>
  </si>
  <si>
    <t>Negative count is a lower bound: we subtract total lab positives from IDPH/CDC totals.</t>
  </si>
  <si>
    <t>http://www.kdheks.gov/coronavirus/</t>
  </si>
  <si>
    <t>@kdhe</t>
  </si>
  <si>
    <t>Positive includes deaths. Death from [article](https://www.cjonline.com/news/20200316/kelly-imposes-cdc-limit-of-50-people-at-gatherings-kansas-documents-11-cases)</t>
  </si>
  <si>
    <t>https://chfs.ky.gov/agencies/dph/Pages/covid19.aspx</t>
  </si>
  <si>
    <t>@CHFSKy</t>
  </si>
  <si>
    <t>Death from [news reports](https://www.wdrb.com/news/coronavirus/kentucky-governor-confirms-state-s-first-coronavirus-related-death/article_bde65e98-66e9-11ea-b91c-2b91947df1b8.html).</t>
  </si>
  <si>
    <t>http://ldh.la.gov/Coronavirus/</t>
  </si>
  <si>
    <t>@LADeptHealth</t>
  </si>
  <si>
    <t>Negative = Total - Positive. Does not include commercial testing.</t>
  </si>
  <si>
    <t>https://www.mass.gov/info-details/covid-19-cases-quarantine-and-monitoring</t>
  </si>
  <si>
    <t>https://www.mass.gov/resource/information-on-the-outbreak-of-coronavirus-disease-2019-covid-19</t>
  </si>
  <si>
    <t>@massdph</t>
  </si>
  <si>
    <t>Positives include 8 CDC tests as noted in the PDF. Negatives calculated from the PDF. Updates at 4pm.</t>
  </si>
  <si>
    <t>https://phpa.health.maryland.gov/Pages/Novel-coronavirus.aspx</t>
  </si>
  <si>
    <t>@MDHealthDept</t>
  </si>
  <si>
    <t>Last negative on 3/12. Use time = 10:00. </t>
  </si>
  <si>
    <t>https://www.maine.gov/dhhs/mecdc/infectious-disease/epi/airborne/coronavirus.shtml</t>
  </si>
  <si>
    <t>@mainedhhs</t>
  </si>
  <si>
    <t>Use the time at the top row of the table. </t>
  </si>
  <si>
    <t>https://www.michigan.gov/coronavirus/0,9753,7-406-98163-520743--,00.html</t>
  </si>
  <si>
    <t>@MichiganHHS</t>
  </si>
  <si>
    <t>Positive count only, as of 3/16.</t>
  </si>
  <si>
    <t>https://www.health.state.mn.us/diseases/coronavirus/situation.html</t>
  </si>
  <si>
    <t>https://www.health.state.mn.us/diseases/coronavirus/index.html</t>
  </si>
  <si>
    <t>@mnhealth</t>
  </si>
  <si>
    <t>Negative = Total - Positive. </t>
  </si>
  <si>
    <t>https://health.mo.gov/living/healthcondiseases/communicable/novel-coronavirus/</t>
  </si>
  <si>
    <t>@HealthyLivingMo</t>
  </si>
  <si>
    <t>https://msdh.ms.gov/msdhsite/_static/14,0,420.html</t>
  </si>
  <si>
    <t>@msdh</t>
  </si>
  <si>
    <t>Negative = Total - Positive. Last negatives from 3/13, only for State Lab testing.</t>
  </si>
  <si>
    <t>https://dphhs.mt.gov/publichealth/cdepi/diseases/coronavirusmt</t>
  </si>
  <si>
    <t>@dphhsmt</t>
  </si>
  <si>
    <t>Use time = 19:00 on the previous weekday. We do not count a "part time resident" who has not had contacts in MT and wasn't tested there.</t>
  </si>
  <si>
    <t>https://www.ncdhhs.gov/covid-19-case-count-north-carolina</t>
  </si>
  <si>
    <t>https://www.ncdhhs.gov/divisions/public-health/coronavirus-disease-2019-covid-19-response-north-carolina</t>
  </si>
  <si>
    <t>@ncdhhs</t>
  </si>
  <si>
    <t>Providing positives from state. Negative test count from [3/14 news article](https://www.newsobserver.com/news/local/article241192746.html) including both state and private testing.</t>
  </si>
  <si>
    <t>https://www.health.nd.gov/diseases-conditions/coronavirus/north-dakota-coronavirus-cases</t>
  </si>
  <si>
    <t>https://www.health.nd.gov/diseases-conditions/coronavirus</t>
  </si>
  <si>
    <t>@NDDOH</t>
  </si>
  <si>
    <t>Use time = 00:00 </t>
  </si>
  <si>
    <t>http://dhhs.ne.gov/Pages/Coronavirus.aspx</t>
  </si>
  <si>
    <t>@NEDHHS</t>
  </si>
  <si>
    <t>Use time = 00:00</t>
  </si>
  <si>
    <t>https://www.dhhs.nh.gov/dphs/cdcs/2019-ncov.htm</t>
  </si>
  <si>
    <t>@NHPubHealth</t>
  </si>
  <si>
    <t>Negative = Persons Tested at PHL – Persons with COVID-19 – Persons with Test Pending in PHL</t>
  </si>
  <si>
    <t>https://www.nj.gov/health/</t>
  </si>
  <si>
    <t>https://www.nj.gov/health/cd/topics/ncov.shtml</t>
  </si>
  <si>
    <t>@NJDeptofHealth</t>
  </si>
  <si>
    <t>Data in a table in the Spotlight section. Positive count includes deaths. State apears to be changing how it reports negatives: there was a drop in negative count on 3/16, negative numbers from State Lab only now. Pending = PUI.</t>
  </si>
  <si>
    <t>https://cv.nmhealth.org/</t>
  </si>
  <si>
    <t>@NMDOH</t>
  </si>
  <si>
    <t>http://dpbh.nv.gov/coronavirus/</t>
  </si>
  <si>
    <t>@dhhsnevada</t>
  </si>
  <si>
    <t>Very rare updates. We rely on the Nevada Independent: [Live Blog](https://thenevadaindependent.com/article/coronavirus-live-blog-week-two)</t>
  </si>
  <si>
    <t>https://coronavirus.health.ny.gov/county-county-breakdown-positive-cases</t>
  </si>
  <si>
    <t>https://www.health.ny.gov/diseases/communicable/coronavirus/</t>
  </si>
  <si>
    <t>@healthnygov</t>
  </si>
  <si>
    <t>Positives from [CNBC](https://www.cnbc.com/2020/03/17/new-york-state-coronavirus-cases-soar-to-more-than-1300-hospitalizing-19percent.html). Negatives inferred from a press conference reported by [Jordan Zino](https://mobile.twitter.com/jordan_zino/status/1239666754495922193). Deaths from [NY Daily News article](https://nymag.com/intelligencer/2020/03/new-york-coronavirus-cases-updates.html)</t>
  </si>
  <si>
    <t>https://coronavirus.ohio.gov/wps/portal/gov/covid-19/</t>
  </si>
  <si>
    <t>https://odh.ohio.gov/wps/portal/gov/odh/know-our-programs/Novel-Coronavirus/welcome/</t>
  </si>
  <si>
    <t>@OHdeptofhealth</t>
  </si>
  <si>
    <t>Pending = "Persons Under Investigation." Ohio does not regularly report negatives, and we are carrying an older number forward. </t>
  </si>
  <si>
    <t>https://coronavirus.health.ok.gov/</t>
  </si>
  <si>
    <t>https://coronavirus.health.ok.gov</t>
  </si>
  <si>
    <t>@HealthyOklahoma</t>
  </si>
  <si>
    <t>Pending = "PUIs pending results." Excluding "Positive (Out-of-State)."</t>
  </si>
  <si>
    <t>https://www.oregon.gov/oha/PH/DISEASESCONDITIONS/DISEASESAZ/Pages/emerging-respiratory-infections.aspx</t>
  </si>
  <si>
    <t>@OHAOregon</t>
  </si>
  <si>
    <t>Click to expand the Situation in Oregon section.</t>
  </si>
  <si>
    <t>https://www.health.pa.gov/topics/disease/Pages/Coronavirus.aspx</t>
  </si>
  <si>
    <t>@PAHealthDept</t>
  </si>
  <si>
    <t>As of 3/16, no pending count.</t>
  </si>
  <si>
    <t>https://health.ri.gov/data/covid-19/</t>
  </si>
  <si>
    <t>https://health.ri.gov/diseases/respiratory/?parm=163</t>
  </si>
  <si>
    <t>@rihealth</t>
  </si>
  <si>
    <t>https://scdhec.gov/health/infectious-diseases/viruses/coronavirus-disease-2019-covid-19/monitoring-testing-covid-19</t>
  </si>
  <si>
    <t>https://scdhec.gov/health/infectious-diseases/viruses/coronavirus-disease-2019-covid-19</t>
  </si>
  <si>
    <t>@scdhec</t>
  </si>
  <si>
    <t>Positive = “Positive” + “Presumptive Positive”. No pending counts. Death sourced from [a press release](https://www.scdhec.gov/news-releases/state-south-carolina-reports-first-covid-19-related-death).</t>
  </si>
  <si>
    <t>https://doh.sd.gov/news/Coronavirus.aspx</t>
  </si>
  <si>
    <t>@SDDOH</t>
  </si>
  <si>
    <t>https://www.tn.gov/health/cedep/ncov.html</t>
  </si>
  <si>
    <t>@TNDeptofHealth</t>
  </si>
  <si>
    <t>Negative count from state lab only, which reported 22/73 total positives. Use time = 15:00. </t>
  </si>
  <si>
    <t>https://dshs.texas.gov/news/updates.shtm#coronavirus</t>
  </si>
  <si>
    <t>https://dshs.texas.gov/coronavirus/</t>
  </si>
  <si>
    <t>@TexasDSHS</t>
  </si>
  <si>
    <t>Only positive counts. Use time = 13:00, as per the site's guidance..</t>
  </si>
  <si>
    <t>https://coronavirus.utah.gov/latest/</t>
  </si>
  <si>
    <t>https://health.utah.gov/coronavirus</t>
  </si>
  <si>
    <t>@utahdepofhealth</t>
  </si>
  <si>
    <t>Last negative from 3/12. We include non-Utah residents in the state's total. Text indicates one positive more than the table, as of 3/16.</t>
  </si>
  <si>
    <t>https://public.tableau.com/views/VirginiaCOVID-19Dashboard/VirginiaCOVID-19Dashboard?:embed=yes&amp;:display_count=yes&amp;:showVizHome=no&amp;:toolbar=no</t>
  </si>
  <si>
    <t>http://www.vdh.virginia.gov/surveillance-and-investigation/novel-coronavirus/</t>
  </si>
  <si>
    <t>@vdhgov</t>
  </si>
  <si>
    <t>Death sourced from [WAVY](https://www.wavy.com/news/health/coronavirus/gov-northam-to-addresses-coronavirus-concerns-as-vdh-confirms-41-cases-1-death/)</t>
  </si>
  <si>
    <t>Use time = 12:00</t>
  </si>
  <si>
    <t>https://www.healthvermont.gov/response/infectious-disease/2019-novel-coronavirus</t>
  </si>
  <si>
    <t>@healthvermont</t>
  </si>
  <si>
    <t>Use time = 13:00.</t>
  </si>
  <si>
    <t>https://www.doh.wa.gov/Emergencies/Coronavirus</t>
  </si>
  <si>
    <t>@WADeptHealth</t>
  </si>
  <si>
    <t>Total tests are below the tables with positive cases. Positive includes deaths. </t>
  </si>
  <si>
    <t>https://www.dhs.wisconsin.gov/outbreaks/index.htm</t>
  </si>
  <si>
    <t>https://www.dhs.wisconsin.gov/disease/covid-19.htm</t>
  </si>
  <si>
    <t>@DHSWI</t>
  </si>
  <si>
    <t>No pending counts. Positive = “Positive” + “Positive Recovered” </t>
  </si>
  <si>
    <t>https://dhhr.wv.gov/Coronavirus%20Disease-COVID-19/Pages/default.aspx</t>
  </si>
  <si>
    <t>@WV_DHHR</t>
  </si>
  <si>
    <t>Pending = "Under Investigation". Data is in text. Use time = 00:00</t>
  </si>
  <si>
    <t>https://health.wyo.gov/publichealth/infectious-disease-epidemiology-unit/disease/novel-coronavirus/</t>
  </si>
  <si>
    <t>@health_wyoming</t>
  </si>
  <si>
    <t>Data is in text; only positive counts. Page undated.</t>
  </si>
  <si>
    <t>http://www.salud.gov.pr/Pages/coronavirus.aspx</t>
  </si>
  <si>
    <t>@DeptSaludPR</t>
  </si>
  <si>
    <t>Puerto Rico: Latest info from [Twitter](https://twitter.com/DeptSaludPR/status/1239581678860939267)</t>
  </si>
  <si>
    <t>https://doh.vi.gov/</t>
  </si>
  <si>
    <t>@usvidoh</t>
  </si>
  <si>
    <t>Virgin Islands: Positives and deaths provided. </t>
  </si>
  <si>
    <t>https://ghs.guam.gov/coronavirus-covid-19</t>
  </si>
  <si>
    <t>@guamdphss</t>
  </si>
  <si>
    <t>Guam: Data conveyed in individual press releases</t>
  </si>
  <si>
    <t>https://www.chcc.gov.mp/coronavirusinformation.php</t>
  </si>
  <si>
    <t>@cnmichcc</t>
  </si>
  <si>
    <t>Mariana Islands: No data, no confirmed cases yet.</t>
  </si>
  <si>
    <t>http://www.samoagovt.ws/2020/03/ministry-of-health-coronavirus-covid-19-update-14-march-2020/</t>
  </si>
  <si>
    <t>Samoa: No data, no confirmed cases yet.</t>
  </si>
  <si>
    <t>Doubles
every 3 days</t>
  </si>
  <si>
    <t>Doubles
every 2.5 days</t>
  </si>
  <si>
    <t>Doubles
every 2 days</t>
  </si>
  <si>
    <t>Doubles
every 1.5 days</t>
  </si>
  <si>
    <t>FL Case Count</t>
  </si>
  <si>
    <t>https://floridahealthcovid19.gov</t>
  </si>
  <si>
    <t>Note: Michigan data shown here as EOD (prior day).  However, Mich has changed their reporting to as of 10AM same day.</t>
  </si>
  <si>
    <t>This will cause a small day-day lag/inconsistencey with other sources, since I have just left it (incorrectly) as prior EOD.</t>
  </si>
  <si>
    <t>The counts are the same and the "curve" is basically the same, just skewed by a day (10 hrs).</t>
  </si>
  <si>
    <t>Doubles
every days</t>
  </si>
  <si>
    <t>Total 
Cuml Deaths</t>
  </si>
  <si>
    <t>Daily Death Growth Rate Multipler</t>
  </si>
  <si>
    <t>Cuml Death Growth Rate Multipler</t>
  </si>
  <si>
    <t>Note, Death Groth rate multiplier formulas need to be initially manully set to the first death date</t>
  </si>
  <si>
    <t>Doubles
every day</t>
  </si>
  <si>
    <t>Indiana Daily Case Count</t>
  </si>
  <si>
    <t>https://coronavirus.in.gov</t>
  </si>
  <si>
    <t xml:space="preserve">0–14 </t>
  </si>
  <si>
    <t xml:space="preserve">15–24 </t>
  </si>
  <si>
    <t xml:space="preserve">25–54 </t>
  </si>
  <si>
    <t xml:space="preserve">55–64 </t>
  </si>
  <si>
    <t>65+</t>
  </si>
  <si>
    <t>Sick</t>
  </si>
  <si>
    <t>ICU</t>
  </si>
  <si>
    <t>Age</t>
  </si>
  <si>
    <t>Male</t>
  </si>
  <si>
    <t>Female</t>
  </si>
  <si>
    <t>Fatalities</t>
  </si>
  <si>
    <t>Deaths</t>
  </si>
  <si>
    <t>Num 
New
Cases</t>
  </si>
  <si>
    <t>Total
Tests</t>
  </si>
  <si>
    <t>US Population</t>
  </si>
  <si>
    <t>Assumptions</t>
  </si>
  <si>
    <t>Normal</t>
  </si>
  <si>
    <t>Covid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</si>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</sst>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5F6368"/>
      <name val="Helvetica"/>
      <family val="2"/>
    </font>
    <font>
      <b/>
      <sz val="12"/>
      <color theme="1" tint="4.9989318521683403E-2"/>
      <name val="Calibri"/>
      <family val="2"/>
      <scheme val="minor"/>
    </font>
    <font>
      <sz val="14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2" fontId="3" fillId="4" borderId="1" xfId="1" applyNumberFormat="1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 wrapText="1"/>
    </xf>
    <xf numFmtId="164" fontId="0" fillId="10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2" fillId="0" borderId="0" xfId="2"/>
    <xf numFmtId="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6" fontId="0" fillId="11" borderId="1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1" xfId="1" applyNumberFormat="1" applyFont="1" applyFill="1" applyBorder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164" fontId="2" fillId="0" borderId="0" xfId="2" applyNumberFormat="1"/>
    <xf numFmtId="2" fontId="3" fillId="4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2" fontId="4" fillId="5" borderId="4" xfId="0" applyNumberFormat="1" applyFont="1" applyFill="1" applyBorder="1" applyAlignment="1">
      <alignment horizontal="center"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5" fontId="0" fillId="11" borderId="4" xfId="1" applyNumberFormat="1" applyFont="1" applyFill="1" applyBorder="1" applyAlignment="1">
      <alignment horizontal="center" vertical="center"/>
    </xf>
    <xf numFmtId="164" fontId="0" fillId="10" borderId="7" xfId="1" applyNumberFormat="1" applyFont="1" applyFill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11" borderId="7" xfId="1" applyNumberFormat="1" applyFont="1" applyFill="1" applyBorder="1" applyAlignment="1">
      <alignment horizontal="center" vertical="center"/>
    </xf>
    <xf numFmtId="2" fontId="0" fillId="3" borderId="7" xfId="1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0" fontId="0" fillId="0" borderId="8" xfId="0" applyBorder="1" applyAlignment="1">
      <alignment horizontal="center"/>
    </xf>
    <xf numFmtId="43" fontId="0" fillId="0" borderId="0" xfId="1" applyFont="1"/>
    <xf numFmtId="2" fontId="0" fillId="0" borderId="0" xfId="0" applyNumberFormat="1" applyAlignment="1">
      <alignment horizontal="center"/>
    </xf>
    <xf numFmtId="2" fontId="0" fillId="10" borderId="1" xfId="1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9" fontId="0" fillId="0" borderId="0" xfId="3" applyFont="1"/>
    <xf numFmtId="3" fontId="8" fillId="0" borderId="0" xfId="0" applyNumberFormat="1" applyFont="1"/>
    <xf numFmtId="3" fontId="0" fillId="0" borderId="0" xfId="0" applyNumberFormat="1" applyFont="1"/>
    <xf numFmtId="9" fontId="0" fillId="0" borderId="0" xfId="0" applyNumberFormat="1" applyFont="1"/>
    <xf numFmtId="0" fontId="0" fillId="0" borderId="0" xfId="0" applyFont="1"/>
    <xf numFmtId="10" fontId="0" fillId="0" borderId="0" xfId="0" applyNumberFormat="1" applyFont="1"/>
    <xf numFmtId="10" fontId="0" fillId="0" borderId="0" xfId="3" applyNumberFormat="1" applyFont="1"/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vertical="top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43" fontId="0" fillId="0" borderId="0" xfId="0" applyNumberFormat="1"/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horizontal="center" vertical="center" wrapText="1"/>
    </xf>
    <xf numFmtId="164" fontId="3" fillId="4" borderId="5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4" fontId="7" fillId="13" borderId="0" xfId="1" applyNumberFormat="1" applyFont="1" applyFill="1" applyAlignment="1">
      <alignment horizontal="center" vertical="center" wrapText="1"/>
    </xf>
    <xf numFmtId="164" fontId="7" fillId="13" borderId="2" xfId="1" applyNumberFormat="1" applyFont="1" applyFill="1" applyBorder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164" fontId="3" fillId="4" borderId="6" xfId="1" applyNumberFormat="1" applyFont="1" applyFill="1" applyBorder="1" applyAlignment="1">
      <alignment horizontal="center" wrapText="1"/>
    </xf>
    <xf numFmtId="164" fontId="3" fillId="4" borderId="5" xfId="1" applyNumberFormat="1" applyFont="1" applyFill="1" applyBorder="1" applyAlignment="1">
      <alignment horizontal="center" wrapText="1"/>
    </xf>
    <xf numFmtId="0" fontId="6" fillId="0" borderId="0" xfId="0" applyFont="1"/>
    <xf numFmtId="0" fontId="5" fillId="0" borderId="0" xfId="0" applyFont="1"/>
    <xf numFmtId="0" fontId="2" fillId="0" borderId="0" xfId="2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647700</xdr:colOff>
      <xdr:row>18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7C1AE6-F115-D747-A9AA-A0155DE1E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6426200" cy="360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higan.gov/coronavirus" TargetMode="External"/><Relationship Id="rId2" Type="http://schemas.openxmlformats.org/officeDocument/2006/relationships/hyperlink" Target="https://www.michigan.gov/coronavirus/0,9753,7-406-98158---,00.html" TargetMode="External"/><Relationship Id="rId1" Type="http://schemas.openxmlformats.org/officeDocument/2006/relationships/hyperlink" Target="https://www.oakgov.com/health/information/covid-19/Pages/default.aspx" TargetMode="External"/><Relationship Id="rId4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coronavirus.ohio.gov/wps/portal/gov/covid-19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oronavirus.in.gov/" TargetMode="External"/><Relationship Id="rId1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floridahealthcovid19.gov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twitter.com/PAHealthDept&amp;sa=D&amp;ust=1584532676889000&amp;usg=AFQjCNHn3LXcA0L8-XPueUGoi7f1ar1bKw" TargetMode="External"/><Relationship Id="rId21" Type="http://schemas.openxmlformats.org/officeDocument/2006/relationships/hyperlink" Target="https://www.google.com/url?q=https://twitter.com/ctdph&amp;sa=D&amp;ust=1584532676883000&amp;usg=AFQjCNFHMUh_3v3J1CmyoVinszjhnxzZUw" TargetMode="External"/><Relationship Id="rId42" Type="http://schemas.openxmlformats.org/officeDocument/2006/relationships/hyperlink" Target="https://www.google.com/url?q=https://twitter.com/IDHW&amp;sa=D&amp;ust=1584532676884000&amp;usg=AFQjCNHg4ZIRnniuRH-_oLW4HlDKYkrkcQ" TargetMode="External"/><Relationship Id="rId63" Type="http://schemas.openxmlformats.org/officeDocument/2006/relationships/hyperlink" Target="https://www.google.com/url?q=https://twitter.com/MDHealthDept&amp;sa=D&amp;ust=1584532676885000&amp;usg=AFQjCNEk2HmXrB81DeTpkz9BIOGJfpUFLQ" TargetMode="External"/><Relationship Id="rId84" Type="http://schemas.openxmlformats.org/officeDocument/2006/relationships/hyperlink" Target="https://www.google.com/url?q=https://twitter.com/ncdhhs&amp;sa=D&amp;ust=1584532676887000&amp;usg=AFQjCNHGp3_ujGlOAAjCSN1T4Cm2OtMehA" TargetMode="External"/><Relationship Id="rId138" Type="http://schemas.openxmlformats.org/officeDocument/2006/relationships/hyperlink" Target="https://www.google.com/url?q=https://twitter.com/vdhgov&amp;sa=D&amp;ust=1584532676890000&amp;usg=AFQjCNGZNITuSc_7GSgTNFqDUsEoYolrKA" TargetMode="External"/><Relationship Id="rId159" Type="http://schemas.openxmlformats.org/officeDocument/2006/relationships/hyperlink" Target="https://www.google.com/url?q=https://twitter.com/usvidoh&amp;sa=D&amp;ust=1584532676891000&amp;usg=AFQjCNFEq7ZgnaQmAPi9JRoJFh4fApkx0g" TargetMode="External"/><Relationship Id="rId107" Type="http://schemas.openxmlformats.org/officeDocument/2006/relationships/hyperlink" Target="https://www.google.com/url?q=https://odh.ohio.gov/wps/portal/gov/odh/know-our-programs/Novel-Coronavirus/welcome/&amp;sa=D&amp;ust=1584532676888000&amp;usg=AFQjCNHT4NZHkngrYF8blpds1iM3Fe4QEw" TargetMode="External"/><Relationship Id="rId11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2" Type="http://schemas.openxmlformats.org/officeDocument/2006/relationships/hyperlink" Target="https://www.google.com/url?q=https://dph.georgia.gov/novelcoronavirus&amp;sa=D&amp;ust=1584532676884000&amp;usg=AFQjCNEJuCIFkrDBMi7HKjncNsUtjKVDAw" TargetMode="External"/><Relationship Id="rId53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4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128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49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5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5" Type="http://schemas.openxmlformats.org/officeDocument/2006/relationships/hyperlink" Target="https://www.google.com/url?q=https://www.nj.gov/health/cd/topics/ncov.shtml&amp;sa=D&amp;ust=1584532676887000&amp;usg=AFQjCNFHLIRrdAAqiXUg_26HBOFNIUxfoQ" TargetMode="External"/><Relationship Id="rId160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22" Type="http://schemas.openxmlformats.org/officeDocument/2006/relationships/hyperlink" Target="https://www.google.com/url?q=https://coronavirus.dc.gov/page/coronavirus-surveillance-data&amp;sa=D&amp;ust=1584532676883000&amp;usg=AFQjCNFV2GwwP78sW-1TQiwhjdsLK2BXqg" TargetMode="External"/><Relationship Id="rId43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4" Type="http://schemas.openxmlformats.org/officeDocument/2006/relationships/hyperlink" Target="https://www.google.com/url?q=https://www.maine.gov/dhhs/mecdc/infectious-disease/epi/airborne/coronavirus.shtml&amp;sa=D&amp;ust=1584532676885000&amp;usg=AFQjCNEx-tt9RNbXdUGGNW14qitO21oxNw" TargetMode="External"/><Relationship Id="rId118" Type="http://schemas.openxmlformats.org/officeDocument/2006/relationships/hyperlink" Target="https://www.google.com/url?q=https://health.ri.gov/data/covid-19/&amp;sa=D&amp;ust=1584532676889000&amp;usg=AFQjCNEbzykdzGUlyT-NK6fgxhPowtFQmA" TargetMode="External"/><Relationship Id="rId139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85" Type="http://schemas.openxmlformats.org/officeDocument/2006/relationships/hyperlink" Target="https://www.google.com/url?q=https://www.health.nd.gov/diseases-conditions/coronavirus/north-dakota-coronavirus-cases&amp;sa=D&amp;ust=1584532676887000&amp;usg=AFQjCNFO0XKhusLeI5i7-W7bNgXIYmNl7w" TargetMode="External"/><Relationship Id="rId150" Type="http://schemas.openxmlformats.org/officeDocument/2006/relationships/hyperlink" Target="https://www.google.com/url?q=https://twitter.com/WV_DHHR&amp;sa=D&amp;ust=1584532676891000&amp;usg=AFQjCNFXF0pSWMvl5AenTNLHyj4sJK5-8A" TargetMode="External"/><Relationship Id="rId12" Type="http://schemas.openxmlformats.org/officeDocument/2006/relationships/hyperlink" Target="https://www.google.com/url?q=https://twitter.com/azdhs&amp;sa=D&amp;ust=1584532676882000&amp;usg=AFQjCNFN8uYBzytXr6NPGY23bbRnrUMiZg" TargetMode="External"/><Relationship Id="rId17" Type="http://schemas.openxmlformats.org/officeDocument/2006/relationships/hyperlink" Target="https://www.google.com/url?q=https://www.colorado.gov/pacific/cdphe/2019-novel-coronavirus&amp;sa=D&amp;ust=1584532676883000&amp;usg=AFQjCNGlXYVfPms8AEMvwLQLrAwYXNYHHw" TargetMode="External"/><Relationship Id="rId33" Type="http://schemas.openxmlformats.org/officeDocument/2006/relationships/hyperlink" Target="https://www.google.com/url?q=https://twitter.com/GaDPH&amp;sa=D&amp;ust=1584532676884000&amp;usg=AFQjCNFbHbSvl6Ebo6w2NImYlBoGAD7jiA" TargetMode="External"/><Relationship Id="rId38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9" Type="http://schemas.openxmlformats.org/officeDocument/2006/relationships/hyperlink" Target="https://www.google.com/url?q=https://www.mass.gov/resource/information-on-the-outbreak-of-coronavirus-disease-2019-covid-19&amp;sa=D&amp;ust=1584532676885000&amp;usg=AFQjCNGFTvDpL8p2BYtLb9x-XVJUAUwCtg" TargetMode="External"/><Relationship Id="rId103" Type="http://schemas.openxmlformats.org/officeDocument/2006/relationships/hyperlink" Target="https://www.google.com/url?q=https://coronavirus.health.ny.gov/county-county-breakdown-positive-cases&amp;sa=D&amp;ust=1584532676888000&amp;usg=AFQjCNEtNdKxs0AwL_8_1cBGByLcVt750Q" TargetMode="External"/><Relationship Id="rId108" Type="http://schemas.openxmlformats.org/officeDocument/2006/relationships/hyperlink" Target="https://www.google.com/url?q=https://twitter.com/OHdeptofhealth&amp;sa=D&amp;ust=1584532676888000&amp;usg=AFQjCNFypsg5D_5T5b0jv7lfg6qQ6EuDrw" TargetMode="External"/><Relationship Id="rId124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29" Type="http://schemas.openxmlformats.org/officeDocument/2006/relationships/hyperlink" Target="https://www.google.com/url?q=https://twitter.com/TNDeptofHealth&amp;sa=D&amp;ust=1584532676889000&amp;usg=AFQjCNEmmIX4gBbo3qhi8Bmh16jvMmGWIQ" TargetMode="External"/><Relationship Id="rId54" Type="http://schemas.openxmlformats.org/officeDocument/2006/relationships/hyperlink" Target="https://www.google.com/url?q=https://twitter.com/CHFSKy&amp;sa=D&amp;ust=1584532676885000&amp;usg=AFQjCNEOFtp4wWwH2IRuYwvJi5fDkWz4DA" TargetMode="External"/><Relationship Id="rId70" Type="http://schemas.openxmlformats.org/officeDocument/2006/relationships/hyperlink" Target="https://www.google.com/url?q=https://www.health.state.mn.us/diseases/coronavirus/situation.html&amp;sa=D&amp;ust=1584532676886000&amp;usg=AFQjCNFTiXepj0awHDwa2DWsQUc93rP0Uw" TargetMode="External"/><Relationship Id="rId75" Type="http://schemas.openxmlformats.org/officeDocument/2006/relationships/hyperlink" Target="https://www.google.com/url?q=https://twitter.com/HealthyLivingMo&amp;sa=D&amp;ust=1584532676886000&amp;usg=AFQjCNFNhHg4W6R7tNQKWAxPlbGXjZGXGA" TargetMode="External"/><Relationship Id="rId91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96" Type="http://schemas.openxmlformats.org/officeDocument/2006/relationships/hyperlink" Target="https://www.google.com/url?q=https://twitter.com/NJDeptofHealth&amp;sa=D&amp;ust=1584532676887000&amp;usg=AFQjCNHH3ch4AQJvpkEgvUl14i9tEjwJ4w" TargetMode="External"/><Relationship Id="rId140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145" Type="http://schemas.openxmlformats.org/officeDocument/2006/relationships/hyperlink" Target="https://www.google.com/url?q=https://www.dhs.wisconsin.gov/outbreaks/index.htm&amp;sa=D&amp;ust=1584532676890000&amp;usg=AFQjCNGwwpVVdzz39htaRKWR7tH8eCKERA" TargetMode="External"/><Relationship Id="rId161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166" Type="http://schemas.openxmlformats.org/officeDocument/2006/relationships/hyperlink" Target="https://www.google.com/url?q=http://www.samoagovt.ws/2020/03/ministry-of-health-coronavirus-covid-19-update-14-march-2020/&amp;sa=D&amp;ust=1584532676891000&amp;usg=AFQjCNGbUip_mipWCIO2P0VQZI-lu-LvGw" TargetMode="External"/><Relationship Id="rId1" Type="http://schemas.openxmlformats.org/officeDocument/2006/relationships/hyperlink" Target="https://www.google.com/url?q=http://dhss.alaska.gov/dph/Epi/id/Pages/COVID-19/monitoring.aspx&amp;sa=D&amp;ust=1584532676882000&amp;usg=AFQjCNFXmHzI2luTH_Si1AYmx_Tnllu0Dg" TargetMode="External"/><Relationship Id="rId6" Type="http://schemas.openxmlformats.org/officeDocument/2006/relationships/hyperlink" Target="https://www.google.com/url?q=https://twitter.com/alpublichealth&amp;sa=D&amp;ust=1584532676882000&amp;usg=AFQjCNEiGuHnRlu6NKAw7PEytlVPE0KhMA" TargetMode="External"/><Relationship Id="rId23" Type="http://schemas.openxmlformats.org/officeDocument/2006/relationships/hyperlink" Target="https://www.google.com/url?q=https://coronavirus.dc.gov/&amp;sa=D&amp;ust=1584532676883000&amp;usg=AFQjCNE0SPG-9qtiSsU5MO98eZrtguTx6g" TargetMode="External"/><Relationship Id="rId28" Type="http://schemas.openxmlformats.org/officeDocument/2006/relationships/hyperlink" Target="https://www.google.com/url?q=https://experience.arcgis.com/experience/96dd742462124fa0b38ddedb9b25e429/&amp;sa=D&amp;ust=1584532676883000&amp;usg=AFQjCNHBvVp9-est0XbxZ6nhV0-K6P1eng" TargetMode="External"/><Relationship Id="rId49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114" Type="http://schemas.openxmlformats.org/officeDocument/2006/relationships/hyperlink" Target="https://www.google.com/url?q=https://twitter.com/OHAOregon&amp;sa=D&amp;ust=1584532676888000&amp;usg=AFQjCNFqcS6odyP-XbMUaNatPDmkHnUGEA" TargetMode="External"/><Relationship Id="rId119" Type="http://schemas.openxmlformats.org/officeDocument/2006/relationships/hyperlink" Target="https://www.google.com/url?q=https://health.ri.gov/diseases/respiratory/?parm%3D163&amp;sa=D&amp;ust=1584532676889000&amp;usg=AFQjCNFqWtHQamY0i7CkgunBrd8x3GeU6Q" TargetMode="External"/><Relationship Id="rId44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0" Type="http://schemas.openxmlformats.org/officeDocument/2006/relationships/hyperlink" Target="https://www.google.com/url?q=https://twitter.com/massdph&amp;sa=D&amp;ust=1584532676885000&amp;usg=AFQjCNHoY_YEv3pgXnxZ4xumhzBSuCQ0Zw" TargetMode="External"/><Relationship Id="rId65" Type="http://schemas.openxmlformats.org/officeDocument/2006/relationships/hyperlink" Target="https://www.google.com/url?q=https://www.maine.gov/dhhs/mecdc/infectious-disease/epi/airborne/coronavirus.shtml&amp;sa=D&amp;ust=1584532676886000&amp;usg=AFQjCNHvjHIN8FtLff7yq7Dc6L5xeZd6Gw" TargetMode="External"/><Relationship Id="rId81" Type="http://schemas.openxmlformats.org/officeDocument/2006/relationships/hyperlink" Target="https://www.google.com/url?q=https://twitter.com/dphhsmt&amp;sa=D&amp;ust=1584532676886000&amp;usg=AFQjCNFXQxbF5zLLVCZjWW7R2fTljE6x_A" TargetMode="External"/><Relationship Id="rId86" Type="http://schemas.openxmlformats.org/officeDocument/2006/relationships/hyperlink" Target="https://www.google.com/url?q=https://www.health.nd.gov/diseases-conditions/coronavirus&amp;sa=D&amp;ust=1584532676887000&amp;usg=AFQjCNEPTsoQ-op12wUGBB8o1ZdaULJ3Zg" TargetMode="External"/><Relationship Id="rId130" Type="http://schemas.openxmlformats.org/officeDocument/2006/relationships/hyperlink" Target="https://www.google.com/url?q=https://dshs.texas.gov/news/updates.shtm%23coronavirus&amp;sa=D&amp;ust=1584532676889000&amp;usg=AFQjCNGJ22gXkXg1uqAJPpTYZL7hoo2-Nw" TargetMode="External"/><Relationship Id="rId135" Type="http://schemas.openxmlformats.org/officeDocument/2006/relationships/hyperlink" Target="https://www.google.com/url?q=https://twitter.com/utahdepofhealth&amp;sa=D&amp;ust=1584532676890000&amp;usg=AFQjCNEop0sRvUbfjKxxMskhhBqia9ZlGA" TargetMode="External"/><Relationship Id="rId151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56" Type="http://schemas.openxmlformats.org/officeDocument/2006/relationships/hyperlink" Target="https://www.google.com/url?q=https://twitter.com/DeptSaludPR?s%3D20&amp;sa=D&amp;ust=1584532676891000&amp;usg=AFQjCNE6wWhx_SLSeOggZSuiOXpOTbB8zg" TargetMode="External"/><Relationship Id="rId13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18" Type="http://schemas.openxmlformats.org/officeDocument/2006/relationships/hyperlink" Target="https://www.google.com/url?q=https://twitter.com/cdphe&amp;sa=D&amp;ust=1584532676883000&amp;usg=AFQjCNFGJfdoa8Pf_8YrK01A6ZYp-tLQEw" TargetMode="External"/><Relationship Id="rId39" Type="http://schemas.openxmlformats.org/officeDocument/2006/relationships/hyperlink" Target="https://www.google.com/url?q=https://twitter.com/IAPublicHealth&amp;sa=D&amp;ust=1584532676884000&amp;usg=AFQjCNFKfq7_h_vW60O5uIzdLG6UELP_HQ" TargetMode="External"/><Relationship Id="rId109" Type="http://schemas.openxmlformats.org/officeDocument/2006/relationships/hyperlink" Target="https://www.google.com/url?q=https://coronavirus.health.ok.gov/&amp;sa=D&amp;ust=1584532676888000&amp;usg=AFQjCNG17eRwJ6XQYC6uvr_uow5QRv_bqw" TargetMode="External"/><Relationship Id="rId34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0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55" Type="http://schemas.openxmlformats.org/officeDocument/2006/relationships/hyperlink" Target="https://www.google.com/url?q=http://ldh.la.gov/Coronavirus/&amp;sa=D&amp;ust=1584532676885000&amp;usg=AFQjCNGRr9hi7xNDhbXoCoWGBSeNom3x7g" TargetMode="External"/><Relationship Id="rId76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97" Type="http://schemas.openxmlformats.org/officeDocument/2006/relationships/hyperlink" Target="https://www.google.com/url?q=https://cv.nmhealth.org/&amp;sa=D&amp;ust=1584532676887000&amp;usg=AFQjCNFWyU8U9FkFp8plJHnLQGcNhWEGsA" TargetMode="External"/><Relationship Id="rId104" Type="http://schemas.openxmlformats.org/officeDocument/2006/relationships/hyperlink" Target="https://www.google.com/url?q=https://www.health.ny.gov/diseases/communicable/coronavirus/&amp;sa=D&amp;ust=1584532676888000&amp;usg=AFQjCNHgvRPkWLigU59_SlI42gHjPq4_XQ" TargetMode="External"/><Relationship Id="rId120" Type="http://schemas.openxmlformats.org/officeDocument/2006/relationships/hyperlink" Target="https://www.google.com/url?q=https://twitter.com/rihealth&amp;sa=D&amp;ust=1584532676889000&amp;usg=AFQjCNGLIBa-qDb6rdrtmXYbiX2tvG8LCw" TargetMode="External"/><Relationship Id="rId125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41" Type="http://schemas.openxmlformats.org/officeDocument/2006/relationships/hyperlink" Target="https://www.google.com/url?q=https://twitter.com/healthvermont&amp;sa=D&amp;ust=1584532676890000&amp;usg=AFQjCNHhjQ26l4wspq5a--0P3_tdXcbyCQ" TargetMode="External"/><Relationship Id="rId146" Type="http://schemas.openxmlformats.org/officeDocument/2006/relationships/hyperlink" Target="https://www.google.com/url?q=https://www.dhs.wisconsin.gov/disease/covid-19.htm&amp;sa=D&amp;ust=1584532676890000&amp;usg=AFQjCNF-9M4CysksmVC-yRsE4lQHdaQqdQ" TargetMode="External"/><Relationship Id="rId167" Type="http://schemas.openxmlformats.org/officeDocument/2006/relationships/hyperlink" Target="https://www.google.com/url?q=http://www.samoagovt.ws/2020/03/ministry-of-health-coronavirus-covid-19-update-14-march-2020/&amp;sa=D&amp;ust=1584532676892000&amp;usg=AFQjCNFzK4Aqa-BHGZG_DiaPEVwaI6b8oQ" TargetMode="External"/><Relationship Id="rId7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71" Type="http://schemas.openxmlformats.org/officeDocument/2006/relationships/hyperlink" Target="https://www.google.com/url?q=https://www.health.state.mn.us/diseases/coronavirus/index.html&amp;sa=D&amp;ust=1584532676886000&amp;usg=AFQjCNFdQ8kNVs04E4_R5ZT0UkS4CiqZGw" TargetMode="External"/><Relationship Id="rId92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162" Type="http://schemas.openxmlformats.org/officeDocument/2006/relationships/hyperlink" Target="https://www.google.com/url?q=https://twitter.com/guamdphss?lang%3Den&amp;sa=D&amp;ust=1584532676891000&amp;usg=AFQjCNG2mM-zPDZlrCDz4dHX3MIpzxml-A" TargetMode="External"/><Relationship Id="rId2" Type="http://schemas.openxmlformats.org/officeDocument/2006/relationships/hyperlink" Target="https://www.google.com/url?q=http://dhss.alaska.gov/dph/Epi/id/Pages/COVID-19/default.aspx&amp;sa=D&amp;ust=1584532676882000&amp;usg=AFQjCNFf87IblPPNmQbA07dWcwZu997-jw" TargetMode="External"/><Relationship Id="rId29" Type="http://schemas.openxmlformats.org/officeDocument/2006/relationships/hyperlink" Target="https://www.google.com/url?q=http://www.floridahealth.gov/diseases-and-conditions/COVID-19/&amp;sa=D&amp;ust=1584532676883000&amp;usg=AFQjCNFu8Tt-irGtS-TJ2ntol_dSJjESYQ" TargetMode="External"/><Relationship Id="rId24" Type="http://schemas.openxmlformats.org/officeDocument/2006/relationships/hyperlink" Target="https://www.google.com/url?q=https://twitter.com/_DCHealth&amp;sa=D&amp;ust=1584532676883000&amp;usg=AFQjCNEgsph1VNgCbpQyk76Q8xnWz8lMWw" TargetMode="External"/><Relationship Id="rId40" Type="http://schemas.openxmlformats.org/officeDocument/2006/relationships/hyperlink" Target="https://www.google.com/url?q=https://coronavirus.idaho.gov/&amp;sa=D&amp;ust=1584532676884000&amp;usg=AFQjCNFMSZGpK6_0ODnlnWrMZuuigyzqdw" TargetMode="External"/><Relationship Id="rId45" Type="http://schemas.openxmlformats.org/officeDocument/2006/relationships/hyperlink" Target="https://www.google.com/url?q=https://twitter.com/IDPH&amp;sa=D&amp;ust=1584532676884000&amp;usg=AFQjCNHEx86EuMcwIj5R7UhUPXZskS7j_w" TargetMode="External"/><Relationship Id="rId66" Type="http://schemas.openxmlformats.org/officeDocument/2006/relationships/hyperlink" Target="https://www.google.com/url?q=https://twitter.com/mainedhhs&amp;sa=D&amp;ust=1584532676886000&amp;usg=AFQjCNHX9qqkkzQ8IuhNX3dmLHedJXo2xw" TargetMode="External"/><Relationship Id="rId87" Type="http://schemas.openxmlformats.org/officeDocument/2006/relationships/hyperlink" Target="https://www.google.com/url?q=https://twitter.com/NDDOH&amp;sa=D&amp;ust=1584532676887000&amp;usg=AFQjCNF19bNqLDTOo-3I5rGcnz_0l7TANg" TargetMode="External"/><Relationship Id="rId110" Type="http://schemas.openxmlformats.org/officeDocument/2006/relationships/hyperlink" Target="https://www.google.com/url?q=https://coronavirus.health.ok.gov&amp;sa=D&amp;ust=1584532676888000&amp;usg=AFQjCNFciTUenfFRD9Vs3KMoCe2kvTcOow" TargetMode="External"/><Relationship Id="rId115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1" Type="http://schemas.openxmlformats.org/officeDocument/2006/relationships/hyperlink" Target="https://www.google.com/url?q=https://dshs.texas.gov/coronavirus/&amp;sa=D&amp;ust=1584532676889000&amp;usg=AFQjCNG5a4STKTnCZ7uO8jkLwZ6E_8KquQ" TargetMode="External"/><Relationship Id="rId136" Type="http://schemas.openxmlformats.org/officeDocument/2006/relationships/hyperlink" Target="https://www.google.com/url?q=https://public.tableau.com/views/VirginiaCOVID-19Dashboard/VirginiaCOVID-19Dashboard?:embed%3Dyes%26:display_count%3Dyes%26:showVizHome%3Dno%26:toolbar%3Dno&amp;sa=D&amp;ust=1584532676890000&amp;usg=AFQjCNFZWJYp0j0trW6N6qLH28I6RRytlA" TargetMode="External"/><Relationship Id="rId157" Type="http://schemas.openxmlformats.org/officeDocument/2006/relationships/hyperlink" Target="https://www.google.com/url?q=https://doh.vi.gov/&amp;sa=D&amp;ust=1584532676891000&amp;usg=AFQjCNH935a9c_wLDnQh4h6ByRetd85ECA" TargetMode="External"/><Relationship Id="rId61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2" Type="http://schemas.openxmlformats.org/officeDocument/2006/relationships/hyperlink" Target="https://www.google.com/url?q=https://www.ncdhhs.gov/covid-19-case-count-north-carolina&amp;sa=D&amp;ust=1584532676887000&amp;usg=AFQjCNFIs74s1SMlEJXauvr7QuD6uPniTQ" TargetMode="External"/><Relationship Id="rId152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9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14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30" Type="http://schemas.openxmlformats.org/officeDocument/2006/relationships/hyperlink" Target="https://www.google.com/url?q=https://twitter.com/HealthyFla&amp;sa=D&amp;ust=1584532676883000&amp;usg=AFQjCNGMx3p6TIN8Smrnnyshs-2DX0vz-g" TargetMode="External"/><Relationship Id="rId35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6" Type="http://schemas.openxmlformats.org/officeDocument/2006/relationships/hyperlink" Target="https://www.google.com/url?q=http://ldh.la.gov/Coronavirus/&amp;sa=D&amp;ust=1584532676885000&amp;usg=AFQjCNGRr9hi7xNDhbXoCoWGBSeNom3x7g" TargetMode="External"/><Relationship Id="rId77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100" Type="http://schemas.openxmlformats.org/officeDocument/2006/relationships/hyperlink" Target="https://www.google.com/url?q=http://dpbh.nv.gov/coronavirus/&amp;sa=D&amp;ust=1584532676888000&amp;usg=AFQjCNHs3DaGgbC7V_eZ3MqybxcxhN_IoA" TargetMode="External"/><Relationship Id="rId105" Type="http://schemas.openxmlformats.org/officeDocument/2006/relationships/hyperlink" Target="https://www.google.com/url?q=https://twitter.com/healthnygov&amp;sa=D&amp;ust=1584532676888000&amp;usg=AFQjCNF7stmv1ZQ4fRdlHMl9Bg_bnDoLvg" TargetMode="External"/><Relationship Id="rId126" Type="http://schemas.openxmlformats.org/officeDocument/2006/relationships/hyperlink" Target="https://www.google.com/url?q=https://twitter.com/SDDOH&amp;sa=D&amp;ust=1584532676889000&amp;usg=AFQjCNH1dkQT312qe7H5KKw0U4q8_BgsSg" TargetMode="External"/><Relationship Id="rId147" Type="http://schemas.openxmlformats.org/officeDocument/2006/relationships/hyperlink" Target="https://www.google.com/url?q=https://twitter.com/DHSWI&amp;sa=D&amp;ust=1584532676890000&amp;usg=AFQjCNEzZAFpA5FvBc6wAPG2wMxEfCDrFg" TargetMode="External"/><Relationship Id="rId8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51" Type="http://schemas.openxmlformats.org/officeDocument/2006/relationships/hyperlink" Target="https://www.google.com/url?q=https://twitter.com/kdhe&amp;sa=D&amp;ust=1584532676885000&amp;usg=AFQjCNEaCtXEnpvsP2ZaXzRZQJIyJqw68A" TargetMode="External"/><Relationship Id="rId72" Type="http://schemas.openxmlformats.org/officeDocument/2006/relationships/hyperlink" Target="https://www.google.com/url?q=https://twitter.com/mnhealth&amp;sa=D&amp;ust=1584532676886000&amp;usg=AFQjCNGiKMe-85Qtc9fTXrpK1wDFn8yXJQ" TargetMode="External"/><Relationship Id="rId93" Type="http://schemas.openxmlformats.org/officeDocument/2006/relationships/hyperlink" Target="https://www.google.com/url?q=https://twitter.com/NHPubHealth&amp;sa=D&amp;ust=1584532676887000&amp;usg=AFQjCNF21DPaXnVuugiwk30kSx1--sN1uA" TargetMode="External"/><Relationship Id="rId98" Type="http://schemas.openxmlformats.org/officeDocument/2006/relationships/hyperlink" Target="https://www.google.com/url?q=https://cv.nmhealth.org/&amp;sa=D&amp;ust=1584532676887000&amp;usg=AFQjCNFWyU8U9FkFp8plJHnLQGcNhWEGsA" TargetMode="External"/><Relationship Id="rId121" Type="http://schemas.openxmlformats.org/officeDocument/2006/relationships/hyperlink" Target="https://www.google.com/url?q=https://scdhec.gov/health/infectious-diseases/viruses/coronavirus-disease-2019-covid-19/monitoring-testing-covid-19&amp;sa=D&amp;ust=1584532676889000&amp;usg=AFQjCNEsPsx2RkcUO7IrMc0cMudAN5o3Zw" TargetMode="External"/><Relationship Id="rId142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63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3" Type="http://schemas.openxmlformats.org/officeDocument/2006/relationships/hyperlink" Target="https://www.google.com/url?q=https://twitter.com/Alaska_DHSS&amp;sa=D&amp;ust=1584532676882000&amp;usg=AFQjCNH2-JP3I8gMrNMXnOf_EJj-RGi2jg" TargetMode="External"/><Relationship Id="rId25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6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7" Type="http://schemas.openxmlformats.org/officeDocument/2006/relationships/hyperlink" Target="https://www.google.com/url?q=https://www.michigan.gov/coronavirus/0,9753,7-406-98163-520743--,00.html&amp;sa=D&amp;ust=1584532676886000&amp;usg=AFQjCNERoVpADwX2tjENBcde8BWcMb204g" TargetMode="External"/><Relationship Id="rId116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7" Type="http://schemas.openxmlformats.org/officeDocument/2006/relationships/hyperlink" Target="https://www.google.com/url?q=http://www.vdh.virginia.gov/surveillance-and-investigation/novel-coronavirus/&amp;sa=D&amp;ust=1584532676890000&amp;usg=AFQjCNGD33HUy_5ok_7I1odLcPvJEUY2DA" TargetMode="External"/><Relationship Id="rId158" Type="http://schemas.openxmlformats.org/officeDocument/2006/relationships/hyperlink" Target="https://www.google.com/url?q=https://doh.vi.gov/&amp;sa=D&amp;ust=1584532676891000&amp;usg=AFQjCNH935a9c_wLDnQh4h6ByRetd85ECA" TargetMode="External"/><Relationship Id="rId20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41" Type="http://schemas.openxmlformats.org/officeDocument/2006/relationships/hyperlink" Target="https://www.google.com/url?q=https://coronavirus.idaho.gov/&amp;sa=D&amp;ust=1584532676884000&amp;usg=AFQjCNFMSZGpK6_0ODnlnWrMZuuigyzqdw" TargetMode="External"/><Relationship Id="rId62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3" Type="http://schemas.openxmlformats.org/officeDocument/2006/relationships/hyperlink" Target="https://www.google.com/url?q=https://www.ncdhhs.gov/divisions/public-health/coronavirus-disease-2019-covid-19-response-north-carolina&amp;sa=D&amp;ust=1584532676887000&amp;usg=AFQjCNGDSiz7yEll5lGxp_4AFCbvWarj8w" TargetMode="External"/><Relationship Id="rId88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1" Type="http://schemas.openxmlformats.org/officeDocument/2006/relationships/hyperlink" Target="https://www.google.com/url?q=https://twitter.com/HealthyOklahoma&amp;sa=D&amp;ust=1584532676888000&amp;usg=AFQjCNHyrFVSWb78fU_PYrh8nky1wImtfw" TargetMode="External"/><Relationship Id="rId132" Type="http://schemas.openxmlformats.org/officeDocument/2006/relationships/hyperlink" Target="https://www.google.com/url?q=https://twitter.com/TexasDSHS&amp;sa=D&amp;ust=1584532676889000&amp;usg=AFQjCNFL49FUwUS86JedwqwGDB2w5EgCgA" TargetMode="External"/><Relationship Id="rId153" Type="http://schemas.openxmlformats.org/officeDocument/2006/relationships/hyperlink" Target="https://www.google.com/url?q=https://twitter.com/health_wyoming&amp;sa=D&amp;ust=1584532676891000&amp;usg=AFQjCNFZ2dLT2FnMR_Zktux5FEtm_XrPww" TargetMode="External"/><Relationship Id="rId15" Type="http://schemas.openxmlformats.org/officeDocument/2006/relationships/hyperlink" Target="https://www.google.com/url?q=https://twitter.com/CAPublicHealth&amp;sa=D&amp;ust=1584532676883000&amp;usg=AFQjCNGf5BVOp2KZTnn0p8-5OKLc6Pz7KA" TargetMode="External"/><Relationship Id="rId36" Type="http://schemas.openxmlformats.org/officeDocument/2006/relationships/hyperlink" Target="https://www.google.com/url?q=https://twitter.com/HIgov_Health&amp;sa=D&amp;ust=1584532676884000&amp;usg=AFQjCNFBIHXZ6_SIKjM2jDW70SJJ6YWivg" TargetMode="External"/><Relationship Id="rId57" Type="http://schemas.openxmlformats.org/officeDocument/2006/relationships/hyperlink" Target="https://www.google.com/url?q=https://twitter.com/LADeptHealth&amp;sa=D&amp;ust=1584532676885000&amp;usg=AFQjCNGZ8lbBu36lc__Xt7DJMbnkENU1bA" TargetMode="External"/><Relationship Id="rId106" Type="http://schemas.openxmlformats.org/officeDocument/2006/relationships/hyperlink" Target="https://www.google.com/url?q=https://coronavirus.ohio.gov/wps/portal/gov/covid-19/&amp;sa=D&amp;ust=1584532676888000&amp;usg=AFQjCNFPNomPq7ofkitEIX9pBf0i3plT2w" TargetMode="External"/><Relationship Id="rId127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0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1" Type="http://schemas.openxmlformats.org/officeDocument/2006/relationships/hyperlink" Target="https://www.google.com/url?q=https://dph.georgia.gov/georgia-department-public-health-covid-19-daily-status-report&amp;sa=D&amp;ust=1584532676883000&amp;usg=AFQjCNHhQEynWgUzrSv_MdwQmkCZ8SEQeg" TargetMode="External"/><Relationship Id="rId52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3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78" Type="http://schemas.openxmlformats.org/officeDocument/2006/relationships/hyperlink" Target="https://www.google.com/url?q=https://twitter.com/msdh&amp;sa=D&amp;ust=1584532676886000&amp;usg=AFQjCNHv4BYcymonRk28FfMKC2ZxzpBxDQ" TargetMode="External"/><Relationship Id="rId94" Type="http://schemas.openxmlformats.org/officeDocument/2006/relationships/hyperlink" Target="https://www.google.com/url?q=https://www.nj.gov/health/&amp;sa=D&amp;ust=1584532676887000&amp;usg=AFQjCNHyAdTNPiR6KAkTpoljMGk26MB8UQ" TargetMode="External"/><Relationship Id="rId99" Type="http://schemas.openxmlformats.org/officeDocument/2006/relationships/hyperlink" Target="https://www.google.com/url?q=https://twitter.com/NMDOH&amp;sa=D&amp;ust=1584532676888000&amp;usg=AFQjCNF_pMpUr8EbQ-4d6XvjTAm9K8lMPw" TargetMode="External"/><Relationship Id="rId101" Type="http://schemas.openxmlformats.org/officeDocument/2006/relationships/hyperlink" Target="https://www.google.com/url?q=http://dpbh.nv.gov/coronavirus/&amp;sa=D&amp;ust=1584532676888000&amp;usg=AFQjCNHs3DaGgbC7V_eZ3MqybxcxhN_IoA" TargetMode="External"/><Relationship Id="rId122" Type="http://schemas.openxmlformats.org/officeDocument/2006/relationships/hyperlink" Target="https://www.google.com/url?q=https://scdhec.gov/health/infectious-diseases/viruses/coronavirus-disease-2019-covid-19&amp;sa=D&amp;ust=1584532676889000&amp;usg=AFQjCNGWiVI_YOsLMKAEg0reKsAiyu9rAg" TargetMode="External"/><Relationship Id="rId143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48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164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4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" Type="http://schemas.openxmlformats.org/officeDocument/2006/relationships/hyperlink" Target="https://www.google.com/url?q=https://twitter.com/adhpio&amp;sa=D&amp;ust=1584532676882000&amp;usg=AFQjCNEKfKldU6gYylkyPtJr-SNz1A9fpg" TargetMode="External"/><Relationship Id="rId26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7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8" Type="http://schemas.openxmlformats.org/officeDocument/2006/relationships/hyperlink" Target="https://www.google.com/url?q=https://www.michigan.gov/coronavirus&amp;sa=D&amp;ust=1584532676886000&amp;usg=AFQjCNECXf99Rg2GvBemgBJ7Ck0mHURoWg" TargetMode="External"/><Relationship Id="rId89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2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3" Type="http://schemas.openxmlformats.org/officeDocument/2006/relationships/hyperlink" Target="https://www.google.com/url?q=https://coronavirus.utah.gov/latest/&amp;sa=D&amp;ust=1584532676890000&amp;usg=AFQjCNGQNsnsfy7xFcu1s3FNN74-5AlxtQ" TargetMode="External"/><Relationship Id="rId154" Type="http://schemas.openxmlformats.org/officeDocument/2006/relationships/hyperlink" Target="https://www.google.com/url?q=http://www.salud.gov.pr/Pages/coronavirus.aspx&amp;sa=D&amp;ust=1584532676891000&amp;usg=AFQjCNEOycciUQYtEN7YeMewe2fpaFliqQ" TargetMode="External"/><Relationship Id="rId16" Type="http://schemas.openxmlformats.org/officeDocument/2006/relationships/hyperlink" Target="https://www.google.com/url?q=https://docs.google.com/document/d/e/2PACX-1vRSxDeeJEaDxir0cCd9Sfji8ZPKzNaCPZnvRCbG63Oa1ztz4B4r7xG_wsoC9ucd_ei3--Pz7UD50yQD/pub&amp;sa=D&amp;ust=1584532676883000&amp;usg=AFQjCNFNP6Kjl6J0Q26V8R4crQp09_yHaA" TargetMode="External"/><Relationship Id="rId37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8" Type="http://schemas.openxmlformats.org/officeDocument/2006/relationships/hyperlink" Target="https://www.google.com/url?q=https://www.mass.gov/info-details/covid-19-cases-quarantine-and-monitoring&amp;sa=D&amp;ust=1584532676885000&amp;usg=AFQjCNEiEYu7YV5ewkQNN6371ES_SIaBPg" TargetMode="External"/><Relationship Id="rId79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02" Type="http://schemas.openxmlformats.org/officeDocument/2006/relationships/hyperlink" Target="https://www.google.com/url?q=https://twitter.com/dhhsnevada&amp;sa=D&amp;ust=1584532676888000&amp;usg=AFQjCNE6ZWcjnqAP2oZmNP4eBHYGTdhAww" TargetMode="External"/><Relationship Id="rId123" Type="http://schemas.openxmlformats.org/officeDocument/2006/relationships/hyperlink" Target="https://www.google.com/url?q=https://twitter.com/scdhec&amp;sa=D&amp;ust=1584532676889000&amp;usg=AFQjCNFn0AJWFe4RMltIWrNREpMPXUFsJQ" TargetMode="External"/><Relationship Id="rId144" Type="http://schemas.openxmlformats.org/officeDocument/2006/relationships/hyperlink" Target="https://www.google.com/url?q=https://twitter.com/WADeptHealth&amp;sa=D&amp;ust=1584532676890000&amp;usg=AFQjCNGNO5DvP8FumCIhWNo0XEVZD5knbw" TargetMode="External"/><Relationship Id="rId90" Type="http://schemas.openxmlformats.org/officeDocument/2006/relationships/hyperlink" Target="https://www.google.com/url?q=https://twitter.com/NEDHHS&amp;sa=D&amp;ust=1584532676887000&amp;usg=AFQjCNFCfsdgqbqau99mkuiDZJJekl7mVA" TargetMode="External"/><Relationship Id="rId165" Type="http://schemas.openxmlformats.org/officeDocument/2006/relationships/hyperlink" Target="https://www.google.com/url?q=https://twitter.com/cnmichcc&amp;sa=D&amp;ust=1584532676891000&amp;usg=AFQjCNGnC4KbRhP-g5_8hKoWMmFapxzOQg" TargetMode="External"/><Relationship Id="rId27" Type="http://schemas.openxmlformats.org/officeDocument/2006/relationships/hyperlink" Target="https://www.google.com/url?q=https://twitter.com/Delaware_DHSS&amp;sa=D&amp;ust=1584532676883000&amp;usg=AFQjCNEsBw0Cv4zKjt0E7WAs-vaG9zPX4A" TargetMode="External"/><Relationship Id="rId48" Type="http://schemas.openxmlformats.org/officeDocument/2006/relationships/hyperlink" Target="https://www.google.com/url?q=https://twitter.com/statehealthin&amp;sa=D&amp;ust=1584532676885000&amp;usg=AFQjCNG69jxJrACcBwfepFr9sFYNkaW07w" TargetMode="External"/><Relationship Id="rId69" Type="http://schemas.openxmlformats.org/officeDocument/2006/relationships/hyperlink" Target="https://www.google.com/url?q=https://twitter.com/MichiganHHS&amp;sa=D&amp;ust=1584532676886000&amp;usg=AFQjCNFaUWrgBGaH49rORRHJOEb2hQt5Ow" TargetMode="External"/><Relationship Id="rId113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4" Type="http://schemas.openxmlformats.org/officeDocument/2006/relationships/hyperlink" Target="https://www.google.com/url?q=https://health.utah.gov/coronavirus&amp;sa=D&amp;ust=1584532676890000&amp;usg=AFQjCNFJUvWRDAtFWBgkFWYRJq2axRpQcg" TargetMode="External"/><Relationship Id="rId80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55" Type="http://schemas.openxmlformats.org/officeDocument/2006/relationships/hyperlink" Target="https://www.google.com/url?q=http://www.salud.gov.pr/Pages/coronavirus.aspx&amp;sa=D&amp;ust=1584532676891000&amp;usg=AFQjCNEOycciUQYtEN7YeMewe2fpaFliqQ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B903-2543-2F47-BCA6-1BBD6579E86D}">
  <dimension ref="A1:S41"/>
  <sheetViews>
    <sheetView tabSelected="1" workbookViewId="0">
      <selection activeCell="H17" sqref="H17"/>
    </sheetView>
  </sheetViews>
  <sheetFormatPr baseColWidth="10" defaultRowHeight="16" x14ac:dyDescent="0.2"/>
  <cols>
    <col min="2" max="2" width="7.83203125" customWidth="1"/>
    <col min="5" max="6" width="9.83203125" style="1" customWidth="1"/>
    <col min="7" max="11" width="14.5" customWidth="1"/>
    <col min="12" max="12" width="14.5" style="2" customWidth="1"/>
    <col min="14" max="14" width="10.83203125" style="11"/>
  </cols>
  <sheetData>
    <row r="1" spans="1:16" x14ac:dyDescent="0.2">
      <c r="B1" t="s">
        <v>4</v>
      </c>
      <c r="F1" s="12" t="s">
        <v>3</v>
      </c>
      <c r="L1"/>
    </row>
    <row r="2" spans="1:16" x14ac:dyDescent="0.2">
      <c r="B2" t="s">
        <v>6</v>
      </c>
      <c r="F2" s="25" t="s">
        <v>1</v>
      </c>
    </row>
    <row r="3" spans="1:16" x14ac:dyDescent="0.2">
      <c r="B3" t="s">
        <v>5</v>
      </c>
      <c r="F3" s="12" t="s">
        <v>0</v>
      </c>
    </row>
    <row r="4" spans="1:16" x14ac:dyDescent="0.2">
      <c r="B4" t="s">
        <v>13</v>
      </c>
      <c r="F4" s="12" t="s">
        <v>12</v>
      </c>
      <c r="J4" s="32"/>
    </row>
    <row r="5" spans="1:16" x14ac:dyDescent="0.2">
      <c r="F5" s="1" t="s">
        <v>261</v>
      </c>
    </row>
    <row r="6" spans="1:16" x14ac:dyDescent="0.2">
      <c r="F6" s="1" t="s">
        <v>262</v>
      </c>
    </row>
    <row r="7" spans="1:16" x14ac:dyDescent="0.2">
      <c r="F7" s="1" t="s">
        <v>263</v>
      </c>
    </row>
    <row r="8" spans="1:16" ht="26" customHeight="1" x14ac:dyDescent="0.2">
      <c r="B8" s="73" t="s">
        <v>2</v>
      </c>
      <c r="C8" s="79" t="s">
        <v>11</v>
      </c>
      <c r="D8" s="79" t="s">
        <v>284</v>
      </c>
      <c r="E8" s="81" t="s">
        <v>9</v>
      </c>
      <c r="F8" s="77" t="s">
        <v>10</v>
      </c>
      <c r="G8" s="83" t="s">
        <v>7</v>
      </c>
      <c r="H8" s="83"/>
      <c r="I8" s="83"/>
      <c r="J8" s="83"/>
      <c r="K8" s="83"/>
      <c r="L8" s="83"/>
      <c r="M8" s="71" t="s">
        <v>265</v>
      </c>
      <c r="N8" s="75" t="s">
        <v>266</v>
      </c>
      <c r="O8" s="77" t="s">
        <v>267</v>
      </c>
      <c r="P8" s="71" t="s">
        <v>285</v>
      </c>
    </row>
    <row r="9" spans="1:16" ht="34" customHeight="1" x14ac:dyDescent="0.2">
      <c r="B9" s="73"/>
      <c r="C9" s="79"/>
      <c r="D9" s="79"/>
      <c r="E9" s="81"/>
      <c r="F9" s="77"/>
      <c r="G9" s="33" t="s">
        <v>255</v>
      </c>
      <c r="H9" s="33" t="s">
        <v>256</v>
      </c>
      <c r="I9" s="33" t="s">
        <v>257</v>
      </c>
      <c r="J9" s="46" t="s">
        <v>258</v>
      </c>
      <c r="K9" s="46" t="s">
        <v>269</v>
      </c>
      <c r="L9" s="33"/>
      <c r="M9" s="71"/>
      <c r="N9" s="75"/>
      <c r="O9" s="77"/>
      <c r="P9" s="71"/>
    </row>
    <row r="10" spans="1:16" ht="27" customHeight="1" x14ac:dyDescent="0.2">
      <c r="B10" s="74"/>
      <c r="C10" s="80"/>
      <c r="D10" s="80"/>
      <c r="E10" s="82"/>
      <c r="F10" s="78"/>
      <c r="G10" s="36">
        <v>1.26</v>
      </c>
      <c r="H10" s="5">
        <v>1.32</v>
      </c>
      <c r="I10" s="6">
        <v>1.415</v>
      </c>
      <c r="J10" s="7">
        <v>1.585</v>
      </c>
      <c r="K10" s="8">
        <v>2</v>
      </c>
      <c r="L10" s="4">
        <v>2.25</v>
      </c>
      <c r="M10" s="72"/>
      <c r="N10" s="76"/>
      <c r="O10" s="78"/>
      <c r="P10" s="72"/>
    </row>
    <row r="11" spans="1:16" s="3" customFormat="1" x14ac:dyDescent="0.2">
      <c r="A11" s="13">
        <v>43900</v>
      </c>
      <c r="B11" s="9"/>
      <c r="C11" s="15">
        <v>1</v>
      </c>
      <c r="D11" s="14"/>
      <c r="E11" s="22"/>
      <c r="F11" s="40"/>
      <c r="G11" s="37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48">
        <v>0</v>
      </c>
      <c r="N11" s="22"/>
      <c r="O11" s="40"/>
    </row>
    <row r="12" spans="1:16" s="3" customFormat="1" x14ac:dyDescent="0.2">
      <c r="A12" s="13">
        <f>A11+1</f>
        <v>43901</v>
      </c>
      <c r="B12" s="9">
        <v>1</v>
      </c>
      <c r="C12" s="15">
        <v>2</v>
      </c>
      <c r="D12" s="15">
        <f>IF(C12&gt;0,C12-C11,"")</f>
        <v>1</v>
      </c>
      <c r="E12" s="17">
        <f>IF(C12&gt;0,C12/C11,"-")</f>
        <v>2</v>
      </c>
      <c r="F12" s="41">
        <f t="shared" ref="F12:F15" si="0">IF(C12&gt;0,(C12/C$11)^(1/B12),"-")</f>
        <v>2</v>
      </c>
      <c r="G12" s="37" t="str">
        <f t="shared" ref="G12:G17" si="1">IF($C13&gt;0,"",IF($C12&gt;0,$C12,G11*G$10))</f>
        <v/>
      </c>
      <c r="H12" s="15" t="str">
        <f t="shared" ref="H12:L14" si="2">IF($C13&gt;0,"",IF($C12&gt;0,$C12,H11*H$10))</f>
        <v/>
      </c>
      <c r="I12" s="15" t="str">
        <f t="shared" si="2"/>
        <v/>
      </c>
      <c r="J12" s="15" t="str">
        <f t="shared" si="2"/>
        <v/>
      </c>
      <c r="K12" s="15" t="str">
        <f t="shared" si="2"/>
        <v/>
      </c>
      <c r="L12" s="15" t="str">
        <f t="shared" si="2"/>
        <v/>
      </c>
      <c r="M12" s="48">
        <v>0</v>
      </c>
      <c r="N12" s="19" t="str">
        <f>IF(M12&gt;0,M12/M11,"-")</f>
        <v>-</v>
      </c>
      <c r="O12" s="41" t="str">
        <f t="shared" ref="O12:O15" si="3">IF(M12&gt;0,(M12/M$11)^(1/L12),"-")</f>
        <v>-</v>
      </c>
    </row>
    <row r="13" spans="1:16" s="3" customFormat="1" x14ac:dyDescent="0.2">
      <c r="A13" s="13">
        <f t="shared" ref="A13:A40" si="4">A12+1</f>
        <v>43902</v>
      </c>
      <c r="B13" s="9">
        <f>B12+1</f>
        <v>2</v>
      </c>
      <c r="C13" s="15">
        <v>12</v>
      </c>
      <c r="D13" s="15">
        <f t="shared" ref="D13:D40" si="5">IF(C13&gt;0,C13-C12,"")</f>
        <v>10</v>
      </c>
      <c r="E13" s="17">
        <f t="shared" ref="E13:E32" si="6">IF(C13&gt;0,C13/C12,"-")</f>
        <v>6</v>
      </c>
      <c r="F13" s="41">
        <f t="shared" si="0"/>
        <v>3.4641016151377544</v>
      </c>
      <c r="G13" s="37" t="str">
        <f t="shared" si="1"/>
        <v/>
      </c>
      <c r="H13" s="15" t="str">
        <f t="shared" si="2"/>
        <v/>
      </c>
      <c r="I13" s="15" t="str">
        <f t="shared" si="2"/>
        <v/>
      </c>
      <c r="J13" s="15" t="str">
        <f t="shared" si="2"/>
        <v/>
      </c>
      <c r="K13" s="15" t="str">
        <f t="shared" si="2"/>
        <v/>
      </c>
      <c r="L13" s="15" t="str">
        <f t="shared" si="2"/>
        <v/>
      </c>
      <c r="M13" s="48">
        <v>0</v>
      </c>
      <c r="N13" s="19" t="str">
        <f t="shared" ref="N13:N21" si="7">IF(M13&gt;0,M13/M12,"-")</f>
        <v>-</v>
      </c>
      <c r="O13" s="41" t="str">
        <f t="shared" si="3"/>
        <v>-</v>
      </c>
    </row>
    <row r="14" spans="1:16" s="3" customFormat="1" x14ac:dyDescent="0.2">
      <c r="A14" s="13">
        <f t="shared" si="4"/>
        <v>43903</v>
      </c>
      <c r="B14" s="26">
        <f t="shared" ref="B14:B40" si="8">B13+1</f>
        <v>3</v>
      </c>
      <c r="C14" s="30">
        <v>26</v>
      </c>
      <c r="D14" s="30">
        <f t="shared" si="5"/>
        <v>14</v>
      </c>
      <c r="E14" s="29">
        <f t="shared" si="6"/>
        <v>2.1666666666666665</v>
      </c>
      <c r="F14" s="42">
        <f t="shared" si="0"/>
        <v>2.9624960684073702</v>
      </c>
      <c r="G14" s="37" t="str">
        <f t="shared" si="1"/>
        <v/>
      </c>
      <c r="H14" s="15" t="str">
        <f t="shared" si="2"/>
        <v/>
      </c>
      <c r="I14" s="15" t="str">
        <f t="shared" si="2"/>
        <v/>
      </c>
      <c r="J14" s="15" t="str">
        <f t="shared" si="2"/>
        <v/>
      </c>
      <c r="K14" s="15" t="str">
        <f t="shared" si="2"/>
        <v/>
      </c>
      <c r="L14" s="15" t="str">
        <f t="shared" si="2"/>
        <v/>
      </c>
      <c r="M14" s="48">
        <v>0</v>
      </c>
      <c r="N14" s="28" t="str">
        <f t="shared" si="7"/>
        <v>-</v>
      </c>
      <c r="O14" s="42" t="str">
        <f t="shared" si="3"/>
        <v>-</v>
      </c>
    </row>
    <row r="15" spans="1:16" s="3" customFormat="1" x14ac:dyDescent="0.2">
      <c r="A15" s="24">
        <f t="shared" si="4"/>
        <v>43904</v>
      </c>
      <c r="B15" s="10">
        <f t="shared" si="8"/>
        <v>4</v>
      </c>
      <c r="C15" s="23">
        <v>33</v>
      </c>
      <c r="D15" s="23">
        <f t="shared" si="5"/>
        <v>7</v>
      </c>
      <c r="E15" s="18">
        <f t="shared" si="6"/>
        <v>1.2692307692307692</v>
      </c>
      <c r="F15" s="43">
        <f t="shared" si="0"/>
        <v>2.3967817269284302</v>
      </c>
      <c r="G15" s="38" t="str">
        <f t="shared" si="1"/>
        <v/>
      </c>
      <c r="H15" s="23" t="str">
        <f t="shared" ref="H15:L17" si="9">IF($C16&gt;0,"",IF($C15&gt;0,$C15,H14*H$10))</f>
        <v/>
      </c>
      <c r="I15" s="23" t="str">
        <f t="shared" si="9"/>
        <v/>
      </c>
      <c r="J15" s="23" t="str">
        <f t="shared" si="9"/>
        <v/>
      </c>
      <c r="K15" s="23" t="str">
        <f t="shared" si="9"/>
        <v/>
      </c>
      <c r="L15" s="23" t="str">
        <f t="shared" si="9"/>
        <v/>
      </c>
      <c r="M15" s="48">
        <v>0</v>
      </c>
      <c r="N15" s="20" t="str">
        <f t="shared" si="7"/>
        <v>-</v>
      </c>
      <c r="O15" s="43" t="str">
        <f t="shared" si="3"/>
        <v>-</v>
      </c>
    </row>
    <row r="16" spans="1:16" s="3" customFormat="1" x14ac:dyDescent="0.2">
      <c r="A16" s="24">
        <f t="shared" si="4"/>
        <v>43905</v>
      </c>
      <c r="B16" s="10">
        <f t="shared" si="8"/>
        <v>5</v>
      </c>
      <c r="C16" s="23">
        <v>53</v>
      </c>
      <c r="D16" s="23">
        <f t="shared" si="5"/>
        <v>20</v>
      </c>
      <c r="E16" s="18">
        <f t="shared" si="6"/>
        <v>1.606060606060606</v>
      </c>
      <c r="F16" s="43">
        <f>IF(C16&gt;0,(C16/C$11)^(1/B16),"-")</f>
        <v>2.2123568222761167</v>
      </c>
      <c r="G16" s="38" t="str">
        <f t="shared" si="1"/>
        <v/>
      </c>
      <c r="H16" s="23" t="str">
        <f t="shared" si="9"/>
        <v/>
      </c>
      <c r="I16" s="23" t="str">
        <f t="shared" si="9"/>
        <v/>
      </c>
      <c r="J16" s="23" t="str">
        <f t="shared" si="9"/>
        <v/>
      </c>
      <c r="K16" s="23" t="str">
        <f t="shared" si="9"/>
        <v/>
      </c>
      <c r="L16" s="23" t="str">
        <f t="shared" si="9"/>
        <v/>
      </c>
      <c r="M16" s="48">
        <v>0</v>
      </c>
      <c r="N16" s="20" t="str">
        <f t="shared" si="7"/>
        <v>-</v>
      </c>
      <c r="O16" s="43" t="str">
        <f>IF(M16&gt;0,(M16/M$11)^(1/L16),"-")</f>
        <v>-</v>
      </c>
    </row>
    <row r="17" spans="1:19" s="3" customFormat="1" x14ac:dyDescent="0.2">
      <c r="A17" s="13">
        <f t="shared" si="4"/>
        <v>43906</v>
      </c>
      <c r="B17" s="9">
        <f t="shared" si="8"/>
        <v>6</v>
      </c>
      <c r="C17" s="15">
        <v>65</v>
      </c>
      <c r="D17" s="15">
        <f t="shared" si="5"/>
        <v>12</v>
      </c>
      <c r="E17" s="17">
        <f t="shared" si="6"/>
        <v>1.2264150943396226</v>
      </c>
      <c r="F17" s="41">
        <f t="shared" ref="F17:F32" si="10">IF(C17&gt;0,(C17/C$11)^(1/B17),"-")</f>
        <v>2.0051747451504212</v>
      </c>
      <c r="G17" s="37" t="str">
        <f t="shared" si="1"/>
        <v/>
      </c>
      <c r="H17" s="15" t="str">
        <f t="shared" si="9"/>
        <v/>
      </c>
      <c r="I17" s="15" t="str">
        <f t="shared" si="9"/>
        <v/>
      </c>
      <c r="J17" s="15" t="str">
        <f t="shared" si="9"/>
        <v/>
      </c>
      <c r="K17" s="15" t="str">
        <f t="shared" si="9"/>
        <v/>
      </c>
      <c r="L17" s="15" t="str">
        <f t="shared" si="9"/>
        <v/>
      </c>
      <c r="M17" s="48">
        <v>0</v>
      </c>
      <c r="N17" s="19" t="str">
        <f t="shared" si="7"/>
        <v>-</v>
      </c>
      <c r="O17" s="41" t="str">
        <f t="shared" ref="O17" si="11">IF(M17&gt;0,(M17/M$11)^(1/L17),"-")</f>
        <v>-</v>
      </c>
    </row>
    <row r="18" spans="1:19" s="3" customFormat="1" x14ac:dyDescent="0.2">
      <c r="A18" s="13">
        <f t="shared" si="4"/>
        <v>43907</v>
      </c>
      <c r="B18" s="9">
        <f t="shared" si="8"/>
        <v>7</v>
      </c>
      <c r="C18" s="15">
        <v>110</v>
      </c>
      <c r="D18" s="15">
        <f t="shared" si="5"/>
        <v>45</v>
      </c>
      <c r="E18" s="17">
        <f t="shared" si="6"/>
        <v>1.6923076923076923</v>
      </c>
      <c r="F18" s="41">
        <f t="shared" si="10"/>
        <v>1.9571653865984975</v>
      </c>
      <c r="G18" s="37" t="str">
        <f t="shared" ref="G18:G40" si="12">IF($C19&gt;0,"",IF($C18&gt;0,$C18,G17*G$10))</f>
        <v/>
      </c>
      <c r="H18" s="15" t="str">
        <f t="shared" ref="H18:H40" si="13">IF($C19&gt;0,"",IF($C18&gt;0,$C18,H17*H$10))</f>
        <v/>
      </c>
      <c r="I18" s="15" t="str">
        <f t="shared" ref="I18:I40" si="14">IF($C19&gt;0,"",IF($C18&gt;0,$C18,I17*I$10))</f>
        <v/>
      </c>
      <c r="J18" s="15" t="str">
        <f t="shared" ref="J18:J40" si="15">IF($C19&gt;0,"",IF($C18&gt;0,$C18,J17*J$10))</f>
        <v/>
      </c>
      <c r="K18" s="15" t="str">
        <f t="shared" ref="K18:K40" si="16">IF($C19&gt;0,"",IF($C18&gt;0,$C18,K17*K$10))</f>
        <v/>
      </c>
      <c r="L18" s="15" t="str">
        <f t="shared" ref="L18:L40" si="17">IF($C19&gt;0,"",IF($C18&gt;0,$C18,L17*L$10))</f>
        <v/>
      </c>
      <c r="M18" s="48">
        <v>1</v>
      </c>
      <c r="N18" s="19"/>
      <c r="O18" s="41"/>
    </row>
    <row r="19" spans="1:19" s="3" customFormat="1" x14ac:dyDescent="0.2">
      <c r="A19" s="13">
        <f t="shared" si="4"/>
        <v>43908</v>
      </c>
      <c r="B19" s="9">
        <f t="shared" si="8"/>
        <v>8</v>
      </c>
      <c r="C19" s="15">
        <v>334</v>
      </c>
      <c r="D19" s="15">
        <f t="shared" si="5"/>
        <v>224</v>
      </c>
      <c r="E19" s="17">
        <f t="shared" si="6"/>
        <v>3.0363636363636362</v>
      </c>
      <c r="F19" s="41">
        <f t="shared" si="10"/>
        <v>2.0676084974034281</v>
      </c>
      <c r="G19" s="37" t="str">
        <f t="shared" si="12"/>
        <v/>
      </c>
      <c r="H19" s="15" t="str">
        <f t="shared" si="13"/>
        <v/>
      </c>
      <c r="I19" s="15" t="str">
        <f t="shared" si="14"/>
        <v/>
      </c>
      <c r="J19" s="15" t="str">
        <f t="shared" si="15"/>
        <v/>
      </c>
      <c r="K19" s="15" t="str">
        <f t="shared" si="16"/>
        <v/>
      </c>
      <c r="L19" s="15" t="str">
        <f t="shared" si="17"/>
        <v/>
      </c>
      <c r="M19" s="48">
        <v>1</v>
      </c>
      <c r="N19" s="19">
        <f t="shared" si="7"/>
        <v>1</v>
      </c>
      <c r="O19" s="41">
        <f>IF(M19&gt;0,(M19/M$19)^(1/(B19-7)),"-")</f>
        <v>1</v>
      </c>
    </row>
    <row r="20" spans="1:19" s="3" customFormat="1" x14ac:dyDescent="0.2">
      <c r="A20" s="13">
        <f t="shared" si="4"/>
        <v>43909</v>
      </c>
      <c r="B20" s="9">
        <f t="shared" si="8"/>
        <v>9</v>
      </c>
      <c r="C20" s="15">
        <v>549</v>
      </c>
      <c r="D20" s="15">
        <f t="shared" si="5"/>
        <v>215</v>
      </c>
      <c r="E20" s="17">
        <f t="shared" si="6"/>
        <v>1.6437125748502994</v>
      </c>
      <c r="F20" s="41">
        <f t="shared" si="10"/>
        <v>2.0155655516951083</v>
      </c>
      <c r="G20" s="37" t="str">
        <f t="shared" si="12"/>
        <v/>
      </c>
      <c r="H20" s="15" t="str">
        <f t="shared" si="13"/>
        <v/>
      </c>
      <c r="I20" s="15" t="str">
        <f t="shared" si="14"/>
        <v/>
      </c>
      <c r="J20" s="15" t="str">
        <f t="shared" si="15"/>
        <v/>
      </c>
      <c r="K20" s="15" t="str">
        <f t="shared" si="16"/>
        <v/>
      </c>
      <c r="L20" s="15" t="str">
        <f t="shared" si="17"/>
        <v/>
      </c>
      <c r="M20" s="48">
        <v>2</v>
      </c>
      <c r="N20" s="19">
        <f t="shared" si="7"/>
        <v>2</v>
      </c>
      <c r="O20" s="41">
        <f>IF(M20&gt;0,(M20/M$19)^(1/(B20-7)),"-")</f>
        <v>1.4142135623730951</v>
      </c>
    </row>
    <row r="21" spans="1:19" s="3" customFormat="1" x14ac:dyDescent="0.2">
      <c r="A21" s="13">
        <f t="shared" si="4"/>
        <v>43910</v>
      </c>
      <c r="B21" s="26">
        <f t="shared" si="8"/>
        <v>10</v>
      </c>
      <c r="C21" s="30">
        <v>787</v>
      </c>
      <c r="D21" s="30">
        <f t="shared" si="5"/>
        <v>238</v>
      </c>
      <c r="E21" s="29">
        <f t="shared" si="6"/>
        <v>1.4335154826958105</v>
      </c>
      <c r="F21" s="42">
        <f t="shared" si="10"/>
        <v>1.9480382193974053</v>
      </c>
      <c r="G21" s="39" t="str">
        <f t="shared" si="12"/>
        <v/>
      </c>
      <c r="H21" s="30" t="str">
        <f t="shared" si="13"/>
        <v/>
      </c>
      <c r="I21" s="30" t="str">
        <f t="shared" si="14"/>
        <v/>
      </c>
      <c r="J21" s="30" t="str">
        <f t="shared" si="15"/>
        <v/>
      </c>
      <c r="K21" s="30" t="str">
        <f t="shared" si="16"/>
        <v/>
      </c>
      <c r="L21" s="30" t="str">
        <f t="shared" si="17"/>
        <v/>
      </c>
      <c r="M21" s="48">
        <v>3</v>
      </c>
      <c r="N21" s="28">
        <f t="shared" si="7"/>
        <v>1.5</v>
      </c>
      <c r="O21" s="41">
        <f>IF(M21&gt;0,(M21/M$19)^(1/(B21-7)),"-")</f>
        <v>1.4422495703074083</v>
      </c>
    </row>
    <row r="22" spans="1:19" s="3" customFormat="1" x14ac:dyDescent="0.2">
      <c r="A22" s="24">
        <f t="shared" si="4"/>
        <v>43911</v>
      </c>
      <c r="B22" s="10">
        <f t="shared" si="8"/>
        <v>11</v>
      </c>
      <c r="C22" s="23">
        <v>1035</v>
      </c>
      <c r="D22" s="23">
        <f t="shared" si="5"/>
        <v>248</v>
      </c>
      <c r="E22" s="18">
        <f t="shared" si="6"/>
        <v>1.3151207115628971</v>
      </c>
      <c r="F22" s="43">
        <f t="shared" si="10"/>
        <v>1.8796867771524515</v>
      </c>
      <c r="G22" s="38" t="str">
        <f t="shared" si="12"/>
        <v/>
      </c>
      <c r="H22" s="23" t="str">
        <f t="shared" si="13"/>
        <v/>
      </c>
      <c r="I22" s="23" t="str">
        <f t="shared" si="14"/>
        <v/>
      </c>
      <c r="J22" s="23" t="str">
        <f t="shared" si="15"/>
        <v/>
      </c>
      <c r="K22" s="23" t="str">
        <f t="shared" si="16"/>
        <v/>
      </c>
      <c r="L22" s="23" t="str">
        <f t="shared" si="17"/>
        <v/>
      </c>
      <c r="M22" s="48">
        <v>5</v>
      </c>
      <c r="N22" s="28">
        <f t="shared" ref="N22" si="18">IF(M22&gt;0,M22/M21,"-")</f>
        <v>1.6666666666666667</v>
      </c>
      <c r="O22" s="41">
        <f>IF(M22&gt;0,(M22/M$19)^(1/(B22-7)),"-")</f>
        <v>1.4953487812212205</v>
      </c>
    </row>
    <row r="23" spans="1:19" s="3" customFormat="1" x14ac:dyDescent="0.2">
      <c r="A23" s="24">
        <f t="shared" si="4"/>
        <v>43912</v>
      </c>
      <c r="B23" s="10">
        <f t="shared" si="8"/>
        <v>12</v>
      </c>
      <c r="C23" s="23">
        <v>1328</v>
      </c>
      <c r="D23" s="23">
        <f t="shared" si="5"/>
        <v>293</v>
      </c>
      <c r="E23" s="18">
        <f t="shared" si="6"/>
        <v>1.2830917874396135</v>
      </c>
      <c r="F23" s="43">
        <f t="shared" si="10"/>
        <v>1.8208178667844472</v>
      </c>
      <c r="G23" s="38" t="str">
        <f t="shared" si="12"/>
        <v/>
      </c>
      <c r="H23" s="23" t="str">
        <f t="shared" si="13"/>
        <v/>
      </c>
      <c r="I23" s="23" t="str">
        <f t="shared" si="14"/>
        <v/>
      </c>
      <c r="J23" s="23" t="str">
        <f t="shared" si="15"/>
        <v/>
      </c>
      <c r="K23" s="23" t="str">
        <f t="shared" si="16"/>
        <v/>
      </c>
      <c r="L23" s="23" t="str">
        <f t="shared" si="17"/>
        <v/>
      </c>
      <c r="M23" s="48">
        <v>8</v>
      </c>
      <c r="N23" s="28">
        <f t="shared" ref="N23:N40" si="19">IF(M23&gt;0,M23/M22,"-")</f>
        <v>1.6</v>
      </c>
      <c r="O23" s="41">
        <f t="shared" ref="O23:O40" si="20">IF(M23&gt;0,(M23/M$19)^(1/(B23-7)),"-")</f>
        <v>1.515716566510398</v>
      </c>
    </row>
    <row r="24" spans="1:19" s="3" customFormat="1" x14ac:dyDescent="0.2">
      <c r="A24" s="13">
        <f t="shared" si="4"/>
        <v>43913</v>
      </c>
      <c r="B24" s="9">
        <f t="shared" si="8"/>
        <v>13</v>
      </c>
      <c r="C24" s="15">
        <v>1791</v>
      </c>
      <c r="D24" s="15">
        <f t="shared" si="5"/>
        <v>463</v>
      </c>
      <c r="E24" s="17">
        <f t="shared" si="6"/>
        <v>1.348644578313253</v>
      </c>
      <c r="F24" s="41">
        <f t="shared" si="10"/>
        <v>1.7792547011264015</v>
      </c>
      <c r="G24" s="37" t="str">
        <f t="shared" si="12"/>
        <v/>
      </c>
      <c r="H24" s="15" t="str">
        <f t="shared" si="13"/>
        <v/>
      </c>
      <c r="I24" s="15" t="str">
        <f t="shared" si="14"/>
        <v/>
      </c>
      <c r="J24" s="15" t="str">
        <f t="shared" si="15"/>
        <v/>
      </c>
      <c r="K24" s="15" t="str">
        <f t="shared" si="16"/>
        <v/>
      </c>
      <c r="L24" s="15" t="str">
        <f t="shared" si="17"/>
        <v/>
      </c>
      <c r="M24" s="48">
        <v>15</v>
      </c>
      <c r="N24" s="28">
        <f t="shared" si="19"/>
        <v>1.875</v>
      </c>
      <c r="O24" s="41">
        <f t="shared" si="20"/>
        <v>1.5704178024750197</v>
      </c>
    </row>
    <row r="25" spans="1:19" s="3" customFormat="1" x14ac:dyDescent="0.2">
      <c r="A25" s="13">
        <f t="shared" si="4"/>
        <v>43914</v>
      </c>
      <c r="B25" s="9">
        <f t="shared" si="8"/>
        <v>14</v>
      </c>
      <c r="C25" s="15">
        <v>2295</v>
      </c>
      <c r="D25" s="15">
        <f t="shared" si="5"/>
        <v>504</v>
      </c>
      <c r="E25" s="17">
        <f t="shared" si="6"/>
        <v>1.2814070351758795</v>
      </c>
      <c r="F25" s="41">
        <f t="shared" si="10"/>
        <v>1.7380245490124415</v>
      </c>
      <c r="G25" s="37" t="str">
        <f t="shared" si="12"/>
        <v/>
      </c>
      <c r="H25" s="15" t="str">
        <f t="shared" si="13"/>
        <v/>
      </c>
      <c r="I25" s="15" t="str">
        <f t="shared" si="14"/>
        <v/>
      </c>
      <c r="J25" s="15" t="str">
        <f t="shared" si="15"/>
        <v/>
      </c>
      <c r="K25" s="15" t="str">
        <f t="shared" si="16"/>
        <v/>
      </c>
      <c r="L25" s="15" t="str">
        <f t="shared" si="17"/>
        <v/>
      </c>
      <c r="M25" s="48">
        <v>43</v>
      </c>
      <c r="N25" s="28">
        <f t="shared" si="19"/>
        <v>2.8666666666666667</v>
      </c>
      <c r="O25" s="41">
        <f t="shared" si="20"/>
        <v>1.7114043696207197</v>
      </c>
    </row>
    <row r="26" spans="1:19" s="3" customFormat="1" x14ac:dyDescent="0.2">
      <c r="A26" s="13">
        <f t="shared" si="4"/>
        <v>43915</v>
      </c>
      <c r="B26" s="9">
        <f t="shared" si="8"/>
        <v>15</v>
      </c>
      <c r="C26" s="15">
        <v>2856</v>
      </c>
      <c r="D26" s="15">
        <f t="shared" si="5"/>
        <v>561</v>
      </c>
      <c r="E26" s="17">
        <f t="shared" si="6"/>
        <v>1.2444444444444445</v>
      </c>
      <c r="F26" s="41">
        <f t="shared" si="10"/>
        <v>1.6997454222500024</v>
      </c>
      <c r="G26" s="37" t="str">
        <f t="shared" si="12"/>
        <v/>
      </c>
      <c r="H26" s="15" t="str">
        <f t="shared" si="13"/>
        <v/>
      </c>
      <c r="I26" s="15" t="str">
        <f t="shared" si="14"/>
        <v/>
      </c>
      <c r="J26" s="15" t="str">
        <f t="shared" si="15"/>
        <v/>
      </c>
      <c r="K26" s="15" t="str">
        <f t="shared" si="16"/>
        <v/>
      </c>
      <c r="L26" s="15" t="str">
        <f t="shared" si="17"/>
        <v/>
      </c>
      <c r="M26" s="48">
        <v>60</v>
      </c>
      <c r="N26" s="28">
        <f t="shared" si="19"/>
        <v>1.3953488372093024</v>
      </c>
      <c r="O26" s="41">
        <f t="shared" si="20"/>
        <v>1.6682798577318316</v>
      </c>
    </row>
    <row r="27" spans="1:19" s="3" customFormat="1" x14ac:dyDescent="0.2">
      <c r="A27" s="13">
        <f t="shared" si="4"/>
        <v>43916</v>
      </c>
      <c r="B27" s="9">
        <f t="shared" si="8"/>
        <v>16</v>
      </c>
      <c r="C27" s="15">
        <v>3657</v>
      </c>
      <c r="D27" s="15">
        <f t="shared" si="5"/>
        <v>801</v>
      </c>
      <c r="E27" s="17">
        <f t="shared" si="6"/>
        <v>1.2804621848739495</v>
      </c>
      <c r="F27" s="41">
        <f t="shared" si="10"/>
        <v>1.6699186307408598</v>
      </c>
      <c r="G27" s="37" t="str">
        <f t="shared" si="12"/>
        <v/>
      </c>
      <c r="H27" s="15" t="str">
        <f t="shared" si="13"/>
        <v/>
      </c>
      <c r="I27" s="15" t="str">
        <f t="shared" si="14"/>
        <v/>
      </c>
      <c r="J27" s="15" t="str">
        <f t="shared" si="15"/>
        <v/>
      </c>
      <c r="K27" s="15" t="str">
        <f t="shared" si="16"/>
        <v/>
      </c>
      <c r="L27" s="15" t="str">
        <f t="shared" si="17"/>
        <v/>
      </c>
      <c r="M27" s="48">
        <v>92</v>
      </c>
      <c r="N27" s="28">
        <f t="shared" si="19"/>
        <v>1.5333333333333334</v>
      </c>
      <c r="O27" s="41">
        <f t="shared" si="20"/>
        <v>1.6527175829057297</v>
      </c>
    </row>
    <row r="28" spans="1:19" s="3" customFormat="1" x14ac:dyDescent="0.2">
      <c r="A28" s="13">
        <f t="shared" si="4"/>
        <v>43917</v>
      </c>
      <c r="B28" s="26">
        <f t="shared" si="8"/>
        <v>17</v>
      </c>
      <c r="C28" s="30">
        <v>4650</v>
      </c>
      <c r="D28" s="30">
        <f t="shared" si="5"/>
        <v>993</v>
      </c>
      <c r="E28" s="29">
        <f t="shared" si="6"/>
        <v>1.2715340442986054</v>
      </c>
      <c r="F28" s="42">
        <f t="shared" si="10"/>
        <v>1.6433592990762076</v>
      </c>
      <c r="G28" s="39" t="str">
        <f t="shared" si="12"/>
        <v/>
      </c>
      <c r="H28" s="30" t="str">
        <f t="shared" si="13"/>
        <v/>
      </c>
      <c r="I28" s="30" t="str">
        <f t="shared" si="14"/>
        <v/>
      </c>
      <c r="J28" s="30" t="str">
        <f t="shared" si="15"/>
        <v/>
      </c>
      <c r="K28" s="30" t="str">
        <f t="shared" si="16"/>
        <v/>
      </c>
      <c r="L28" s="30" t="str">
        <f t="shared" si="17"/>
        <v/>
      </c>
      <c r="M28" s="48">
        <v>111</v>
      </c>
      <c r="N28" s="28">
        <f t="shared" si="19"/>
        <v>1.2065217391304348</v>
      </c>
      <c r="O28" s="41">
        <f t="shared" si="20"/>
        <v>1.6015197467194873</v>
      </c>
    </row>
    <row r="29" spans="1:19" s="3" customFormat="1" x14ac:dyDescent="0.2">
      <c r="A29" s="24">
        <f t="shared" si="4"/>
        <v>43918</v>
      </c>
      <c r="B29" s="10">
        <f t="shared" si="8"/>
        <v>18</v>
      </c>
      <c r="C29" s="23">
        <v>5486</v>
      </c>
      <c r="D29" s="23">
        <f t="shared" si="5"/>
        <v>836</v>
      </c>
      <c r="E29" s="18">
        <f t="shared" si="6"/>
        <v>1.1797849462365591</v>
      </c>
      <c r="F29" s="43">
        <f t="shared" si="10"/>
        <v>1.6133791252599168</v>
      </c>
      <c r="G29" s="38" t="str">
        <f t="shared" si="12"/>
        <v/>
      </c>
      <c r="H29" s="23" t="str">
        <f t="shared" si="13"/>
        <v/>
      </c>
      <c r="I29" s="23" t="str">
        <f t="shared" si="14"/>
        <v/>
      </c>
      <c r="J29" s="23" t="str">
        <f t="shared" si="15"/>
        <v/>
      </c>
      <c r="K29" s="23" t="str">
        <f t="shared" si="16"/>
        <v/>
      </c>
      <c r="L29" s="23" t="str">
        <f t="shared" si="17"/>
        <v/>
      </c>
      <c r="M29" s="48">
        <v>132</v>
      </c>
      <c r="N29" s="28">
        <f t="shared" si="19"/>
        <v>1.1891891891891893</v>
      </c>
      <c r="O29" s="41">
        <f t="shared" si="20"/>
        <v>1.5587607021950469</v>
      </c>
    </row>
    <row r="30" spans="1:19" s="3" customFormat="1" x14ac:dyDescent="0.2">
      <c r="A30" s="24">
        <f t="shared" si="4"/>
        <v>43919</v>
      </c>
      <c r="B30" s="10">
        <f t="shared" si="8"/>
        <v>19</v>
      </c>
      <c r="C30" s="23">
        <v>6498</v>
      </c>
      <c r="D30" s="23">
        <f t="shared" si="5"/>
        <v>1012</v>
      </c>
      <c r="E30" s="18">
        <f t="shared" si="6"/>
        <v>1.1844695588771419</v>
      </c>
      <c r="F30" s="43">
        <f t="shared" si="10"/>
        <v>1.5873497069862137</v>
      </c>
      <c r="G30" s="38" t="str">
        <f t="shared" si="12"/>
        <v/>
      </c>
      <c r="H30" s="23" t="str">
        <f t="shared" si="13"/>
        <v/>
      </c>
      <c r="I30" s="23" t="str">
        <f t="shared" si="14"/>
        <v/>
      </c>
      <c r="J30" s="23" t="str">
        <f t="shared" si="15"/>
        <v/>
      </c>
      <c r="K30" s="23" t="str">
        <f t="shared" si="16"/>
        <v/>
      </c>
      <c r="L30" s="23" t="str">
        <f t="shared" si="17"/>
        <v/>
      </c>
      <c r="M30" s="48">
        <v>184</v>
      </c>
      <c r="N30" s="28">
        <f t="shared" si="19"/>
        <v>1.393939393939394</v>
      </c>
      <c r="O30" s="41">
        <f t="shared" si="20"/>
        <v>1.5443111908937825</v>
      </c>
    </row>
    <row r="31" spans="1:19" x14ac:dyDescent="0.2">
      <c r="A31" s="13">
        <f t="shared" si="4"/>
        <v>43920</v>
      </c>
      <c r="B31" s="9">
        <f t="shared" si="8"/>
        <v>20</v>
      </c>
      <c r="C31" s="15">
        <v>7615</v>
      </c>
      <c r="D31" s="15">
        <f t="shared" si="5"/>
        <v>1117</v>
      </c>
      <c r="E31" s="17">
        <f t="shared" si="6"/>
        <v>1.1718990458602647</v>
      </c>
      <c r="F31" s="41">
        <f t="shared" si="10"/>
        <v>1.5634481948341037</v>
      </c>
      <c r="G31" s="37" t="str">
        <f t="shared" si="12"/>
        <v/>
      </c>
      <c r="H31" s="15" t="str">
        <f t="shared" si="13"/>
        <v/>
      </c>
      <c r="I31" s="15" t="str">
        <f t="shared" si="14"/>
        <v/>
      </c>
      <c r="J31" s="15" t="str">
        <f t="shared" si="15"/>
        <v/>
      </c>
      <c r="K31" s="15" t="str">
        <f t="shared" si="16"/>
        <v/>
      </c>
      <c r="L31" s="15" t="str">
        <f t="shared" si="17"/>
        <v/>
      </c>
      <c r="M31" s="68">
        <v>259</v>
      </c>
      <c r="N31" s="28">
        <f t="shared" si="19"/>
        <v>1.4076086956521738</v>
      </c>
      <c r="O31" s="41">
        <f t="shared" si="20"/>
        <v>1.533339923018439</v>
      </c>
      <c r="P31" s="49">
        <v>22127</v>
      </c>
      <c r="Q31" s="49">
        <v>5360</v>
      </c>
      <c r="R31" s="49">
        <v>16657</v>
      </c>
      <c r="S31" s="70">
        <f>Q31/P31</f>
        <v>0.24223798978623401</v>
      </c>
    </row>
    <row r="32" spans="1:19" x14ac:dyDescent="0.2">
      <c r="A32" s="13">
        <f t="shared" si="4"/>
        <v>43921</v>
      </c>
      <c r="B32" s="9">
        <f t="shared" si="8"/>
        <v>21</v>
      </c>
      <c r="C32" s="15">
        <v>9334</v>
      </c>
      <c r="D32" s="15">
        <f t="shared" si="5"/>
        <v>1719</v>
      </c>
      <c r="E32" s="17">
        <f t="shared" si="6"/>
        <v>1.2257386736703875</v>
      </c>
      <c r="F32" s="41">
        <f t="shared" si="10"/>
        <v>1.5454353694333203</v>
      </c>
      <c r="G32" s="37" t="str">
        <f t="shared" si="12"/>
        <v/>
      </c>
      <c r="H32" s="15" t="str">
        <f t="shared" si="13"/>
        <v/>
      </c>
      <c r="I32" s="15" t="str">
        <f t="shared" si="14"/>
        <v/>
      </c>
      <c r="J32" s="15" t="str">
        <f t="shared" si="15"/>
        <v/>
      </c>
      <c r="K32" s="15" t="str">
        <f t="shared" si="16"/>
        <v/>
      </c>
      <c r="L32" s="15" t="str">
        <f t="shared" si="17"/>
        <v/>
      </c>
      <c r="M32" s="68">
        <v>337</v>
      </c>
      <c r="N32" s="28">
        <f t="shared" si="19"/>
        <v>1.3011583011583012</v>
      </c>
      <c r="O32" s="41">
        <f t="shared" si="20"/>
        <v>1.5154617974470792</v>
      </c>
      <c r="P32" s="49">
        <v>24934</v>
      </c>
      <c r="Q32" s="49">
        <v>5861</v>
      </c>
      <c r="R32" s="49">
        <v>18963</v>
      </c>
      <c r="S32" s="70">
        <f>Q32/P32</f>
        <v>0.23506055987807811</v>
      </c>
    </row>
    <row r="33" spans="1:19" x14ac:dyDescent="0.2">
      <c r="A33" s="13">
        <f t="shared" si="4"/>
        <v>43922</v>
      </c>
      <c r="B33" s="9">
        <f t="shared" si="8"/>
        <v>22</v>
      </c>
      <c r="C33" s="15">
        <v>10791</v>
      </c>
      <c r="D33" s="15">
        <f t="shared" si="5"/>
        <v>1457</v>
      </c>
      <c r="E33" s="17">
        <f t="shared" ref="E33:E40" si="21">IF(C33&gt;0,C33/C32,"-")</f>
        <v>1.156095993143347</v>
      </c>
      <c r="F33" s="41">
        <f t="shared" ref="F33:F40" si="22">IF(C33&gt;0,(C33/C$11)^(1/B33),"-")</f>
        <v>1.5251795939543691</v>
      </c>
      <c r="G33" s="37">
        <f t="shared" si="12"/>
        <v>10791</v>
      </c>
      <c r="H33" s="15">
        <f t="shared" si="13"/>
        <v>10791</v>
      </c>
      <c r="I33" s="15">
        <f t="shared" si="14"/>
        <v>10791</v>
      </c>
      <c r="J33" s="15">
        <f t="shared" si="15"/>
        <v>10791</v>
      </c>
      <c r="K33" s="15">
        <f t="shared" si="16"/>
        <v>10791</v>
      </c>
      <c r="L33" s="15"/>
      <c r="M33" s="68">
        <v>417</v>
      </c>
      <c r="N33" s="28">
        <f t="shared" si="19"/>
        <v>1.2373887240356083</v>
      </c>
      <c r="O33" s="41">
        <f t="shared" si="20"/>
        <v>1.4951189189389387</v>
      </c>
      <c r="P33" s="49">
        <v>29324</v>
      </c>
      <c r="Q33" s="49">
        <v>7158</v>
      </c>
      <c r="R33" s="49">
        <v>22054</v>
      </c>
      <c r="S33" s="70">
        <f>Q33/P33</f>
        <v>0.24410039558041194</v>
      </c>
    </row>
    <row r="34" spans="1:19" x14ac:dyDescent="0.2">
      <c r="A34" s="13">
        <f t="shared" si="4"/>
        <v>43923</v>
      </c>
      <c r="B34" s="9">
        <f t="shared" si="8"/>
        <v>23</v>
      </c>
      <c r="C34" s="15"/>
      <c r="D34" s="15" t="str">
        <f t="shared" si="5"/>
        <v/>
      </c>
      <c r="E34" s="19" t="str">
        <f t="shared" si="21"/>
        <v>-</v>
      </c>
      <c r="F34" s="41" t="str">
        <f t="shared" si="22"/>
        <v>-</v>
      </c>
      <c r="G34" s="37">
        <f t="shared" si="12"/>
        <v>13596.66</v>
      </c>
      <c r="H34" s="15">
        <f t="shared" si="13"/>
        <v>14244.12</v>
      </c>
      <c r="I34" s="15">
        <f t="shared" si="14"/>
        <v>15269.265000000001</v>
      </c>
      <c r="J34" s="15">
        <f t="shared" si="15"/>
        <v>17103.735000000001</v>
      </c>
      <c r="K34" s="15">
        <f t="shared" si="16"/>
        <v>21582</v>
      </c>
      <c r="L34" s="15">
        <f t="shared" si="17"/>
        <v>0</v>
      </c>
      <c r="M34" s="68"/>
      <c r="N34" s="28" t="str">
        <f t="shared" si="19"/>
        <v>-</v>
      </c>
      <c r="O34" s="41" t="str">
        <f t="shared" si="20"/>
        <v>-</v>
      </c>
      <c r="P34" s="49"/>
      <c r="Q34" s="49"/>
      <c r="R34" s="49"/>
    </row>
    <row r="35" spans="1:19" x14ac:dyDescent="0.2">
      <c r="A35" s="13">
        <f t="shared" si="4"/>
        <v>43924</v>
      </c>
      <c r="B35" s="9">
        <f t="shared" si="8"/>
        <v>24</v>
      </c>
      <c r="C35" s="15"/>
      <c r="D35" s="15" t="str">
        <f t="shared" si="5"/>
        <v/>
      </c>
      <c r="E35" s="19" t="str">
        <f t="shared" si="21"/>
        <v>-</v>
      </c>
      <c r="F35" s="41" t="str">
        <f t="shared" si="22"/>
        <v>-</v>
      </c>
      <c r="G35" s="37">
        <f t="shared" si="12"/>
        <v>17131.7916</v>
      </c>
      <c r="H35" s="15">
        <f t="shared" si="13"/>
        <v>18802.238400000002</v>
      </c>
      <c r="I35" s="15">
        <f t="shared" si="14"/>
        <v>21606.009975000001</v>
      </c>
      <c r="J35" s="15">
        <f t="shared" si="15"/>
        <v>27109.419975000001</v>
      </c>
      <c r="K35" s="15"/>
      <c r="L35" s="15">
        <f t="shared" si="17"/>
        <v>0</v>
      </c>
      <c r="M35" s="68"/>
      <c r="N35" s="28" t="str">
        <f t="shared" si="19"/>
        <v>-</v>
      </c>
      <c r="O35" s="41" t="str">
        <f t="shared" si="20"/>
        <v>-</v>
      </c>
      <c r="P35" s="49"/>
      <c r="Q35" s="49"/>
      <c r="R35" s="49"/>
    </row>
    <row r="36" spans="1:19" x14ac:dyDescent="0.2">
      <c r="A36" s="24">
        <f t="shared" si="4"/>
        <v>43925</v>
      </c>
      <c r="B36" s="10">
        <f t="shared" si="8"/>
        <v>25</v>
      </c>
      <c r="C36" s="23"/>
      <c r="D36" s="23" t="str">
        <f t="shared" si="5"/>
        <v/>
      </c>
      <c r="E36" s="20" t="str">
        <f t="shared" si="21"/>
        <v>-</v>
      </c>
      <c r="F36" s="43" t="str">
        <f t="shared" si="22"/>
        <v>-</v>
      </c>
      <c r="G36" s="38">
        <f t="shared" si="12"/>
        <v>21586.057416</v>
      </c>
      <c r="H36" s="23">
        <f t="shared" si="13"/>
        <v>24818.954688000005</v>
      </c>
      <c r="I36" s="23">
        <f t="shared" si="14"/>
        <v>30572.504114625001</v>
      </c>
      <c r="J36" s="23">
        <f t="shared" si="15"/>
        <v>42968.430660375001</v>
      </c>
      <c r="K36" s="15">
        <f t="shared" si="16"/>
        <v>0</v>
      </c>
      <c r="L36" s="15">
        <f t="shared" si="17"/>
        <v>0</v>
      </c>
      <c r="M36" s="68"/>
      <c r="N36" s="28" t="str">
        <f t="shared" si="19"/>
        <v>-</v>
      </c>
      <c r="O36" s="41" t="str">
        <f t="shared" si="20"/>
        <v>-</v>
      </c>
      <c r="P36" s="49"/>
      <c r="Q36" s="49"/>
      <c r="R36" s="49"/>
    </row>
    <row r="37" spans="1:19" x14ac:dyDescent="0.2">
      <c r="A37" s="24">
        <f t="shared" si="4"/>
        <v>43926</v>
      </c>
      <c r="B37" s="10">
        <f t="shared" si="8"/>
        <v>26</v>
      </c>
      <c r="C37" s="23"/>
      <c r="D37" s="23" t="str">
        <f t="shared" si="5"/>
        <v/>
      </c>
      <c r="E37" s="20" t="str">
        <f t="shared" si="21"/>
        <v>-</v>
      </c>
      <c r="F37" s="43" t="str">
        <f t="shared" si="22"/>
        <v>-</v>
      </c>
      <c r="G37" s="38">
        <f t="shared" si="12"/>
        <v>27198.432344159999</v>
      </c>
      <c r="H37" s="23">
        <f t="shared" si="13"/>
        <v>32761.020188160008</v>
      </c>
      <c r="I37" s="23">
        <f t="shared" si="14"/>
        <v>43260.093322194378</v>
      </c>
      <c r="J37" s="23">
        <f t="shared" si="15"/>
        <v>68104.962596694371</v>
      </c>
      <c r="K37" s="15">
        <f t="shared" si="16"/>
        <v>0</v>
      </c>
      <c r="L37" s="15">
        <f t="shared" si="17"/>
        <v>0</v>
      </c>
      <c r="M37" s="68"/>
      <c r="N37" s="28" t="str">
        <f t="shared" si="19"/>
        <v>-</v>
      </c>
      <c r="O37" s="41" t="str">
        <f t="shared" si="20"/>
        <v>-</v>
      </c>
      <c r="P37" s="49"/>
      <c r="Q37" s="49"/>
      <c r="R37" s="49"/>
    </row>
    <row r="38" spans="1:19" x14ac:dyDescent="0.2">
      <c r="A38" s="13">
        <f t="shared" si="4"/>
        <v>43927</v>
      </c>
      <c r="B38" s="9">
        <f t="shared" si="8"/>
        <v>27</v>
      </c>
      <c r="C38" s="15"/>
      <c r="D38" s="15" t="str">
        <f t="shared" si="5"/>
        <v/>
      </c>
      <c r="E38" s="19" t="str">
        <f t="shared" si="21"/>
        <v>-</v>
      </c>
      <c r="F38" s="41" t="str">
        <f t="shared" si="22"/>
        <v>-</v>
      </c>
      <c r="G38" s="37">
        <f t="shared" si="12"/>
        <v>34270.024753641599</v>
      </c>
      <c r="H38" s="15">
        <f t="shared" si="13"/>
        <v>43244.546648371215</v>
      </c>
      <c r="I38" s="15">
        <f t="shared" si="14"/>
        <v>61213.032050905043</v>
      </c>
      <c r="J38" s="15">
        <f t="shared" si="15"/>
        <v>107946.36571576058</v>
      </c>
      <c r="K38" s="15">
        <f t="shared" si="16"/>
        <v>0</v>
      </c>
      <c r="L38" s="15">
        <f t="shared" si="17"/>
        <v>0</v>
      </c>
      <c r="M38" s="68"/>
      <c r="N38" s="28" t="str">
        <f t="shared" si="19"/>
        <v>-</v>
      </c>
      <c r="O38" s="41" t="str">
        <f t="shared" si="20"/>
        <v>-</v>
      </c>
      <c r="P38" s="49"/>
      <c r="Q38" s="49"/>
      <c r="R38" s="49"/>
    </row>
    <row r="39" spans="1:19" x14ac:dyDescent="0.2">
      <c r="A39" s="13">
        <f t="shared" si="4"/>
        <v>43928</v>
      </c>
      <c r="B39" s="9">
        <f t="shared" si="8"/>
        <v>28</v>
      </c>
      <c r="C39" s="15"/>
      <c r="D39" s="15" t="str">
        <f t="shared" si="5"/>
        <v/>
      </c>
      <c r="E39" s="19" t="str">
        <f t="shared" si="21"/>
        <v>-</v>
      </c>
      <c r="F39" s="41" t="str">
        <f t="shared" si="22"/>
        <v>-</v>
      </c>
      <c r="G39" s="37">
        <f t="shared" si="12"/>
        <v>43180.231189588412</v>
      </c>
      <c r="H39" s="15">
        <f t="shared" si="13"/>
        <v>57082.801575850004</v>
      </c>
      <c r="I39" s="15">
        <f t="shared" si="14"/>
        <v>86616.440352030637</v>
      </c>
      <c r="J39" s="15">
        <f t="shared" si="15"/>
        <v>171094.98965948052</v>
      </c>
      <c r="K39" s="15">
        <f t="shared" si="16"/>
        <v>0</v>
      </c>
      <c r="L39" s="15">
        <f t="shared" si="17"/>
        <v>0</v>
      </c>
      <c r="M39" s="68"/>
      <c r="N39" s="28" t="str">
        <f t="shared" si="19"/>
        <v>-</v>
      </c>
      <c r="O39" s="41" t="str">
        <f t="shared" si="20"/>
        <v>-</v>
      </c>
      <c r="P39" s="49"/>
      <c r="Q39" s="49"/>
      <c r="R39" s="49"/>
    </row>
    <row r="40" spans="1:19" x14ac:dyDescent="0.2">
      <c r="A40" s="13">
        <f t="shared" si="4"/>
        <v>43929</v>
      </c>
      <c r="B40" s="9">
        <f t="shared" si="8"/>
        <v>29</v>
      </c>
      <c r="C40" s="15"/>
      <c r="D40" s="15" t="str">
        <f t="shared" si="5"/>
        <v/>
      </c>
      <c r="E40" s="19" t="str">
        <f t="shared" si="21"/>
        <v>-</v>
      </c>
      <c r="F40" s="41" t="str">
        <f t="shared" si="22"/>
        <v>-</v>
      </c>
      <c r="G40" s="37">
        <f t="shared" si="12"/>
        <v>54407.091298881402</v>
      </c>
      <c r="H40" s="15">
        <f t="shared" si="13"/>
        <v>75349.298080122011</v>
      </c>
      <c r="I40" s="15">
        <f t="shared" si="14"/>
        <v>122562.26309812335</v>
      </c>
      <c r="J40" s="15">
        <f t="shared" si="15"/>
        <v>271185.55861027661</v>
      </c>
      <c r="K40" s="15">
        <f t="shared" si="16"/>
        <v>0</v>
      </c>
      <c r="L40" s="15">
        <f t="shared" si="17"/>
        <v>0</v>
      </c>
      <c r="M40" s="68"/>
      <c r="N40" s="28" t="str">
        <f t="shared" si="19"/>
        <v>-</v>
      </c>
      <c r="O40" s="41" t="str">
        <f t="shared" si="20"/>
        <v>-</v>
      </c>
    </row>
    <row r="41" spans="1:19" x14ac:dyDescent="0.2">
      <c r="J41" s="31" t="s">
        <v>8</v>
      </c>
    </row>
  </sheetData>
  <mergeCells count="10">
    <mergeCell ref="P8:P10"/>
    <mergeCell ref="B8:B10"/>
    <mergeCell ref="N8:N10"/>
    <mergeCell ref="O8:O10"/>
    <mergeCell ref="M8:M10"/>
    <mergeCell ref="C8:C10"/>
    <mergeCell ref="E8:E10"/>
    <mergeCell ref="F8:F10"/>
    <mergeCell ref="G8:L8"/>
    <mergeCell ref="D8:D10"/>
  </mergeCells>
  <hyperlinks>
    <hyperlink ref="F3" r:id="rId1" xr:uid="{2292755E-4A57-7F4A-A82A-DB7B77463A1F}"/>
    <hyperlink ref="F1" r:id="rId2" xr:uid="{0E58AA60-FFAC-BE4B-A2C7-C47DF534A29E}"/>
    <hyperlink ref="F2" r:id="rId3" xr:uid="{FC96D1CA-8297-AB4D-ACEA-B179A9B8F149}"/>
    <hyperlink ref="F4" r:id="rId4" xr:uid="{D95BB4F0-F594-1342-B607-0A9A974392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D7CF-2AE4-3744-A01A-43BEC96EB15B}">
  <dimension ref="A1:N38"/>
  <sheetViews>
    <sheetView topLeftCell="A7" zoomScale="98" workbookViewId="0">
      <selection activeCell="C8" sqref="C8:C37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3" max="13" width="10.83203125" style="11"/>
  </cols>
  <sheetData>
    <row r="1" spans="1:14" x14ac:dyDescent="0.2">
      <c r="E1" s="12"/>
      <c r="K1"/>
    </row>
    <row r="2" spans="1:14" x14ac:dyDescent="0.2">
      <c r="B2" t="s">
        <v>14</v>
      </c>
      <c r="E2" s="47" t="s">
        <v>186</v>
      </c>
    </row>
    <row r="3" spans="1:14" x14ac:dyDescent="0.2">
      <c r="B3" t="s">
        <v>13</v>
      </c>
      <c r="E3" s="12" t="s">
        <v>12</v>
      </c>
    </row>
    <row r="5" spans="1:14" ht="22" customHeight="1" x14ac:dyDescent="0.2">
      <c r="B5" s="73" t="s">
        <v>2</v>
      </c>
      <c r="C5" s="79" t="s">
        <v>11</v>
      </c>
      <c r="D5" s="81" t="s">
        <v>9</v>
      </c>
      <c r="E5" s="77" t="s">
        <v>10</v>
      </c>
      <c r="F5" s="83" t="s">
        <v>7</v>
      </c>
      <c r="G5" s="83"/>
      <c r="H5" s="83"/>
      <c r="I5" s="83"/>
      <c r="J5" s="83"/>
      <c r="K5" s="83"/>
      <c r="L5" s="71" t="s">
        <v>265</v>
      </c>
      <c r="M5" s="75" t="s">
        <v>266</v>
      </c>
      <c r="N5" s="77" t="s">
        <v>267</v>
      </c>
    </row>
    <row r="6" spans="1:14" ht="37" customHeight="1" x14ac:dyDescent="0.2">
      <c r="B6" s="73"/>
      <c r="C6" s="79"/>
      <c r="D6" s="81"/>
      <c r="E6" s="77"/>
      <c r="F6" s="33" t="s">
        <v>255</v>
      </c>
      <c r="G6" s="33" t="s">
        <v>256</v>
      </c>
      <c r="H6" s="33" t="s">
        <v>257</v>
      </c>
      <c r="I6" s="33" t="s">
        <v>258</v>
      </c>
      <c r="J6" s="46" t="s">
        <v>269</v>
      </c>
      <c r="K6" s="33"/>
      <c r="L6" s="71"/>
      <c r="M6" s="75"/>
      <c r="N6" s="77"/>
    </row>
    <row r="7" spans="1:14" ht="27" customHeight="1" x14ac:dyDescent="0.2">
      <c r="B7" s="74"/>
      <c r="C7" s="80"/>
      <c r="D7" s="82"/>
      <c r="E7" s="78"/>
      <c r="F7" s="36">
        <v>1.26</v>
      </c>
      <c r="G7" s="5">
        <v>1.32</v>
      </c>
      <c r="H7" s="6">
        <v>1.415</v>
      </c>
      <c r="I7" s="7">
        <v>1.585</v>
      </c>
      <c r="J7" s="8">
        <v>2</v>
      </c>
      <c r="K7" s="4">
        <v>2.25</v>
      </c>
      <c r="L7" s="72"/>
      <c r="M7" s="76"/>
      <c r="N7" s="78"/>
    </row>
    <row r="8" spans="1:14" s="3" customFormat="1" x14ac:dyDescent="0.2">
      <c r="A8" s="13">
        <v>43900</v>
      </c>
      <c r="B8" s="9"/>
      <c r="C8" s="15">
        <v>3</v>
      </c>
      <c r="D8" s="22"/>
      <c r="E8" s="40"/>
      <c r="F8" s="37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48">
        <v>0</v>
      </c>
      <c r="M8" s="51"/>
      <c r="N8" s="40"/>
    </row>
    <row r="9" spans="1:14" s="3" customFormat="1" x14ac:dyDescent="0.2">
      <c r="A9" s="13">
        <f>A8+1</f>
        <v>43901</v>
      </c>
      <c r="B9" s="9">
        <v>1</v>
      </c>
      <c r="C9" s="15">
        <v>4</v>
      </c>
      <c r="D9" s="17">
        <f>IF(C9&gt;0,C9/C8,"-")</f>
        <v>1.3333333333333333</v>
      </c>
      <c r="E9" s="41">
        <f t="shared" ref="E9:E12" si="0">IF(C9&gt;0,(C9/C$8)^(1/B9),"-")</f>
        <v>1.3333333333333333</v>
      </c>
      <c r="F9" s="37" t="str">
        <f t="shared" ref="F9:F14" si="1">IF($C10&gt;0,"",IF($C9&gt;0,$C9,F8*F$7))</f>
        <v/>
      </c>
      <c r="G9" s="15" t="str">
        <f t="shared" ref="G9:K11" si="2">IF($C10&gt;0,"",IF($C9&gt;0,$C9,G8*G$7))</f>
        <v/>
      </c>
      <c r="H9" s="15" t="str">
        <f t="shared" si="2"/>
        <v/>
      </c>
      <c r="I9" s="15" t="str">
        <f t="shared" si="2"/>
        <v/>
      </c>
      <c r="J9" s="15" t="str">
        <f t="shared" si="2"/>
        <v/>
      </c>
      <c r="K9" s="15" t="str">
        <f t="shared" si="2"/>
        <v/>
      </c>
      <c r="L9" s="48">
        <v>0</v>
      </c>
      <c r="M9" s="17" t="str">
        <f>IF(L9&gt;0,L9/L8,"-")</f>
        <v>-</v>
      </c>
      <c r="N9" s="41" t="str">
        <f t="shared" ref="N9:N12" si="3">IF(L9&gt;0,(L9/L$11)^(1/K9),"-")</f>
        <v>-</v>
      </c>
    </row>
    <row r="10" spans="1:14" s="3" customFormat="1" x14ac:dyDescent="0.2">
      <c r="A10" s="13">
        <f t="shared" ref="A10:B25" si="4">A9+1</f>
        <v>43902</v>
      </c>
      <c r="B10" s="9">
        <f>B9+1</f>
        <v>2</v>
      </c>
      <c r="C10" s="15">
        <v>5</v>
      </c>
      <c r="D10" s="17">
        <f t="shared" ref="D10:D37" si="5">IF(C10&gt;0,C10/C9,"-")</f>
        <v>1.25</v>
      </c>
      <c r="E10" s="41">
        <f t="shared" si="0"/>
        <v>1.2909944487358056</v>
      </c>
      <c r="F10" s="37" t="str">
        <f t="shared" si="1"/>
        <v/>
      </c>
      <c r="G10" s="15" t="str">
        <f t="shared" si="2"/>
        <v/>
      </c>
      <c r="H10" s="15" t="str">
        <f t="shared" si="2"/>
        <v/>
      </c>
      <c r="I10" s="15" t="str">
        <f t="shared" si="2"/>
        <v/>
      </c>
      <c r="J10" s="15" t="str">
        <f t="shared" si="2"/>
        <v/>
      </c>
      <c r="K10" s="15" t="str">
        <f t="shared" si="2"/>
        <v/>
      </c>
      <c r="L10" s="48">
        <v>0</v>
      </c>
      <c r="M10" s="17" t="str">
        <f t="shared" ref="M10:M18" si="6">IF(L10&gt;0,L10/L9,"-")</f>
        <v>-</v>
      </c>
      <c r="N10" s="41" t="str">
        <f t="shared" si="3"/>
        <v>-</v>
      </c>
    </row>
    <row r="11" spans="1:14" s="3" customFormat="1" x14ac:dyDescent="0.2">
      <c r="A11" s="13">
        <f t="shared" si="4"/>
        <v>43903</v>
      </c>
      <c r="B11" s="26">
        <f t="shared" si="4"/>
        <v>3</v>
      </c>
      <c r="C11" s="30">
        <v>13</v>
      </c>
      <c r="D11" s="29">
        <f t="shared" si="5"/>
        <v>2.6</v>
      </c>
      <c r="E11" s="42">
        <f t="shared" si="0"/>
        <v>1.630324415502916</v>
      </c>
      <c r="F11" s="37" t="str">
        <f t="shared" si="1"/>
        <v/>
      </c>
      <c r="G11" s="15" t="str">
        <f t="shared" si="2"/>
        <v/>
      </c>
      <c r="H11" s="15" t="str">
        <f t="shared" si="2"/>
        <v/>
      </c>
      <c r="I11" s="15" t="str">
        <f t="shared" si="2"/>
        <v/>
      </c>
      <c r="J11" s="15" t="str">
        <f t="shared" si="2"/>
        <v/>
      </c>
      <c r="K11" s="15" t="str">
        <f t="shared" si="2"/>
        <v/>
      </c>
      <c r="L11" s="48">
        <v>0</v>
      </c>
      <c r="M11" s="29" t="str">
        <f t="shared" si="6"/>
        <v>-</v>
      </c>
      <c r="N11" s="42" t="str">
        <f t="shared" si="3"/>
        <v>-</v>
      </c>
    </row>
    <row r="12" spans="1:14" s="3" customFormat="1" x14ac:dyDescent="0.2">
      <c r="A12" s="24">
        <f t="shared" si="4"/>
        <v>43904</v>
      </c>
      <c r="B12" s="10">
        <f t="shared" si="4"/>
        <v>4</v>
      </c>
      <c r="C12" s="23">
        <v>26</v>
      </c>
      <c r="D12" s="18">
        <f t="shared" si="5"/>
        <v>2</v>
      </c>
      <c r="E12" s="43">
        <f t="shared" si="0"/>
        <v>1.715785618536287</v>
      </c>
      <c r="F12" s="38" t="str">
        <f t="shared" si="1"/>
        <v/>
      </c>
      <c r="G12" s="23" t="str">
        <f t="shared" ref="G12:K28" si="7">IF($C13&gt;0,"",IF($C12&gt;0,$C12,G11*G$7))</f>
        <v/>
      </c>
      <c r="H12" s="23" t="str">
        <f t="shared" si="7"/>
        <v/>
      </c>
      <c r="I12" s="23" t="str">
        <f t="shared" si="7"/>
        <v/>
      </c>
      <c r="J12" s="23" t="str">
        <f t="shared" si="7"/>
        <v/>
      </c>
      <c r="K12" s="23" t="str">
        <f t="shared" si="7"/>
        <v/>
      </c>
      <c r="L12" s="48">
        <v>0</v>
      </c>
      <c r="M12" s="18" t="str">
        <f t="shared" si="6"/>
        <v>-</v>
      </c>
      <c r="N12" s="43" t="str">
        <f t="shared" si="3"/>
        <v>-</v>
      </c>
    </row>
    <row r="13" spans="1:14" s="3" customFormat="1" x14ac:dyDescent="0.2">
      <c r="A13" s="24">
        <f t="shared" si="4"/>
        <v>43905</v>
      </c>
      <c r="B13" s="10">
        <f t="shared" si="4"/>
        <v>5</v>
      </c>
      <c r="C13" s="23">
        <v>50</v>
      </c>
      <c r="D13" s="18">
        <f t="shared" si="5"/>
        <v>1.9230769230769231</v>
      </c>
      <c r="E13" s="43">
        <f>IF(C13&gt;0,(C13/C$8)^(1/B13),"-")</f>
        <v>1.7553743576132637</v>
      </c>
      <c r="F13" s="38" t="str">
        <f t="shared" si="1"/>
        <v/>
      </c>
      <c r="G13" s="23" t="str">
        <f t="shared" si="7"/>
        <v/>
      </c>
      <c r="H13" s="23" t="str">
        <f t="shared" si="7"/>
        <v/>
      </c>
      <c r="I13" s="23" t="str">
        <f t="shared" si="7"/>
        <v/>
      </c>
      <c r="J13" s="23" t="str">
        <f t="shared" si="7"/>
        <v/>
      </c>
      <c r="K13" s="23" t="str">
        <f t="shared" si="7"/>
        <v/>
      </c>
      <c r="L13" s="48">
        <v>0</v>
      </c>
      <c r="M13" s="18" t="str">
        <f t="shared" si="6"/>
        <v>-</v>
      </c>
      <c r="N13" s="43" t="str">
        <f>IF(L13&gt;0,(L13/L$11)^(1/K13),"-")</f>
        <v>-</v>
      </c>
    </row>
    <row r="14" spans="1:14" s="3" customFormat="1" x14ac:dyDescent="0.2">
      <c r="A14" s="13">
        <f t="shared" si="4"/>
        <v>43906</v>
      </c>
      <c r="B14" s="9">
        <f t="shared" si="4"/>
        <v>6</v>
      </c>
      <c r="C14" s="15">
        <v>67</v>
      </c>
      <c r="D14" s="17">
        <f t="shared" si="5"/>
        <v>1.34</v>
      </c>
      <c r="E14" s="41">
        <f t="shared" ref="E14:E37" si="8">IF(C14&gt;0,(C14/C$8)^(1/B14),"-")</f>
        <v>1.6781299612251179</v>
      </c>
      <c r="F14" s="37" t="str">
        <f t="shared" si="1"/>
        <v/>
      </c>
      <c r="G14" s="15" t="str">
        <f t="shared" si="7"/>
        <v/>
      </c>
      <c r="H14" s="15" t="str">
        <f t="shared" si="7"/>
        <v/>
      </c>
      <c r="I14" s="15" t="str">
        <f t="shared" si="7"/>
        <v/>
      </c>
      <c r="J14" s="15" t="str">
        <f t="shared" si="7"/>
        <v/>
      </c>
      <c r="K14" s="15" t="str">
        <f t="shared" si="7"/>
        <v/>
      </c>
      <c r="L14" s="48">
        <v>0</v>
      </c>
      <c r="M14" s="17" t="str">
        <f t="shared" si="6"/>
        <v>-</v>
      </c>
      <c r="N14" s="41" t="str">
        <f t="shared" ref="N14" si="9">IF(L14&gt;0,(L14/L$11)^(1/K14),"-")</f>
        <v>-</v>
      </c>
    </row>
    <row r="15" spans="1:14" s="3" customFormat="1" x14ac:dyDescent="0.2">
      <c r="A15" s="13">
        <f t="shared" si="4"/>
        <v>43907</v>
      </c>
      <c r="B15" s="9">
        <f t="shared" si="4"/>
        <v>7</v>
      </c>
      <c r="C15" s="15">
        <v>88</v>
      </c>
      <c r="D15" s="17">
        <f t="shared" si="5"/>
        <v>1.3134328358208955</v>
      </c>
      <c r="E15" s="41">
        <f t="shared" si="8"/>
        <v>1.620403078620632</v>
      </c>
      <c r="F15" s="37" t="str">
        <f t="shared" ref="F15:J30" si="10">IF($C16&gt;0,"",IF($C15&gt;0,$C15,F14*F$7))</f>
        <v/>
      </c>
      <c r="G15" s="15" t="str">
        <f t="shared" si="7"/>
        <v/>
      </c>
      <c r="H15" s="15" t="str">
        <f t="shared" si="7"/>
        <v/>
      </c>
      <c r="I15" s="15" t="str">
        <f t="shared" si="7"/>
        <v/>
      </c>
      <c r="J15" s="15" t="str">
        <f t="shared" si="7"/>
        <v/>
      </c>
      <c r="K15" s="15" t="str">
        <f t="shared" si="7"/>
        <v/>
      </c>
      <c r="L15" s="48">
        <v>0</v>
      </c>
      <c r="M15" s="17" t="str">
        <f t="shared" ref="M15" si="11">IF(L15&gt;0,L15/L14,"-")</f>
        <v>-</v>
      </c>
      <c r="N15" s="41" t="str">
        <f t="shared" ref="N15" si="12">IF(L15&gt;0,(L15/L$11)^(1/K15),"-")</f>
        <v>-</v>
      </c>
    </row>
    <row r="16" spans="1:14" s="3" customFormat="1" x14ac:dyDescent="0.2">
      <c r="A16" s="13">
        <f t="shared" si="4"/>
        <v>43908</v>
      </c>
      <c r="B16" s="9">
        <f t="shared" si="4"/>
        <v>8</v>
      </c>
      <c r="C16" s="15">
        <v>119</v>
      </c>
      <c r="D16" s="17">
        <f t="shared" si="5"/>
        <v>1.3522727272727273</v>
      </c>
      <c r="E16" s="41">
        <f t="shared" si="8"/>
        <v>1.5841752114361396</v>
      </c>
      <c r="F16" s="37" t="str">
        <f t="shared" si="10"/>
        <v/>
      </c>
      <c r="G16" s="15" t="str">
        <f t="shared" si="7"/>
        <v/>
      </c>
      <c r="H16" s="15" t="str">
        <f t="shared" si="7"/>
        <v/>
      </c>
      <c r="I16" s="15" t="str">
        <f t="shared" si="7"/>
        <v/>
      </c>
      <c r="J16" s="15" t="str">
        <f t="shared" si="7"/>
        <v/>
      </c>
      <c r="K16" s="15" t="str">
        <f t="shared" si="7"/>
        <v/>
      </c>
      <c r="L16" s="48">
        <v>0</v>
      </c>
      <c r="M16" s="17" t="str">
        <f t="shared" si="6"/>
        <v>-</v>
      </c>
      <c r="N16" s="41" t="str">
        <f>IF(L16&gt;0,(L16/L$19)^(1/(B16-7)),"-")</f>
        <v>-</v>
      </c>
    </row>
    <row r="17" spans="1:14" s="3" customFormat="1" x14ac:dyDescent="0.2">
      <c r="A17" s="13">
        <f t="shared" si="4"/>
        <v>43909</v>
      </c>
      <c r="B17" s="9">
        <f t="shared" si="4"/>
        <v>9</v>
      </c>
      <c r="C17" s="15">
        <v>169</v>
      </c>
      <c r="D17" s="17">
        <f t="shared" si="5"/>
        <v>1.4201680672268908</v>
      </c>
      <c r="E17" s="41">
        <f t="shared" si="8"/>
        <v>1.5650546038592326</v>
      </c>
      <c r="F17" s="37" t="str">
        <f t="shared" si="10"/>
        <v/>
      </c>
      <c r="G17" s="15" t="str">
        <f t="shared" si="7"/>
        <v/>
      </c>
      <c r="H17" s="15" t="str">
        <f t="shared" si="7"/>
        <v/>
      </c>
      <c r="I17" s="15" t="str">
        <f t="shared" si="7"/>
        <v/>
      </c>
      <c r="J17" s="15" t="str">
        <f t="shared" si="7"/>
        <v/>
      </c>
      <c r="K17" s="15" t="str">
        <f t="shared" si="7"/>
        <v/>
      </c>
      <c r="L17" s="48">
        <v>1</v>
      </c>
      <c r="M17" s="17"/>
      <c r="N17" s="41"/>
    </row>
    <row r="18" spans="1:14" s="3" customFormat="1" x14ac:dyDescent="0.2">
      <c r="A18" s="13">
        <f t="shared" si="4"/>
        <v>43910</v>
      </c>
      <c r="B18" s="26">
        <f t="shared" si="4"/>
        <v>10</v>
      </c>
      <c r="C18" s="30">
        <v>247</v>
      </c>
      <c r="D18" s="29">
        <f t="shared" si="5"/>
        <v>1.4615384615384615</v>
      </c>
      <c r="E18" s="42">
        <f t="shared" si="8"/>
        <v>1.5543813251074134</v>
      </c>
      <c r="F18" s="39" t="str">
        <f t="shared" si="10"/>
        <v/>
      </c>
      <c r="G18" s="30" t="str">
        <f t="shared" si="7"/>
        <v/>
      </c>
      <c r="H18" s="30" t="str">
        <f t="shared" si="7"/>
        <v/>
      </c>
      <c r="I18" s="30" t="str">
        <f t="shared" si="7"/>
        <v/>
      </c>
      <c r="J18" s="30" t="str">
        <f t="shared" si="7"/>
        <v/>
      </c>
      <c r="K18" s="30" t="str">
        <f t="shared" si="7"/>
        <v/>
      </c>
      <c r="L18" s="48">
        <v>2</v>
      </c>
      <c r="M18" s="29">
        <f t="shared" si="6"/>
        <v>2</v>
      </c>
      <c r="N18" s="41">
        <f>IF(L18&gt;0,(L18/L$17)^(1/(B18-9)),"-")</f>
        <v>2</v>
      </c>
    </row>
    <row r="19" spans="1:14" s="3" customFormat="1" x14ac:dyDescent="0.2">
      <c r="A19" s="24">
        <f t="shared" si="4"/>
        <v>43911</v>
      </c>
      <c r="B19" s="10">
        <f t="shared" si="4"/>
        <v>11</v>
      </c>
      <c r="C19" s="23">
        <v>351</v>
      </c>
      <c r="D19" s="18">
        <f t="shared" si="5"/>
        <v>1.4210526315789473</v>
      </c>
      <c r="E19" s="43">
        <f t="shared" si="8"/>
        <v>1.5417604350217025</v>
      </c>
      <c r="F19" s="38" t="str">
        <f t="shared" si="10"/>
        <v/>
      </c>
      <c r="G19" s="23" t="str">
        <f t="shared" si="7"/>
        <v/>
      </c>
      <c r="H19" s="23" t="str">
        <f t="shared" si="7"/>
        <v/>
      </c>
      <c r="I19" s="23" t="str">
        <f t="shared" si="7"/>
        <v/>
      </c>
      <c r="J19" s="23" t="str">
        <f t="shared" si="7"/>
        <v/>
      </c>
      <c r="K19" s="23" t="str">
        <f t="shared" si="7"/>
        <v/>
      </c>
      <c r="L19" s="48">
        <v>3</v>
      </c>
      <c r="M19" s="29">
        <f t="shared" ref="M19:M37" si="13">IF(L19&gt;0,L19/L18,"-")</f>
        <v>1.5</v>
      </c>
      <c r="N19" s="41">
        <f t="shared" ref="N19:N37" si="14">IF(L19&gt;0,(L19/L$17)^(1/(B19-9)),"-")</f>
        <v>1.7320508075688772</v>
      </c>
    </row>
    <row r="20" spans="1:14" s="3" customFormat="1" x14ac:dyDescent="0.2">
      <c r="A20" s="24">
        <f t="shared" si="4"/>
        <v>43912</v>
      </c>
      <c r="B20" s="10">
        <f t="shared" si="4"/>
        <v>12</v>
      </c>
      <c r="C20" s="23">
        <v>442</v>
      </c>
      <c r="D20" s="18">
        <f t="shared" si="5"/>
        <v>1.2592592592592593</v>
      </c>
      <c r="E20" s="43">
        <f t="shared" si="8"/>
        <v>1.5159739940980108</v>
      </c>
      <c r="F20" s="38" t="str">
        <f t="shared" si="10"/>
        <v/>
      </c>
      <c r="G20" s="23" t="str">
        <f t="shared" si="7"/>
        <v/>
      </c>
      <c r="H20" s="23" t="str">
        <f t="shared" si="7"/>
        <v/>
      </c>
      <c r="I20" s="23" t="str">
        <f t="shared" si="7"/>
        <v/>
      </c>
      <c r="J20" s="23" t="str">
        <f t="shared" si="7"/>
        <v/>
      </c>
      <c r="K20" s="23" t="str">
        <f t="shared" si="7"/>
        <v/>
      </c>
      <c r="L20" s="48">
        <v>6</v>
      </c>
      <c r="M20" s="29">
        <f t="shared" si="13"/>
        <v>2</v>
      </c>
      <c r="N20" s="41">
        <f t="shared" si="14"/>
        <v>1.8171205928321397</v>
      </c>
    </row>
    <row r="21" spans="1:14" s="3" customFormat="1" x14ac:dyDescent="0.2">
      <c r="A21" s="13">
        <f t="shared" si="4"/>
        <v>43913</v>
      </c>
      <c r="B21" s="9">
        <f t="shared" si="4"/>
        <v>13</v>
      </c>
      <c r="C21" s="15">
        <v>564</v>
      </c>
      <c r="D21" s="17">
        <f t="shared" si="5"/>
        <v>1.2760180995475112</v>
      </c>
      <c r="E21" s="41">
        <f t="shared" si="8"/>
        <v>1.4960124891952671</v>
      </c>
      <c r="F21" s="37" t="str">
        <f t="shared" si="10"/>
        <v/>
      </c>
      <c r="G21" s="15" t="str">
        <f t="shared" si="7"/>
        <v/>
      </c>
      <c r="H21" s="15" t="str">
        <f t="shared" si="7"/>
        <v/>
      </c>
      <c r="I21" s="15" t="str">
        <f t="shared" si="7"/>
        <v/>
      </c>
      <c r="J21" s="15" t="str">
        <f t="shared" si="7"/>
        <v/>
      </c>
      <c r="K21" s="15" t="str">
        <f t="shared" si="7"/>
        <v/>
      </c>
      <c r="L21" s="48">
        <v>8</v>
      </c>
      <c r="M21" s="29">
        <f t="shared" si="13"/>
        <v>1.3333333333333333</v>
      </c>
      <c r="N21" s="41">
        <f t="shared" si="14"/>
        <v>1.681792830507429</v>
      </c>
    </row>
    <row r="22" spans="1:14" s="3" customFormat="1" x14ac:dyDescent="0.2">
      <c r="A22" s="13">
        <f t="shared" si="4"/>
        <v>43914</v>
      </c>
      <c r="B22" s="9">
        <f t="shared" si="4"/>
        <v>14</v>
      </c>
      <c r="C22" s="15">
        <v>704</v>
      </c>
      <c r="D22" s="17">
        <f t="shared" si="5"/>
        <v>1.24822695035461</v>
      </c>
      <c r="E22" s="41">
        <f t="shared" si="8"/>
        <v>1.4767873291904869</v>
      </c>
      <c r="F22" s="37" t="str">
        <f t="shared" si="10"/>
        <v/>
      </c>
      <c r="G22" s="15" t="str">
        <f t="shared" si="7"/>
        <v/>
      </c>
      <c r="H22" s="15" t="str">
        <f t="shared" si="7"/>
        <v/>
      </c>
      <c r="I22" s="15" t="str">
        <f t="shared" si="7"/>
        <v/>
      </c>
      <c r="J22" s="15" t="str">
        <f t="shared" si="7"/>
        <v/>
      </c>
      <c r="K22" s="15" t="str">
        <f t="shared" si="7"/>
        <v/>
      </c>
      <c r="L22" s="48">
        <v>11</v>
      </c>
      <c r="M22" s="29">
        <f t="shared" si="13"/>
        <v>1.375</v>
      </c>
      <c r="N22" s="41">
        <f t="shared" si="14"/>
        <v>1.6153942662021781</v>
      </c>
    </row>
    <row r="23" spans="1:14" s="3" customFormat="1" x14ac:dyDescent="0.2">
      <c r="A23" s="13">
        <f t="shared" si="4"/>
        <v>43915</v>
      </c>
      <c r="B23" s="9">
        <f t="shared" si="4"/>
        <v>15</v>
      </c>
      <c r="C23" s="15">
        <v>867</v>
      </c>
      <c r="D23" s="17">
        <f t="shared" si="5"/>
        <v>1.2315340909090908</v>
      </c>
      <c r="E23" s="41">
        <f t="shared" si="8"/>
        <v>1.4590153336845055</v>
      </c>
      <c r="F23" s="37" t="str">
        <f t="shared" si="10"/>
        <v/>
      </c>
      <c r="G23" s="15" t="str">
        <f t="shared" si="7"/>
        <v/>
      </c>
      <c r="H23" s="15" t="str">
        <f t="shared" si="7"/>
        <v/>
      </c>
      <c r="I23" s="15" t="str">
        <f t="shared" si="7"/>
        <v/>
      </c>
      <c r="J23" s="15" t="str">
        <f t="shared" si="7"/>
        <v/>
      </c>
      <c r="K23" s="15" t="str">
        <f t="shared" si="7"/>
        <v/>
      </c>
      <c r="L23" s="48">
        <v>15</v>
      </c>
      <c r="M23" s="29">
        <f t="shared" si="13"/>
        <v>1.3636363636363635</v>
      </c>
      <c r="N23" s="41">
        <f t="shared" si="14"/>
        <v>1.5704178024750197</v>
      </c>
    </row>
    <row r="24" spans="1:14" s="3" customFormat="1" x14ac:dyDescent="0.2">
      <c r="A24" s="13">
        <f t="shared" si="4"/>
        <v>43916</v>
      </c>
      <c r="B24" s="9">
        <f t="shared" si="4"/>
        <v>16</v>
      </c>
      <c r="C24" s="15">
        <v>1137</v>
      </c>
      <c r="D24" s="17">
        <f t="shared" si="5"/>
        <v>1.3114186851211074</v>
      </c>
      <c r="E24" s="41">
        <f t="shared" si="8"/>
        <v>1.4493222202166463</v>
      </c>
      <c r="F24" s="37" t="str">
        <f t="shared" si="10"/>
        <v/>
      </c>
      <c r="G24" s="15" t="str">
        <f t="shared" si="7"/>
        <v/>
      </c>
      <c r="H24" s="15" t="str">
        <f t="shared" si="7"/>
        <v/>
      </c>
      <c r="I24" s="15" t="str">
        <f t="shared" si="7"/>
        <v/>
      </c>
      <c r="J24" s="15" t="str">
        <f t="shared" si="7"/>
        <v/>
      </c>
      <c r="K24" s="15" t="str">
        <f t="shared" si="7"/>
        <v/>
      </c>
      <c r="L24" s="48">
        <v>19</v>
      </c>
      <c r="M24" s="29">
        <f t="shared" si="13"/>
        <v>1.2666666666666666</v>
      </c>
      <c r="N24" s="41">
        <f t="shared" si="14"/>
        <v>1.5229269982187534</v>
      </c>
    </row>
    <row r="25" spans="1:14" s="3" customFormat="1" x14ac:dyDescent="0.2">
      <c r="A25" s="13">
        <f t="shared" si="4"/>
        <v>43917</v>
      </c>
      <c r="B25" s="26">
        <f t="shared" si="4"/>
        <v>17</v>
      </c>
      <c r="C25" s="30">
        <v>1406</v>
      </c>
      <c r="D25" s="29">
        <f t="shared" si="5"/>
        <v>1.2365875109938433</v>
      </c>
      <c r="E25" s="42">
        <f t="shared" si="8"/>
        <v>1.4358519123700699</v>
      </c>
      <c r="F25" s="39" t="str">
        <f t="shared" si="10"/>
        <v/>
      </c>
      <c r="G25" s="30" t="str">
        <f t="shared" si="7"/>
        <v/>
      </c>
      <c r="H25" s="30" t="str">
        <f t="shared" si="7"/>
        <v/>
      </c>
      <c r="I25" s="30" t="str">
        <f t="shared" si="7"/>
        <v/>
      </c>
      <c r="J25" s="30" t="str">
        <f t="shared" si="7"/>
        <v/>
      </c>
      <c r="K25" s="30" t="str">
        <f t="shared" si="7"/>
        <v/>
      </c>
      <c r="L25" s="48">
        <v>25</v>
      </c>
      <c r="M25" s="29">
        <f t="shared" si="13"/>
        <v>1.3157894736842106</v>
      </c>
      <c r="N25" s="41">
        <f t="shared" si="14"/>
        <v>1.4953487812212205</v>
      </c>
    </row>
    <row r="26" spans="1:14" s="3" customFormat="1" x14ac:dyDescent="0.2">
      <c r="A26" s="24">
        <f t="shared" ref="A26:B37" si="15">A25+1</f>
        <v>43918</v>
      </c>
      <c r="B26" s="10">
        <f t="shared" si="15"/>
        <v>18</v>
      </c>
      <c r="C26" s="23">
        <v>1653</v>
      </c>
      <c r="D26" s="18">
        <f t="shared" si="5"/>
        <v>1.1756756756756757</v>
      </c>
      <c r="E26" s="43">
        <f t="shared" si="8"/>
        <v>1.419992988382007</v>
      </c>
      <c r="F26" s="38" t="str">
        <f t="shared" si="10"/>
        <v/>
      </c>
      <c r="G26" s="23" t="str">
        <f t="shared" si="7"/>
        <v/>
      </c>
      <c r="H26" s="23" t="str">
        <f t="shared" si="7"/>
        <v/>
      </c>
      <c r="I26" s="23" t="str">
        <f t="shared" si="7"/>
        <v/>
      </c>
      <c r="J26" s="23" t="str">
        <f t="shared" si="7"/>
        <v/>
      </c>
      <c r="K26" s="23" t="str">
        <f t="shared" si="7"/>
        <v/>
      </c>
      <c r="L26" s="48">
        <v>29</v>
      </c>
      <c r="M26" s="29">
        <f t="shared" si="13"/>
        <v>1.1599999999999999</v>
      </c>
      <c r="N26" s="41">
        <f t="shared" si="14"/>
        <v>1.4537464474156747</v>
      </c>
    </row>
    <row r="27" spans="1:14" s="3" customFormat="1" x14ac:dyDescent="0.2">
      <c r="A27" s="24">
        <f t="shared" si="15"/>
        <v>43919</v>
      </c>
      <c r="B27" s="10">
        <f t="shared" si="15"/>
        <v>19</v>
      </c>
      <c r="C27" s="23">
        <v>1933</v>
      </c>
      <c r="D27" s="18">
        <f t="shared" si="5"/>
        <v>1.1693889897156684</v>
      </c>
      <c r="E27" s="43">
        <f t="shared" si="8"/>
        <v>1.4055552649481959</v>
      </c>
      <c r="F27" s="38" t="str">
        <f t="shared" si="10"/>
        <v/>
      </c>
      <c r="G27" s="23" t="str">
        <f t="shared" si="7"/>
        <v/>
      </c>
      <c r="H27" s="23" t="str">
        <f t="shared" si="7"/>
        <v/>
      </c>
      <c r="I27" s="23" t="str">
        <f t="shared" si="7"/>
        <v/>
      </c>
      <c r="J27" s="23" t="str">
        <f t="shared" si="7"/>
        <v/>
      </c>
      <c r="K27" s="23" t="str">
        <f t="shared" si="7"/>
        <v/>
      </c>
      <c r="L27" s="48">
        <v>39</v>
      </c>
      <c r="M27" s="29">
        <f t="shared" si="13"/>
        <v>1.3448275862068966</v>
      </c>
      <c r="N27" s="41">
        <f t="shared" si="14"/>
        <v>1.4424689075546286</v>
      </c>
    </row>
    <row r="28" spans="1:14" x14ac:dyDescent="0.2">
      <c r="A28" s="13">
        <f t="shared" si="15"/>
        <v>43920</v>
      </c>
      <c r="B28" s="9">
        <f t="shared" si="15"/>
        <v>20</v>
      </c>
      <c r="C28" s="15">
        <v>2199</v>
      </c>
      <c r="D28" s="17">
        <f t="shared" si="5"/>
        <v>1.1376099327470253</v>
      </c>
      <c r="E28" s="41">
        <f t="shared" si="8"/>
        <v>1.3907696307431689</v>
      </c>
      <c r="F28" s="37" t="str">
        <f t="shared" si="10"/>
        <v/>
      </c>
      <c r="G28" s="15" t="str">
        <f t="shared" si="7"/>
        <v/>
      </c>
      <c r="H28" s="15" t="str">
        <f t="shared" si="7"/>
        <v/>
      </c>
      <c r="I28" s="15" t="str">
        <f t="shared" si="7"/>
        <v/>
      </c>
      <c r="J28" s="15" t="str">
        <f t="shared" si="7"/>
        <v/>
      </c>
      <c r="K28" s="15" t="str">
        <f t="shared" si="7"/>
        <v/>
      </c>
      <c r="L28" s="48">
        <v>55</v>
      </c>
      <c r="M28" s="29">
        <f t="shared" si="13"/>
        <v>1.4102564102564104</v>
      </c>
      <c r="N28" s="41">
        <f t="shared" si="14"/>
        <v>1.4395103439519599</v>
      </c>
    </row>
    <row r="29" spans="1:14" x14ac:dyDescent="0.2">
      <c r="A29" s="13">
        <f t="shared" si="15"/>
        <v>43921</v>
      </c>
      <c r="B29" s="9">
        <f t="shared" si="15"/>
        <v>21</v>
      </c>
      <c r="C29" s="15">
        <v>2547</v>
      </c>
      <c r="D29" s="17">
        <f t="shared" si="5"/>
        <v>1.1582537517053206</v>
      </c>
      <c r="E29" s="41">
        <f t="shared" si="8"/>
        <v>1.3787064100643565</v>
      </c>
      <c r="F29" s="37" t="str">
        <f t="shared" si="10"/>
        <v/>
      </c>
      <c r="G29" s="15" t="str">
        <f t="shared" si="10"/>
        <v/>
      </c>
      <c r="H29" s="15" t="str">
        <f t="shared" si="10"/>
        <v/>
      </c>
      <c r="I29" s="15" t="str">
        <f t="shared" si="10"/>
        <v/>
      </c>
      <c r="J29" s="15" t="str">
        <f t="shared" si="10"/>
        <v/>
      </c>
      <c r="K29" s="15" t="str">
        <f t="shared" ref="K29:K37" si="16">IF($C30&gt;0,"",IF($C29&gt;0,$C29,K28*K$7))</f>
        <v/>
      </c>
      <c r="L29" s="48">
        <v>65</v>
      </c>
      <c r="M29" s="29">
        <f t="shared" si="13"/>
        <v>1.1818181818181819</v>
      </c>
      <c r="N29" s="41">
        <f t="shared" si="14"/>
        <v>1.4160419291639712</v>
      </c>
    </row>
    <row r="30" spans="1:14" x14ac:dyDescent="0.2">
      <c r="A30" s="13">
        <f t="shared" si="15"/>
        <v>43922</v>
      </c>
      <c r="B30" s="9">
        <f t="shared" si="15"/>
        <v>22</v>
      </c>
      <c r="C30" s="15">
        <v>2902</v>
      </c>
      <c r="D30" s="17">
        <f t="shared" si="5"/>
        <v>1.1393796623478603</v>
      </c>
      <c r="E30" s="41">
        <f t="shared" si="8"/>
        <v>1.3668095575115182</v>
      </c>
      <c r="F30" s="37">
        <f t="shared" si="10"/>
        <v>2902</v>
      </c>
      <c r="G30" s="15">
        <f t="shared" si="10"/>
        <v>2902</v>
      </c>
      <c r="H30" s="15">
        <f t="shared" si="10"/>
        <v>2902</v>
      </c>
      <c r="I30" s="15">
        <f t="shared" si="10"/>
        <v>2902</v>
      </c>
      <c r="J30" s="15">
        <f t="shared" si="10"/>
        <v>2902</v>
      </c>
      <c r="K30" s="15">
        <f t="shared" si="16"/>
        <v>2902</v>
      </c>
      <c r="L30" s="48">
        <v>81</v>
      </c>
      <c r="M30" s="29">
        <f t="shared" si="13"/>
        <v>1.2461538461538462</v>
      </c>
      <c r="N30" s="41">
        <f t="shared" si="14"/>
        <v>1.4021889487005648</v>
      </c>
    </row>
    <row r="31" spans="1:14" x14ac:dyDescent="0.2">
      <c r="A31" s="13">
        <f t="shared" si="15"/>
        <v>43923</v>
      </c>
      <c r="B31" s="9">
        <f t="shared" si="15"/>
        <v>23</v>
      </c>
      <c r="C31" s="15"/>
      <c r="D31" s="19" t="str">
        <f t="shared" si="5"/>
        <v>-</v>
      </c>
      <c r="E31" s="41" t="str">
        <f t="shared" si="8"/>
        <v>-</v>
      </c>
      <c r="F31" s="37">
        <f t="shared" ref="F31:J37" si="17">IF($C32&gt;0,"",IF($C31&gt;0,$C31,F30*F$7))</f>
        <v>3656.52</v>
      </c>
      <c r="G31" s="15">
        <f t="shared" si="17"/>
        <v>3830.6400000000003</v>
      </c>
      <c r="H31" s="15">
        <f t="shared" si="17"/>
        <v>4106.33</v>
      </c>
      <c r="I31" s="15">
        <f t="shared" si="17"/>
        <v>4599.67</v>
      </c>
      <c r="J31" s="15">
        <f t="shared" ref="J31" si="18">IF($C32&gt;0,"",IF($C31&gt;0,$C31,J30*J$7))</f>
        <v>5804</v>
      </c>
      <c r="K31" s="15"/>
      <c r="L31" s="48">
        <v>0</v>
      </c>
      <c r="M31" s="29" t="str">
        <f t="shared" si="13"/>
        <v>-</v>
      </c>
      <c r="N31" s="41" t="str">
        <f t="shared" si="14"/>
        <v>-</v>
      </c>
    </row>
    <row r="32" spans="1:14" x14ac:dyDescent="0.2">
      <c r="A32" s="13">
        <f t="shared" si="15"/>
        <v>43924</v>
      </c>
      <c r="B32" s="9">
        <f t="shared" si="15"/>
        <v>24</v>
      </c>
      <c r="C32" s="15"/>
      <c r="D32" s="19" t="str">
        <f t="shared" si="5"/>
        <v>-</v>
      </c>
      <c r="E32" s="41" t="str">
        <f t="shared" si="8"/>
        <v>-</v>
      </c>
      <c r="F32" s="37">
        <f t="shared" si="17"/>
        <v>4607.2151999999996</v>
      </c>
      <c r="G32" s="15">
        <f t="shared" si="17"/>
        <v>5056.4448000000011</v>
      </c>
      <c r="H32" s="15">
        <f t="shared" si="17"/>
        <v>5810.4569499999998</v>
      </c>
      <c r="I32" s="15">
        <f t="shared" si="17"/>
        <v>7290.4769500000002</v>
      </c>
      <c r="J32" s="15">
        <f t="shared" si="17"/>
        <v>11608</v>
      </c>
      <c r="K32" s="15">
        <f t="shared" si="16"/>
        <v>0</v>
      </c>
      <c r="L32" s="48">
        <v>0</v>
      </c>
      <c r="M32" s="28" t="str">
        <f t="shared" si="13"/>
        <v>-</v>
      </c>
      <c r="N32" s="41" t="str">
        <f t="shared" si="14"/>
        <v>-</v>
      </c>
    </row>
    <row r="33" spans="1:14" x14ac:dyDescent="0.2">
      <c r="A33" s="24">
        <f t="shared" si="15"/>
        <v>43925</v>
      </c>
      <c r="B33" s="10">
        <f t="shared" si="15"/>
        <v>25</v>
      </c>
      <c r="C33" s="23"/>
      <c r="D33" s="20" t="str">
        <f t="shared" si="5"/>
        <v>-</v>
      </c>
      <c r="E33" s="43" t="str">
        <f t="shared" si="8"/>
        <v>-</v>
      </c>
      <c r="F33" s="38">
        <f t="shared" si="17"/>
        <v>5805.091152</v>
      </c>
      <c r="G33" s="23">
        <f t="shared" si="17"/>
        <v>6674.507136000002</v>
      </c>
      <c r="H33" s="23">
        <f t="shared" si="17"/>
        <v>8221.7965842499998</v>
      </c>
      <c r="I33" s="23">
        <f t="shared" si="17"/>
        <v>11555.40596575</v>
      </c>
      <c r="J33" s="23"/>
      <c r="K33" s="23">
        <f t="shared" si="16"/>
        <v>0</v>
      </c>
      <c r="L33" s="48">
        <v>0</v>
      </c>
      <c r="M33" s="28" t="str">
        <f t="shared" si="13"/>
        <v>-</v>
      </c>
      <c r="N33" s="41" t="str">
        <f t="shared" si="14"/>
        <v>-</v>
      </c>
    </row>
    <row r="34" spans="1:14" x14ac:dyDescent="0.2">
      <c r="A34" s="24">
        <f t="shared" si="15"/>
        <v>43926</v>
      </c>
      <c r="B34" s="10">
        <f t="shared" si="15"/>
        <v>26</v>
      </c>
      <c r="C34" s="23"/>
      <c r="D34" s="20" t="str">
        <f t="shared" si="5"/>
        <v>-</v>
      </c>
      <c r="E34" s="43" t="str">
        <f t="shared" si="8"/>
        <v>-</v>
      </c>
      <c r="F34" s="38">
        <f t="shared" si="17"/>
        <v>7314.4148515200004</v>
      </c>
      <c r="G34" s="23">
        <f t="shared" si="17"/>
        <v>8810.3494195200037</v>
      </c>
      <c r="H34" s="23">
        <f t="shared" si="17"/>
        <v>11633.84216671375</v>
      </c>
      <c r="I34" s="23">
        <f t="shared" si="17"/>
        <v>18315.31845571375</v>
      </c>
      <c r="J34" s="23">
        <f t="shared" si="17"/>
        <v>0</v>
      </c>
      <c r="K34" s="23">
        <f t="shared" si="16"/>
        <v>0</v>
      </c>
      <c r="L34" s="48">
        <v>0</v>
      </c>
      <c r="M34" s="28" t="str">
        <f t="shared" si="13"/>
        <v>-</v>
      </c>
      <c r="N34" s="41" t="str">
        <f t="shared" si="14"/>
        <v>-</v>
      </c>
    </row>
    <row r="35" spans="1:14" x14ac:dyDescent="0.2">
      <c r="A35" s="13">
        <f t="shared" si="15"/>
        <v>43927</v>
      </c>
      <c r="B35" s="9">
        <f t="shared" si="15"/>
        <v>27</v>
      </c>
      <c r="C35" s="15"/>
      <c r="D35" s="19" t="str">
        <f t="shared" si="5"/>
        <v>-</v>
      </c>
      <c r="E35" s="41" t="str">
        <f t="shared" si="8"/>
        <v>-</v>
      </c>
      <c r="F35" s="37">
        <f t="shared" si="17"/>
        <v>9216.1627129152002</v>
      </c>
      <c r="G35" s="15">
        <f t="shared" si="17"/>
        <v>11629.661233766405</v>
      </c>
      <c r="H35" s="15">
        <f t="shared" si="17"/>
        <v>16461.886665899958</v>
      </c>
      <c r="I35" s="15">
        <f t="shared" si="17"/>
        <v>29029.779752306295</v>
      </c>
      <c r="J35" s="15">
        <f t="shared" si="17"/>
        <v>0</v>
      </c>
      <c r="K35" s="15">
        <f t="shared" si="16"/>
        <v>0</v>
      </c>
      <c r="L35" s="48">
        <v>0</v>
      </c>
      <c r="M35" s="28" t="str">
        <f t="shared" si="13"/>
        <v>-</v>
      </c>
      <c r="N35" s="41" t="str">
        <f t="shared" si="14"/>
        <v>-</v>
      </c>
    </row>
    <row r="36" spans="1:14" x14ac:dyDescent="0.2">
      <c r="A36" s="13">
        <f t="shared" si="15"/>
        <v>43928</v>
      </c>
      <c r="B36" s="9">
        <f t="shared" si="15"/>
        <v>28</v>
      </c>
      <c r="C36" s="15"/>
      <c r="D36" s="19" t="str">
        <f t="shared" si="5"/>
        <v>-</v>
      </c>
      <c r="E36" s="41" t="str">
        <f t="shared" si="8"/>
        <v>-</v>
      </c>
      <c r="F36" s="37">
        <f t="shared" si="17"/>
        <v>11612.365018273153</v>
      </c>
      <c r="G36" s="15">
        <f t="shared" si="17"/>
        <v>15351.152828571654</v>
      </c>
      <c r="H36" s="15">
        <f t="shared" si="17"/>
        <v>23293.56963224844</v>
      </c>
      <c r="I36" s="15">
        <f t="shared" si="17"/>
        <v>46012.200907405473</v>
      </c>
      <c r="J36" s="15">
        <f t="shared" si="17"/>
        <v>0</v>
      </c>
      <c r="K36" s="15">
        <f t="shared" si="16"/>
        <v>0</v>
      </c>
      <c r="L36" s="48">
        <v>0</v>
      </c>
      <c r="M36" s="28" t="str">
        <f t="shared" si="13"/>
        <v>-</v>
      </c>
      <c r="N36" s="41" t="str">
        <f t="shared" si="14"/>
        <v>-</v>
      </c>
    </row>
    <row r="37" spans="1:14" x14ac:dyDescent="0.2">
      <c r="A37" s="13">
        <f t="shared" si="15"/>
        <v>43929</v>
      </c>
      <c r="B37" s="9">
        <f t="shared" si="15"/>
        <v>29</v>
      </c>
      <c r="C37" s="15"/>
      <c r="D37" s="19" t="str">
        <f t="shared" si="5"/>
        <v>-</v>
      </c>
      <c r="E37" s="41" t="str">
        <f t="shared" si="8"/>
        <v>-</v>
      </c>
      <c r="F37" s="37">
        <f t="shared" si="17"/>
        <v>14631.579923024172</v>
      </c>
      <c r="G37" s="15">
        <f t="shared" si="17"/>
        <v>20263.521733714584</v>
      </c>
      <c r="H37" s="15">
        <f t="shared" si="17"/>
        <v>32960.401029631546</v>
      </c>
      <c r="I37" s="15">
        <f t="shared" si="17"/>
        <v>72929.338438237668</v>
      </c>
      <c r="J37" s="15">
        <f t="shared" si="17"/>
        <v>0</v>
      </c>
      <c r="K37" s="15">
        <f t="shared" si="16"/>
        <v>0</v>
      </c>
      <c r="L37" s="48">
        <v>0</v>
      </c>
      <c r="M37" s="28" t="str">
        <f t="shared" si="13"/>
        <v>-</v>
      </c>
      <c r="N37" s="41" t="str">
        <f t="shared" si="14"/>
        <v>-</v>
      </c>
    </row>
    <row r="38" spans="1:14" x14ac:dyDescent="0.2">
      <c r="I38" s="31" t="s">
        <v>8</v>
      </c>
    </row>
  </sheetData>
  <mergeCells count="8">
    <mergeCell ref="L5:L7"/>
    <mergeCell ref="M5:M7"/>
    <mergeCell ref="N5:N7"/>
    <mergeCell ref="B5:B7"/>
    <mergeCell ref="C5:C7"/>
    <mergeCell ref="D5:D7"/>
    <mergeCell ref="E5:E7"/>
    <mergeCell ref="F5:K5"/>
  </mergeCells>
  <hyperlinks>
    <hyperlink ref="E2" r:id="rId1" xr:uid="{C157053A-852A-1A45-A335-093197B8DAD9}"/>
    <hyperlink ref="E3" r:id="rId2" xr:uid="{2BD539E5-B28A-6C40-BE6C-8E5BD06433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E3085-582A-F249-9800-3007FD8A27BF}">
  <dimension ref="A1:P39"/>
  <sheetViews>
    <sheetView topLeftCell="A8" workbookViewId="0">
      <selection activeCell="C33" sqref="C33:C38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3" max="13" width="10.83203125" style="11"/>
  </cols>
  <sheetData>
    <row r="1" spans="1:16" x14ac:dyDescent="0.2">
      <c r="E1" s="12"/>
      <c r="K1"/>
    </row>
    <row r="2" spans="1:16" x14ac:dyDescent="0.2">
      <c r="B2" t="s">
        <v>270</v>
      </c>
      <c r="E2" s="53" t="s">
        <v>271</v>
      </c>
    </row>
    <row r="3" spans="1:16" x14ac:dyDescent="0.2">
      <c r="B3" t="s">
        <v>13</v>
      </c>
      <c r="E3" s="12" t="s">
        <v>12</v>
      </c>
      <c r="I3" s="32"/>
    </row>
    <row r="6" spans="1:16" ht="26" customHeight="1" x14ac:dyDescent="0.2">
      <c r="B6" s="73" t="s">
        <v>2</v>
      </c>
      <c r="C6" s="79" t="s">
        <v>11</v>
      </c>
      <c r="D6" s="81" t="s">
        <v>9</v>
      </c>
      <c r="E6" s="77" t="s">
        <v>10</v>
      </c>
      <c r="F6" s="83" t="s">
        <v>7</v>
      </c>
      <c r="G6" s="83"/>
      <c r="H6" s="83"/>
      <c r="I6" s="83"/>
      <c r="J6" s="83"/>
      <c r="K6" s="83"/>
      <c r="L6" s="71" t="s">
        <v>265</v>
      </c>
      <c r="M6" s="75" t="s">
        <v>266</v>
      </c>
      <c r="N6" s="77" t="s">
        <v>267</v>
      </c>
    </row>
    <row r="7" spans="1:16" ht="34" customHeight="1" x14ac:dyDescent="0.2">
      <c r="B7" s="73"/>
      <c r="C7" s="79"/>
      <c r="D7" s="81"/>
      <c r="E7" s="77"/>
      <c r="F7" s="52" t="s">
        <v>255</v>
      </c>
      <c r="G7" s="52" t="s">
        <v>256</v>
      </c>
      <c r="H7" s="52" t="s">
        <v>257</v>
      </c>
      <c r="I7" s="52" t="s">
        <v>258</v>
      </c>
      <c r="J7" s="52" t="s">
        <v>269</v>
      </c>
      <c r="K7" s="52"/>
      <c r="L7" s="71"/>
      <c r="M7" s="75"/>
      <c r="N7" s="77"/>
    </row>
    <row r="8" spans="1:16" ht="27" customHeight="1" x14ac:dyDescent="0.2">
      <c r="B8" s="74"/>
      <c r="C8" s="80"/>
      <c r="D8" s="82"/>
      <c r="E8" s="78"/>
      <c r="F8" s="36">
        <v>1.26</v>
      </c>
      <c r="G8" s="5">
        <v>1.32</v>
      </c>
      <c r="H8" s="6">
        <v>1.415</v>
      </c>
      <c r="I8" s="7">
        <v>1.585</v>
      </c>
      <c r="J8" s="8">
        <v>2</v>
      </c>
      <c r="K8" s="4">
        <v>2.25</v>
      </c>
      <c r="L8" s="72"/>
      <c r="M8" s="76"/>
      <c r="N8" s="78"/>
    </row>
    <row r="9" spans="1:16" s="3" customFormat="1" x14ac:dyDescent="0.2">
      <c r="A9" s="13">
        <v>43900</v>
      </c>
      <c r="B9" s="9"/>
      <c r="C9" s="15">
        <v>6</v>
      </c>
      <c r="D9" s="22"/>
      <c r="E9" s="40"/>
      <c r="F9" s="37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48">
        <v>0</v>
      </c>
      <c r="M9" s="22"/>
      <c r="N9" s="40"/>
      <c r="P9"/>
    </row>
    <row r="10" spans="1:16" s="3" customFormat="1" x14ac:dyDescent="0.2">
      <c r="A10" s="13">
        <f>A9+1</f>
        <v>43901</v>
      </c>
      <c r="B10" s="9">
        <v>1</v>
      </c>
      <c r="C10" s="15">
        <v>11</v>
      </c>
      <c r="D10" s="17">
        <f>IF(C10&gt;0,C10/C9,"-")</f>
        <v>1.8333333333333333</v>
      </c>
      <c r="E10" s="41">
        <f t="shared" ref="E10:E13" si="0">IF(C10&gt;0,(C10/C$9)^(1/B10),"-")</f>
        <v>1.8333333333333333</v>
      </c>
      <c r="F10" s="37" t="str">
        <f t="shared" ref="F10:K25" si="1">IF($C11&gt;0,"",IF($C10&gt;0,$C10,F9*F$8))</f>
        <v/>
      </c>
      <c r="G10" s="15" t="str">
        <f t="shared" si="1"/>
        <v/>
      </c>
      <c r="H10" s="15" t="str">
        <f t="shared" si="1"/>
        <v/>
      </c>
      <c r="I10" s="15" t="str">
        <f t="shared" si="1"/>
        <v/>
      </c>
      <c r="J10" s="15" t="str">
        <f t="shared" si="1"/>
        <v/>
      </c>
      <c r="K10" s="15" t="str">
        <f t="shared" si="1"/>
        <v/>
      </c>
      <c r="L10" s="48">
        <v>0</v>
      </c>
      <c r="M10" s="19" t="str">
        <f>IF(L10&gt;0,L10/L9,"-")</f>
        <v>-</v>
      </c>
      <c r="N10" s="41" t="str">
        <f t="shared" ref="N10:N13" si="2">IF(L10&gt;0,(L10/L$9)^(1/K10),"-")</f>
        <v>-</v>
      </c>
      <c r="P10"/>
    </row>
    <row r="11" spans="1:16" s="3" customFormat="1" x14ac:dyDescent="0.2">
      <c r="A11" s="13">
        <f t="shared" ref="A11:B26" si="3">A10+1</f>
        <v>43902</v>
      </c>
      <c r="B11" s="9">
        <f>B10+1</f>
        <v>2</v>
      </c>
      <c r="C11" s="15">
        <v>13</v>
      </c>
      <c r="D11" s="17">
        <f t="shared" ref="D11:D38" si="4">IF(C11&gt;0,C11/C10,"-")</f>
        <v>1.1818181818181819</v>
      </c>
      <c r="E11" s="41">
        <f t="shared" si="0"/>
        <v>1.4719601443879744</v>
      </c>
      <c r="F11" s="37" t="str">
        <f t="shared" si="1"/>
        <v/>
      </c>
      <c r="G11" s="15" t="str">
        <f t="shared" si="1"/>
        <v/>
      </c>
      <c r="H11" s="15" t="str">
        <f t="shared" si="1"/>
        <v/>
      </c>
      <c r="I11" s="15" t="str">
        <f t="shared" si="1"/>
        <v/>
      </c>
      <c r="J11" s="15" t="str">
        <f t="shared" si="1"/>
        <v/>
      </c>
      <c r="K11" s="15" t="str">
        <f t="shared" si="1"/>
        <v/>
      </c>
      <c r="L11" s="48">
        <v>0</v>
      </c>
      <c r="M11" s="19" t="str">
        <f t="shared" ref="M11:M38" si="5">IF(L11&gt;0,L11/L10,"-")</f>
        <v>-</v>
      </c>
      <c r="N11" s="41" t="str">
        <f t="shared" si="2"/>
        <v>-</v>
      </c>
      <c r="P11"/>
    </row>
    <row r="12" spans="1:16" s="3" customFormat="1" x14ac:dyDescent="0.2">
      <c r="A12" s="13">
        <f t="shared" si="3"/>
        <v>43903</v>
      </c>
      <c r="B12" s="26">
        <f t="shared" si="3"/>
        <v>3</v>
      </c>
      <c r="C12" s="30">
        <v>13</v>
      </c>
      <c r="D12" s="29">
        <f t="shared" si="4"/>
        <v>1</v>
      </c>
      <c r="E12" s="42">
        <f t="shared" si="0"/>
        <v>1.2939893461093845</v>
      </c>
      <c r="F12" s="37" t="str">
        <f t="shared" si="1"/>
        <v/>
      </c>
      <c r="G12" s="15" t="str">
        <f t="shared" si="1"/>
        <v/>
      </c>
      <c r="H12" s="15" t="str">
        <f t="shared" si="1"/>
        <v/>
      </c>
      <c r="I12" s="15" t="str">
        <f t="shared" si="1"/>
        <v/>
      </c>
      <c r="J12" s="15" t="str">
        <f t="shared" si="1"/>
        <v/>
      </c>
      <c r="K12" s="15" t="str">
        <f t="shared" si="1"/>
        <v/>
      </c>
      <c r="L12" s="48">
        <v>0</v>
      </c>
      <c r="M12" s="28" t="str">
        <f t="shared" si="5"/>
        <v>-</v>
      </c>
      <c r="N12" s="42" t="str">
        <f t="shared" si="2"/>
        <v>-</v>
      </c>
      <c r="P12"/>
    </row>
    <row r="13" spans="1:16" s="3" customFormat="1" x14ac:dyDescent="0.2">
      <c r="A13" s="24">
        <f t="shared" si="3"/>
        <v>43904</v>
      </c>
      <c r="B13" s="10">
        <f t="shared" si="3"/>
        <v>4</v>
      </c>
      <c r="C13" s="23">
        <v>16</v>
      </c>
      <c r="D13" s="18">
        <f t="shared" si="4"/>
        <v>1.2307692307692308</v>
      </c>
      <c r="E13" s="43">
        <f t="shared" si="0"/>
        <v>1.2778862084925449</v>
      </c>
      <c r="F13" s="38" t="str">
        <f t="shared" si="1"/>
        <v/>
      </c>
      <c r="G13" s="23" t="str">
        <f t="shared" si="1"/>
        <v/>
      </c>
      <c r="H13" s="23" t="str">
        <f t="shared" si="1"/>
        <v/>
      </c>
      <c r="I13" s="23" t="str">
        <f t="shared" si="1"/>
        <v/>
      </c>
      <c r="J13" s="23" t="str">
        <f t="shared" si="1"/>
        <v/>
      </c>
      <c r="K13" s="23" t="str">
        <f t="shared" si="1"/>
        <v/>
      </c>
      <c r="L13" s="48">
        <v>0</v>
      </c>
      <c r="M13" s="20" t="str">
        <f t="shared" si="5"/>
        <v>-</v>
      </c>
      <c r="N13" s="43" t="str">
        <f t="shared" si="2"/>
        <v>-</v>
      </c>
      <c r="P13"/>
    </row>
    <row r="14" spans="1:16" s="3" customFormat="1" x14ac:dyDescent="0.2">
      <c r="A14" s="24">
        <f t="shared" si="3"/>
        <v>43905</v>
      </c>
      <c r="B14" s="10">
        <f t="shared" si="3"/>
        <v>5</v>
      </c>
      <c r="C14" s="23">
        <v>20</v>
      </c>
      <c r="D14" s="18">
        <f t="shared" si="4"/>
        <v>1.25</v>
      </c>
      <c r="E14" s="43">
        <f>IF(C14&gt;0,(C14/C$9)^(1/B14),"-")</f>
        <v>1.2722596365393921</v>
      </c>
      <c r="F14" s="38" t="str">
        <f t="shared" si="1"/>
        <v/>
      </c>
      <c r="G14" s="23" t="str">
        <f t="shared" si="1"/>
        <v/>
      </c>
      <c r="H14" s="23" t="str">
        <f t="shared" si="1"/>
        <v/>
      </c>
      <c r="I14" s="23" t="str">
        <f t="shared" si="1"/>
        <v/>
      </c>
      <c r="J14" s="23" t="str">
        <f t="shared" si="1"/>
        <v/>
      </c>
      <c r="K14" s="23" t="str">
        <f t="shared" si="1"/>
        <v/>
      </c>
      <c r="L14" s="48">
        <v>0</v>
      </c>
      <c r="M14" s="20" t="str">
        <f t="shared" si="5"/>
        <v>-</v>
      </c>
      <c r="N14" s="43" t="str">
        <f>IF(L14&gt;0,(L14/L$9)^(1/K14),"-")</f>
        <v>-</v>
      </c>
      <c r="P14"/>
    </row>
    <row r="15" spans="1:16" s="3" customFormat="1" x14ac:dyDescent="0.2">
      <c r="A15" s="13">
        <f t="shared" si="3"/>
        <v>43906</v>
      </c>
      <c r="B15" s="9">
        <f t="shared" si="3"/>
        <v>6</v>
      </c>
      <c r="C15" s="15">
        <v>25</v>
      </c>
      <c r="D15" s="17">
        <f t="shared" si="4"/>
        <v>1.25</v>
      </c>
      <c r="E15" s="41">
        <f t="shared" ref="E15:E38" si="6">IF(C15&gt;0,(C15/C$9)^(1/B15),"-")</f>
        <v>1.2685223586294079</v>
      </c>
      <c r="F15" s="37" t="str">
        <f t="shared" si="1"/>
        <v/>
      </c>
      <c r="G15" s="15" t="str">
        <f t="shared" si="1"/>
        <v/>
      </c>
      <c r="H15" s="15" t="str">
        <f t="shared" si="1"/>
        <v/>
      </c>
      <c r="I15" s="15" t="str">
        <f t="shared" si="1"/>
        <v/>
      </c>
      <c r="J15" s="15" t="str">
        <f t="shared" si="1"/>
        <v/>
      </c>
      <c r="K15" s="15" t="str">
        <f t="shared" si="1"/>
        <v/>
      </c>
      <c r="L15" s="48">
        <v>0</v>
      </c>
      <c r="M15" s="19" t="str">
        <f t="shared" si="5"/>
        <v>-</v>
      </c>
      <c r="N15" s="41" t="str">
        <f t="shared" ref="N15" si="7">IF(L15&gt;0,(L15/L$9)^(1/K15),"-")</f>
        <v>-</v>
      </c>
      <c r="P15"/>
    </row>
    <row r="16" spans="1:16" s="3" customFormat="1" x14ac:dyDescent="0.2">
      <c r="A16" s="13">
        <f t="shared" si="3"/>
        <v>43907</v>
      </c>
      <c r="B16" s="9">
        <f t="shared" si="3"/>
        <v>7</v>
      </c>
      <c r="C16" s="15">
        <v>30</v>
      </c>
      <c r="D16" s="17">
        <f t="shared" si="4"/>
        <v>1.2</v>
      </c>
      <c r="E16" s="41">
        <f t="shared" si="6"/>
        <v>1.2584989506418267</v>
      </c>
      <c r="F16" s="37" t="str">
        <f t="shared" si="1"/>
        <v/>
      </c>
      <c r="G16" s="15" t="str">
        <f t="shared" si="1"/>
        <v/>
      </c>
      <c r="H16" s="15" t="str">
        <f t="shared" si="1"/>
        <v/>
      </c>
      <c r="I16" s="15" t="str">
        <f t="shared" si="1"/>
        <v/>
      </c>
      <c r="J16" s="15" t="str">
        <f t="shared" si="1"/>
        <v/>
      </c>
      <c r="K16" s="15" t="str">
        <f t="shared" si="1"/>
        <v/>
      </c>
      <c r="L16" s="48">
        <v>1</v>
      </c>
      <c r="M16" s="19"/>
      <c r="N16" s="41"/>
      <c r="P16"/>
    </row>
    <row r="17" spans="1:16" s="3" customFormat="1" x14ac:dyDescent="0.2">
      <c r="A17" s="13">
        <f t="shared" si="3"/>
        <v>43908</v>
      </c>
      <c r="B17" s="9">
        <f t="shared" si="3"/>
        <v>8</v>
      </c>
      <c r="C17" s="15">
        <v>39</v>
      </c>
      <c r="D17" s="17">
        <f t="shared" si="4"/>
        <v>1.3</v>
      </c>
      <c r="E17" s="41">
        <f t="shared" si="6"/>
        <v>1.263613245335522</v>
      </c>
      <c r="F17" s="37" t="str">
        <f t="shared" si="1"/>
        <v/>
      </c>
      <c r="G17" s="15" t="str">
        <f t="shared" si="1"/>
        <v/>
      </c>
      <c r="H17" s="15" t="str">
        <f t="shared" si="1"/>
        <v/>
      </c>
      <c r="I17" s="15" t="str">
        <f t="shared" si="1"/>
        <v/>
      </c>
      <c r="J17" s="15" t="str">
        <f t="shared" si="1"/>
        <v/>
      </c>
      <c r="K17" s="15" t="str">
        <f t="shared" si="1"/>
        <v/>
      </c>
      <c r="L17" s="48">
        <v>2</v>
      </c>
      <c r="M17" s="19">
        <f t="shared" si="5"/>
        <v>2</v>
      </c>
      <c r="N17" s="41">
        <f>IF(L17&gt;0,(L17/L$17)^(1/(B17-7)),"-")</f>
        <v>1</v>
      </c>
      <c r="P17"/>
    </row>
    <row r="18" spans="1:16" s="3" customFormat="1" x14ac:dyDescent="0.2">
      <c r="A18" s="13">
        <f t="shared" si="3"/>
        <v>43909</v>
      </c>
      <c r="B18" s="9">
        <f t="shared" si="3"/>
        <v>9</v>
      </c>
      <c r="C18" s="15">
        <v>60</v>
      </c>
      <c r="D18" s="17">
        <f t="shared" si="4"/>
        <v>1.5384615384615385</v>
      </c>
      <c r="E18" s="41">
        <f t="shared" si="6"/>
        <v>1.2915496650148839</v>
      </c>
      <c r="F18" s="37" t="str">
        <f t="shared" si="1"/>
        <v/>
      </c>
      <c r="G18" s="15" t="str">
        <f t="shared" si="1"/>
        <v/>
      </c>
      <c r="H18" s="15" t="str">
        <f t="shared" si="1"/>
        <v/>
      </c>
      <c r="I18" s="15" t="str">
        <f t="shared" si="1"/>
        <v/>
      </c>
      <c r="J18" s="15" t="str">
        <f t="shared" si="1"/>
        <v/>
      </c>
      <c r="K18" s="15" t="str">
        <f t="shared" si="1"/>
        <v/>
      </c>
      <c r="L18" s="48">
        <v>2</v>
      </c>
      <c r="M18" s="19">
        <f t="shared" si="5"/>
        <v>1</v>
      </c>
      <c r="N18" s="41">
        <f>IF(L18&gt;0,(L18/L$17)^(1/(B18-7)),"-")</f>
        <v>1</v>
      </c>
      <c r="P18"/>
    </row>
    <row r="19" spans="1:16" s="3" customFormat="1" x14ac:dyDescent="0.2">
      <c r="A19" s="13">
        <f t="shared" si="3"/>
        <v>43910</v>
      </c>
      <c r="B19" s="26">
        <f t="shared" si="3"/>
        <v>10</v>
      </c>
      <c r="C19" s="30">
        <v>86</v>
      </c>
      <c r="D19" s="29">
        <f t="shared" si="4"/>
        <v>1.4333333333333333</v>
      </c>
      <c r="E19" s="42">
        <f t="shared" si="6"/>
        <v>1.3050727452433557</v>
      </c>
      <c r="F19" s="39" t="str">
        <f t="shared" si="1"/>
        <v/>
      </c>
      <c r="G19" s="30" t="str">
        <f t="shared" si="1"/>
        <v/>
      </c>
      <c r="H19" s="30" t="str">
        <f t="shared" si="1"/>
        <v/>
      </c>
      <c r="I19" s="30" t="str">
        <f t="shared" si="1"/>
        <v/>
      </c>
      <c r="J19" s="30" t="str">
        <f t="shared" si="1"/>
        <v/>
      </c>
      <c r="K19" s="30" t="str">
        <f t="shared" si="1"/>
        <v/>
      </c>
      <c r="L19" s="48">
        <v>2</v>
      </c>
      <c r="M19" s="28">
        <f t="shared" si="5"/>
        <v>1</v>
      </c>
      <c r="N19" s="41">
        <f>IF(L19&gt;0,(L19/L$17)^(1/(B19-7)),"-")</f>
        <v>1</v>
      </c>
      <c r="P19"/>
    </row>
    <row r="20" spans="1:16" s="3" customFormat="1" x14ac:dyDescent="0.2">
      <c r="A20" s="24">
        <f t="shared" si="3"/>
        <v>43911</v>
      </c>
      <c r="B20" s="10">
        <f t="shared" si="3"/>
        <v>11</v>
      </c>
      <c r="C20" s="23">
        <v>128</v>
      </c>
      <c r="D20" s="18">
        <f t="shared" si="4"/>
        <v>1.4883720930232558</v>
      </c>
      <c r="E20" s="43">
        <f t="shared" si="6"/>
        <v>1.3207588210793384</v>
      </c>
      <c r="F20" s="38" t="str">
        <f t="shared" si="1"/>
        <v/>
      </c>
      <c r="G20" s="23" t="str">
        <f t="shared" si="1"/>
        <v/>
      </c>
      <c r="H20" s="23" t="str">
        <f t="shared" si="1"/>
        <v/>
      </c>
      <c r="I20" s="23" t="str">
        <f t="shared" si="1"/>
        <v/>
      </c>
      <c r="J20" s="23" t="str">
        <f t="shared" si="1"/>
        <v/>
      </c>
      <c r="K20" s="23" t="str">
        <f t="shared" si="1"/>
        <v/>
      </c>
      <c r="L20" s="48">
        <v>2</v>
      </c>
      <c r="M20" s="28">
        <f t="shared" si="5"/>
        <v>1</v>
      </c>
      <c r="N20" s="41">
        <f>IF(L20&gt;0,(L20/L$17)^(1/(B20-7)),"-")</f>
        <v>1</v>
      </c>
      <c r="P20"/>
    </row>
    <row r="21" spans="1:16" s="3" customFormat="1" x14ac:dyDescent="0.2">
      <c r="A21" s="24">
        <f t="shared" si="3"/>
        <v>43912</v>
      </c>
      <c r="B21" s="10">
        <f t="shared" si="3"/>
        <v>12</v>
      </c>
      <c r="C21" s="23">
        <v>204</v>
      </c>
      <c r="D21" s="18">
        <f t="shared" si="4"/>
        <v>1.59375</v>
      </c>
      <c r="E21" s="43">
        <f t="shared" si="6"/>
        <v>1.3416005977157819</v>
      </c>
      <c r="F21" s="38" t="str">
        <f t="shared" si="1"/>
        <v/>
      </c>
      <c r="G21" s="23" t="str">
        <f t="shared" si="1"/>
        <v/>
      </c>
      <c r="H21" s="23" t="str">
        <f t="shared" si="1"/>
        <v/>
      </c>
      <c r="I21" s="23" t="str">
        <f t="shared" si="1"/>
        <v/>
      </c>
      <c r="J21" s="23" t="str">
        <f t="shared" si="1"/>
        <v/>
      </c>
      <c r="K21" s="23" t="str">
        <f t="shared" si="1"/>
        <v/>
      </c>
      <c r="L21" s="48">
        <v>4</v>
      </c>
      <c r="M21" s="28">
        <f t="shared" si="5"/>
        <v>2</v>
      </c>
      <c r="N21" s="41">
        <f t="shared" ref="N21:N38" si="8">IF(L21&gt;0,(L21/L$17)^(1/(B21-7)),"-")</f>
        <v>1.1486983549970351</v>
      </c>
      <c r="P21"/>
    </row>
    <row r="22" spans="1:16" s="3" customFormat="1" x14ac:dyDescent="0.2">
      <c r="A22" s="13">
        <f t="shared" si="3"/>
        <v>43913</v>
      </c>
      <c r="B22" s="9">
        <f t="shared" si="3"/>
        <v>13</v>
      </c>
      <c r="C22" s="15">
        <v>270</v>
      </c>
      <c r="D22" s="17">
        <f t="shared" si="4"/>
        <v>1.3235294117647058</v>
      </c>
      <c r="E22" s="41">
        <f t="shared" si="6"/>
        <v>1.3402017891197602</v>
      </c>
      <c r="F22" s="37" t="str">
        <f t="shared" si="1"/>
        <v/>
      </c>
      <c r="G22" s="15" t="str">
        <f t="shared" si="1"/>
        <v/>
      </c>
      <c r="H22" s="15" t="str">
        <f t="shared" si="1"/>
        <v/>
      </c>
      <c r="I22" s="15" t="str">
        <f t="shared" si="1"/>
        <v/>
      </c>
      <c r="J22" s="15" t="str">
        <f t="shared" si="1"/>
        <v/>
      </c>
      <c r="K22" s="15" t="str">
        <f t="shared" si="1"/>
        <v/>
      </c>
      <c r="L22" s="48">
        <v>6</v>
      </c>
      <c r="M22" s="28">
        <f t="shared" si="5"/>
        <v>1.5</v>
      </c>
      <c r="N22" s="41">
        <f t="shared" si="8"/>
        <v>1.2009369551760027</v>
      </c>
      <c r="P22"/>
    </row>
    <row r="23" spans="1:16" s="3" customFormat="1" x14ac:dyDescent="0.2">
      <c r="A23" s="13">
        <f t="shared" si="3"/>
        <v>43914</v>
      </c>
      <c r="B23" s="9">
        <f t="shared" si="3"/>
        <v>14</v>
      </c>
      <c r="C23" s="15">
        <v>368</v>
      </c>
      <c r="D23" s="17">
        <f t="shared" si="4"/>
        <v>1.3629629629629629</v>
      </c>
      <c r="E23" s="41">
        <f t="shared" si="6"/>
        <v>1.3418149058407074</v>
      </c>
      <c r="F23" s="37" t="str">
        <f t="shared" si="1"/>
        <v/>
      </c>
      <c r="G23" s="15" t="str">
        <f t="shared" si="1"/>
        <v/>
      </c>
      <c r="H23" s="15" t="str">
        <f t="shared" si="1"/>
        <v/>
      </c>
      <c r="I23" s="15" t="str">
        <f t="shared" si="1"/>
        <v/>
      </c>
      <c r="J23" s="15" t="str">
        <f t="shared" si="1"/>
        <v/>
      </c>
      <c r="K23" s="15" t="str">
        <f t="shared" si="1"/>
        <v/>
      </c>
      <c r="L23" s="48">
        <v>7</v>
      </c>
      <c r="M23" s="28">
        <f t="shared" si="5"/>
        <v>1.1666666666666667</v>
      </c>
      <c r="N23" s="41">
        <f t="shared" si="8"/>
        <v>1.1959802456254809</v>
      </c>
      <c r="P23"/>
    </row>
    <row r="24" spans="1:16" s="3" customFormat="1" x14ac:dyDescent="0.2">
      <c r="A24" s="13">
        <f t="shared" si="3"/>
        <v>43915</v>
      </c>
      <c r="B24" s="9">
        <f t="shared" si="3"/>
        <v>15</v>
      </c>
      <c r="C24" s="15">
        <v>477</v>
      </c>
      <c r="D24" s="17">
        <f t="shared" si="4"/>
        <v>1.2961956521739131</v>
      </c>
      <c r="E24" s="41">
        <f t="shared" si="6"/>
        <v>1.3387242855336572</v>
      </c>
      <c r="F24" s="37" t="str">
        <f t="shared" si="1"/>
        <v/>
      </c>
      <c r="G24" s="15" t="str">
        <f t="shared" si="1"/>
        <v/>
      </c>
      <c r="H24" s="15" t="str">
        <f t="shared" si="1"/>
        <v/>
      </c>
      <c r="I24" s="15" t="str">
        <f t="shared" si="1"/>
        <v/>
      </c>
      <c r="J24" s="15" t="str">
        <f t="shared" si="1"/>
        <v/>
      </c>
      <c r="K24" s="15" t="str">
        <f t="shared" si="1"/>
        <v/>
      </c>
      <c r="L24" s="48">
        <v>12</v>
      </c>
      <c r="M24" s="28">
        <f t="shared" si="5"/>
        <v>1.7142857142857142</v>
      </c>
      <c r="N24" s="41">
        <f t="shared" si="8"/>
        <v>1.2510334048590739</v>
      </c>
      <c r="P24"/>
    </row>
    <row r="25" spans="1:16" s="3" customFormat="1" x14ac:dyDescent="0.2">
      <c r="A25" s="13">
        <f t="shared" si="3"/>
        <v>43916</v>
      </c>
      <c r="B25" s="9">
        <f t="shared" si="3"/>
        <v>16</v>
      </c>
      <c r="C25" s="15">
        <v>645</v>
      </c>
      <c r="D25" s="17">
        <f t="shared" si="4"/>
        <v>1.3522012578616351</v>
      </c>
      <c r="E25" s="41">
        <f t="shared" si="6"/>
        <v>1.3395626471613546</v>
      </c>
      <c r="F25" s="37" t="str">
        <f t="shared" si="1"/>
        <v/>
      </c>
      <c r="G25" s="15" t="str">
        <f t="shared" si="1"/>
        <v/>
      </c>
      <c r="H25" s="15" t="str">
        <f t="shared" si="1"/>
        <v/>
      </c>
      <c r="I25" s="15" t="str">
        <f t="shared" si="1"/>
        <v/>
      </c>
      <c r="J25" s="15" t="str">
        <f t="shared" si="1"/>
        <v/>
      </c>
      <c r="K25" s="15" t="str">
        <f t="shared" si="1"/>
        <v/>
      </c>
      <c r="L25" s="48">
        <v>14</v>
      </c>
      <c r="M25" s="28">
        <f t="shared" si="5"/>
        <v>1.1666666666666667</v>
      </c>
      <c r="N25" s="41">
        <f t="shared" si="8"/>
        <v>1.2413658170152087</v>
      </c>
      <c r="P25"/>
    </row>
    <row r="26" spans="1:16" s="3" customFormat="1" x14ac:dyDescent="0.2">
      <c r="A26" s="13">
        <f t="shared" si="3"/>
        <v>43917</v>
      </c>
      <c r="B26" s="26">
        <f t="shared" si="3"/>
        <v>17</v>
      </c>
      <c r="C26" s="30">
        <v>979</v>
      </c>
      <c r="D26" s="29">
        <f t="shared" si="4"/>
        <v>1.5178294573643412</v>
      </c>
      <c r="E26" s="42">
        <f t="shared" si="6"/>
        <v>1.3494437638719865</v>
      </c>
      <c r="F26" s="39" t="str">
        <f t="shared" ref="F26:K38" si="9">IF($C27&gt;0,"",IF($C26&gt;0,$C26,F25*F$8))</f>
        <v/>
      </c>
      <c r="G26" s="30" t="str">
        <f t="shared" si="9"/>
        <v/>
      </c>
      <c r="H26" s="30" t="str">
        <f t="shared" si="9"/>
        <v/>
      </c>
      <c r="I26" s="30" t="str">
        <f t="shared" si="9"/>
        <v/>
      </c>
      <c r="J26" s="30" t="str">
        <f t="shared" si="9"/>
        <v/>
      </c>
      <c r="K26" s="30" t="str">
        <f t="shared" si="9"/>
        <v/>
      </c>
      <c r="L26" s="48">
        <v>17</v>
      </c>
      <c r="M26" s="28">
        <f t="shared" si="5"/>
        <v>1.2142857142857142</v>
      </c>
      <c r="N26" s="41">
        <f t="shared" si="8"/>
        <v>1.2386308499811036</v>
      </c>
      <c r="P26"/>
    </row>
    <row r="27" spans="1:16" s="3" customFormat="1" x14ac:dyDescent="0.2">
      <c r="A27" s="24">
        <f t="shared" ref="A27:B38" si="10">A26+1</f>
        <v>43918</v>
      </c>
      <c r="B27" s="10">
        <f t="shared" si="10"/>
        <v>18</v>
      </c>
      <c r="C27" s="23">
        <v>1232</v>
      </c>
      <c r="D27" s="18">
        <f t="shared" si="4"/>
        <v>1.2584269662921348</v>
      </c>
      <c r="E27" s="43">
        <f t="shared" si="6"/>
        <v>1.3442188148168019</v>
      </c>
      <c r="F27" s="38" t="str">
        <f t="shared" si="9"/>
        <v/>
      </c>
      <c r="G27" s="23" t="str">
        <f t="shared" si="9"/>
        <v/>
      </c>
      <c r="H27" s="23" t="str">
        <f t="shared" si="9"/>
        <v/>
      </c>
      <c r="I27" s="23" t="str">
        <f t="shared" si="9"/>
        <v/>
      </c>
      <c r="J27" s="23" t="str">
        <f t="shared" si="9"/>
        <v/>
      </c>
      <c r="K27" s="23" t="str">
        <f t="shared" si="9"/>
        <v/>
      </c>
      <c r="L27" s="48">
        <v>31</v>
      </c>
      <c r="M27" s="28">
        <f t="shared" si="5"/>
        <v>1.8235294117647058</v>
      </c>
      <c r="N27" s="41">
        <f t="shared" si="8"/>
        <v>1.282956621565192</v>
      </c>
      <c r="P27"/>
    </row>
    <row r="28" spans="1:16" s="3" customFormat="1" x14ac:dyDescent="0.2">
      <c r="A28" s="24">
        <f t="shared" si="10"/>
        <v>43919</v>
      </c>
      <c r="B28" s="10">
        <f t="shared" si="10"/>
        <v>19</v>
      </c>
      <c r="C28" s="23">
        <v>1514</v>
      </c>
      <c r="D28" s="18">
        <f t="shared" si="4"/>
        <v>1.2288961038961039</v>
      </c>
      <c r="E28" s="43">
        <f t="shared" si="6"/>
        <v>1.337887872718017</v>
      </c>
      <c r="F28" s="38" t="str">
        <f t="shared" si="9"/>
        <v/>
      </c>
      <c r="G28" s="23" t="str">
        <f t="shared" si="9"/>
        <v/>
      </c>
      <c r="H28" s="23" t="str">
        <f t="shared" si="9"/>
        <v/>
      </c>
      <c r="I28" s="23" t="str">
        <f t="shared" si="9"/>
        <v/>
      </c>
      <c r="J28" s="23" t="str">
        <f t="shared" si="9"/>
        <v/>
      </c>
      <c r="K28" s="23" t="str">
        <f t="shared" si="9"/>
        <v/>
      </c>
      <c r="L28" s="48">
        <v>32</v>
      </c>
      <c r="M28" s="28">
        <f t="shared" si="5"/>
        <v>1.032258064516129</v>
      </c>
      <c r="N28" s="41">
        <f t="shared" si="8"/>
        <v>1.2599210498948732</v>
      </c>
      <c r="P28"/>
    </row>
    <row r="29" spans="1:16" x14ac:dyDescent="0.2">
      <c r="A29" s="13">
        <f t="shared" si="10"/>
        <v>43920</v>
      </c>
      <c r="B29" s="9">
        <f t="shared" si="10"/>
        <v>20</v>
      </c>
      <c r="C29" s="15">
        <v>1786</v>
      </c>
      <c r="D29" s="17">
        <f t="shared" si="4"/>
        <v>1.179656538969617</v>
      </c>
      <c r="E29" s="41">
        <f t="shared" si="6"/>
        <v>1.3294943933899781</v>
      </c>
      <c r="F29" s="37" t="str">
        <f t="shared" si="9"/>
        <v/>
      </c>
      <c r="G29" s="15" t="str">
        <f t="shared" si="9"/>
        <v/>
      </c>
      <c r="H29" s="15" t="str">
        <f t="shared" si="9"/>
        <v/>
      </c>
      <c r="I29" s="15" t="str">
        <f t="shared" si="9"/>
        <v/>
      </c>
      <c r="J29" s="15" t="str">
        <f t="shared" si="9"/>
        <v/>
      </c>
      <c r="K29" s="15" t="str">
        <f t="shared" si="9"/>
        <v/>
      </c>
      <c r="L29" s="68">
        <v>35</v>
      </c>
      <c r="M29" s="28">
        <f t="shared" si="5"/>
        <v>1.09375</v>
      </c>
      <c r="N29" s="41">
        <f t="shared" si="8"/>
        <v>1.2462877074084489</v>
      </c>
      <c r="O29" s="49">
        <v>11658</v>
      </c>
    </row>
    <row r="30" spans="1:16" x14ac:dyDescent="0.2">
      <c r="A30" s="13">
        <f t="shared" si="10"/>
        <v>43921</v>
      </c>
      <c r="B30" s="9">
        <f t="shared" si="10"/>
        <v>21</v>
      </c>
      <c r="C30" s="15">
        <v>2159</v>
      </c>
      <c r="D30" s="17">
        <f t="shared" si="4"/>
        <v>1.2088465845464726</v>
      </c>
      <c r="E30" s="41">
        <f t="shared" si="6"/>
        <v>1.3234852755079536</v>
      </c>
      <c r="F30" s="37" t="str">
        <f t="shared" si="9"/>
        <v/>
      </c>
      <c r="G30" s="15" t="str">
        <f t="shared" si="9"/>
        <v/>
      </c>
      <c r="H30" s="15" t="str">
        <f t="shared" si="9"/>
        <v/>
      </c>
      <c r="I30" s="15" t="str">
        <f t="shared" si="9"/>
        <v/>
      </c>
      <c r="J30" s="15" t="str">
        <f t="shared" si="9"/>
        <v/>
      </c>
      <c r="K30" s="15" t="str">
        <f t="shared" si="9"/>
        <v/>
      </c>
      <c r="L30" s="69">
        <v>49</v>
      </c>
      <c r="M30" s="28">
        <f t="shared" si="5"/>
        <v>1.4</v>
      </c>
      <c r="N30" s="41">
        <f t="shared" si="8"/>
        <v>1.256684182789082</v>
      </c>
      <c r="O30" s="49">
        <v>13373</v>
      </c>
    </row>
    <row r="31" spans="1:16" x14ac:dyDescent="0.2">
      <c r="A31" s="13">
        <f t="shared" si="10"/>
        <v>43922</v>
      </c>
      <c r="B31" s="9">
        <f t="shared" si="10"/>
        <v>22</v>
      </c>
      <c r="C31" s="15">
        <v>2565</v>
      </c>
      <c r="D31" s="17">
        <f t="shared" si="4"/>
        <v>1.1880500231588698</v>
      </c>
      <c r="E31" s="41">
        <f t="shared" si="6"/>
        <v>1.3170067638678635</v>
      </c>
      <c r="F31" s="37" t="str">
        <f t="shared" si="9"/>
        <v/>
      </c>
      <c r="G31" s="15" t="str">
        <f t="shared" si="9"/>
        <v/>
      </c>
      <c r="H31" s="15" t="str">
        <f t="shared" si="9"/>
        <v/>
      </c>
      <c r="I31" s="15" t="str">
        <f t="shared" si="9"/>
        <v/>
      </c>
      <c r="J31" s="15" t="str">
        <f t="shared" si="9"/>
        <v/>
      </c>
      <c r="K31" s="15"/>
      <c r="L31" s="69">
        <v>65</v>
      </c>
      <c r="M31" s="28">
        <f t="shared" si="5"/>
        <v>1.3265306122448979</v>
      </c>
      <c r="N31" s="41">
        <f t="shared" si="8"/>
        <v>1.2612239932132918</v>
      </c>
    </row>
    <row r="32" spans="1:16" x14ac:dyDescent="0.2">
      <c r="A32" s="13">
        <f t="shared" si="10"/>
        <v>43923</v>
      </c>
      <c r="B32" s="9">
        <f t="shared" si="10"/>
        <v>23</v>
      </c>
      <c r="C32" s="15">
        <v>3039</v>
      </c>
      <c r="D32" s="17">
        <f t="shared" si="4"/>
        <v>1.184795321637427</v>
      </c>
      <c r="E32" s="41">
        <f t="shared" si="6"/>
        <v>1.3109629285057793</v>
      </c>
      <c r="F32" s="37">
        <f t="shared" si="9"/>
        <v>3039</v>
      </c>
      <c r="G32" s="15">
        <f t="shared" si="9"/>
        <v>3039</v>
      </c>
      <c r="H32" s="15">
        <f t="shared" si="9"/>
        <v>3039</v>
      </c>
      <c r="I32" s="15">
        <f t="shared" si="9"/>
        <v>3039</v>
      </c>
      <c r="J32" s="15">
        <f t="shared" si="9"/>
        <v>3039</v>
      </c>
      <c r="K32" s="15">
        <f t="shared" si="9"/>
        <v>3039</v>
      </c>
      <c r="L32" s="69">
        <v>78</v>
      </c>
      <c r="M32" s="28">
        <f t="shared" si="5"/>
        <v>1.2</v>
      </c>
      <c r="N32" s="41">
        <f t="shared" si="8"/>
        <v>1.2573075919348942</v>
      </c>
    </row>
    <row r="33" spans="1:14" x14ac:dyDescent="0.2">
      <c r="A33" s="13">
        <f t="shared" si="10"/>
        <v>43924</v>
      </c>
      <c r="B33" s="9">
        <f t="shared" si="10"/>
        <v>24</v>
      </c>
      <c r="C33" s="15"/>
      <c r="D33" s="19" t="str">
        <f t="shared" si="4"/>
        <v>-</v>
      </c>
      <c r="E33" s="41" t="str">
        <f t="shared" si="6"/>
        <v>-</v>
      </c>
      <c r="F33" s="37">
        <f t="shared" si="9"/>
        <v>3829.14</v>
      </c>
      <c r="G33" s="15">
        <f t="shared" si="9"/>
        <v>4011.48</v>
      </c>
      <c r="H33" s="15">
        <f t="shared" si="9"/>
        <v>4300.1850000000004</v>
      </c>
      <c r="I33" s="15">
        <f t="shared" si="9"/>
        <v>4816.8149999999996</v>
      </c>
      <c r="J33" s="15"/>
      <c r="K33" s="15">
        <f t="shared" si="9"/>
        <v>6837.75</v>
      </c>
      <c r="L33" s="69"/>
      <c r="M33" s="28" t="str">
        <f t="shared" si="5"/>
        <v>-</v>
      </c>
      <c r="N33" s="41" t="str">
        <f t="shared" si="8"/>
        <v>-</v>
      </c>
    </row>
    <row r="34" spans="1:14" x14ac:dyDescent="0.2">
      <c r="A34" s="24">
        <f t="shared" si="10"/>
        <v>43925</v>
      </c>
      <c r="B34" s="10">
        <f t="shared" si="10"/>
        <v>25</v>
      </c>
      <c r="C34" s="23"/>
      <c r="D34" s="20" t="str">
        <f t="shared" si="4"/>
        <v>-</v>
      </c>
      <c r="E34" s="43" t="str">
        <f t="shared" si="6"/>
        <v>-</v>
      </c>
      <c r="F34" s="38">
        <f t="shared" si="9"/>
        <v>4824.7164000000002</v>
      </c>
      <c r="G34" s="23">
        <f t="shared" si="9"/>
        <v>5295.1536000000006</v>
      </c>
      <c r="H34" s="23">
        <f t="shared" si="9"/>
        <v>6084.7617750000009</v>
      </c>
      <c r="I34" s="23">
        <f t="shared" si="9"/>
        <v>7634.6517749999994</v>
      </c>
      <c r="J34" s="15">
        <f t="shared" si="9"/>
        <v>0</v>
      </c>
      <c r="K34" s="15">
        <f t="shared" si="9"/>
        <v>15384.9375</v>
      </c>
      <c r="L34" s="69"/>
      <c r="M34" s="28" t="str">
        <f t="shared" si="5"/>
        <v>-</v>
      </c>
      <c r="N34" s="41" t="str">
        <f t="shared" si="8"/>
        <v>-</v>
      </c>
    </row>
    <row r="35" spans="1:14" x14ac:dyDescent="0.2">
      <c r="A35" s="24">
        <f t="shared" si="10"/>
        <v>43926</v>
      </c>
      <c r="B35" s="10">
        <f t="shared" si="10"/>
        <v>26</v>
      </c>
      <c r="C35" s="23"/>
      <c r="D35" s="20" t="str">
        <f t="shared" si="4"/>
        <v>-</v>
      </c>
      <c r="E35" s="43" t="str">
        <f t="shared" si="6"/>
        <v>-</v>
      </c>
      <c r="F35" s="38">
        <f t="shared" si="9"/>
        <v>6079.142664</v>
      </c>
      <c r="G35" s="23">
        <f t="shared" si="9"/>
        <v>6989.6027520000007</v>
      </c>
      <c r="H35" s="23">
        <f t="shared" si="9"/>
        <v>8609.937911625002</v>
      </c>
      <c r="I35" s="23">
        <f t="shared" si="9"/>
        <v>12100.923063374999</v>
      </c>
      <c r="J35" s="15">
        <f t="shared" si="9"/>
        <v>0</v>
      </c>
      <c r="K35" s="15">
        <f t="shared" si="9"/>
        <v>34616.109375</v>
      </c>
      <c r="L35" s="69"/>
      <c r="M35" s="28" t="str">
        <f t="shared" si="5"/>
        <v>-</v>
      </c>
      <c r="N35" s="41" t="str">
        <f t="shared" si="8"/>
        <v>-</v>
      </c>
    </row>
    <row r="36" spans="1:14" x14ac:dyDescent="0.2">
      <c r="A36" s="13">
        <f t="shared" si="10"/>
        <v>43927</v>
      </c>
      <c r="B36" s="9">
        <f t="shared" si="10"/>
        <v>27</v>
      </c>
      <c r="C36" s="15"/>
      <c r="D36" s="19" t="str">
        <f t="shared" si="4"/>
        <v>-</v>
      </c>
      <c r="E36" s="41" t="str">
        <f t="shared" si="6"/>
        <v>-</v>
      </c>
      <c r="F36" s="37">
        <f t="shared" si="9"/>
        <v>7659.71975664</v>
      </c>
      <c r="G36" s="15">
        <f t="shared" si="9"/>
        <v>9226.2756326400013</v>
      </c>
      <c r="H36" s="15">
        <f t="shared" si="9"/>
        <v>12183.062144949377</v>
      </c>
      <c r="I36" s="15">
        <f t="shared" si="9"/>
        <v>19179.963055449374</v>
      </c>
      <c r="J36" s="15">
        <f t="shared" si="9"/>
        <v>0</v>
      </c>
      <c r="K36" s="15">
        <f t="shared" si="9"/>
        <v>77886.24609375</v>
      </c>
      <c r="L36" s="69"/>
      <c r="M36" s="28" t="str">
        <f t="shared" si="5"/>
        <v>-</v>
      </c>
      <c r="N36" s="41" t="str">
        <f t="shared" si="8"/>
        <v>-</v>
      </c>
    </row>
    <row r="37" spans="1:14" x14ac:dyDescent="0.2">
      <c r="A37" s="13">
        <f t="shared" si="10"/>
        <v>43928</v>
      </c>
      <c r="B37" s="9">
        <f t="shared" si="10"/>
        <v>28</v>
      </c>
      <c r="C37" s="15"/>
      <c r="D37" s="19" t="str">
        <f t="shared" si="4"/>
        <v>-</v>
      </c>
      <c r="E37" s="41" t="str">
        <f t="shared" si="6"/>
        <v>-</v>
      </c>
      <c r="F37" s="37">
        <f t="shared" si="9"/>
        <v>9651.2468933664004</v>
      </c>
      <c r="G37" s="15">
        <f t="shared" si="9"/>
        <v>12178.683835084803</v>
      </c>
      <c r="H37" s="15">
        <f t="shared" si="9"/>
        <v>17239.032935103369</v>
      </c>
      <c r="I37" s="15">
        <f t="shared" si="9"/>
        <v>30400.241442887258</v>
      </c>
      <c r="J37" s="15">
        <f t="shared" si="9"/>
        <v>0</v>
      </c>
      <c r="K37" s="15">
        <f t="shared" si="9"/>
        <v>175244.0537109375</v>
      </c>
      <c r="L37" s="69"/>
      <c r="M37" s="28" t="str">
        <f t="shared" si="5"/>
        <v>-</v>
      </c>
      <c r="N37" s="41" t="str">
        <f t="shared" si="8"/>
        <v>-</v>
      </c>
    </row>
    <row r="38" spans="1:14" x14ac:dyDescent="0.2">
      <c r="A38" s="13">
        <f t="shared" si="10"/>
        <v>43929</v>
      </c>
      <c r="B38" s="9">
        <f t="shared" si="10"/>
        <v>29</v>
      </c>
      <c r="C38" s="15"/>
      <c r="D38" s="19" t="str">
        <f t="shared" si="4"/>
        <v>-</v>
      </c>
      <c r="E38" s="41" t="str">
        <f t="shared" si="6"/>
        <v>-</v>
      </c>
      <c r="F38" s="37">
        <f t="shared" si="9"/>
        <v>12160.571085641664</v>
      </c>
      <c r="G38" s="15">
        <f t="shared" si="9"/>
        <v>16075.86266231194</v>
      </c>
      <c r="H38" s="15">
        <f t="shared" si="9"/>
        <v>24393.231603171269</v>
      </c>
      <c r="I38" s="15">
        <f t="shared" si="9"/>
        <v>48184.3826869763</v>
      </c>
      <c r="J38" s="15">
        <f t="shared" si="9"/>
        <v>0</v>
      </c>
      <c r="K38" s="15">
        <f t="shared" si="9"/>
        <v>394299.12084960938</v>
      </c>
      <c r="L38" s="69"/>
      <c r="M38" s="28" t="str">
        <f t="shared" si="5"/>
        <v>-</v>
      </c>
      <c r="N38" s="41" t="str">
        <f t="shared" si="8"/>
        <v>-</v>
      </c>
    </row>
    <row r="39" spans="1:14" x14ac:dyDescent="0.2">
      <c r="I39" s="31" t="s">
        <v>8</v>
      </c>
    </row>
  </sheetData>
  <mergeCells count="8">
    <mergeCell ref="M6:M8"/>
    <mergeCell ref="N6:N8"/>
    <mergeCell ref="B6:B8"/>
    <mergeCell ref="C6:C8"/>
    <mergeCell ref="D6:D8"/>
    <mergeCell ref="E6:E8"/>
    <mergeCell ref="F6:K6"/>
    <mergeCell ref="L6:L8"/>
  </mergeCells>
  <hyperlinks>
    <hyperlink ref="E3" r:id="rId1" xr:uid="{1CE8E2BF-110D-D14B-8036-0F045BDD6746}"/>
    <hyperlink ref="E2" r:id="rId2" xr:uid="{4439E4A1-0F50-CD4D-B6E8-EBA0ACA78A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FC3C-A707-CA48-8449-03E8037E7A6F}">
  <dimension ref="A1:N39"/>
  <sheetViews>
    <sheetView zoomScaleNormal="100" workbookViewId="0">
      <selection activeCell="C8" sqref="C8:D31"/>
    </sheetView>
  </sheetViews>
  <sheetFormatPr baseColWidth="10" defaultRowHeight="16" x14ac:dyDescent="0.2"/>
  <cols>
    <col min="2" max="2" width="7.83203125" customWidth="1"/>
    <col min="3" max="4" width="11.5" bestFit="1" customWidth="1"/>
    <col min="5" max="6" width="9.83203125" style="1" customWidth="1"/>
    <col min="7" max="11" width="14.5" customWidth="1"/>
    <col min="12" max="12" width="14.5" style="2" customWidth="1"/>
  </cols>
  <sheetData>
    <row r="1" spans="1:12" x14ac:dyDescent="0.2">
      <c r="F1" s="45"/>
    </row>
    <row r="2" spans="1:12" x14ac:dyDescent="0.2">
      <c r="B2" t="s">
        <v>259</v>
      </c>
      <c r="F2" s="12" t="s">
        <v>260</v>
      </c>
    </row>
    <row r="3" spans="1:12" x14ac:dyDescent="0.2">
      <c r="B3" t="s">
        <v>13</v>
      </c>
      <c r="F3" s="12" t="s">
        <v>12</v>
      </c>
    </row>
    <row r="5" spans="1:12" ht="27" customHeight="1" x14ac:dyDescent="0.2">
      <c r="B5" s="73" t="s">
        <v>2</v>
      </c>
      <c r="C5" s="79" t="s">
        <v>11</v>
      </c>
      <c r="D5" s="54"/>
      <c r="E5" s="81" t="s">
        <v>9</v>
      </c>
      <c r="F5" s="77" t="s">
        <v>10</v>
      </c>
      <c r="G5" s="83" t="s">
        <v>7</v>
      </c>
      <c r="H5" s="83"/>
      <c r="I5" s="83"/>
      <c r="J5" s="83"/>
      <c r="K5" s="83"/>
      <c r="L5" s="83"/>
    </row>
    <row r="6" spans="1:12" ht="35" customHeight="1" x14ac:dyDescent="0.2">
      <c r="B6" s="73"/>
      <c r="C6" s="79"/>
      <c r="D6" s="54"/>
      <c r="E6" s="81"/>
      <c r="F6" s="77"/>
      <c r="G6" s="44" t="s">
        <v>255</v>
      </c>
      <c r="H6" s="44" t="s">
        <v>256</v>
      </c>
      <c r="I6" s="44" t="s">
        <v>257</v>
      </c>
      <c r="J6" s="44" t="s">
        <v>258</v>
      </c>
      <c r="K6" s="46" t="s">
        <v>269</v>
      </c>
      <c r="L6" s="44"/>
    </row>
    <row r="7" spans="1:12" ht="27" customHeight="1" x14ac:dyDescent="0.2">
      <c r="B7" s="74"/>
      <c r="C7" s="80"/>
      <c r="D7" s="55"/>
      <c r="E7" s="82"/>
      <c r="F7" s="78"/>
      <c r="G7" s="21">
        <v>1.26</v>
      </c>
      <c r="H7" s="5">
        <v>1.32</v>
      </c>
      <c r="I7" s="6">
        <v>1.415</v>
      </c>
      <c r="J7" s="7">
        <v>1.585</v>
      </c>
      <c r="K7" s="8">
        <v>2</v>
      </c>
      <c r="L7" s="4">
        <v>2.25</v>
      </c>
    </row>
    <row r="8" spans="1:12" s="3" customFormat="1" x14ac:dyDescent="0.2">
      <c r="A8" s="13">
        <v>43899</v>
      </c>
      <c r="B8" s="9"/>
      <c r="C8" s="15">
        <v>15</v>
      </c>
      <c r="D8" s="15"/>
      <c r="E8" s="22"/>
      <c r="F8" s="22"/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</row>
    <row r="9" spans="1:12" s="3" customFormat="1" x14ac:dyDescent="0.2">
      <c r="A9" s="13">
        <f t="shared" ref="A9:B26" si="0">A8+1</f>
        <v>43900</v>
      </c>
      <c r="B9" s="26">
        <f t="shared" si="0"/>
        <v>1</v>
      </c>
      <c r="C9" s="15">
        <v>28</v>
      </c>
      <c r="D9" s="15">
        <f>IF(C9&gt;0,C9-C8,"")</f>
        <v>13</v>
      </c>
      <c r="E9" s="29">
        <f t="shared" ref="E9" si="1">IF(C9&gt;0,C9/C8,"-")</f>
        <v>1.8666666666666667</v>
      </c>
      <c r="F9" s="29">
        <f t="shared" ref="F9" si="2">IF(C9&gt;0,(C9/C$8)^(1/B9),"-")</f>
        <v>1.8666666666666667</v>
      </c>
      <c r="G9" s="15" t="str">
        <f t="shared" ref="G9:G15" si="3">IF($C10&gt;0,"",IF($C9&gt;0,$C9,G8*G$7))</f>
        <v/>
      </c>
      <c r="H9" s="15" t="str">
        <f t="shared" ref="H9:L25" si="4">IF($C10&gt;0,"",IF($C9&gt;0,$C9,H8*H$7))</f>
        <v/>
      </c>
      <c r="I9" s="15" t="str">
        <f t="shared" si="4"/>
        <v/>
      </c>
      <c r="J9" s="15" t="str">
        <f t="shared" si="4"/>
        <v/>
      </c>
      <c r="K9" s="15" t="str">
        <f t="shared" si="4"/>
        <v/>
      </c>
      <c r="L9" s="15" t="str">
        <f t="shared" si="4"/>
        <v/>
      </c>
    </row>
    <row r="10" spans="1:12" s="3" customFormat="1" x14ac:dyDescent="0.2">
      <c r="A10" s="13">
        <f t="shared" si="0"/>
        <v>43901</v>
      </c>
      <c r="B10" s="26">
        <f t="shared" si="0"/>
        <v>2</v>
      </c>
      <c r="C10" s="15">
        <v>35</v>
      </c>
      <c r="D10" s="15">
        <f t="shared" ref="D10:D38" si="5">IF(C10&gt;0,C10-C9,"")</f>
        <v>7</v>
      </c>
      <c r="E10" s="29">
        <f t="shared" ref="E10" si="6">IF(C10&gt;0,C10/C9,"-")</f>
        <v>1.25</v>
      </c>
      <c r="F10" s="29">
        <f t="shared" ref="F10" si="7">IF(C10&gt;0,(C10/C$8)^(1/B10),"-")</f>
        <v>1.5275252316519468</v>
      </c>
      <c r="G10" s="15" t="str">
        <f t="shared" si="3"/>
        <v/>
      </c>
      <c r="H10" s="15" t="str">
        <f t="shared" si="4"/>
        <v/>
      </c>
      <c r="I10" s="15" t="str">
        <f t="shared" si="4"/>
        <v/>
      </c>
      <c r="J10" s="15" t="str">
        <f t="shared" si="4"/>
        <v/>
      </c>
      <c r="K10" s="15" t="str">
        <f t="shared" si="4"/>
        <v/>
      </c>
      <c r="L10" s="15" t="str">
        <f t="shared" si="4"/>
        <v/>
      </c>
    </row>
    <row r="11" spans="1:12" s="3" customFormat="1" x14ac:dyDescent="0.2">
      <c r="A11" s="13">
        <f t="shared" si="0"/>
        <v>43902</v>
      </c>
      <c r="B11" s="26">
        <f t="shared" si="0"/>
        <v>3</v>
      </c>
      <c r="C11" s="15">
        <v>50</v>
      </c>
      <c r="D11" s="15">
        <f t="shared" si="5"/>
        <v>15</v>
      </c>
      <c r="E11" s="29">
        <f t="shared" ref="E11" si="8">IF(C11&gt;0,C11/C10,"-")</f>
        <v>1.4285714285714286</v>
      </c>
      <c r="F11" s="29">
        <f t="shared" ref="F11" si="9">IF(C11&gt;0,(C11/C$8)^(1/B11),"-")</f>
        <v>1.4938015821857216</v>
      </c>
      <c r="G11" s="15" t="str">
        <f t="shared" si="3"/>
        <v/>
      </c>
      <c r="H11" s="15" t="str">
        <f t="shared" si="4"/>
        <v/>
      </c>
      <c r="I11" s="15" t="str">
        <f t="shared" si="4"/>
        <v/>
      </c>
      <c r="J11" s="15" t="str">
        <f t="shared" si="4"/>
        <v/>
      </c>
      <c r="K11" s="15" t="str">
        <f t="shared" si="4"/>
        <v/>
      </c>
      <c r="L11" s="15" t="str">
        <f t="shared" si="4"/>
        <v/>
      </c>
    </row>
    <row r="12" spans="1:12" s="3" customFormat="1" x14ac:dyDescent="0.2">
      <c r="A12" s="13">
        <f t="shared" si="0"/>
        <v>43903</v>
      </c>
      <c r="B12" s="26">
        <f t="shared" si="0"/>
        <v>4</v>
      </c>
      <c r="C12" s="30">
        <v>76</v>
      </c>
      <c r="D12" s="30">
        <f t="shared" si="5"/>
        <v>26</v>
      </c>
      <c r="E12" s="29">
        <f t="shared" ref="E12:E38" si="10">IF(C12&gt;0,C12/C11,"-")</f>
        <v>1.52</v>
      </c>
      <c r="F12" s="29">
        <f>IF(C12&gt;0,(C12/C$8)^(1/B12),"-")</f>
        <v>1.500308546761149</v>
      </c>
      <c r="G12" s="15" t="str">
        <f t="shared" si="3"/>
        <v/>
      </c>
      <c r="H12" s="15" t="str">
        <f t="shared" si="4"/>
        <v/>
      </c>
      <c r="I12" s="15" t="str">
        <f t="shared" si="4"/>
        <v/>
      </c>
      <c r="J12" s="15" t="str">
        <f t="shared" si="4"/>
        <v/>
      </c>
      <c r="K12" s="15" t="str">
        <f t="shared" si="4"/>
        <v/>
      </c>
      <c r="L12" s="15" t="str">
        <f t="shared" si="4"/>
        <v/>
      </c>
    </row>
    <row r="13" spans="1:12" s="3" customFormat="1" x14ac:dyDescent="0.2">
      <c r="A13" s="24">
        <f t="shared" si="0"/>
        <v>43904</v>
      </c>
      <c r="B13" s="10">
        <f t="shared" si="0"/>
        <v>5</v>
      </c>
      <c r="C13" s="23">
        <v>115</v>
      </c>
      <c r="D13" s="23">
        <f t="shared" si="5"/>
        <v>39</v>
      </c>
      <c r="E13" s="18">
        <f t="shared" si="10"/>
        <v>1.513157894736842</v>
      </c>
      <c r="F13" s="18">
        <f>IF(C13&gt;0,(C13/C$8)^(1/B13),"-")</f>
        <v>1.5028696574981792</v>
      </c>
      <c r="G13" s="23" t="str">
        <f t="shared" si="3"/>
        <v/>
      </c>
      <c r="H13" s="23" t="str">
        <f t="shared" si="4"/>
        <v/>
      </c>
      <c r="I13" s="23" t="str">
        <f t="shared" si="4"/>
        <v/>
      </c>
      <c r="J13" s="23" t="str">
        <f t="shared" si="4"/>
        <v/>
      </c>
      <c r="K13" s="23" t="str">
        <f t="shared" si="4"/>
        <v/>
      </c>
      <c r="L13" s="23" t="str">
        <f t="shared" si="4"/>
        <v/>
      </c>
    </row>
    <row r="14" spans="1:12" s="3" customFormat="1" x14ac:dyDescent="0.2">
      <c r="A14" s="24">
        <f t="shared" si="0"/>
        <v>43905</v>
      </c>
      <c r="B14" s="10">
        <f t="shared" si="0"/>
        <v>6</v>
      </c>
      <c r="C14" s="23">
        <v>155</v>
      </c>
      <c r="D14" s="23">
        <f t="shared" si="5"/>
        <v>40</v>
      </c>
      <c r="E14" s="18">
        <f t="shared" si="10"/>
        <v>1.3478260869565217</v>
      </c>
      <c r="F14" s="18">
        <f>IF(C14&gt;0,(C14/C$8)^(1/B14),"-")</f>
        <v>1.4758427058336956</v>
      </c>
      <c r="G14" s="23" t="str">
        <f t="shared" si="3"/>
        <v/>
      </c>
      <c r="H14" s="23" t="str">
        <f t="shared" si="4"/>
        <v/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</row>
    <row r="15" spans="1:12" s="3" customFormat="1" x14ac:dyDescent="0.2">
      <c r="A15" s="13">
        <f t="shared" si="0"/>
        <v>43906</v>
      </c>
      <c r="B15" s="9">
        <f t="shared" si="0"/>
        <v>7</v>
      </c>
      <c r="C15" s="15">
        <v>216</v>
      </c>
      <c r="D15" s="15">
        <f t="shared" si="5"/>
        <v>61</v>
      </c>
      <c r="E15" s="17">
        <f t="shared" si="10"/>
        <v>1.3935483870967742</v>
      </c>
      <c r="F15" s="17">
        <f t="shared" ref="F15:F38" si="11">IF(C15&gt;0,(C15/C$8)^(1/B15),"-")</f>
        <v>1.4637953257358558</v>
      </c>
      <c r="G15" s="15" t="str">
        <f t="shared" si="3"/>
        <v/>
      </c>
      <c r="H15" s="15" t="str">
        <f t="shared" si="4"/>
        <v/>
      </c>
      <c r="I15" s="15" t="str">
        <f t="shared" si="4"/>
        <v/>
      </c>
      <c r="J15" s="15" t="str">
        <f t="shared" si="4"/>
        <v/>
      </c>
      <c r="K15" s="15" t="str">
        <f t="shared" si="4"/>
        <v/>
      </c>
      <c r="L15" s="15" t="str">
        <f t="shared" si="4"/>
        <v/>
      </c>
    </row>
    <row r="16" spans="1:12" s="3" customFormat="1" x14ac:dyDescent="0.2">
      <c r="A16" s="13">
        <f t="shared" si="0"/>
        <v>43907</v>
      </c>
      <c r="B16" s="9">
        <f t="shared" si="0"/>
        <v>8</v>
      </c>
      <c r="C16" s="15">
        <v>328</v>
      </c>
      <c r="D16" s="15">
        <f t="shared" si="5"/>
        <v>112</v>
      </c>
      <c r="E16" s="17">
        <f t="shared" si="10"/>
        <v>1.5185185185185186</v>
      </c>
      <c r="F16" s="17">
        <f t="shared" si="11"/>
        <v>1.4705263911508117</v>
      </c>
      <c r="G16" s="15" t="str">
        <f t="shared" ref="G16:L31" si="12">IF($C17&gt;0,"",IF($C16&gt;0,$C16,G15*G$7))</f>
        <v/>
      </c>
      <c r="H16" s="15" t="str">
        <f t="shared" si="4"/>
        <v/>
      </c>
      <c r="I16" s="15" t="str">
        <f t="shared" si="4"/>
        <v/>
      </c>
      <c r="J16" s="15" t="str">
        <f t="shared" si="4"/>
        <v/>
      </c>
      <c r="K16" s="15" t="str">
        <f t="shared" si="4"/>
        <v/>
      </c>
      <c r="L16" s="15" t="str">
        <f t="shared" si="4"/>
        <v/>
      </c>
    </row>
    <row r="17" spans="1:14" s="3" customFormat="1" x14ac:dyDescent="0.2">
      <c r="A17" s="13">
        <f t="shared" si="0"/>
        <v>43908</v>
      </c>
      <c r="B17" s="9">
        <f t="shared" si="0"/>
        <v>9</v>
      </c>
      <c r="C17" s="15">
        <v>432</v>
      </c>
      <c r="D17" s="15">
        <f t="shared" si="5"/>
        <v>104</v>
      </c>
      <c r="E17" s="17">
        <f t="shared" si="10"/>
        <v>1.3170731707317074</v>
      </c>
      <c r="F17" s="17">
        <f t="shared" si="11"/>
        <v>1.4526290360586067</v>
      </c>
      <c r="G17" s="15" t="str">
        <f t="shared" si="12"/>
        <v/>
      </c>
      <c r="H17" s="15" t="str">
        <f t="shared" si="4"/>
        <v/>
      </c>
      <c r="I17" s="15" t="str">
        <f t="shared" si="4"/>
        <v/>
      </c>
      <c r="J17" s="15" t="str">
        <f t="shared" si="4"/>
        <v/>
      </c>
      <c r="K17" s="15" t="str">
        <f t="shared" si="4"/>
        <v/>
      </c>
      <c r="L17" s="15" t="str">
        <f t="shared" si="4"/>
        <v/>
      </c>
    </row>
    <row r="18" spans="1:14" s="3" customFormat="1" x14ac:dyDescent="0.2">
      <c r="A18" s="13">
        <f t="shared" si="0"/>
        <v>43909</v>
      </c>
      <c r="B18" s="9">
        <f t="shared" si="0"/>
        <v>10</v>
      </c>
      <c r="C18" s="15">
        <v>520</v>
      </c>
      <c r="D18" s="15">
        <f t="shared" si="5"/>
        <v>88</v>
      </c>
      <c r="E18" s="17">
        <f t="shared" si="10"/>
        <v>1.2037037037037037</v>
      </c>
      <c r="F18" s="17">
        <f t="shared" si="11"/>
        <v>1.4255787349294993</v>
      </c>
      <c r="G18" s="15" t="str">
        <f t="shared" si="12"/>
        <v/>
      </c>
      <c r="H18" s="15" t="str">
        <f t="shared" si="4"/>
        <v/>
      </c>
      <c r="I18" s="15" t="str">
        <f t="shared" si="4"/>
        <v/>
      </c>
      <c r="J18" s="15" t="str">
        <f t="shared" si="4"/>
        <v/>
      </c>
      <c r="K18" s="15" t="str">
        <f t="shared" si="4"/>
        <v/>
      </c>
      <c r="L18" s="15" t="str">
        <f t="shared" si="4"/>
        <v/>
      </c>
    </row>
    <row r="19" spans="1:14" s="3" customFormat="1" x14ac:dyDescent="0.2">
      <c r="A19" s="13">
        <f t="shared" si="0"/>
        <v>43910</v>
      </c>
      <c r="B19" s="26">
        <f t="shared" si="0"/>
        <v>11</v>
      </c>
      <c r="C19" s="30">
        <v>658</v>
      </c>
      <c r="D19" s="30">
        <f t="shared" si="5"/>
        <v>138</v>
      </c>
      <c r="E19" s="29">
        <f t="shared" si="10"/>
        <v>1.2653846153846153</v>
      </c>
      <c r="F19" s="29">
        <f t="shared" si="11"/>
        <v>1.4102138211677187</v>
      </c>
      <c r="G19" s="30" t="str">
        <f t="shared" si="12"/>
        <v/>
      </c>
      <c r="H19" s="30" t="str">
        <f t="shared" si="4"/>
        <v/>
      </c>
      <c r="I19" s="30" t="str">
        <f t="shared" si="4"/>
        <v/>
      </c>
      <c r="J19" s="30" t="str">
        <f t="shared" si="4"/>
        <v/>
      </c>
      <c r="K19" s="30" t="str">
        <f t="shared" si="4"/>
        <v/>
      </c>
      <c r="L19" s="30" t="str">
        <f t="shared" si="4"/>
        <v/>
      </c>
    </row>
    <row r="20" spans="1:14" s="3" customFormat="1" x14ac:dyDescent="0.2">
      <c r="A20" s="24">
        <f t="shared" si="0"/>
        <v>43911</v>
      </c>
      <c r="B20" s="10">
        <f t="shared" si="0"/>
        <v>12</v>
      </c>
      <c r="C20" s="23">
        <v>830</v>
      </c>
      <c r="D20" s="23">
        <f t="shared" si="5"/>
        <v>172</v>
      </c>
      <c r="E20" s="18">
        <f t="shared" si="10"/>
        <v>1.2613981762917934</v>
      </c>
      <c r="F20" s="18">
        <f t="shared" si="11"/>
        <v>1.3971688768180079</v>
      </c>
      <c r="G20" s="23" t="str">
        <f t="shared" si="12"/>
        <v/>
      </c>
      <c r="H20" s="23" t="str">
        <f t="shared" si="4"/>
        <v/>
      </c>
      <c r="I20" s="23" t="str">
        <f t="shared" si="4"/>
        <v/>
      </c>
      <c r="J20" s="23" t="str">
        <f t="shared" si="4"/>
        <v/>
      </c>
      <c r="K20" s="23" t="str">
        <f t="shared" si="4"/>
        <v/>
      </c>
      <c r="L20" s="23" t="str">
        <f t="shared" si="4"/>
        <v/>
      </c>
    </row>
    <row r="21" spans="1:14" s="3" customFormat="1" x14ac:dyDescent="0.2">
      <c r="A21" s="24">
        <f t="shared" si="0"/>
        <v>43912</v>
      </c>
      <c r="B21" s="10">
        <f t="shared" si="0"/>
        <v>13</v>
      </c>
      <c r="C21" s="23">
        <v>1171</v>
      </c>
      <c r="D21" s="23">
        <f t="shared" si="5"/>
        <v>341</v>
      </c>
      <c r="E21" s="18">
        <f t="shared" si="10"/>
        <v>1.4108433734939758</v>
      </c>
      <c r="F21" s="18">
        <f t="shared" si="11"/>
        <v>1.3982160391938294</v>
      </c>
      <c r="G21" s="23" t="str">
        <f t="shared" si="12"/>
        <v/>
      </c>
      <c r="H21" s="23" t="str">
        <f t="shared" si="4"/>
        <v/>
      </c>
      <c r="I21" s="23" t="str">
        <f t="shared" si="4"/>
        <v/>
      </c>
      <c r="J21" s="23" t="str">
        <f t="shared" si="4"/>
        <v/>
      </c>
      <c r="K21" s="23" t="str">
        <f t="shared" si="4"/>
        <v/>
      </c>
      <c r="L21" s="23" t="str">
        <f t="shared" si="4"/>
        <v/>
      </c>
    </row>
    <row r="22" spans="1:14" s="3" customFormat="1" x14ac:dyDescent="0.2">
      <c r="A22" s="13">
        <f t="shared" si="0"/>
        <v>43913</v>
      </c>
      <c r="B22" s="9">
        <f t="shared" si="0"/>
        <v>14</v>
      </c>
      <c r="C22" s="15">
        <v>1412</v>
      </c>
      <c r="D22" s="15">
        <f t="shared" si="5"/>
        <v>241</v>
      </c>
      <c r="E22" s="17">
        <f t="shared" si="10"/>
        <v>1.205807002561913</v>
      </c>
      <c r="F22" s="17">
        <f t="shared" si="11"/>
        <v>1.3835079979894969</v>
      </c>
      <c r="G22" s="15" t="str">
        <f t="shared" si="12"/>
        <v/>
      </c>
      <c r="H22" s="15" t="str">
        <f t="shared" si="4"/>
        <v/>
      </c>
      <c r="I22" s="15" t="str">
        <f t="shared" si="4"/>
        <v/>
      </c>
      <c r="J22" s="15" t="str">
        <f t="shared" si="4"/>
        <v/>
      </c>
      <c r="K22" s="15" t="str">
        <f t="shared" si="4"/>
        <v/>
      </c>
      <c r="L22" s="15" t="str">
        <f t="shared" si="4"/>
        <v/>
      </c>
      <c r="M22" s="3">
        <v>20</v>
      </c>
    </row>
    <row r="23" spans="1:14" s="3" customFormat="1" x14ac:dyDescent="0.2">
      <c r="A23" s="13">
        <f t="shared" si="0"/>
        <v>43914</v>
      </c>
      <c r="B23" s="9">
        <f t="shared" si="0"/>
        <v>15</v>
      </c>
      <c r="C23" s="15">
        <v>1682</v>
      </c>
      <c r="D23" s="15">
        <f t="shared" si="5"/>
        <v>270</v>
      </c>
      <c r="E23" s="17">
        <f t="shared" si="10"/>
        <v>1.1912181303116147</v>
      </c>
      <c r="F23" s="17">
        <f t="shared" si="11"/>
        <v>1.36977420076364</v>
      </c>
      <c r="G23" s="15" t="str">
        <f t="shared" si="12"/>
        <v/>
      </c>
      <c r="H23" s="15" t="str">
        <f t="shared" si="4"/>
        <v/>
      </c>
      <c r="I23" s="15" t="str">
        <f t="shared" si="4"/>
        <v/>
      </c>
      <c r="J23" s="15" t="str">
        <f t="shared" si="4"/>
        <v/>
      </c>
      <c r="K23" s="15" t="str">
        <f t="shared" si="4"/>
        <v/>
      </c>
      <c r="L23" s="15" t="str">
        <f t="shared" si="4"/>
        <v/>
      </c>
      <c r="M23" s="3">
        <v>22</v>
      </c>
      <c r="N23" s="50">
        <f t="shared" ref="N23:N30" si="13">M23/M22</f>
        <v>1.1000000000000001</v>
      </c>
    </row>
    <row r="24" spans="1:14" s="3" customFormat="1" x14ac:dyDescent="0.2">
      <c r="A24" s="13">
        <f t="shared" si="0"/>
        <v>43915</v>
      </c>
      <c r="B24" s="9">
        <f t="shared" si="0"/>
        <v>16</v>
      </c>
      <c r="C24" s="15">
        <v>2355</v>
      </c>
      <c r="D24" s="15">
        <f t="shared" si="5"/>
        <v>673</v>
      </c>
      <c r="E24" s="17">
        <f t="shared" si="10"/>
        <v>1.4001189060642092</v>
      </c>
      <c r="F24" s="17">
        <f t="shared" si="11"/>
        <v>1.3716513279162033</v>
      </c>
      <c r="G24" s="15" t="str">
        <f t="shared" si="12"/>
        <v/>
      </c>
      <c r="H24" s="15" t="str">
        <f t="shared" si="4"/>
        <v/>
      </c>
      <c r="I24" s="15" t="str">
        <f t="shared" si="4"/>
        <v/>
      </c>
      <c r="J24" s="15" t="str">
        <f t="shared" si="4"/>
        <v/>
      </c>
      <c r="K24" s="15" t="str">
        <f t="shared" si="4"/>
        <v/>
      </c>
      <c r="L24" s="15" t="str">
        <f t="shared" si="4"/>
        <v/>
      </c>
      <c r="M24" s="3">
        <v>28</v>
      </c>
      <c r="N24" s="50">
        <f t="shared" si="13"/>
        <v>1.2727272727272727</v>
      </c>
    </row>
    <row r="25" spans="1:14" s="3" customFormat="1" x14ac:dyDescent="0.2">
      <c r="A25" s="13">
        <f t="shared" si="0"/>
        <v>43916</v>
      </c>
      <c r="B25" s="9">
        <f t="shared" si="0"/>
        <v>17</v>
      </c>
      <c r="C25" s="15">
        <v>2900</v>
      </c>
      <c r="D25" s="15">
        <f t="shared" si="5"/>
        <v>545</v>
      </c>
      <c r="E25" s="17">
        <f t="shared" si="10"/>
        <v>1.2314225053078556</v>
      </c>
      <c r="F25" s="17">
        <f t="shared" si="11"/>
        <v>1.3629773277842006</v>
      </c>
      <c r="G25" s="15" t="str">
        <f t="shared" si="12"/>
        <v/>
      </c>
      <c r="H25" s="15" t="str">
        <f t="shared" si="4"/>
        <v/>
      </c>
      <c r="I25" s="15" t="str">
        <f t="shared" si="4"/>
        <v/>
      </c>
      <c r="J25" s="15" t="str">
        <f t="shared" si="4"/>
        <v/>
      </c>
      <c r="K25" s="15" t="str">
        <f t="shared" si="4"/>
        <v/>
      </c>
      <c r="L25" s="15" t="str">
        <f t="shared" si="4"/>
        <v/>
      </c>
      <c r="M25" s="3">
        <v>34</v>
      </c>
      <c r="N25" s="50">
        <f t="shared" si="13"/>
        <v>1.2142857142857142</v>
      </c>
    </row>
    <row r="26" spans="1:14" s="3" customFormat="1" x14ac:dyDescent="0.2">
      <c r="A26" s="13">
        <f t="shared" si="0"/>
        <v>43917</v>
      </c>
      <c r="B26" s="26">
        <f t="shared" si="0"/>
        <v>18</v>
      </c>
      <c r="C26" s="30">
        <v>3763</v>
      </c>
      <c r="D26" s="30">
        <f t="shared" si="5"/>
        <v>863</v>
      </c>
      <c r="E26" s="29">
        <f t="shared" si="10"/>
        <v>1.2975862068965518</v>
      </c>
      <c r="F26" s="29">
        <f t="shared" si="11"/>
        <v>1.3592595300901613</v>
      </c>
      <c r="G26" s="30" t="str">
        <f t="shared" si="12"/>
        <v/>
      </c>
      <c r="H26" s="30" t="str">
        <f t="shared" si="12"/>
        <v/>
      </c>
      <c r="I26" s="30" t="str">
        <f t="shared" si="12"/>
        <v/>
      </c>
      <c r="J26" s="30" t="str">
        <f t="shared" si="12"/>
        <v/>
      </c>
      <c r="K26" s="30" t="str">
        <f t="shared" si="12"/>
        <v/>
      </c>
      <c r="L26" s="30" t="str">
        <f t="shared" si="12"/>
        <v/>
      </c>
      <c r="M26" s="3">
        <v>54</v>
      </c>
      <c r="N26" s="50">
        <f t="shared" si="13"/>
        <v>1.588235294117647</v>
      </c>
    </row>
    <row r="27" spans="1:14" s="3" customFormat="1" x14ac:dyDescent="0.2">
      <c r="A27" s="24">
        <f t="shared" ref="A27:B38" si="14">A26+1</f>
        <v>43918</v>
      </c>
      <c r="B27" s="10">
        <f t="shared" si="14"/>
        <v>19</v>
      </c>
      <c r="C27" s="23">
        <v>4246</v>
      </c>
      <c r="D27" s="23">
        <f t="shared" si="5"/>
        <v>483</v>
      </c>
      <c r="E27" s="18">
        <f t="shared" si="10"/>
        <v>1.1283550358756311</v>
      </c>
      <c r="F27" s="18">
        <f t="shared" si="11"/>
        <v>1.3460053165640555</v>
      </c>
      <c r="G27" s="23" t="str">
        <f t="shared" si="12"/>
        <v/>
      </c>
      <c r="H27" s="23" t="str">
        <f t="shared" si="12"/>
        <v/>
      </c>
      <c r="I27" s="23" t="str">
        <f t="shared" si="12"/>
        <v/>
      </c>
      <c r="J27" s="23" t="str">
        <f t="shared" si="12"/>
        <v/>
      </c>
      <c r="K27" s="23" t="str">
        <f t="shared" si="12"/>
        <v/>
      </c>
      <c r="L27" s="23" t="str">
        <f t="shared" si="12"/>
        <v/>
      </c>
      <c r="M27" s="3">
        <v>56</v>
      </c>
      <c r="N27" s="50">
        <f t="shared" si="13"/>
        <v>1.037037037037037</v>
      </c>
    </row>
    <row r="28" spans="1:14" s="3" customFormat="1" x14ac:dyDescent="0.2">
      <c r="A28" s="24">
        <f t="shared" si="14"/>
        <v>43919</v>
      </c>
      <c r="B28" s="10">
        <f t="shared" si="14"/>
        <v>20</v>
      </c>
      <c r="C28" s="23">
        <v>5704</v>
      </c>
      <c r="D28" s="23">
        <f t="shared" si="5"/>
        <v>1458</v>
      </c>
      <c r="E28" s="18">
        <f t="shared" si="10"/>
        <v>1.3433820065944417</v>
      </c>
      <c r="F28" s="18">
        <f t="shared" si="11"/>
        <v>1.345874029484305</v>
      </c>
      <c r="G28" s="23" t="str">
        <f t="shared" si="12"/>
        <v/>
      </c>
      <c r="H28" s="23" t="str">
        <f t="shared" si="12"/>
        <v/>
      </c>
      <c r="I28" s="23" t="str">
        <f t="shared" si="12"/>
        <v/>
      </c>
      <c r="J28" s="23" t="str">
        <f t="shared" si="12"/>
        <v/>
      </c>
      <c r="K28" s="23" t="str">
        <f t="shared" si="12"/>
        <v/>
      </c>
      <c r="L28" s="23" t="str">
        <f t="shared" si="12"/>
        <v/>
      </c>
      <c r="M28" s="3">
        <v>71</v>
      </c>
      <c r="N28" s="50">
        <f t="shared" si="13"/>
        <v>1.2678571428571428</v>
      </c>
    </row>
    <row r="29" spans="1:14" x14ac:dyDescent="0.2">
      <c r="A29" s="13">
        <f t="shared" si="14"/>
        <v>43920</v>
      </c>
      <c r="B29" s="9">
        <f t="shared" si="14"/>
        <v>21</v>
      </c>
      <c r="C29" s="15">
        <v>6338</v>
      </c>
      <c r="D29" s="15">
        <f t="shared" si="5"/>
        <v>634</v>
      </c>
      <c r="E29" s="17">
        <f t="shared" si="10"/>
        <v>1.1111500701262271</v>
      </c>
      <c r="F29" s="17">
        <f t="shared" si="11"/>
        <v>1.333647326976438</v>
      </c>
      <c r="G29" s="15" t="str">
        <f t="shared" si="12"/>
        <v/>
      </c>
      <c r="H29" s="15" t="str">
        <f t="shared" si="12"/>
        <v/>
      </c>
      <c r="I29" s="15" t="str">
        <f t="shared" si="12"/>
        <v/>
      </c>
      <c r="J29" s="15" t="str">
        <f t="shared" si="12"/>
        <v/>
      </c>
      <c r="K29" s="15" t="str">
        <f t="shared" si="12"/>
        <v/>
      </c>
      <c r="L29" s="15" t="str">
        <f t="shared" si="12"/>
        <v/>
      </c>
      <c r="M29" s="3">
        <v>77</v>
      </c>
      <c r="N29" s="50">
        <f t="shared" si="13"/>
        <v>1.0845070422535212</v>
      </c>
    </row>
    <row r="30" spans="1:14" x14ac:dyDescent="0.2">
      <c r="A30" s="13">
        <f t="shared" si="14"/>
        <v>43921</v>
      </c>
      <c r="B30" s="9">
        <f t="shared" si="14"/>
        <v>22</v>
      </c>
      <c r="C30" s="15">
        <v>6955</v>
      </c>
      <c r="D30" s="15">
        <f t="shared" si="5"/>
        <v>617</v>
      </c>
      <c r="E30" s="17">
        <f t="shared" si="10"/>
        <v>1.0973493215525403</v>
      </c>
      <c r="F30" s="17">
        <f t="shared" si="11"/>
        <v>1.3218773957023395</v>
      </c>
      <c r="G30" s="15" t="str">
        <f t="shared" si="12"/>
        <v/>
      </c>
      <c r="H30" s="15" t="str">
        <f t="shared" si="12"/>
        <v/>
      </c>
      <c r="I30" s="15" t="str">
        <f t="shared" si="12"/>
        <v/>
      </c>
      <c r="J30" s="15" t="str">
        <f t="shared" si="12"/>
        <v/>
      </c>
      <c r="K30" s="15" t="str">
        <f t="shared" ref="G30:K38" si="15">IF($C31&gt;0,"",IF($C30&gt;0,$C30,K29*K$7))</f>
        <v/>
      </c>
      <c r="L30" s="15" t="str">
        <f t="shared" ref="L30:L38" si="16">IF($C31&gt;0,"",IF($C30&gt;0,$C30,L29*L$7))</f>
        <v/>
      </c>
      <c r="M30" s="3">
        <v>87</v>
      </c>
      <c r="N30" s="50">
        <f t="shared" si="13"/>
        <v>1.1298701298701299</v>
      </c>
    </row>
    <row r="31" spans="1:14" x14ac:dyDescent="0.2">
      <c r="A31" s="13">
        <f t="shared" si="14"/>
        <v>43922</v>
      </c>
      <c r="B31" s="9">
        <f t="shared" si="14"/>
        <v>23</v>
      </c>
      <c r="C31" s="15">
        <v>8010</v>
      </c>
      <c r="D31" s="15">
        <f t="shared" si="5"/>
        <v>1055</v>
      </c>
      <c r="E31" s="17">
        <f t="shared" si="10"/>
        <v>1.1516894320632638</v>
      </c>
      <c r="F31" s="17">
        <f t="shared" si="11"/>
        <v>1.3139799860770847</v>
      </c>
      <c r="G31" s="15">
        <f t="shared" si="12"/>
        <v>8010</v>
      </c>
      <c r="H31" s="15">
        <f t="shared" si="12"/>
        <v>8010</v>
      </c>
      <c r="I31" s="15">
        <f t="shared" si="12"/>
        <v>8010</v>
      </c>
      <c r="J31" s="15">
        <f t="shared" si="12"/>
        <v>8010</v>
      </c>
      <c r="K31" s="15">
        <f t="shared" si="15"/>
        <v>8010</v>
      </c>
      <c r="L31" s="15"/>
      <c r="M31" s="3">
        <v>128</v>
      </c>
    </row>
    <row r="32" spans="1:14" x14ac:dyDescent="0.2">
      <c r="A32" s="13">
        <f t="shared" si="14"/>
        <v>43923</v>
      </c>
      <c r="B32" s="9">
        <f t="shared" si="14"/>
        <v>24</v>
      </c>
      <c r="C32" s="14"/>
      <c r="D32" s="14" t="str">
        <f t="shared" si="5"/>
        <v/>
      </c>
      <c r="E32" s="19" t="str">
        <f t="shared" si="10"/>
        <v>-</v>
      </c>
      <c r="F32" s="17" t="str">
        <f t="shared" si="11"/>
        <v>-</v>
      </c>
      <c r="G32" s="15">
        <f t="shared" si="15"/>
        <v>10092.6</v>
      </c>
      <c r="H32" s="15">
        <f t="shared" si="15"/>
        <v>10573.2</v>
      </c>
      <c r="I32" s="15">
        <f t="shared" si="15"/>
        <v>11334.15</v>
      </c>
      <c r="J32" s="15">
        <f t="shared" si="15"/>
        <v>12695.85</v>
      </c>
      <c r="K32" s="15">
        <f t="shared" si="15"/>
        <v>16020</v>
      </c>
      <c r="L32" s="15">
        <f t="shared" si="16"/>
        <v>0</v>
      </c>
    </row>
    <row r="33" spans="1:12" x14ac:dyDescent="0.2">
      <c r="A33" s="13">
        <f t="shared" si="14"/>
        <v>43924</v>
      </c>
      <c r="B33" s="9">
        <f t="shared" si="14"/>
        <v>25</v>
      </c>
      <c r="C33" s="14"/>
      <c r="D33" s="14" t="str">
        <f t="shared" si="5"/>
        <v/>
      </c>
      <c r="E33" s="19" t="str">
        <f t="shared" si="10"/>
        <v>-</v>
      </c>
      <c r="F33" s="17" t="str">
        <f t="shared" si="11"/>
        <v>-</v>
      </c>
      <c r="G33" s="15">
        <f t="shared" si="15"/>
        <v>12716.676000000001</v>
      </c>
      <c r="H33" s="15">
        <f t="shared" si="15"/>
        <v>13956.624000000002</v>
      </c>
      <c r="I33" s="15">
        <f t="shared" si="15"/>
        <v>16037.822249999999</v>
      </c>
      <c r="J33" s="15">
        <f t="shared" si="15"/>
        <v>20122.92225</v>
      </c>
      <c r="K33" s="15"/>
      <c r="L33" s="15">
        <f t="shared" si="16"/>
        <v>0</v>
      </c>
    </row>
    <row r="34" spans="1:12" x14ac:dyDescent="0.2">
      <c r="A34" s="24">
        <f t="shared" si="14"/>
        <v>43925</v>
      </c>
      <c r="B34" s="10">
        <f t="shared" si="14"/>
        <v>26</v>
      </c>
      <c r="C34" s="16"/>
      <c r="D34" s="16" t="str">
        <f t="shared" si="5"/>
        <v/>
      </c>
      <c r="E34" s="20" t="str">
        <f t="shared" si="10"/>
        <v>-</v>
      </c>
      <c r="F34" s="18" t="str">
        <f t="shared" si="11"/>
        <v>-</v>
      </c>
      <c r="G34" s="23">
        <f t="shared" si="15"/>
        <v>16023.011760000001</v>
      </c>
      <c r="H34" s="23">
        <f t="shared" si="15"/>
        <v>18422.743680000003</v>
      </c>
      <c r="I34" s="23">
        <f t="shared" si="15"/>
        <v>22693.518483749998</v>
      </c>
      <c r="J34" s="23">
        <f t="shared" si="15"/>
        <v>31894.831766249998</v>
      </c>
      <c r="K34" s="23">
        <f t="shared" si="15"/>
        <v>0</v>
      </c>
      <c r="L34" s="23">
        <f t="shared" si="16"/>
        <v>0</v>
      </c>
    </row>
    <row r="35" spans="1:12" x14ac:dyDescent="0.2">
      <c r="A35" s="24">
        <f t="shared" si="14"/>
        <v>43926</v>
      </c>
      <c r="B35" s="10">
        <f t="shared" si="14"/>
        <v>27</v>
      </c>
      <c r="C35" s="16"/>
      <c r="D35" s="16" t="str">
        <f t="shared" si="5"/>
        <v/>
      </c>
      <c r="E35" s="20" t="str">
        <f t="shared" si="10"/>
        <v>-</v>
      </c>
      <c r="F35" s="18" t="str">
        <f t="shared" si="11"/>
        <v>-</v>
      </c>
      <c r="G35" s="23">
        <f t="shared" si="15"/>
        <v>20188.994817600003</v>
      </c>
      <c r="H35" s="23">
        <f t="shared" si="15"/>
        <v>24318.021657600006</v>
      </c>
      <c r="I35" s="23">
        <f t="shared" si="15"/>
        <v>32111.328654506247</v>
      </c>
      <c r="J35" s="23">
        <f t="shared" si="15"/>
        <v>50553.308349506246</v>
      </c>
      <c r="K35" s="23">
        <f t="shared" si="15"/>
        <v>0</v>
      </c>
      <c r="L35" s="23">
        <f t="shared" si="16"/>
        <v>0</v>
      </c>
    </row>
    <row r="36" spans="1:12" x14ac:dyDescent="0.2">
      <c r="A36" s="13">
        <f t="shared" si="14"/>
        <v>43927</v>
      </c>
      <c r="B36" s="9">
        <f t="shared" si="14"/>
        <v>28</v>
      </c>
      <c r="C36" s="14"/>
      <c r="D36" s="14" t="str">
        <f t="shared" si="5"/>
        <v/>
      </c>
      <c r="E36" s="19" t="str">
        <f t="shared" si="10"/>
        <v>-</v>
      </c>
      <c r="F36" s="17" t="str">
        <f t="shared" si="11"/>
        <v>-</v>
      </c>
      <c r="G36" s="15">
        <f t="shared" si="15"/>
        <v>25438.133470176006</v>
      </c>
      <c r="H36" s="15">
        <f t="shared" si="15"/>
        <v>32099.78858803201</v>
      </c>
      <c r="I36" s="15">
        <f t="shared" si="15"/>
        <v>45437.53004612634</v>
      </c>
      <c r="J36" s="15">
        <f t="shared" si="15"/>
        <v>80126.993733967392</v>
      </c>
      <c r="K36" s="15">
        <f t="shared" si="15"/>
        <v>0</v>
      </c>
      <c r="L36" s="15">
        <f t="shared" si="16"/>
        <v>0</v>
      </c>
    </row>
    <row r="37" spans="1:12" x14ac:dyDescent="0.2">
      <c r="A37" s="13">
        <f t="shared" si="14"/>
        <v>43928</v>
      </c>
      <c r="B37" s="9">
        <f t="shared" si="14"/>
        <v>29</v>
      </c>
      <c r="C37" s="14"/>
      <c r="D37" s="14" t="str">
        <f t="shared" si="5"/>
        <v/>
      </c>
      <c r="E37" s="19" t="str">
        <f t="shared" si="10"/>
        <v>-</v>
      </c>
      <c r="F37" s="17" t="str">
        <f t="shared" si="11"/>
        <v>-</v>
      </c>
      <c r="G37" s="15">
        <f t="shared" si="15"/>
        <v>32052.048172421768</v>
      </c>
      <c r="H37" s="15">
        <f t="shared" si="15"/>
        <v>42371.720936202255</v>
      </c>
      <c r="I37" s="15">
        <f t="shared" si="15"/>
        <v>64294.105015268775</v>
      </c>
      <c r="J37" s="15">
        <f t="shared" si="15"/>
        <v>127001.28506833831</v>
      </c>
      <c r="K37" s="15">
        <f t="shared" si="15"/>
        <v>0</v>
      </c>
      <c r="L37" s="15">
        <f t="shared" si="16"/>
        <v>0</v>
      </c>
    </row>
    <row r="38" spans="1:12" x14ac:dyDescent="0.2">
      <c r="A38" s="13">
        <f t="shared" si="14"/>
        <v>43929</v>
      </c>
      <c r="B38" s="9">
        <f t="shared" si="14"/>
        <v>30</v>
      </c>
      <c r="C38" s="14"/>
      <c r="D38" s="14" t="str">
        <f t="shared" si="5"/>
        <v/>
      </c>
      <c r="E38" s="19" t="str">
        <f t="shared" si="10"/>
        <v>-</v>
      </c>
      <c r="F38" s="17" t="str">
        <f t="shared" si="11"/>
        <v>-</v>
      </c>
      <c r="G38" s="15">
        <f t="shared" si="15"/>
        <v>40385.580697251426</v>
      </c>
      <c r="H38" s="15">
        <f t="shared" si="15"/>
        <v>55930.671635786981</v>
      </c>
      <c r="I38" s="15">
        <f t="shared" si="15"/>
        <v>90976.158596605324</v>
      </c>
      <c r="J38" s="15">
        <f t="shared" si="15"/>
        <v>201297.03683331623</v>
      </c>
      <c r="K38" s="15">
        <f t="shared" si="15"/>
        <v>0</v>
      </c>
      <c r="L38" s="15">
        <f t="shared" si="16"/>
        <v>0</v>
      </c>
    </row>
    <row r="39" spans="1:12" x14ac:dyDescent="0.2">
      <c r="J39" s="31" t="s">
        <v>8</v>
      </c>
    </row>
  </sheetData>
  <mergeCells count="5">
    <mergeCell ref="B5:B7"/>
    <mergeCell ref="C5:C7"/>
    <mergeCell ref="E5:E7"/>
    <mergeCell ref="F5:F7"/>
    <mergeCell ref="G5:L5"/>
  </mergeCells>
  <hyperlinks>
    <hyperlink ref="F2" r:id="rId1" xr:uid="{67F95BAB-FB41-3C4C-BDE8-F7B12FEECA3D}"/>
    <hyperlink ref="F3" r:id="rId2" xr:uid="{57062BEF-BA1B-814C-93BD-1FA442FDFE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D5EA-8780-4240-8720-FA947B59013C}">
  <dimension ref="A1:N38"/>
  <sheetViews>
    <sheetView workbookViewId="0">
      <selection activeCell="E5" sqref="E5:E7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9.6640625" customWidth="1"/>
    <col min="14" max="14" width="10.83203125" style="11"/>
  </cols>
  <sheetData>
    <row r="1" spans="1:14" x14ac:dyDescent="0.2">
      <c r="B1" t="s">
        <v>14</v>
      </c>
      <c r="E1" s="25"/>
    </row>
    <row r="2" spans="1:14" x14ac:dyDescent="0.2">
      <c r="B2" t="s">
        <v>5</v>
      </c>
      <c r="E2" s="12"/>
    </row>
    <row r="3" spans="1:14" x14ac:dyDescent="0.2">
      <c r="B3" t="s">
        <v>13</v>
      </c>
      <c r="E3" s="12" t="s">
        <v>12</v>
      </c>
    </row>
    <row r="4" spans="1:14" x14ac:dyDescent="0.2">
      <c r="E4" s="1" t="s">
        <v>268</v>
      </c>
    </row>
    <row r="5" spans="1:14" ht="33" customHeight="1" x14ac:dyDescent="0.2">
      <c r="B5" s="73" t="s">
        <v>2</v>
      </c>
      <c r="C5" s="73" t="s">
        <v>11</v>
      </c>
      <c r="D5" s="86" t="s">
        <v>9</v>
      </c>
      <c r="E5" s="86" t="s">
        <v>10</v>
      </c>
      <c r="F5" s="83" t="s">
        <v>7</v>
      </c>
      <c r="G5" s="83"/>
      <c r="H5" s="83"/>
      <c r="I5" s="83"/>
      <c r="J5" s="83"/>
      <c r="K5" s="83"/>
      <c r="L5" s="84" t="s">
        <v>265</v>
      </c>
      <c r="M5" s="86" t="s">
        <v>266</v>
      </c>
      <c r="N5" s="88" t="s">
        <v>267</v>
      </c>
    </row>
    <row r="6" spans="1:14" ht="45" customHeight="1" x14ac:dyDescent="0.2">
      <c r="B6" s="73"/>
      <c r="C6" s="73"/>
      <c r="D6" s="86"/>
      <c r="E6" s="86"/>
      <c r="F6" s="44" t="s">
        <v>255</v>
      </c>
      <c r="G6" s="44" t="s">
        <v>256</v>
      </c>
      <c r="H6" s="44" t="s">
        <v>257</v>
      </c>
      <c r="I6" s="46" t="s">
        <v>258</v>
      </c>
      <c r="J6" s="46" t="s">
        <v>264</v>
      </c>
      <c r="K6" s="44"/>
      <c r="L6" s="84"/>
      <c r="M6" s="86"/>
      <c r="N6" s="88"/>
    </row>
    <row r="7" spans="1:14" ht="27" customHeight="1" x14ac:dyDescent="0.2">
      <c r="B7" s="74"/>
      <c r="C7" s="74"/>
      <c r="D7" s="87"/>
      <c r="E7" s="87"/>
      <c r="F7" s="21">
        <v>1.26</v>
      </c>
      <c r="G7" s="5">
        <v>1.32</v>
      </c>
      <c r="H7" s="6">
        <v>1.415</v>
      </c>
      <c r="I7" s="7">
        <v>1.585</v>
      </c>
      <c r="J7" s="8">
        <v>2</v>
      </c>
      <c r="K7" s="4">
        <v>2.25</v>
      </c>
      <c r="L7" s="85"/>
      <c r="M7" s="87"/>
      <c r="N7" s="89"/>
    </row>
    <row r="8" spans="1:14" s="3" customFormat="1" x14ac:dyDescent="0.2">
      <c r="A8" s="13">
        <v>43900</v>
      </c>
      <c r="B8" s="9"/>
      <c r="C8" s="14">
        <v>1</v>
      </c>
      <c r="D8" s="22"/>
      <c r="E8" s="22"/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48">
        <v>0</v>
      </c>
      <c r="M8" s="22"/>
      <c r="N8" s="40"/>
    </row>
    <row r="9" spans="1:14" s="3" customFormat="1" x14ac:dyDescent="0.2">
      <c r="A9" s="13">
        <f>A8+1</f>
        <v>43901</v>
      </c>
      <c r="B9" s="9">
        <v>1</v>
      </c>
      <c r="C9" s="14"/>
      <c r="D9" s="19" t="str">
        <f>IF(C9&gt;0,C9/C8,"-")</f>
        <v>-</v>
      </c>
      <c r="E9" s="17" t="str">
        <f t="shared" ref="E9:E12" si="0">IF(C9&gt;0,(C9/C$8)^(1/B9),"-")</f>
        <v>-</v>
      </c>
      <c r="F9" s="15">
        <f>IF($C10&gt;0,"",IF($C9&gt;0,$C9,F8*F$7))</f>
        <v>1.26</v>
      </c>
      <c r="G9" s="15">
        <f t="shared" ref="G9:K11" si="1">IF($C10&gt;0,"",IF($C9&gt;0,$C9,G8*G$7))</f>
        <v>1.32</v>
      </c>
      <c r="H9" s="15">
        <f t="shared" si="1"/>
        <v>1.415</v>
      </c>
      <c r="I9" s="15">
        <f t="shared" si="1"/>
        <v>1.585</v>
      </c>
      <c r="J9" s="15">
        <f t="shared" si="1"/>
        <v>2</v>
      </c>
      <c r="K9" s="15">
        <f t="shared" si="1"/>
        <v>2.25</v>
      </c>
      <c r="L9" s="48">
        <v>0</v>
      </c>
      <c r="M9" s="28" t="str">
        <f t="shared" ref="M9:M17" si="2">IF(L9&gt;0,L9/L8,"-")</f>
        <v>-</v>
      </c>
      <c r="N9" s="41" t="str">
        <f t="shared" ref="N9:N17" si="3">IF(L9&gt;0,(L9/L$17)^(1/(B9-9)),"-")</f>
        <v>-</v>
      </c>
    </row>
    <row r="10" spans="1:14" s="3" customFormat="1" x14ac:dyDescent="0.2">
      <c r="A10" s="13">
        <f t="shared" ref="A10:B25" si="4">A9+1</f>
        <v>43902</v>
      </c>
      <c r="B10" s="9">
        <f>B9+1</f>
        <v>2</v>
      </c>
      <c r="C10" s="14"/>
      <c r="D10" s="19" t="str">
        <f t="shared" ref="D10:D37" si="5">IF(C10&gt;0,C10/C9,"-")</f>
        <v>-</v>
      </c>
      <c r="E10" s="17" t="str">
        <f t="shared" si="0"/>
        <v>-</v>
      </c>
      <c r="F10" s="15">
        <f>IF($C11&gt;0,"",IF($C10&gt;0,$C10,F9*F$7))</f>
        <v>1.5876000000000001</v>
      </c>
      <c r="G10" s="15">
        <f t="shared" si="1"/>
        <v>1.7424000000000002</v>
      </c>
      <c r="H10" s="15">
        <f t="shared" si="1"/>
        <v>2.0022250000000001</v>
      </c>
      <c r="I10" s="15">
        <f t="shared" si="1"/>
        <v>2.5122249999999999</v>
      </c>
      <c r="J10" s="15">
        <f t="shared" si="1"/>
        <v>4</v>
      </c>
      <c r="K10" s="15">
        <f t="shared" si="1"/>
        <v>5.0625</v>
      </c>
      <c r="L10" s="48">
        <v>0</v>
      </c>
      <c r="M10" s="28" t="str">
        <f t="shared" si="2"/>
        <v>-</v>
      </c>
      <c r="N10" s="41" t="str">
        <f t="shared" si="3"/>
        <v>-</v>
      </c>
    </row>
    <row r="11" spans="1:14" s="3" customFormat="1" x14ac:dyDescent="0.2">
      <c r="A11" s="13">
        <f t="shared" si="4"/>
        <v>43903</v>
      </c>
      <c r="B11" s="26">
        <f t="shared" si="4"/>
        <v>3</v>
      </c>
      <c r="C11" s="27"/>
      <c r="D11" s="28" t="str">
        <f t="shared" si="5"/>
        <v>-</v>
      </c>
      <c r="E11" s="29" t="str">
        <f t="shared" si="0"/>
        <v>-</v>
      </c>
      <c r="F11" s="15">
        <f>IF($C12&gt;0,"",IF($C11&gt;0,$C11,F10*F$7))</f>
        <v>2.0003760000000002</v>
      </c>
      <c r="G11" s="15">
        <f t="shared" si="1"/>
        <v>2.2999680000000002</v>
      </c>
      <c r="H11" s="15">
        <f t="shared" si="1"/>
        <v>2.8331483750000004</v>
      </c>
      <c r="I11" s="15">
        <f t="shared" si="1"/>
        <v>3.9818766249999999</v>
      </c>
      <c r="J11" s="15">
        <f t="shared" si="1"/>
        <v>8</v>
      </c>
      <c r="K11" s="15">
        <f t="shared" si="1"/>
        <v>11.390625</v>
      </c>
      <c r="L11" s="48">
        <v>0</v>
      </c>
      <c r="M11" s="28" t="str">
        <f t="shared" si="2"/>
        <v>-</v>
      </c>
      <c r="N11" s="41" t="str">
        <f t="shared" si="3"/>
        <v>-</v>
      </c>
    </row>
    <row r="12" spans="1:14" s="3" customFormat="1" x14ac:dyDescent="0.2">
      <c r="A12" s="24">
        <f t="shared" si="4"/>
        <v>43904</v>
      </c>
      <c r="B12" s="10">
        <f t="shared" si="4"/>
        <v>4</v>
      </c>
      <c r="C12" s="16"/>
      <c r="D12" s="20" t="str">
        <f t="shared" si="5"/>
        <v>-</v>
      </c>
      <c r="E12" s="18" t="str">
        <f t="shared" si="0"/>
        <v>-</v>
      </c>
      <c r="F12" s="23">
        <f>IF(C13&gt;0,"",IF($C12&gt;0,$C12,F11*F$7))</f>
        <v>2.5204737600000002</v>
      </c>
      <c r="G12" s="23">
        <f t="shared" ref="G12:K28" si="6">IF($C13&gt;0,"",IF($C12&gt;0,$C12,G11*G$7))</f>
        <v>3.0359577600000005</v>
      </c>
      <c r="H12" s="23">
        <f t="shared" si="6"/>
        <v>4.0089049506250003</v>
      </c>
      <c r="I12" s="23">
        <f t="shared" si="6"/>
        <v>6.3112744506249996</v>
      </c>
      <c r="J12" s="23">
        <f t="shared" si="6"/>
        <v>16</v>
      </c>
      <c r="K12" s="23">
        <f t="shared" si="6"/>
        <v>25.62890625</v>
      </c>
      <c r="L12" s="48">
        <v>0</v>
      </c>
      <c r="M12" s="28" t="str">
        <f t="shared" si="2"/>
        <v>-</v>
      </c>
      <c r="N12" s="41" t="str">
        <f t="shared" si="3"/>
        <v>-</v>
      </c>
    </row>
    <row r="13" spans="1:14" s="3" customFormat="1" x14ac:dyDescent="0.2">
      <c r="A13" s="24">
        <f t="shared" si="4"/>
        <v>43905</v>
      </c>
      <c r="B13" s="10">
        <f t="shared" si="4"/>
        <v>5</v>
      </c>
      <c r="C13" s="16"/>
      <c r="D13" s="20" t="str">
        <f t="shared" si="5"/>
        <v>-</v>
      </c>
      <c r="E13" s="18" t="str">
        <f>IF(C13&gt;0,(C13/C$8)^(1/B13),"-")</f>
        <v>-</v>
      </c>
      <c r="F13" s="23">
        <f>IF($C14&gt;0,"",IF($C13&gt;0,$C13,F12*F$7))</f>
        <v>3.1757969376000004</v>
      </c>
      <c r="G13" s="23">
        <f t="shared" si="6"/>
        <v>4.0074642432000012</v>
      </c>
      <c r="H13" s="23">
        <f t="shared" si="6"/>
        <v>5.6726005051343753</v>
      </c>
      <c r="I13" s="23">
        <f t="shared" si="6"/>
        <v>10.003370004240624</v>
      </c>
      <c r="J13" s="23">
        <f t="shared" si="6"/>
        <v>32</v>
      </c>
      <c r="K13" s="23">
        <f t="shared" si="6"/>
        <v>57.6650390625</v>
      </c>
      <c r="L13" s="48">
        <v>0</v>
      </c>
      <c r="M13" s="28" t="str">
        <f t="shared" si="2"/>
        <v>-</v>
      </c>
      <c r="N13" s="41" t="str">
        <f t="shared" si="3"/>
        <v>-</v>
      </c>
    </row>
    <row r="14" spans="1:14" s="3" customFormat="1" x14ac:dyDescent="0.2">
      <c r="A14" s="13">
        <f t="shared" si="4"/>
        <v>43906</v>
      </c>
      <c r="B14" s="9">
        <f t="shared" si="4"/>
        <v>6</v>
      </c>
      <c r="C14" s="14"/>
      <c r="D14" s="19" t="str">
        <f t="shared" si="5"/>
        <v>-</v>
      </c>
      <c r="E14" s="17" t="str">
        <f t="shared" ref="E14:E37" si="7">IF(C14&gt;0,(C14/C$8)^(1/B14),"-")</f>
        <v>-</v>
      </c>
      <c r="F14" s="15">
        <f>IF($C15&gt;0,"",IF($C14&gt;0,$C14,F13*F$7))</f>
        <v>4.0015041413760004</v>
      </c>
      <c r="G14" s="15">
        <f t="shared" si="6"/>
        <v>5.2898528010240016</v>
      </c>
      <c r="H14" s="15">
        <f t="shared" si="6"/>
        <v>8.0267297147651409</v>
      </c>
      <c r="I14" s="15">
        <f t="shared" si="6"/>
        <v>15.855341456721389</v>
      </c>
      <c r="J14" s="15">
        <f t="shared" si="6"/>
        <v>64</v>
      </c>
      <c r="K14" s="15">
        <f t="shared" si="6"/>
        <v>129.746337890625</v>
      </c>
      <c r="L14" s="48">
        <v>0</v>
      </c>
      <c r="M14" s="28" t="str">
        <f t="shared" si="2"/>
        <v>-</v>
      </c>
      <c r="N14" s="41" t="str">
        <f t="shared" si="3"/>
        <v>-</v>
      </c>
    </row>
    <row r="15" spans="1:14" s="3" customFormat="1" x14ac:dyDescent="0.2">
      <c r="A15" s="13">
        <f t="shared" si="4"/>
        <v>43907</v>
      </c>
      <c r="B15" s="9">
        <f t="shared" si="4"/>
        <v>7</v>
      </c>
      <c r="C15" s="14"/>
      <c r="D15" s="19" t="str">
        <f t="shared" si="5"/>
        <v>-</v>
      </c>
      <c r="E15" s="17" t="str">
        <f t="shared" si="7"/>
        <v>-</v>
      </c>
      <c r="F15" s="15">
        <f t="shared" ref="F15:I30" si="8">IF($C16&gt;0,"",IF($C15&gt;0,$C15,F14*F$7))</f>
        <v>5.0418952181337602</v>
      </c>
      <c r="G15" s="15">
        <f t="shared" si="6"/>
        <v>6.9826056973516826</v>
      </c>
      <c r="H15" s="15">
        <f t="shared" si="6"/>
        <v>11.357822546392674</v>
      </c>
      <c r="I15" s="15">
        <f t="shared" si="6"/>
        <v>25.130716208903401</v>
      </c>
      <c r="J15" s="15">
        <f t="shared" si="6"/>
        <v>128</v>
      </c>
      <c r="K15" s="15">
        <f t="shared" si="6"/>
        <v>291.92926025390625</v>
      </c>
      <c r="L15" s="48">
        <v>0</v>
      </c>
      <c r="M15" s="28" t="str">
        <f t="shared" si="2"/>
        <v>-</v>
      </c>
      <c r="N15" s="41" t="str">
        <f t="shared" si="3"/>
        <v>-</v>
      </c>
    </row>
    <row r="16" spans="1:14" s="3" customFormat="1" x14ac:dyDescent="0.2">
      <c r="A16" s="13">
        <f t="shared" si="4"/>
        <v>43908</v>
      </c>
      <c r="B16" s="9">
        <f t="shared" si="4"/>
        <v>8</v>
      </c>
      <c r="C16" s="14"/>
      <c r="D16" s="19" t="str">
        <f t="shared" si="5"/>
        <v>-</v>
      </c>
      <c r="E16" s="17" t="str">
        <f t="shared" si="7"/>
        <v>-</v>
      </c>
      <c r="F16" s="15">
        <f t="shared" si="8"/>
        <v>6.3527879748485381</v>
      </c>
      <c r="G16" s="15">
        <f t="shared" si="6"/>
        <v>9.2170395205042208</v>
      </c>
      <c r="H16" s="15">
        <f t="shared" si="6"/>
        <v>16.071318903145634</v>
      </c>
      <c r="I16" s="15">
        <f t="shared" si="6"/>
        <v>39.83218519111189</v>
      </c>
      <c r="J16" s="15">
        <f t="shared" si="6"/>
        <v>256</v>
      </c>
      <c r="K16" s="15">
        <f t="shared" si="6"/>
        <v>656.84083557128906</v>
      </c>
      <c r="L16" s="48">
        <v>0</v>
      </c>
      <c r="M16" s="28" t="str">
        <f t="shared" si="2"/>
        <v>-</v>
      </c>
      <c r="N16" s="41" t="str">
        <f t="shared" si="3"/>
        <v>-</v>
      </c>
    </row>
    <row r="17" spans="1:14" s="3" customFormat="1" x14ac:dyDescent="0.2">
      <c r="A17" s="13">
        <f t="shared" si="4"/>
        <v>43909</v>
      </c>
      <c r="B17" s="9">
        <f t="shared" si="4"/>
        <v>9</v>
      </c>
      <c r="C17" s="14"/>
      <c r="D17" s="19" t="str">
        <f t="shared" si="5"/>
        <v>-</v>
      </c>
      <c r="E17" s="17" t="str">
        <f t="shared" si="7"/>
        <v>-</v>
      </c>
      <c r="F17" s="15">
        <f t="shared" si="8"/>
        <v>8.0045128483091581</v>
      </c>
      <c r="G17" s="15">
        <f t="shared" si="6"/>
        <v>12.166492167065572</v>
      </c>
      <c r="H17" s="15">
        <f t="shared" si="6"/>
        <v>22.740916247951073</v>
      </c>
      <c r="I17" s="15">
        <f t="shared" si="6"/>
        <v>63.134013527912344</v>
      </c>
      <c r="J17" s="15">
        <f t="shared" si="6"/>
        <v>512</v>
      </c>
      <c r="K17" s="15">
        <f t="shared" si="6"/>
        <v>1477.8918800354004</v>
      </c>
      <c r="L17" s="48">
        <v>0</v>
      </c>
      <c r="M17" s="28" t="str">
        <f t="shared" si="2"/>
        <v>-</v>
      </c>
      <c r="N17" s="41" t="str">
        <f t="shared" si="3"/>
        <v>-</v>
      </c>
    </row>
    <row r="18" spans="1:14" s="3" customFormat="1" x14ac:dyDescent="0.2">
      <c r="A18" s="13">
        <f t="shared" si="4"/>
        <v>43910</v>
      </c>
      <c r="B18" s="26">
        <f t="shared" si="4"/>
        <v>10</v>
      </c>
      <c r="C18" s="27"/>
      <c r="D18" s="28" t="str">
        <f t="shared" si="5"/>
        <v>-</v>
      </c>
      <c r="E18" s="29" t="str">
        <f t="shared" si="7"/>
        <v>-</v>
      </c>
      <c r="F18" s="30">
        <f t="shared" si="8"/>
        <v>10.085686188869539</v>
      </c>
      <c r="G18" s="30">
        <f t="shared" si="6"/>
        <v>16.059769660526555</v>
      </c>
      <c r="H18" s="30">
        <f t="shared" si="6"/>
        <v>32.178396490850773</v>
      </c>
      <c r="I18" s="30">
        <f t="shared" si="6"/>
        <v>100.06741144174106</v>
      </c>
      <c r="J18" s="30">
        <f t="shared" si="6"/>
        <v>1024</v>
      </c>
      <c r="K18" s="30">
        <f t="shared" si="6"/>
        <v>3325.2567300796509</v>
      </c>
      <c r="L18" s="48">
        <v>0</v>
      </c>
      <c r="M18" s="28" t="str">
        <f t="shared" ref="M18:M37" si="9">IF(L18&gt;0,L18/L17,"-")</f>
        <v>-</v>
      </c>
      <c r="N18" s="41" t="str">
        <f>IF(L18&gt;0,(L18/L$17)^(1/(B18-9)),"-")</f>
        <v>-</v>
      </c>
    </row>
    <row r="19" spans="1:14" s="3" customFormat="1" x14ac:dyDescent="0.2">
      <c r="A19" s="24">
        <f t="shared" si="4"/>
        <v>43911</v>
      </c>
      <c r="B19" s="10">
        <f t="shared" si="4"/>
        <v>11</v>
      </c>
      <c r="C19" s="16"/>
      <c r="D19" s="20" t="str">
        <f t="shared" si="5"/>
        <v>-</v>
      </c>
      <c r="E19" s="18" t="str">
        <f t="shared" si="7"/>
        <v>-</v>
      </c>
      <c r="F19" s="23">
        <f t="shared" si="8"/>
        <v>12.70796459797562</v>
      </c>
      <c r="G19" s="23">
        <f t="shared" si="6"/>
        <v>21.198895951895054</v>
      </c>
      <c r="H19" s="23">
        <f t="shared" si="6"/>
        <v>45.532431034553845</v>
      </c>
      <c r="I19" s="23">
        <f t="shared" si="6"/>
        <v>158.60684713515957</v>
      </c>
      <c r="J19" s="23">
        <f t="shared" si="6"/>
        <v>2048</v>
      </c>
      <c r="K19" s="23">
        <f t="shared" si="6"/>
        <v>7481.8276426792145</v>
      </c>
      <c r="L19" s="48">
        <v>0</v>
      </c>
      <c r="M19" s="28" t="str">
        <f t="shared" si="9"/>
        <v>-</v>
      </c>
      <c r="N19" s="41" t="str">
        <f t="shared" ref="N19:N37" si="10">IF(L19&gt;0,(L19/L$17)^(1/(B19-9)),"-")</f>
        <v>-</v>
      </c>
    </row>
    <row r="20" spans="1:14" s="3" customFormat="1" x14ac:dyDescent="0.2">
      <c r="A20" s="24">
        <f t="shared" si="4"/>
        <v>43912</v>
      </c>
      <c r="B20" s="10">
        <f t="shared" si="4"/>
        <v>12</v>
      </c>
      <c r="C20" s="16"/>
      <c r="D20" s="20" t="str">
        <f t="shared" si="5"/>
        <v>-</v>
      </c>
      <c r="E20" s="18" t="str">
        <f t="shared" si="7"/>
        <v>-</v>
      </c>
      <c r="F20" s="23">
        <f t="shared" si="8"/>
        <v>16.012035393449281</v>
      </c>
      <c r="G20" s="23">
        <f t="shared" si="6"/>
        <v>27.982542656501472</v>
      </c>
      <c r="H20" s="23">
        <f t="shared" si="6"/>
        <v>64.428389913893696</v>
      </c>
      <c r="I20" s="23">
        <f t="shared" si="6"/>
        <v>251.39185270922792</v>
      </c>
      <c r="J20" s="23">
        <f t="shared" si="6"/>
        <v>4096</v>
      </c>
      <c r="K20" s="23">
        <f t="shared" si="6"/>
        <v>16834.112196028233</v>
      </c>
      <c r="L20" s="48">
        <v>0</v>
      </c>
      <c r="M20" s="28" t="str">
        <f t="shared" si="9"/>
        <v>-</v>
      </c>
      <c r="N20" s="41" t="str">
        <f t="shared" si="10"/>
        <v>-</v>
      </c>
    </row>
    <row r="21" spans="1:14" s="3" customFormat="1" x14ac:dyDescent="0.2">
      <c r="A21" s="13">
        <f t="shared" si="4"/>
        <v>43913</v>
      </c>
      <c r="B21" s="9">
        <f t="shared" si="4"/>
        <v>13</v>
      </c>
      <c r="C21" s="14"/>
      <c r="D21" s="19" t="str">
        <f t="shared" si="5"/>
        <v>-</v>
      </c>
      <c r="E21" s="17" t="str">
        <f t="shared" si="7"/>
        <v>-</v>
      </c>
      <c r="F21" s="15">
        <f t="shared" si="8"/>
        <v>20.175164595746093</v>
      </c>
      <c r="G21" s="15">
        <f t="shared" si="6"/>
        <v>36.936956306581948</v>
      </c>
      <c r="H21" s="15">
        <f t="shared" si="6"/>
        <v>91.166171728159583</v>
      </c>
      <c r="I21" s="15">
        <f t="shared" si="6"/>
        <v>398.45608654412626</v>
      </c>
      <c r="J21" s="15">
        <f t="shared" si="6"/>
        <v>8192</v>
      </c>
      <c r="K21" s="15">
        <f t="shared" si="6"/>
        <v>37876.752441063523</v>
      </c>
      <c r="L21" s="48">
        <v>0</v>
      </c>
      <c r="M21" s="28" t="str">
        <f t="shared" si="9"/>
        <v>-</v>
      </c>
      <c r="N21" s="41" t="str">
        <f t="shared" si="10"/>
        <v>-</v>
      </c>
    </row>
    <row r="22" spans="1:14" s="3" customFormat="1" x14ac:dyDescent="0.2">
      <c r="A22" s="13">
        <f t="shared" si="4"/>
        <v>43914</v>
      </c>
      <c r="B22" s="9">
        <f t="shared" si="4"/>
        <v>14</v>
      </c>
      <c r="C22" s="14"/>
      <c r="D22" s="19" t="str">
        <f t="shared" si="5"/>
        <v>-</v>
      </c>
      <c r="E22" s="17" t="str">
        <f t="shared" si="7"/>
        <v>-</v>
      </c>
      <c r="F22" s="15">
        <f t="shared" si="8"/>
        <v>25.420707390640079</v>
      </c>
      <c r="G22" s="15">
        <f t="shared" si="6"/>
        <v>48.756782324688174</v>
      </c>
      <c r="H22" s="15">
        <f t="shared" si="6"/>
        <v>129.00013299534581</v>
      </c>
      <c r="I22" s="15">
        <f t="shared" si="6"/>
        <v>631.55289717244011</v>
      </c>
      <c r="J22" s="15">
        <f t="shared" si="6"/>
        <v>16384</v>
      </c>
      <c r="K22" s="15">
        <f t="shared" si="6"/>
        <v>85222.692992392927</v>
      </c>
      <c r="L22" s="48">
        <v>0</v>
      </c>
      <c r="M22" s="28" t="str">
        <f t="shared" si="9"/>
        <v>-</v>
      </c>
      <c r="N22" s="41" t="str">
        <f t="shared" si="10"/>
        <v>-</v>
      </c>
    </row>
    <row r="23" spans="1:14" s="3" customFormat="1" x14ac:dyDescent="0.2">
      <c r="A23" s="13">
        <f t="shared" si="4"/>
        <v>43915</v>
      </c>
      <c r="B23" s="9">
        <f t="shared" si="4"/>
        <v>15</v>
      </c>
      <c r="C23" s="14"/>
      <c r="D23" s="19" t="str">
        <f t="shared" si="5"/>
        <v>-</v>
      </c>
      <c r="E23" s="17" t="str">
        <f t="shared" si="7"/>
        <v>-</v>
      </c>
      <c r="F23" s="15">
        <f t="shared" si="8"/>
        <v>32.030091312206501</v>
      </c>
      <c r="G23" s="15">
        <f t="shared" si="6"/>
        <v>64.358952668588387</v>
      </c>
      <c r="H23" s="15">
        <f t="shared" si="6"/>
        <v>182.53518818841431</v>
      </c>
      <c r="I23" s="15">
        <f t="shared" si="6"/>
        <v>1001.0113420183176</v>
      </c>
      <c r="J23" s="15">
        <f t="shared" si="6"/>
        <v>32768</v>
      </c>
      <c r="K23" s="15">
        <f t="shared" si="6"/>
        <v>191751.05923288409</v>
      </c>
      <c r="L23" s="48">
        <v>0</v>
      </c>
      <c r="M23" s="28" t="str">
        <f t="shared" si="9"/>
        <v>-</v>
      </c>
      <c r="N23" s="41" t="str">
        <f t="shared" si="10"/>
        <v>-</v>
      </c>
    </row>
    <row r="24" spans="1:14" s="3" customFormat="1" x14ac:dyDescent="0.2">
      <c r="A24" s="13">
        <f t="shared" si="4"/>
        <v>43916</v>
      </c>
      <c r="B24" s="9">
        <f t="shared" si="4"/>
        <v>16</v>
      </c>
      <c r="C24" s="14"/>
      <c r="D24" s="19" t="str">
        <f t="shared" si="5"/>
        <v>-</v>
      </c>
      <c r="E24" s="17" t="str">
        <f t="shared" si="7"/>
        <v>-</v>
      </c>
      <c r="F24" s="15">
        <f t="shared" si="8"/>
        <v>40.357915053380189</v>
      </c>
      <c r="G24" s="15">
        <f t="shared" si="6"/>
        <v>84.953817522536681</v>
      </c>
      <c r="H24" s="15">
        <f t="shared" si="6"/>
        <v>258.28729128660626</v>
      </c>
      <c r="I24" s="15">
        <f t="shared" si="6"/>
        <v>1586.6029770990333</v>
      </c>
      <c r="J24" s="15">
        <f t="shared" si="6"/>
        <v>65536</v>
      </c>
      <c r="K24" s="15">
        <f t="shared" si="6"/>
        <v>431439.8832739892</v>
      </c>
      <c r="L24" s="48">
        <v>0</v>
      </c>
      <c r="M24" s="28" t="str">
        <f t="shared" si="9"/>
        <v>-</v>
      </c>
      <c r="N24" s="41" t="str">
        <f t="shared" si="10"/>
        <v>-</v>
      </c>
    </row>
    <row r="25" spans="1:14" s="3" customFormat="1" x14ac:dyDescent="0.2">
      <c r="A25" s="13">
        <f t="shared" si="4"/>
        <v>43917</v>
      </c>
      <c r="B25" s="26">
        <f t="shared" si="4"/>
        <v>17</v>
      </c>
      <c r="C25" s="27"/>
      <c r="D25" s="28" t="str">
        <f t="shared" si="5"/>
        <v>-</v>
      </c>
      <c r="E25" s="29" t="str">
        <f t="shared" si="7"/>
        <v>-</v>
      </c>
      <c r="F25" s="30">
        <f t="shared" si="8"/>
        <v>50.85097296725904</v>
      </c>
      <c r="G25" s="30">
        <f t="shared" si="6"/>
        <v>112.13903912974843</v>
      </c>
      <c r="H25" s="30">
        <f t="shared" si="6"/>
        <v>365.47651717054788</v>
      </c>
      <c r="I25" s="30">
        <f t="shared" si="6"/>
        <v>2514.7657187019677</v>
      </c>
      <c r="J25" s="30">
        <f t="shared" si="6"/>
        <v>131072</v>
      </c>
      <c r="K25" s="30">
        <f t="shared" si="6"/>
        <v>970739.73736647563</v>
      </c>
      <c r="L25" s="48">
        <v>0</v>
      </c>
      <c r="M25" s="28" t="str">
        <f t="shared" si="9"/>
        <v>-</v>
      </c>
      <c r="N25" s="41" t="str">
        <f t="shared" si="10"/>
        <v>-</v>
      </c>
    </row>
    <row r="26" spans="1:14" s="3" customFormat="1" x14ac:dyDescent="0.2">
      <c r="A26" s="24">
        <f t="shared" ref="A26:B37" si="11">A25+1</f>
        <v>43918</v>
      </c>
      <c r="B26" s="10">
        <f t="shared" si="11"/>
        <v>18</v>
      </c>
      <c r="C26" s="16"/>
      <c r="D26" s="20" t="str">
        <f t="shared" si="5"/>
        <v>-</v>
      </c>
      <c r="E26" s="18" t="str">
        <f t="shared" si="7"/>
        <v>-</v>
      </c>
      <c r="F26" s="23">
        <f t="shared" si="8"/>
        <v>64.072225938746385</v>
      </c>
      <c r="G26" s="23">
        <f t="shared" si="6"/>
        <v>148.02353165126792</v>
      </c>
      <c r="H26" s="23">
        <f t="shared" si="6"/>
        <v>517.14927179632525</v>
      </c>
      <c r="I26" s="23">
        <f t="shared" si="6"/>
        <v>3985.9036641426187</v>
      </c>
      <c r="J26" s="23">
        <f t="shared" si="6"/>
        <v>262144</v>
      </c>
      <c r="K26" s="23">
        <f t="shared" si="6"/>
        <v>2184164.4090745701</v>
      </c>
      <c r="L26" s="48">
        <v>0</v>
      </c>
      <c r="M26" s="28" t="str">
        <f t="shared" si="9"/>
        <v>-</v>
      </c>
      <c r="N26" s="41" t="str">
        <f t="shared" si="10"/>
        <v>-</v>
      </c>
    </row>
    <row r="27" spans="1:14" s="3" customFormat="1" x14ac:dyDescent="0.2">
      <c r="A27" s="24">
        <f t="shared" si="11"/>
        <v>43919</v>
      </c>
      <c r="B27" s="10">
        <f t="shared" si="11"/>
        <v>19</v>
      </c>
      <c r="C27" s="16"/>
      <c r="D27" s="20" t="str">
        <f t="shared" si="5"/>
        <v>-</v>
      </c>
      <c r="E27" s="18" t="str">
        <f t="shared" si="7"/>
        <v>-</v>
      </c>
      <c r="F27" s="23">
        <f t="shared" si="8"/>
        <v>80.731004682820441</v>
      </c>
      <c r="G27" s="23">
        <f t="shared" si="6"/>
        <v>195.39106177967366</v>
      </c>
      <c r="H27" s="23">
        <f t="shared" si="6"/>
        <v>731.76621959180022</v>
      </c>
      <c r="I27" s="23">
        <f t="shared" si="6"/>
        <v>6317.6573076660507</v>
      </c>
      <c r="J27" s="23">
        <f t="shared" si="6"/>
        <v>524288</v>
      </c>
      <c r="K27" s="23">
        <f t="shared" si="6"/>
        <v>4914369.9204177829</v>
      </c>
      <c r="L27" s="48">
        <v>0</v>
      </c>
      <c r="M27" s="28" t="str">
        <f t="shared" si="9"/>
        <v>-</v>
      </c>
      <c r="N27" s="41" t="str">
        <f t="shared" si="10"/>
        <v>-</v>
      </c>
    </row>
    <row r="28" spans="1:14" x14ac:dyDescent="0.2">
      <c r="A28" s="13">
        <f t="shared" si="11"/>
        <v>43920</v>
      </c>
      <c r="B28" s="9">
        <f t="shared" si="11"/>
        <v>20</v>
      </c>
      <c r="C28" s="14"/>
      <c r="D28" s="19" t="str">
        <f t="shared" si="5"/>
        <v>-</v>
      </c>
      <c r="E28" s="17" t="str">
        <f t="shared" si="7"/>
        <v>-</v>
      </c>
      <c r="F28" s="15">
        <f t="shared" si="8"/>
        <v>101.72106590035375</v>
      </c>
      <c r="G28" s="15">
        <f t="shared" si="6"/>
        <v>257.91620154916927</v>
      </c>
      <c r="H28" s="15">
        <f t="shared" si="6"/>
        <v>1035.4492007223973</v>
      </c>
      <c r="I28" s="15">
        <f t="shared" si="6"/>
        <v>10013.486832650689</v>
      </c>
      <c r="J28" s="15">
        <f t="shared" si="6"/>
        <v>1048576</v>
      </c>
      <c r="K28" s="15">
        <f t="shared" si="6"/>
        <v>11057332.320940012</v>
      </c>
      <c r="L28" s="48">
        <v>0</v>
      </c>
      <c r="M28" s="28" t="str">
        <f t="shared" si="9"/>
        <v>-</v>
      </c>
      <c r="N28" s="41" t="str">
        <f t="shared" si="10"/>
        <v>-</v>
      </c>
    </row>
    <row r="29" spans="1:14" x14ac:dyDescent="0.2">
      <c r="A29" s="13">
        <f t="shared" si="11"/>
        <v>43921</v>
      </c>
      <c r="B29" s="9">
        <f t="shared" si="11"/>
        <v>21</v>
      </c>
      <c r="C29" s="14"/>
      <c r="D29" s="19" t="str">
        <f t="shared" si="5"/>
        <v>-</v>
      </c>
      <c r="E29" s="17" t="str">
        <f t="shared" si="7"/>
        <v>-</v>
      </c>
      <c r="F29" s="15">
        <f t="shared" si="8"/>
        <v>128.16854303444572</v>
      </c>
      <c r="G29" s="15">
        <f t="shared" si="8"/>
        <v>340.44938604490346</v>
      </c>
      <c r="H29" s="15">
        <f t="shared" si="8"/>
        <v>1465.1606190221923</v>
      </c>
      <c r="I29" s="15">
        <f t="shared" si="8"/>
        <v>15871.376629751343</v>
      </c>
      <c r="J29" s="15"/>
      <c r="K29" s="15"/>
      <c r="L29" s="48">
        <v>0</v>
      </c>
      <c r="M29" s="28" t="str">
        <f t="shared" si="9"/>
        <v>-</v>
      </c>
      <c r="N29" s="41" t="str">
        <f t="shared" si="10"/>
        <v>-</v>
      </c>
    </row>
    <row r="30" spans="1:14" x14ac:dyDescent="0.2">
      <c r="A30" s="13">
        <f t="shared" si="11"/>
        <v>43922</v>
      </c>
      <c r="B30" s="9">
        <f t="shared" si="11"/>
        <v>22</v>
      </c>
      <c r="C30" s="14"/>
      <c r="D30" s="19" t="str">
        <f t="shared" si="5"/>
        <v>-</v>
      </c>
      <c r="E30" s="17" t="str">
        <f t="shared" si="7"/>
        <v>-</v>
      </c>
      <c r="F30" s="15">
        <f t="shared" si="8"/>
        <v>161.49236422340161</v>
      </c>
      <c r="G30" s="15">
        <f t="shared" si="8"/>
        <v>449.39318957927259</v>
      </c>
      <c r="H30" s="15">
        <f t="shared" si="8"/>
        <v>2073.2022759164024</v>
      </c>
      <c r="I30" s="15">
        <f t="shared" si="8"/>
        <v>25156.131958155878</v>
      </c>
      <c r="J30" s="15"/>
      <c r="K30" s="15">
        <f t="shared" ref="K30:K37" si="12">IF($C31&gt;0,"",IF($C30&gt;0,$C30,K29*K$7))</f>
        <v>0</v>
      </c>
      <c r="L30" s="48">
        <v>0</v>
      </c>
      <c r="M30" s="28" t="str">
        <f t="shared" si="9"/>
        <v>-</v>
      </c>
      <c r="N30" s="41" t="str">
        <f t="shared" si="10"/>
        <v>-</v>
      </c>
    </row>
    <row r="31" spans="1:14" x14ac:dyDescent="0.2">
      <c r="A31" s="13">
        <f t="shared" si="11"/>
        <v>43923</v>
      </c>
      <c r="B31" s="9">
        <f t="shared" si="11"/>
        <v>23</v>
      </c>
      <c r="C31" s="14"/>
      <c r="D31" s="19" t="str">
        <f t="shared" si="5"/>
        <v>-</v>
      </c>
      <c r="E31" s="17" t="str">
        <f t="shared" si="7"/>
        <v>-</v>
      </c>
      <c r="F31" s="15">
        <f t="shared" ref="F31:J37" si="13">IF($C32&gt;0,"",IF($C31&gt;0,$C31,F30*F$7))</f>
        <v>203.48037892148602</v>
      </c>
      <c r="G31" s="15">
        <f t="shared" si="13"/>
        <v>593.19901024463979</v>
      </c>
      <c r="H31" s="15">
        <f t="shared" si="13"/>
        <v>2933.5812204217095</v>
      </c>
      <c r="I31" s="15">
        <f t="shared" si="13"/>
        <v>39872.46915367707</v>
      </c>
      <c r="J31" s="15"/>
      <c r="K31" s="15">
        <f t="shared" si="12"/>
        <v>0</v>
      </c>
      <c r="L31" s="48">
        <v>0</v>
      </c>
      <c r="M31" s="28" t="str">
        <f t="shared" si="9"/>
        <v>-</v>
      </c>
      <c r="N31" s="41" t="str">
        <f t="shared" si="10"/>
        <v>-</v>
      </c>
    </row>
    <row r="32" spans="1:14" x14ac:dyDescent="0.2">
      <c r="A32" s="13">
        <f t="shared" si="11"/>
        <v>43924</v>
      </c>
      <c r="B32" s="9">
        <f t="shared" si="11"/>
        <v>24</v>
      </c>
      <c r="C32" s="14"/>
      <c r="D32" s="19" t="str">
        <f t="shared" si="5"/>
        <v>-</v>
      </c>
      <c r="E32" s="17" t="str">
        <f t="shared" si="7"/>
        <v>-</v>
      </c>
      <c r="F32" s="15">
        <f t="shared" si="13"/>
        <v>256.38527744107239</v>
      </c>
      <c r="G32" s="15">
        <f t="shared" si="13"/>
        <v>783.02269352292456</v>
      </c>
      <c r="H32" s="15">
        <f t="shared" si="13"/>
        <v>4151.0174268967194</v>
      </c>
      <c r="I32" s="15">
        <f t="shared" si="13"/>
        <v>63197.863608578155</v>
      </c>
      <c r="J32" s="15">
        <f t="shared" si="13"/>
        <v>0</v>
      </c>
      <c r="K32" s="15">
        <f t="shared" si="12"/>
        <v>0</v>
      </c>
      <c r="L32" s="48">
        <v>0</v>
      </c>
      <c r="M32" s="28" t="str">
        <f t="shared" si="9"/>
        <v>-</v>
      </c>
      <c r="N32" s="41" t="str">
        <f t="shared" si="10"/>
        <v>-</v>
      </c>
    </row>
    <row r="33" spans="1:14" x14ac:dyDescent="0.2">
      <c r="A33" s="24">
        <f t="shared" si="11"/>
        <v>43925</v>
      </c>
      <c r="B33" s="10">
        <f t="shared" si="11"/>
        <v>25</v>
      </c>
      <c r="C33" s="16"/>
      <c r="D33" s="20" t="str">
        <f t="shared" si="5"/>
        <v>-</v>
      </c>
      <c r="E33" s="18" t="str">
        <f t="shared" si="7"/>
        <v>-</v>
      </c>
      <c r="F33" s="23">
        <f t="shared" si="13"/>
        <v>323.04544957575121</v>
      </c>
      <c r="G33" s="23">
        <f t="shared" si="13"/>
        <v>1033.5899554502605</v>
      </c>
      <c r="H33" s="23">
        <f t="shared" si="13"/>
        <v>5873.6896590588576</v>
      </c>
      <c r="I33" s="23">
        <f t="shared" si="13"/>
        <v>100168.61381959637</v>
      </c>
      <c r="J33" s="23">
        <f t="shared" si="13"/>
        <v>0</v>
      </c>
      <c r="K33" s="23">
        <f t="shared" si="12"/>
        <v>0</v>
      </c>
      <c r="L33" s="48">
        <v>0</v>
      </c>
      <c r="M33" s="28" t="str">
        <f t="shared" si="9"/>
        <v>-</v>
      </c>
      <c r="N33" s="41" t="str">
        <f t="shared" si="10"/>
        <v>-</v>
      </c>
    </row>
    <row r="34" spans="1:14" x14ac:dyDescent="0.2">
      <c r="A34" s="24">
        <f t="shared" si="11"/>
        <v>43926</v>
      </c>
      <c r="B34" s="10">
        <f t="shared" si="11"/>
        <v>26</v>
      </c>
      <c r="C34" s="16"/>
      <c r="D34" s="20" t="str">
        <f t="shared" si="5"/>
        <v>-</v>
      </c>
      <c r="E34" s="18" t="str">
        <f t="shared" si="7"/>
        <v>-</v>
      </c>
      <c r="F34" s="23">
        <f t="shared" si="13"/>
        <v>407.03726646544652</v>
      </c>
      <c r="G34" s="23">
        <f t="shared" si="13"/>
        <v>1364.338741194344</v>
      </c>
      <c r="H34" s="23">
        <f t="shared" si="13"/>
        <v>8311.2708675682843</v>
      </c>
      <c r="I34" s="23">
        <f t="shared" si="13"/>
        <v>158767.25290406024</v>
      </c>
      <c r="J34" s="23">
        <f t="shared" si="13"/>
        <v>0</v>
      </c>
      <c r="K34" s="23">
        <f t="shared" si="12"/>
        <v>0</v>
      </c>
      <c r="L34" s="48">
        <v>0</v>
      </c>
      <c r="M34" s="28" t="str">
        <f t="shared" si="9"/>
        <v>-</v>
      </c>
      <c r="N34" s="41" t="str">
        <f t="shared" si="10"/>
        <v>-</v>
      </c>
    </row>
    <row r="35" spans="1:14" x14ac:dyDescent="0.2">
      <c r="A35" s="13">
        <f t="shared" si="11"/>
        <v>43927</v>
      </c>
      <c r="B35" s="9">
        <f t="shared" si="11"/>
        <v>27</v>
      </c>
      <c r="C35" s="14"/>
      <c r="D35" s="19" t="str">
        <f t="shared" si="5"/>
        <v>-</v>
      </c>
      <c r="E35" s="17" t="str">
        <f t="shared" si="7"/>
        <v>-</v>
      </c>
      <c r="F35" s="15">
        <f t="shared" si="13"/>
        <v>512.86695574646262</v>
      </c>
      <c r="G35" s="15">
        <f t="shared" si="13"/>
        <v>1800.9271383765342</v>
      </c>
      <c r="H35" s="15">
        <f t="shared" si="13"/>
        <v>11760.448277609123</v>
      </c>
      <c r="I35" s="15">
        <f t="shared" si="13"/>
        <v>251646.09585293548</v>
      </c>
      <c r="J35" s="15">
        <f t="shared" si="13"/>
        <v>0</v>
      </c>
      <c r="K35" s="15">
        <f t="shared" si="12"/>
        <v>0</v>
      </c>
      <c r="L35" s="48">
        <v>0</v>
      </c>
      <c r="M35" s="28" t="str">
        <f t="shared" si="9"/>
        <v>-</v>
      </c>
      <c r="N35" s="41" t="str">
        <f t="shared" si="10"/>
        <v>-</v>
      </c>
    </row>
    <row r="36" spans="1:14" x14ac:dyDescent="0.2">
      <c r="A36" s="13">
        <f t="shared" si="11"/>
        <v>43928</v>
      </c>
      <c r="B36" s="9">
        <f t="shared" si="11"/>
        <v>28</v>
      </c>
      <c r="C36" s="14"/>
      <c r="D36" s="19" t="str">
        <f t="shared" si="5"/>
        <v>-</v>
      </c>
      <c r="E36" s="17" t="str">
        <f t="shared" si="7"/>
        <v>-</v>
      </c>
      <c r="F36" s="15">
        <f t="shared" si="13"/>
        <v>646.21236424054291</v>
      </c>
      <c r="G36" s="15">
        <f t="shared" si="13"/>
        <v>2377.2238226570253</v>
      </c>
      <c r="H36" s="15">
        <f t="shared" si="13"/>
        <v>16641.034312816908</v>
      </c>
      <c r="I36" s="15">
        <f t="shared" si="13"/>
        <v>398859.06192690274</v>
      </c>
      <c r="J36" s="15">
        <f t="shared" si="13"/>
        <v>0</v>
      </c>
      <c r="K36" s="15">
        <f t="shared" si="12"/>
        <v>0</v>
      </c>
      <c r="L36" s="48">
        <v>0</v>
      </c>
      <c r="M36" s="28" t="str">
        <f t="shared" si="9"/>
        <v>-</v>
      </c>
      <c r="N36" s="41" t="str">
        <f t="shared" si="10"/>
        <v>-</v>
      </c>
    </row>
    <row r="37" spans="1:14" x14ac:dyDescent="0.2">
      <c r="A37" s="13">
        <f t="shared" si="11"/>
        <v>43929</v>
      </c>
      <c r="B37" s="9">
        <f t="shared" si="11"/>
        <v>29</v>
      </c>
      <c r="C37" s="14"/>
      <c r="D37" s="19" t="str">
        <f t="shared" si="5"/>
        <v>-</v>
      </c>
      <c r="E37" s="17" t="str">
        <f t="shared" si="7"/>
        <v>-</v>
      </c>
      <c r="F37" s="15">
        <f t="shared" si="13"/>
        <v>814.22757894308404</v>
      </c>
      <c r="G37" s="15">
        <f t="shared" si="13"/>
        <v>3137.9354459072733</v>
      </c>
      <c r="H37" s="15">
        <f t="shared" si="13"/>
        <v>23547.063552635926</v>
      </c>
      <c r="I37" s="15">
        <f t="shared" si="13"/>
        <v>632191.61315414077</v>
      </c>
      <c r="J37" s="15">
        <f t="shared" si="13"/>
        <v>0</v>
      </c>
      <c r="K37" s="15">
        <f t="shared" si="12"/>
        <v>0</v>
      </c>
      <c r="L37" s="48">
        <v>0</v>
      </c>
      <c r="M37" s="28" t="str">
        <f t="shared" si="9"/>
        <v>-</v>
      </c>
      <c r="N37" s="41" t="str">
        <f t="shared" si="10"/>
        <v>-</v>
      </c>
    </row>
    <row r="38" spans="1:14" x14ac:dyDescent="0.2">
      <c r="I38" s="31" t="s">
        <v>8</v>
      </c>
    </row>
  </sheetData>
  <mergeCells count="8">
    <mergeCell ref="L5:L7"/>
    <mergeCell ref="M5:M7"/>
    <mergeCell ref="N5:N7"/>
    <mergeCell ref="B5:B7"/>
    <mergeCell ref="C5:C7"/>
    <mergeCell ref="D5:D7"/>
    <mergeCell ref="E5:E7"/>
    <mergeCell ref="F5:K5"/>
  </mergeCells>
  <hyperlinks>
    <hyperlink ref="E3" r:id="rId1" xr:uid="{06B41D71-642B-4947-87FE-07C762BF3B3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7565-2C61-C24E-BBD2-5F49C568E38F}">
  <dimension ref="A3:F59"/>
  <sheetViews>
    <sheetView topLeftCell="A44" workbookViewId="0">
      <selection activeCell="B15" sqref="B15"/>
    </sheetView>
  </sheetViews>
  <sheetFormatPr baseColWidth="10" defaultRowHeight="16" x14ac:dyDescent="0.2"/>
  <cols>
    <col min="2" max="2" width="10.6640625" customWidth="1"/>
    <col min="3" max="3" width="34.33203125" customWidth="1"/>
    <col min="4" max="4" width="28.6640625" customWidth="1"/>
    <col min="5" max="5" width="22" customWidth="1"/>
  </cols>
  <sheetData>
    <row r="3" spans="1:6" x14ac:dyDescent="0.2">
      <c r="B3" s="34" t="s">
        <v>15</v>
      </c>
      <c r="C3" s="25" t="s">
        <v>72</v>
      </c>
      <c r="D3" s="25" t="s">
        <v>73</v>
      </c>
      <c r="E3" s="25" t="s">
        <v>74</v>
      </c>
      <c r="F3" s="34" t="s">
        <v>75</v>
      </c>
    </row>
    <row r="4" spans="1:6" x14ac:dyDescent="0.2">
      <c r="A4" s="35"/>
      <c r="B4" s="34" t="s">
        <v>16</v>
      </c>
      <c r="C4" s="25" t="s">
        <v>76</v>
      </c>
      <c r="D4" s="25" t="s">
        <v>76</v>
      </c>
      <c r="E4" s="25" t="s">
        <v>77</v>
      </c>
      <c r="F4" s="34" t="s">
        <v>78</v>
      </c>
    </row>
    <row r="5" spans="1:6" x14ac:dyDescent="0.2">
      <c r="A5" s="35"/>
      <c r="B5" s="34" t="s">
        <v>17</v>
      </c>
      <c r="C5" s="25" t="s">
        <v>79</v>
      </c>
      <c r="D5" s="25" t="s">
        <v>79</v>
      </c>
      <c r="E5" s="25" t="s">
        <v>80</v>
      </c>
      <c r="F5" s="34" t="s">
        <v>81</v>
      </c>
    </row>
    <row r="6" spans="1:6" x14ac:dyDescent="0.2">
      <c r="A6" s="35"/>
      <c r="B6" s="34" t="s">
        <v>18</v>
      </c>
      <c r="C6" s="25" t="s">
        <v>82</v>
      </c>
      <c r="D6" s="25" t="s">
        <v>82</v>
      </c>
      <c r="E6" s="25" t="s">
        <v>83</v>
      </c>
      <c r="F6" s="34" t="s">
        <v>84</v>
      </c>
    </row>
    <row r="7" spans="1:6" x14ac:dyDescent="0.2">
      <c r="A7" s="35"/>
      <c r="B7" s="34" t="s">
        <v>19</v>
      </c>
      <c r="C7" s="25" t="s">
        <v>85</v>
      </c>
      <c r="D7" s="25" t="s">
        <v>85</v>
      </c>
      <c r="E7" s="25" t="s">
        <v>86</v>
      </c>
      <c r="F7" s="34" t="s">
        <v>87</v>
      </c>
    </row>
    <row r="8" spans="1:6" x14ac:dyDescent="0.2">
      <c r="A8" s="35"/>
      <c r="B8" s="34" t="s">
        <v>20</v>
      </c>
      <c r="C8" s="25" t="s">
        <v>88</v>
      </c>
      <c r="D8" s="25" t="s">
        <v>89</v>
      </c>
      <c r="E8" s="25" t="s">
        <v>90</v>
      </c>
      <c r="F8" s="34" t="s">
        <v>91</v>
      </c>
    </row>
    <row r="9" spans="1:6" x14ac:dyDescent="0.2">
      <c r="A9" s="35"/>
      <c r="B9" s="34" t="s">
        <v>21</v>
      </c>
      <c r="C9" s="25" t="s">
        <v>92</v>
      </c>
      <c r="D9" s="25" t="s">
        <v>92</v>
      </c>
      <c r="E9" s="25" t="s">
        <v>93</v>
      </c>
      <c r="F9" s="34" t="s">
        <v>94</v>
      </c>
    </row>
    <row r="10" spans="1:6" x14ac:dyDescent="0.2">
      <c r="A10" s="35"/>
      <c r="B10" s="34" t="s">
        <v>22</v>
      </c>
      <c r="C10" s="25" t="s">
        <v>95</v>
      </c>
      <c r="D10" s="25" t="s">
        <v>96</v>
      </c>
      <c r="E10" s="25" t="s">
        <v>97</v>
      </c>
      <c r="F10" s="34" t="s">
        <v>98</v>
      </c>
    </row>
    <row r="11" spans="1:6" x14ac:dyDescent="0.2">
      <c r="A11" s="35"/>
      <c r="B11" s="34" t="s">
        <v>23</v>
      </c>
      <c r="C11" s="25" t="s">
        <v>99</v>
      </c>
      <c r="D11" s="25" t="s">
        <v>99</v>
      </c>
      <c r="E11" s="25" t="s">
        <v>100</v>
      </c>
      <c r="F11" s="34" t="s">
        <v>101</v>
      </c>
    </row>
    <row r="12" spans="1:6" x14ac:dyDescent="0.2">
      <c r="A12" s="35"/>
      <c r="B12" s="34" t="s">
        <v>24</v>
      </c>
      <c r="C12" s="25" t="s">
        <v>102</v>
      </c>
      <c r="D12" s="25" t="s">
        <v>103</v>
      </c>
      <c r="E12" s="25" t="s">
        <v>104</v>
      </c>
      <c r="F12" s="34" t="s">
        <v>105</v>
      </c>
    </row>
    <row r="13" spans="1:6" x14ac:dyDescent="0.2">
      <c r="A13" s="35"/>
      <c r="B13" s="34" t="s">
        <v>25</v>
      </c>
      <c r="C13" s="25" t="s">
        <v>106</v>
      </c>
      <c r="D13" s="25" t="s">
        <v>107</v>
      </c>
      <c r="E13" s="25" t="s">
        <v>108</v>
      </c>
      <c r="F13" s="34" t="s">
        <v>109</v>
      </c>
    </row>
    <row r="14" spans="1:6" x14ac:dyDescent="0.2">
      <c r="A14" s="35"/>
      <c r="B14" s="34" t="s">
        <v>26</v>
      </c>
      <c r="C14" s="25" t="s">
        <v>110</v>
      </c>
      <c r="D14" s="25" t="s">
        <v>110</v>
      </c>
      <c r="E14" s="25" t="s">
        <v>111</v>
      </c>
      <c r="F14" s="34" t="s">
        <v>112</v>
      </c>
    </row>
    <row r="15" spans="1:6" x14ac:dyDescent="0.2">
      <c r="A15" s="35"/>
      <c r="B15" s="34" t="s">
        <v>27</v>
      </c>
      <c r="C15" s="25" t="s">
        <v>113</v>
      </c>
      <c r="D15" s="25" t="s">
        <v>113</v>
      </c>
      <c r="E15" s="25" t="s">
        <v>114</v>
      </c>
      <c r="F15" s="34" t="s">
        <v>115</v>
      </c>
    </row>
    <row r="16" spans="1:6" x14ac:dyDescent="0.2">
      <c r="A16" s="35"/>
      <c r="B16" s="34" t="s">
        <v>28</v>
      </c>
      <c r="C16" s="25" t="s">
        <v>116</v>
      </c>
      <c r="D16" s="25" t="s">
        <v>116</v>
      </c>
      <c r="E16" s="25" t="s">
        <v>117</v>
      </c>
      <c r="F16" s="34" t="s">
        <v>118</v>
      </c>
    </row>
    <row r="17" spans="1:6" x14ac:dyDescent="0.2">
      <c r="A17" s="35"/>
      <c r="B17" s="34" t="s">
        <v>29</v>
      </c>
      <c r="C17" s="25" t="s">
        <v>119</v>
      </c>
      <c r="D17" s="25" t="s">
        <v>119</v>
      </c>
      <c r="E17" s="25" t="s">
        <v>120</v>
      </c>
      <c r="F17" s="34" t="s">
        <v>121</v>
      </c>
    </row>
    <row r="18" spans="1:6" x14ac:dyDescent="0.2">
      <c r="A18" s="35"/>
      <c r="B18" s="34" t="s">
        <v>30</v>
      </c>
      <c r="C18" s="25" t="s">
        <v>122</v>
      </c>
      <c r="D18" s="25" t="s">
        <v>122</v>
      </c>
      <c r="E18" s="25" t="s">
        <v>123</v>
      </c>
      <c r="F18" s="34" t="s">
        <v>124</v>
      </c>
    </row>
    <row r="19" spans="1:6" x14ac:dyDescent="0.2">
      <c r="A19" s="35"/>
      <c r="B19" s="34" t="s">
        <v>31</v>
      </c>
      <c r="C19" s="25" t="s">
        <v>125</v>
      </c>
      <c r="D19" s="25" t="s">
        <v>125</v>
      </c>
      <c r="E19" s="25" t="s">
        <v>126</v>
      </c>
      <c r="F19" s="34" t="s">
        <v>127</v>
      </c>
    </row>
    <row r="20" spans="1:6" x14ac:dyDescent="0.2">
      <c r="A20" s="35"/>
      <c r="B20" s="34" t="s">
        <v>32</v>
      </c>
      <c r="C20" s="25" t="s">
        <v>128</v>
      </c>
      <c r="D20" s="25" t="s">
        <v>128</v>
      </c>
      <c r="E20" s="25" t="s">
        <v>129</v>
      </c>
      <c r="F20" s="34" t="s">
        <v>130</v>
      </c>
    </row>
    <row r="21" spans="1:6" x14ac:dyDescent="0.2">
      <c r="A21" s="35"/>
      <c r="B21" s="34" t="s">
        <v>33</v>
      </c>
      <c r="C21" s="25" t="s">
        <v>131</v>
      </c>
      <c r="D21" s="25" t="s">
        <v>131</v>
      </c>
      <c r="E21" s="25" t="s">
        <v>132</v>
      </c>
      <c r="F21" s="34" t="s">
        <v>133</v>
      </c>
    </row>
    <row r="22" spans="1:6" x14ac:dyDescent="0.2">
      <c r="A22" s="35"/>
      <c r="B22" s="34" t="s">
        <v>34</v>
      </c>
      <c r="C22" s="25" t="s">
        <v>134</v>
      </c>
      <c r="D22" s="25" t="s">
        <v>135</v>
      </c>
      <c r="E22" s="25" t="s">
        <v>136</v>
      </c>
      <c r="F22" s="34" t="s">
        <v>137</v>
      </c>
    </row>
    <row r="23" spans="1:6" x14ac:dyDescent="0.2">
      <c r="A23" s="35"/>
      <c r="B23" s="34" t="s">
        <v>35</v>
      </c>
      <c r="C23" s="25" t="s">
        <v>138</v>
      </c>
      <c r="D23" s="25" t="s">
        <v>138</v>
      </c>
      <c r="E23" s="25" t="s">
        <v>139</v>
      </c>
      <c r="F23" s="34" t="s">
        <v>140</v>
      </c>
    </row>
    <row r="24" spans="1:6" x14ac:dyDescent="0.2">
      <c r="A24" s="35"/>
      <c r="B24" s="34" t="s">
        <v>36</v>
      </c>
      <c r="C24" s="25" t="s">
        <v>141</v>
      </c>
      <c r="D24" s="25" t="s">
        <v>141</v>
      </c>
      <c r="E24" s="25" t="s">
        <v>142</v>
      </c>
      <c r="F24" s="34" t="s">
        <v>143</v>
      </c>
    </row>
    <row r="25" spans="1:6" x14ac:dyDescent="0.2">
      <c r="A25" s="35"/>
      <c r="B25" s="34" t="s">
        <v>37</v>
      </c>
      <c r="C25" s="25" t="s">
        <v>144</v>
      </c>
      <c r="D25" s="25" t="s">
        <v>1</v>
      </c>
      <c r="E25" s="25" t="s">
        <v>145</v>
      </c>
      <c r="F25" s="34" t="s">
        <v>146</v>
      </c>
    </row>
    <row r="26" spans="1:6" x14ac:dyDescent="0.2">
      <c r="A26" s="35"/>
      <c r="B26" s="34" t="s">
        <v>38</v>
      </c>
      <c r="C26" s="25" t="s">
        <v>147</v>
      </c>
      <c r="D26" s="25" t="s">
        <v>148</v>
      </c>
      <c r="E26" s="25" t="s">
        <v>149</v>
      </c>
      <c r="F26" s="34" t="s">
        <v>150</v>
      </c>
    </row>
    <row r="27" spans="1:6" x14ac:dyDescent="0.2">
      <c r="A27" s="35"/>
      <c r="B27" s="34" t="s">
        <v>39</v>
      </c>
      <c r="C27" s="25" t="s">
        <v>151</v>
      </c>
      <c r="D27" s="25" t="s">
        <v>151</v>
      </c>
      <c r="E27" s="25" t="s">
        <v>152</v>
      </c>
      <c r="F27" s="34"/>
    </row>
    <row r="28" spans="1:6" x14ac:dyDescent="0.2">
      <c r="A28" s="35"/>
      <c r="B28" s="34" t="s">
        <v>40</v>
      </c>
      <c r="C28" s="25" t="s">
        <v>153</v>
      </c>
      <c r="D28" s="25" t="s">
        <v>153</v>
      </c>
      <c r="E28" s="25" t="s">
        <v>154</v>
      </c>
      <c r="F28" s="34" t="s">
        <v>155</v>
      </c>
    </row>
    <row r="29" spans="1:6" x14ac:dyDescent="0.2">
      <c r="A29" s="35"/>
      <c r="B29" s="34" t="s">
        <v>41</v>
      </c>
      <c r="C29" s="25" t="s">
        <v>156</v>
      </c>
      <c r="D29" s="25" t="s">
        <v>156</v>
      </c>
      <c r="E29" s="25" t="s">
        <v>157</v>
      </c>
      <c r="F29" s="34" t="s">
        <v>158</v>
      </c>
    </row>
    <row r="30" spans="1:6" x14ac:dyDescent="0.2">
      <c r="A30" s="35"/>
      <c r="B30" s="34" t="s">
        <v>42</v>
      </c>
      <c r="C30" s="25" t="s">
        <v>159</v>
      </c>
      <c r="D30" s="25" t="s">
        <v>160</v>
      </c>
      <c r="E30" s="25" t="s">
        <v>161</v>
      </c>
      <c r="F30" s="34" t="s">
        <v>162</v>
      </c>
    </row>
    <row r="31" spans="1:6" x14ac:dyDescent="0.2">
      <c r="A31" s="35"/>
      <c r="B31" s="34" t="s">
        <v>43</v>
      </c>
      <c r="C31" s="25" t="s">
        <v>163</v>
      </c>
      <c r="D31" s="25" t="s">
        <v>164</v>
      </c>
      <c r="E31" s="25" t="s">
        <v>165</v>
      </c>
      <c r="F31" s="34" t="s">
        <v>166</v>
      </c>
    </row>
    <row r="32" spans="1:6" x14ac:dyDescent="0.2">
      <c r="A32" s="35"/>
      <c r="B32" s="34" t="s">
        <v>44</v>
      </c>
      <c r="C32" s="25" t="s">
        <v>167</v>
      </c>
      <c r="D32" s="25" t="s">
        <v>167</v>
      </c>
      <c r="E32" s="25" t="s">
        <v>168</v>
      </c>
      <c r="F32" s="34" t="s">
        <v>169</v>
      </c>
    </row>
    <row r="33" spans="1:6" x14ac:dyDescent="0.2">
      <c r="A33" s="35"/>
      <c r="B33" s="34" t="s">
        <v>45</v>
      </c>
      <c r="C33" s="25" t="s">
        <v>170</v>
      </c>
      <c r="D33" s="25" t="s">
        <v>170</v>
      </c>
      <c r="E33" s="25" t="s">
        <v>171</v>
      </c>
      <c r="F33" s="34" t="s">
        <v>172</v>
      </c>
    </row>
    <row r="34" spans="1:6" x14ac:dyDescent="0.2">
      <c r="A34" s="35"/>
      <c r="B34" s="34" t="s">
        <v>46</v>
      </c>
      <c r="C34" s="25" t="s">
        <v>173</v>
      </c>
      <c r="D34" s="25" t="s">
        <v>174</v>
      </c>
      <c r="E34" s="25" t="s">
        <v>175</v>
      </c>
      <c r="F34" s="34" t="s">
        <v>176</v>
      </c>
    </row>
    <row r="35" spans="1:6" x14ac:dyDescent="0.2">
      <c r="A35" s="35"/>
      <c r="B35" s="34" t="s">
        <v>47</v>
      </c>
      <c r="C35" s="25" t="s">
        <v>177</v>
      </c>
      <c r="D35" s="25" t="s">
        <v>177</v>
      </c>
      <c r="E35" s="25" t="s">
        <v>178</v>
      </c>
      <c r="F35" s="34"/>
    </row>
    <row r="36" spans="1:6" x14ac:dyDescent="0.2">
      <c r="A36" s="35"/>
      <c r="B36" s="34" t="s">
        <v>48</v>
      </c>
      <c r="C36" s="25" t="s">
        <v>179</v>
      </c>
      <c r="D36" s="25" t="s">
        <v>179</v>
      </c>
      <c r="E36" s="25" t="s">
        <v>180</v>
      </c>
      <c r="F36" s="34" t="s">
        <v>181</v>
      </c>
    </row>
    <row r="37" spans="1:6" x14ac:dyDescent="0.2">
      <c r="A37" s="35"/>
      <c r="B37" s="34" t="s">
        <v>49</v>
      </c>
      <c r="C37" s="25" t="s">
        <v>182</v>
      </c>
      <c r="D37" s="25" t="s">
        <v>183</v>
      </c>
      <c r="E37" s="25" t="s">
        <v>184</v>
      </c>
      <c r="F37" s="34" t="s">
        <v>185</v>
      </c>
    </row>
    <row r="38" spans="1:6" x14ac:dyDescent="0.2">
      <c r="A38" s="35"/>
      <c r="B38" s="34" t="s">
        <v>50</v>
      </c>
      <c r="C38" s="25" t="s">
        <v>186</v>
      </c>
      <c r="D38" s="25" t="s">
        <v>187</v>
      </c>
      <c r="E38" s="25" t="s">
        <v>188</v>
      </c>
      <c r="F38" s="34" t="s">
        <v>189</v>
      </c>
    </row>
    <row r="39" spans="1:6" x14ac:dyDescent="0.2">
      <c r="A39" s="35"/>
      <c r="B39" s="34" t="s">
        <v>51</v>
      </c>
      <c r="C39" s="25" t="s">
        <v>190</v>
      </c>
      <c r="D39" s="25" t="s">
        <v>191</v>
      </c>
      <c r="E39" s="25" t="s">
        <v>192</v>
      </c>
      <c r="F39" s="34" t="s">
        <v>193</v>
      </c>
    </row>
    <row r="40" spans="1:6" x14ac:dyDescent="0.2">
      <c r="A40" s="35"/>
      <c r="B40" s="34" t="s">
        <v>52</v>
      </c>
      <c r="C40" s="25" t="s">
        <v>194</v>
      </c>
      <c r="D40" s="25" t="s">
        <v>194</v>
      </c>
      <c r="E40" s="25" t="s">
        <v>195</v>
      </c>
      <c r="F40" s="34" t="s">
        <v>196</v>
      </c>
    </row>
    <row r="41" spans="1:6" x14ac:dyDescent="0.2">
      <c r="A41" s="35"/>
      <c r="B41" s="34" t="s">
        <v>53</v>
      </c>
      <c r="C41" s="25" t="s">
        <v>197</v>
      </c>
      <c r="D41" s="25" t="s">
        <v>197</v>
      </c>
      <c r="E41" s="25" t="s">
        <v>198</v>
      </c>
      <c r="F41" s="34" t="s">
        <v>199</v>
      </c>
    </row>
    <row r="42" spans="1:6" x14ac:dyDescent="0.2">
      <c r="A42" s="35"/>
      <c r="B42" s="34" t="s">
        <v>54</v>
      </c>
      <c r="C42" s="25" t="s">
        <v>200</v>
      </c>
      <c r="D42" s="25" t="s">
        <v>201</v>
      </c>
      <c r="E42" s="25" t="s">
        <v>202</v>
      </c>
      <c r="F42" s="34" t="s">
        <v>166</v>
      </c>
    </row>
    <row r="43" spans="1:6" x14ac:dyDescent="0.2">
      <c r="A43" s="35"/>
      <c r="B43" s="34" t="s">
        <v>55</v>
      </c>
      <c r="C43" s="25" t="s">
        <v>203</v>
      </c>
      <c r="D43" s="25" t="s">
        <v>204</v>
      </c>
      <c r="E43" s="25" t="s">
        <v>205</v>
      </c>
      <c r="F43" s="34" t="s">
        <v>206</v>
      </c>
    </row>
    <row r="44" spans="1:6" x14ac:dyDescent="0.2">
      <c r="A44" s="35"/>
      <c r="B44" s="34" t="s">
        <v>56</v>
      </c>
      <c r="C44" s="25" t="s">
        <v>207</v>
      </c>
      <c r="D44" s="25" t="s">
        <v>207</v>
      </c>
      <c r="E44" s="25" t="s">
        <v>208</v>
      </c>
      <c r="F44" s="34" t="s">
        <v>166</v>
      </c>
    </row>
    <row r="45" spans="1:6" x14ac:dyDescent="0.2">
      <c r="A45" s="35"/>
      <c r="B45" s="34" t="s">
        <v>57</v>
      </c>
      <c r="C45" s="25" t="s">
        <v>209</v>
      </c>
      <c r="D45" s="25" t="s">
        <v>209</v>
      </c>
      <c r="E45" s="25" t="s">
        <v>210</v>
      </c>
      <c r="F45" s="34" t="s">
        <v>211</v>
      </c>
    </row>
    <row r="46" spans="1:6" x14ac:dyDescent="0.2">
      <c r="A46" s="35"/>
      <c r="B46" s="34" t="s">
        <v>58</v>
      </c>
      <c r="C46" s="25" t="s">
        <v>212</v>
      </c>
      <c r="D46" s="25" t="s">
        <v>213</v>
      </c>
      <c r="E46" s="25" t="s">
        <v>214</v>
      </c>
      <c r="F46" s="34" t="s">
        <v>215</v>
      </c>
    </row>
    <row r="47" spans="1:6" x14ac:dyDescent="0.2">
      <c r="A47" s="35"/>
      <c r="B47" s="34" t="s">
        <v>59</v>
      </c>
      <c r="C47" s="25" t="s">
        <v>216</v>
      </c>
      <c r="D47" s="25" t="s">
        <v>217</v>
      </c>
      <c r="E47" s="25" t="s">
        <v>218</v>
      </c>
      <c r="F47" s="34" t="s">
        <v>219</v>
      </c>
    </row>
    <row r="48" spans="1:6" ht="8" customHeight="1" x14ac:dyDescent="0.2">
      <c r="A48" s="90"/>
      <c r="B48" s="91" t="s">
        <v>60</v>
      </c>
      <c r="C48" s="92" t="s">
        <v>220</v>
      </c>
      <c r="D48" s="92" t="s">
        <v>221</v>
      </c>
      <c r="E48" s="92" t="s">
        <v>222</v>
      </c>
      <c r="F48" s="34" t="s">
        <v>223</v>
      </c>
    </row>
    <row r="49" spans="1:6" ht="4" hidden="1" customHeight="1" x14ac:dyDescent="0.2">
      <c r="A49" s="90"/>
      <c r="B49" s="91"/>
      <c r="C49" s="92"/>
      <c r="D49" s="92"/>
      <c r="E49" s="92"/>
      <c r="F49" s="34" t="s">
        <v>224</v>
      </c>
    </row>
    <row r="50" spans="1:6" x14ac:dyDescent="0.2">
      <c r="A50" s="35"/>
      <c r="B50" s="34" t="s">
        <v>61</v>
      </c>
      <c r="C50" s="25" t="s">
        <v>225</v>
      </c>
      <c r="D50" s="25" t="s">
        <v>225</v>
      </c>
      <c r="E50" s="25" t="s">
        <v>226</v>
      </c>
      <c r="F50" s="34" t="s">
        <v>227</v>
      </c>
    </row>
    <row r="51" spans="1:6" x14ac:dyDescent="0.2">
      <c r="A51" s="35"/>
      <c r="B51" s="34" t="s">
        <v>62</v>
      </c>
      <c r="C51" s="25" t="s">
        <v>228</v>
      </c>
      <c r="D51" s="25" t="s">
        <v>228</v>
      </c>
      <c r="E51" s="25" t="s">
        <v>229</v>
      </c>
      <c r="F51" s="34" t="s">
        <v>230</v>
      </c>
    </row>
    <row r="52" spans="1:6" x14ac:dyDescent="0.2">
      <c r="A52" s="35"/>
      <c r="B52" s="34" t="s">
        <v>63</v>
      </c>
      <c r="C52" s="25" t="s">
        <v>231</v>
      </c>
      <c r="D52" s="25" t="s">
        <v>232</v>
      </c>
      <c r="E52" s="25" t="s">
        <v>233</v>
      </c>
      <c r="F52" s="34" t="s">
        <v>234</v>
      </c>
    </row>
    <row r="53" spans="1:6" x14ac:dyDescent="0.2">
      <c r="A53" s="35"/>
      <c r="B53" s="34" t="s">
        <v>64</v>
      </c>
      <c r="C53" s="25" t="s">
        <v>235</v>
      </c>
      <c r="D53" s="25" t="s">
        <v>235</v>
      </c>
      <c r="E53" s="25" t="s">
        <v>236</v>
      </c>
      <c r="F53" s="34" t="s">
        <v>237</v>
      </c>
    </row>
    <row r="54" spans="1:6" x14ac:dyDescent="0.2">
      <c r="A54" s="35"/>
      <c r="B54" s="34" t="s">
        <v>65</v>
      </c>
      <c r="C54" s="25" t="s">
        <v>238</v>
      </c>
      <c r="D54" s="25" t="s">
        <v>238</v>
      </c>
      <c r="E54" s="25" t="s">
        <v>239</v>
      </c>
      <c r="F54" s="34" t="s">
        <v>240</v>
      </c>
    </row>
    <row r="55" spans="1:6" x14ac:dyDescent="0.2">
      <c r="A55" s="35"/>
      <c r="B55" s="34" t="s">
        <v>66</v>
      </c>
      <c r="C55" s="25" t="s">
        <v>241</v>
      </c>
      <c r="D55" s="25" t="s">
        <v>241</v>
      </c>
      <c r="E55" s="25" t="s">
        <v>242</v>
      </c>
      <c r="F55" s="34" t="s">
        <v>243</v>
      </c>
    </row>
    <row r="56" spans="1:6" x14ac:dyDescent="0.2">
      <c r="A56" s="35"/>
      <c r="B56" s="34" t="s">
        <v>67</v>
      </c>
      <c r="C56" s="25" t="s">
        <v>244</v>
      </c>
      <c r="D56" s="25" t="s">
        <v>244</v>
      </c>
      <c r="E56" s="25" t="s">
        <v>245</v>
      </c>
      <c r="F56" s="34" t="s">
        <v>246</v>
      </c>
    </row>
    <row r="57" spans="1:6" x14ac:dyDescent="0.2">
      <c r="A57" s="35"/>
      <c r="B57" s="34" t="s">
        <v>68</v>
      </c>
      <c r="C57" s="25" t="s">
        <v>247</v>
      </c>
      <c r="D57" s="25" t="s">
        <v>247</v>
      </c>
      <c r="E57" s="25" t="s">
        <v>248</v>
      </c>
      <c r="F57" s="34" t="s">
        <v>249</v>
      </c>
    </row>
    <row r="58" spans="1:6" x14ac:dyDescent="0.2">
      <c r="A58" s="35"/>
      <c r="B58" s="34" t="s">
        <v>69</v>
      </c>
      <c r="C58" s="25" t="s">
        <v>250</v>
      </c>
      <c r="D58" s="25" t="s">
        <v>250</v>
      </c>
      <c r="E58" s="25" t="s">
        <v>251</v>
      </c>
      <c r="F58" s="34" t="s">
        <v>252</v>
      </c>
    </row>
    <row r="59" spans="1:6" x14ac:dyDescent="0.2">
      <c r="A59" s="35"/>
      <c r="B59" s="34" t="s">
        <v>70</v>
      </c>
      <c r="C59" s="25" t="s">
        <v>253</v>
      </c>
      <c r="D59" s="25" t="s">
        <v>253</v>
      </c>
      <c r="E59" s="34"/>
      <c r="F59" s="34" t="s">
        <v>254</v>
      </c>
    </row>
  </sheetData>
  <mergeCells count="5">
    <mergeCell ref="A48:A49"/>
    <mergeCell ref="B48:B49"/>
    <mergeCell ref="C48:C49"/>
    <mergeCell ref="D48:D49"/>
    <mergeCell ref="E48:E49"/>
  </mergeCells>
  <hyperlinks>
    <hyperlink ref="C3" r:id="rId1" display="https://www.google.com/url?q=http://dhss.alaska.gov/dph/Epi/id/Pages/COVID-19/monitoring.aspx&amp;sa=D&amp;ust=1584532676882000&amp;usg=AFQjCNFXmHzI2luTH_Si1AYmx_Tnllu0Dg" xr:uid="{4FD7D8DD-4F21-4043-939E-339FAB7A4DE8}"/>
    <hyperlink ref="D3" r:id="rId2" display="https://www.google.com/url?q=http://dhss.alaska.gov/dph/Epi/id/Pages/COVID-19/default.aspx&amp;sa=D&amp;ust=1584532676882000&amp;usg=AFQjCNFf87IblPPNmQbA07dWcwZu997-jw" xr:uid="{7791E7E9-90EB-1D4F-A5FA-695A7E4B708A}"/>
    <hyperlink ref="E3" r:id="rId3" display="https://www.google.com/url?q=https://twitter.com/Alaska_DHSS&amp;sa=D&amp;ust=1584532676882000&amp;usg=AFQjCNH2-JP3I8gMrNMXnOf_EJj-RGi2jg" xr:uid="{C3DE1790-4781-774E-B5DC-EE592519E336}"/>
    <hyperlink ref="C4" r:id="rId4" display="https://www.google.com/url?q=http://www.alabamapublichealth.gov/infectiousdiseases/2019-coronavirus.html&amp;sa=D&amp;ust=1584532676882000&amp;usg=AFQjCNEAHxbOMPSqapGZhI3XOWWW_1_R0Q" xr:uid="{28DEB866-8B76-8D44-9D21-4ECA666EC5C1}"/>
    <hyperlink ref="D4" r:id="rId5" display="https://www.google.com/url?q=http://www.alabamapublichealth.gov/infectiousdiseases/2019-coronavirus.html&amp;sa=D&amp;ust=1584532676882000&amp;usg=AFQjCNEAHxbOMPSqapGZhI3XOWWW_1_R0Q" xr:uid="{3B7C2759-A97C-9648-9F21-7102C56983C7}"/>
    <hyperlink ref="E4" r:id="rId6" display="https://www.google.com/url?q=https://twitter.com/alpublichealth&amp;sa=D&amp;ust=1584532676882000&amp;usg=AFQjCNEiGuHnRlu6NKAw7PEytlVPE0KhMA" xr:uid="{5F0B8153-8DEE-9445-A5AE-4E9495396B3F}"/>
    <hyperlink ref="C5" r:id="rId7" display="https://www.google.com/url?q=https://www.healthy.arkansas.gov/programs-services/topics/novel-coronavirus&amp;sa=D&amp;ust=1584532676882000&amp;usg=AFQjCNEhYGjSfkriBUvsI8CSEAjYNmbxHg" xr:uid="{D4C1184B-E9E7-074B-8087-F725BC0E47C5}"/>
    <hyperlink ref="D5" r:id="rId8" display="https://www.google.com/url?q=https://www.healthy.arkansas.gov/programs-services/topics/novel-coronavirus&amp;sa=D&amp;ust=1584532676882000&amp;usg=AFQjCNEhYGjSfkriBUvsI8CSEAjYNmbxHg" xr:uid="{5768FF59-FFE4-BD44-B76B-BD4BE2C4D3BD}"/>
    <hyperlink ref="E5" r:id="rId9" display="https://www.google.com/url?q=https://twitter.com/adhpio&amp;sa=D&amp;ust=1584532676882000&amp;usg=AFQjCNEKfKldU6gYylkyPtJr-SNz1A9fpg" xr:uid="{F6EE670D-2E0E-8543-8405-9B0DDC311F5F}"/>
    <hyperlink ref="C6" r:id="rId10" display="https://www.google.com/url?q=https://www.azdhs.gov/preparedness/epidemiology-disease-control/infectious-disease-epidemiology/index.php%23novel-coronavirus-home&amp;sa=D&amp;ust=1584532676882000&amp;usg=AFQjCNElXyNLH0WBn0GZVAbymzWBW9wyyw" xr:uid="{296215E3-E822-8842-B0B0-AC4EB15AC7E6}"/>
    <hyperlink ref="D6" r:id="rId11" display="https://www.google.com/url?q=https://www.azdhs.gov/preparedness/epidemiology-disease-control/infectious-disease-epidemiology/index.php%23novel-coronavirus-home&amp;sa=D&amp;ust=1584532676882000&amp;usg=AFQjCNElXyNLH0WBn0GZVAbymzWBW9wyyw" xr:uid="{0E6BD2A5-A1A4-9543-B467-0D21772131E9}"/>
    <hyperlink ref="E6" r:id="rId12" display="https://www.google.com/url?q=https://twitter.com/azdhs&amp;sa=D&amp;ust=1584532676882000&amp;usg=AFQjCNFN8uYBzytXr6NPGY23bbRnrUMiZg" xr:uid="{BD381D05-A233-0342-B2CE-23B49AD63750}"/>
    <hyperlink ref="C7" r:id="rId13" display="https://www.google.com/url?q=https://www.cdph.ca.gov/Programs/CID/DCDC/Pages/Immunization/ncov2019.aspx&amp;sa=D&amp;ust=1584532676882000&amp;usg=AFQjCNEbsuLjpqkJ1Wwi1pfd3PlTDJ0Hdw" xr:uid="{15801059-2936-B746-A84E-1B56DFAD8023}"/>
    <hyperlink ref="D7" r:id="rId14" display="https://www.google.com/url?q=https://www.cdph.ca.gov/Programs/CID/DCDC/Pages/Immunization/ncov2019.aspx&amp;sa=D&amp;ust=1584532676882000&amp;usg=AFQjCNEbsuLjpqkJ1Wwi1pfd3PlTDJ0Hdw" xr:uid="{9368ADE9-7B4E-BE44-9022-1584803CD4A6}"/>
    <hyperlink ref="E7" r:id="rId15" display="https://www.google.com/url?q=https://twitter.com/CAPublicHealth&amp;sa=D&amp;ust=1584532676883000&amp;usg=AFQjCNGf5BVOp2KZTnn0p8-5OKLc6Pz7KA" xr:uid="{9C0B40A0-85C9-AB41-B8F1-AED008928EAA}"/>
    <hyperlink ref="C8" r:id="rId16" display="https://www.google.com/url?q=https://docs.google.com/document/d/e/2PACX-1vRSxDeeJEaDxir0cCd9Sfji8ZPKzNaCPZnvRCbG63Oa1ztz4B4r7xG_wsoC9ucd_ei3--Pz7UD50yQD/pub&amp;sa=D&amp;ust=1584532676883000&amp;usg=AFQjCNFNP6Kjl6J0Q26V8R4crQp09_yHaA" xr:uid="{3532FA54-ECCD-0044-99E8-4F3B83BC0F8B}"/>
    <hyperlink ref="D8" r:id="rId17" display="https://www.google.com/url?q=https://www.colorado.gov/pacific/cdphe/2019-novel-coronavirus&amp;sa=D&amp;ust=1584532676883000&amp;usg=AFQjCNGlXYVfPms8AEMvwLQLrAwYXNYHHw" xr:uid="{45065A05-883E-E54F-8995-0D023F1F8E68}"/>
    <hyperlink ref="E8" r:id="rId18" display="https://www.google.com/url?q=https://twitter.com/cdphe&amp;sa=D&amp;ust=1584532676883000&amp;usg=AFQjCNFGJfdoa8Pf_8YrK01A6ZYp-tLQEw" xr:uid="{74883004-08A7-B048-A1BD-9227DF8368B1}"/>
    <hyperlink ref="C9" r:id="rId19" display="https://www.google.com/url?q=https://portal.ct.gov/Coronavirus&amp;sa=D&amp;ust=1584532676883000&amp;usg=AFQjCNEcYnLzfBiEvdmSsYUjId6d3vpf-A" xr:uid="{87720039-BBC9-D84E-B4AE-5EC7C8ACBA32}"/>
    <hyperlink ref="D9" r:id="rId20" display="https://www.google.com/url?q=https://portal.ct.gov/Coronavirus&amp;sa=D&amp;ust=1584532676883000&amp;usg=AFQjCNEcYnLzfBiEvdmSsYUjId6d3vpf-A" xr:uid="{5EF314C3-7519-2B4F-9E69-BFA828FD7CFF}"/>
    <hyperlink ref="E9" r:id="rId21" display="https://www.google.com/url?q=https://twitter.com/ctdph&amp;sa=D&amp;ust=1584532676883000&amp;usg=AFQjCNFHMUh_3v3J1CmyoVinszjhnxzZUw" xr:uid="{96C29CFC-E75B-394E-AFEE-AE29FCC0A15E}"/>
    <hyperlink ref="C10" r:id="rId22" display="https://www.google.com/url?q=https://coronavirus.dc.gov/page/coronavirus-surveillance-data&amp;sa=D&amp;ust=1584532676883000&amp;usg=AFQjCNFV2GwwP78sW-1TQiwhjdsLK2BXqg" xr:uid="{66AA7285-6A23-1D42-B882-12FF9AC65BAE}"/>
    <hyperlink ref="D10" r:id="rId23" display="https://www.google.com/url?q=https://coronavirus.dc.gov/&amp;sa=D&amp;ust=1584532676883000&amp;usg=AFQjCNE0SPG-9qtiSsU5MO98eZrtguTx6g" xr:uid="{F0EEA3A9-9C3C-4242-BB16-D441047DA75C}"/>
    <hyperlink ref="E10" r:id="rId24" display="https://www.google.com/url?q=https://twitter.com/_DCHealth&amp;sa=D&amp;ust=1584532676883000&amp;usg=AFQjCNEgsph1VNgCbpQyk76Q8xnWz8lMWw" xr:uid="{24C4F1FC-8F1A-314A-BCE4-9B91B99B8FC3}"/>
    <hyperlink ref="C11" r:id="rId25" display="https://www.google.com/url?q=https://dhss.delaware.gov/dhss/dph/epi/2019novelcoronavirus.html&amp;sa=D&amp;ust=1584532676883000&amp;usg=AFQjCNHKpfCILK7saVaSieywjvUPtUKXzA" xr:uid="{814B97E6-C08B-2E47-9C30-C6F248E2A837}"/>
    <hyperlink ref="D11" r:id="rId26" display="https://www.google.com/url?q=https://dhss.delaware.gov/dhss/dph/epi/2019novelcoronavirus.html&amp;sa=D&amp;ust=1584532676883000&amp;usg=AFQjCNHKpfCILK7saVaSieywjvUPtUKXzA" xr:uid="{6E60B5D7-FEB8-AA4B-B73F-637E40A779BF}"/>
    <hyperlink ref="E11" r:id="rId27" display="https://www.google.com/url?q=https://twitter.com/Delaware_DHSS&amp;sa=D&amp;ust=1584532676883000&amp;usg=AFQjCNEsBw0Cv4zKjt0E7WAs-vaG9zPX4A" xr:uid="{EC35E9D9-E091-1F48-9730-2CEAA42C285C}"/>
    <hyperlink ref="C12" r:id="rId28" display="https://www.google.com/url?q=https://experience.arcgis.com/experience/96dd742462124fa0b38ddedb9b25e429/&amp;sa=D&amp;ust=1584532676883000&amp;usg=AFQjCNHBvVp9-est0XbxZ6nhV0-K6P1eng" xr:uid="{9A44050E-D3B0-414B-ACCC-A3AA05AC4AD3}"/>
    <hyperlink ref="D12" r:id="rId29" display="https://www.google.com/url?q=http://www.floridahealth.gov/diseases-and-conditions/COVID-19/&amp;sa=D&amp;ust=1584532676883000&amp;usg=AFQjCNFu8Tt-irGtS-TJ2ntol_dSJjESYQ" xr:uid="{518E12E7-5DEF-E149-AEDD-9DC70AA7C132}"/>
    <hyperlink ref="E12" r:id="rId30" display="https://www.google.com/url?q=https://twitter.com/HealthyFla&amp;sa=D&amp;ust=1584532676883000&amp;usg=AFQjCNGMx3p6TIN8Smrnnyshs-2DX0vz-g" xr:uid="{9D3AFEE0-738F-6E4B-899D-E7D9495BB4EB}"/>
    <hyperlink ref="C13" r:id="rId31" display="https://www.google.com/url?q=https://dph.georgia.gov/georgia-department-public-health-covid-19-daily-status-report&amp;sa=D&amp;ust=1584532676883000&amp;usg=AFQjCNHhQEynWgUzrSv_MdwQmkCZ8SEQeg" xr:uid="{83A3D0E5-FD1A-524D-A873-30E691A0A6A9}"/>
    <hyperlink ref="D13" r:id="rId32" display="https://www.google.com/url?q=https://dph.georgia.gov/novelcoronavirus&amp;sa=D&amp;ust=1584532676884000&amp;usg=AFQjCNEJuCIFkrDBMi7HKjncNsUtjKVDAw" xr:uid="{AD606200-8ED5-EB4F-A293-641B6372A3B8}"/>
    <hyperlink ref="E13" r:id="rId33" display="https://www.google.com/url?q=https://twitter.com/GaDPH&amp;sa=D&amp;ust=1584532676884000&amp;usg=AFQjCNFbHbSvl6Ebo6w2NImYlBoGAD7jiA" xr:uid="{D39F13F7-844E-B443-8C0D-347663A797C8}"/>
    <hyperlink ref="C14" r:id="rId34" display="https://www.google.com/url?q=https://health.hawaii.gov/docd/advisories/novel-coronavirus-2019/&amp;sa=D&amp;ust=1584532676884000&amp;usg=AFQjCNHBmX4DOZVVFhq4SN0QAfEN2yDb1w" xr:uid="{47DF3C0E-7ACE-2E48-8CE5-1EDCD1E768FA}"/>
    <hyperlink ref="D14" r:id="rId35" display="https://www.google.com/url?q=https://health.hawaii.gov/docd/advisories/novel-coronavirus-2019/&amp;sa=D&amp;ust=1584532676884000&amp;usg=AFQjCNHBmX4DOZVVFhq4SN0QAfEN2yDb1w" xr:uid="{95DC6FD2-4872-CA4E-A159-ABBAFA72DD03}"/>
    <hyperlink ref="E14" r:id="rId36" display="https://www.google.com/url?q=https://twitter.com/HIgov_Health&amp;sa=D&amp;ust=1584532676884000&amp;usg=AFQjCNFBIHXZ6_SIKjM2jDW70SJJ6YWivg" xr:uid="{65D87798-06E6-3E47-8F06-60BC33A53459}"/>
    <hyperlink ref="C15" r:id="rId37" display="https://www.google.com/url?q=https://idph.iowa.gov/Emerging-Health-Issues/Novel-Coronavirus&amp;sa=D&amp;ust=1584532676884000&amp;usg=AFQjCNHefT0W9ICGvMel98iK05LesCLstA" xr:uid="{BE652863-195A-F448-B4F0-9F1894F9071C}"/>
    <hyperlink ref="D15" r:id="rId38" display="https://www.google.com/url?q=https://idph.iowa.gov/Emerging-Health-Issues/Novel-Coronavirus&amp;sa=D&amp;ust=1584532676884000&amp;usg=AFQjCNHefT0W9ICGvMel98iK05LesCLstA" xr:uid="{D479D2F0-6185-AD42-A9DE-8EF0484CB515}"/>
    <hyperlink ref="E15" r:id="rId39" display="https://www.google.com/url?q=https://twitter.com/IAPublicHealth&amp;sa=D&amp;ust=1584532676884000&amp;usg=AFQjCNFKfq7_h_vW60O5uIzdLG6UELP_HQ" xr:uid="{102ECCA1-8E27-AA44-B060-883E98DC134D}"/>
    <hyperlink ref="C16" r:id="rId40" display="https://www.google.com/url?q=https://coronavirus.idaho.gov/&amp;sa=D&amp;ust=1584532676884000&amp;usg=AFQjCNFMSZGpK6_0ODnlnWrMZuuigyzqdw" xr:uid="{99EDE148-0A0E-7940-B267-4FD7F232FEC6}"/>
    <hyperlink ref="D16" r:id="rId41" display="https://www.google.com/url?q=https://coronavirus.idaho.gov/&amp;sa=D&amp;ust=1584532676884000&amp;usg=AFQjCNFMSZGpK6_0ODnlnWrMZuuigyzqdw" xr:uid="{5BCF5007-CA90-4C47-A065-AF572F1B9D07}"/>
    <hyperlink ref="E16" r:id="rId42" display="https://www.google.com/url?q=https://twitter.com/IDHW&amp;sa=D&amp;ust=1584532676884000&amp;usg=AFQjCNHg4ZIRnniuRH-_oLW4HlDKYkrkcQ" xr:uid="{C62A0BA9-7008-8846-B927-4B4A908467B0}"/>
    <hyperlink ref="C17" r:id="rId43" display="https://www.google.com/url?q=http://www.dph.illinois.gov/topics-services/diseases-and-conditions/diseases-a-z-list/coronavirus&amp;sa=D&amp;ust=1584532676884000&amp;usg=AFQjCNGvoET2U0BRbuZxWvyWgVonBDWVGw" xr:uid="{D10E4FAF-9B89-7C4A-A8C6-31201C34E7C0}"/>
    <hyperlink ref="D17" r:id="rId44" display="https://www.google.com/url?q=http://www.dph.illinois.gov/topics-services/diseases-and-conditions/diseases-a-z-list/coronavirus&amp;sa=D&amp;ust=1584532676884000&amp;usg=AFQjCNGvoET2U0BRbuZxWvyWgVonBDWVGw" xr:uid="{DF5C44FD-7B64-3D45-A9C2-E3D92729F6FE}"/>
    <hyperlink ref="E17" r:id="rId45" display="https://www.google.com/url?q=https://twitter.com/IDPH&amp;sa=D&amp;ust=1584532676884000&amp;usg=AFQjCNHEx86EuMcwIj5R7UhUPXZskS7j_w" xr:uid="{90E4745A-8926-914C-AF29-5003B6503069}"/>
    <hyperlink ref="C18" r:id="rId46" display="https://www.google.com/url?q=https://www.in.gov/isdh/28470.htm&amp;sa=D&amp;ust=1584532676884000&amp;usg=AFQjCNH4ha8_2vzsPKekYnapyDtxA47Mdw" xr:uid="{06396AF5-1550-4248-A385-C5BA5C65B897}"/>
    <hyperlink ref="D18" r:id="rId47" display="https://www.google.com/url?q=https://www.in.gov/isdh/28470.htm&amp;sa=D&amp;ust=1584532676884000&amp;usg=AFQjCNH4ha8_2vzsPKekYnapyDtxA47Mdw" xr:uid="{B1F012AF-26CC-2345-981D-E7682570E43F}"/>
    <hyperlink ref="E18" r:id="rId48" display="https://www.google.com/url?q=https://twitter.com/statehealthin&amp;sa=D&amp;ust=1584532676885000&amp;usg=AFQjCNG69jxJrACcBwfepFr9sFYNkaW07w" xr:uid="{8C8121CD-FADF-6641-8868-26E5A4551F78}"/>
    <hyperlink ref="C19" r:id="rId49" display="https://www.google.com/url?q=http://www.kdheks.gov/coronavirus/&amp;sa=D&amp;ust=1584532676885000&amp;usg=AFQjCNEzdqW3ElmM6cTyDZeXjUZYg_lgVQ" xr:uid="{403EA7D6-CC8C-B14C-A07C-2C4BBA2110A3}"/>
    <hyperlink ref="D19" r:id="rId50" display="https://www.google.com/url?q=http://www.kdheks.gov/coronavirus/&amp;sa=D&amp;ust=1584532676885000&amp;usg=AFQjCNEzdqW3ElmM6cTyDZeXjUZYg_lgVQ" xr:uid="{39541E1D-22F5-B340-A059-7433B4F3D3CB}"/>
    <hyperlink ref="E19" r:id="rId51" display="https://www.google.com/url?q=https://twitter.com/kdhe&amp;sa=D&amp;ust=1584532676885000&amp;usg=AFQjCNEaCtXEnpvsP2ZaXzRZQJIyJqw68A" xr:uid="{E36D29F4-CCAD-F945-BD7F-4F7CD36AF623}"/>
    <hyperlink ref="C20" r:id="rId52" display="https://www.google.com/url?q=https://chfs.ky.gov/agencies/dph/Pages/covid19.aspx&amp;sa=D&amp;ust=1584532676885000&amp;usg=AFQjCNEjBmw4fN_CLFtepIFHycEU0zH1rg" xr:uid="{66A629AF-C35B-6D46-A561-69E2F38BA623}"/>
    <hyperlink ref="D20" r:id="rId53" display="https://www.google.com/url?q=https://chfs.ky.gov/agencies/dph/Pages/covid19.aspx&amp;sa=D&amp;ust=1584532676885000&amp;usg=AFQjCNEjBmw4fN_CLFtepIFHycEU0zH1rg" xr:uid="{D212F3E9-1F9E-2A45-9590-D43785078076}"/>
    <hyperlink ref="E20" r:id="rId54" display="https://www.google.com/url?q=https://twitter.com/CHFSKy&amp;sa=D&amp;ust=1584532676885000&amp;usg=AFQjCNEOFtp4wWwH2IRuYwvJi5fDkWz4DA" xr:uid="{41B55B8A-C4BC-FF48-B5E6-2D36893036C6}"/>
    <hyperlink ref="C21" r:id="rId55" display="https://www.google.com/url?q=http://ldh.la.gov/Coronavirus/&amp;sa=D&amp;ust=1584532676885000&amp;usg=AFQjCNGRr9hi7xNDhbXoCoWGBSeNom3x7g" xr:uid="{0AD41B4A-4602-0144-A8BA-C22B82EF8903}"/>
    <hyperlink ref="D21" r:id="rId56" display="https://www.google.com/url?q=http://ldh.la.gov/Coronavirus/&amp;sa=D&amp;ust=1584532676885000&amp;usg=AFQjCNGRr9hi7xNDhbXoCoWGBSeNom3x7g" xr:uid="{7AD2B767-1516-F04F-8EA1-CC2AF4215B6A}"/>
    <hyperlink ref="E21" r:id="rId57" display="https://www.google.com/url?q=https://twitter.com/LADeptHealth&amp;sa=D&amp;ust=1584532676885000&amp;usg=AFQjCNGZ8lbBu36lc__Xt7DJMbnkENU1bA" xr:uid="{D19F049A-A6CD-1746-B9C9-3447A5C8E68F}"/>
    <hyperlink ref="C22" r:id="rId58" display="https://www.google.com/url?q=https://www.mass.gov/info-details/covid-19-cases-quarantine-and-monitoring&amp;sa=D&amp;ust=1584532676885000&amp;usg=AFQjCNEiEYu7YV5ewkQNN6371ES_SIaBPg" xr:uid="{C8636E14-1BC0-7F4C-8410-C2CA404E947C}"/>
    <hyperlink ref="D22" r:id="rId59" display="https://www.google.com/url?q=https://www.mass.gov/resource/information-on-the-outbreak-of-coronavirus-disease-2019-covid-19&amp;sa=D&amp;ust=1584532676885000&amp;usg=AFQjCNGFTvDpL8p2BYtLb9x-XVJUAUwCtg" xr:uid="{CB6AD355-F0D4-1C4F-961C-16EE46E3D9BB}"/>
    <hyperlink ref="E22" r:id="rId60" display="https://www.google.com/url?q=https://twitter.com/massdph&amp;sa=D&amp;ust=1584532676885000&amp;usg=AFQjCNHoY_YEv3pgXnxZ4xumhzBSuCQ0Zw" xr:uid="{0D74F445-5542-4746-8CD0-D8CCDC30372B}"/>
    <hyperlink ref="C23" r:id="rId61" display="https://www.google.com/url?q=https://phpa.health.maryland.gov/Pages/Novel-coronavirus.aspx&amp;sa=D&amp;ust=1584532676885000&amp;usg=AFQjCNGMbFgFKR7ztuJebfyKCtBpRkqpWQ" xr:uid="{A4D5FFD1-FB2C-BC4C-AC02-E0EC103A0B93}"/>
    <hyperlink ref="D23" r:id="rId62" display="https://www.google.com/url?q=https://phpa.health.maryland.gov/Pages/Novel-coronavirus.aspx&amp;sa=D&amp;ust=1584532676885000&amp;usg=AFQjCNGMbFgFKR7ztuJebfyKCtBpRkqpWQ" xr:uid="{3F726115-CABD-2E47-86C9-B617B538FF7C}"/>
    <hyperlink ref="E23" r:id="rId63" display="https://www.google.com/url?q=https://twitter.com/MDHealthDept&amp;sa=D&amp;ust=1584532676885000&amp;usg=AFQjCNEk2HmXrB81DeTpkz9BIOGJfpUFLQ" xr:uid="{61974295-D2A9-6A40-AACE-E9AC0473D2B6}"/>
    <hyperlink ref="C24" r:id="rId64" display="https://www.google.com/url?q=https://www.maine.gov/dhhs/mecdc/infectious-disease/epi/airborne/coronavirus.shtml&amp;sa=D&amp;ust=1584532676885000&amp;usg=AFQjCNEx-tt9RNbXdUGGNW14qitO21oxNw" xr:uid="{57BE2D72-ECD8-324A-AC6B-147C2C9E0A8F}"/>
    <hyperlink ref="D24" r:id="rId65" display="https://www.google.com/url?q=https://www.maine.gov/dhhs/mecdc/infectious-disease/epi/airborne/coronavirus.shtml&amp;sa=D&amp;ust=1584532676886000&amp;usg=AFQjCNHvjHIN8FtLff7yq7Dc6L5xeZd6Gw" xr:uid="{DDACB209-7993-8844-826A-D528F0C24EF4}"/>
    <hyperlink ref="E24" r:id="rId66" display="https://www.google.com/url?q=https://twitter.com/mainedhhs&amp;sa=D&amp;ust=1584532676886000&amp;usg=AFQjCNHX9qqkkzQ8IuhNX3dmLHedJXo2xw" xr:uid="{4CFC02EC-DB16-C84D-BD2D-82F15C115BB8}"/>
    <hyperlink ref="C25" r:id="rId67" display="https://www.google.com/url?q=https://www.michigan.gov/coronavirus/0,9753,7-406-98163-520743--,00.html&amp;sa=D&amp;ust=1584532676886000&amp;usg=AFQjCNERoVpADwX2tjENBcde8BWcMb204g" xr:uid="{D54D17F9-4282-4D43-AB5E-4A77CA7E96BC}"/>
    <hyperlink ref="D25" r:id="rId68" display="https://www.google.com/url?q=https://www.michigan.gov/coronavirus&amp;sa=D&amp;ust=1584532676886000&amp;usg=AFQjCNECXf99Rg2GvBemgBJ7Ck0mHURoWg" xr:uid="{C8A90E80-E39C-814F-8E7B-E6152EFE2C7C}"/>
    <hyperlink ref="E25" r:id="rId69" display="https://www.google.com/url?q=https://twitter.com/MichiganHHS&amp;sa=D&amp;ust=1584532676886000&amp;usg=AFQjCNFaUWrgBGaH49rORRHJOEb2hQt5Ow" xr:uid="{A793EB14-1C5E-4345-8B77-5F52C4327698}"/>
    <hyperlink ref="C26" r:id="rId70" display="https://www.google.com/url?q=https://www.health.state.mn.us/diseases/coronavirus/situation.html&amp;sa=D&amp;ust=1584532676886000&amp;usg=AFQjCNFTiXepj0awHDwa2DWsQUc93rP0Uw" xr:uid="{92028131-78C7-E843-873A-2464C94CAC1A}"/>
    <hyperlink ref="D26" r:id="rId71" display="https://www.google.com/url?q=https://www.health.state.mn.us/diseases/coronavirus/index.html&amp;sa=D&amp;ust=1584532676886000&amp;usg=AFQjCNFdQ8kNVs04E4_R5ZT0UkS4CiqZGw" xr:uid="{D49AEA4E-3F33-EC4F-B515-74BE342D89A5}"/>
    <hyperlink ref="E26" r:id="rId72" display="https://www.google.com/url?q=https://twitter.com/mnhealth&amp;sa=D&amp;ust=1584532676886000&amp;usg=AFQjCNGiKMe-85Qtc9fTXrpK1wDFn8yXJQ" xr:uid="{603ED8FE-6E2F-804E-88BE-D6D1D19E9A0D}"/>
    <hyperlink ref="C27" r:id="rId73" display="https://www.google.com/url?q=https://health.mo.gov/living/healthcondiseases/communicable/novel-coronavirus/&amp;sa=D&amp;ust=1584532676886000&amp;usg=AFQjCNGs1I9uIma1uPerPuVhBrxfGzghyQ" xr:uid="{5C76DD3F-BE9A-EE47-BE29-6B70A57168CE}"/>
    <hyperlink ref="D27" r:id="rId74" display="https://www.google.com/url?q=https://health.mo.gov/living/healthcondiseases/communicable/novel-coronavirus/&amp;sa=D&amp;ust=1584532676886000&amp;usg=AFQjCNGs1I9uIma1uPerPuVhBrxfGzghyQ" xr:uid="{07AB7B6E-7939-204D-8437-FF039200C5D2}"/>
    <hyperlink ref="E27" r:id="rId75" display="https://www.google.com/url?q=https://twitter.com/HealthyLivingMo&amp;sa=D&amp;ust=1584532676886000&amp;usg=AFQjCNFNhHg4W6R7tNQKWAxPlbGXjZGXGA" xr:uid="{430FB356-562A-5444-8905-C5BA5AA38FA3}"/>
    <hyperlink ref="C28" r:id="rId76" display="https://www.google.com/url?q=https://msdh.ms.gov/msdhsite/_static/14,0,420.html&amp;sa=D&amp;ust=1584532676886000&amp;usg=AFQjCNFWn5VLoIgIoz_WzpOGWV-1cnvCHA" xr:uid="{1AA4B45A-449A-4544-8708-ACFAD3B7F28D}"/>
    <hyperlink ref="D28" r:id="rId77" display="https://www.google.com/url?q=https://msdh.ms.gov/msdhsite/_static/14,0,420.html&amp;sa=D&amp;ust=1584532676886000&amp;usg=AFQjCNFWn5VLoIgIoz_WzpOGWV-1cnvCHA" xr:uid="{95E64026-5814-E34D-BEB1-EF54B2FED67B}"/>
    <hyperlink ref="E28" r:id="rId78" display="https://www.google.com/url?q=https://twitter.com/msdh&amp;sa=D&amp;ust=1584532676886000&amp;usg=AFQjCNHv4BYcymonRk28FfMKC2ZxzpBxDQ" xr:uid="{219153E7-B8F9-1841-AFAA-C34BA4CC790C}"/>
    <hyperlink ref="C29" r:id="rId79" display="https://www.google.com/url?q=https://dphhs.mt.gov/publichealth/cdepi/diseases/coronavirusmt&amp;sa=D&amp;ust=1584532676886000&amp;usg=AFQjCNEjIwdgvtPkRdniBOB2sRRvK_qwbQ" xr:uid="{C4FC1845-73FE-1D4E-A660-6A5411F17E91}"/>
    <hyperlink ref="D29" r:id="rId80" display="https://www.google.com/url?q=https://dphhs.mt.gov/publichealth/cdepi/diseases/coronavirusmt&amp;sa=D&amp;ust=1584532676886000&amp;usg=AFQjCNEjIwdgvtPkRdniBOB2sRRvK_qwbQ" xr:uid="{3250899F-95EC-444D-9D64-45BC41591F0C}"/>
    <hyperlink ref="E29" r:id="rId81" display="https://www.google.com/url?q=https://twitter.com/dphhsmt&amp;sa=D&amp;ust=1584532676886000&amp;usg=AFQjCNFXQxbF5zLLVCZjWW7R2fTljE6x_A" xr:uid="{CD11BACD-F6BB-A14B-95B6-D37B5F2490CB}"/>
    <hyperlink ref="C30" r:id="rId82" display="https://www.google.com/url?q=https://www.ncdhhs.gov/covid-19-case-count-north-carolina&amp;sa=D&amp;ust=1584532676887000&amp;usg=AFQjCNFIs74s1SMlEJXauvr7QuD6uPniTQ" xr:uid="{2F78F7EB-CAD4-3F44-A7E6-BFDFC5497040}"/>
    <hyperlink ref="D30" r:id="rId83" display="https://www.google.com/url?q=https://www.ncdhhs.gov/divisions/public-health/coronavirus-disease-2019-covid-19-response-north-carolina&amp;sa=D&amp;ust=1584532676887000&amp;usg=AFQjCNGDSiz7yEll5lGxp_4AFCbvWarj8w" xr:uid="{9DA81CEB-7BE7-F546-8E4B-946C2DB10012}"/>
    <hyperlink ref="E30" r:id="rId84" display="https://www.google.com/url?q=https://twitter.com/ncdhhs&amp;sa=D&amp;ust=1584532676887000&amp;usg=AFQjCNHGp3_ujGlOAAjCSN1T4Cm2OtMehA" xr:uid="{145912AC-6E0F-7746-8983-95F771A4D557}"/>
    <hyperlink ref="C31" r:id="rId85" display="https://www.google.com/url?q=https://www.health.nd.gov/diseases-conditions/coronavirus/north-dakota-coronavirus-cases&amp;sa=D&amp;ust=1584532676887000&amp;usg=AFQjCNFO0XKhusLeI5i7-W7bNgXIYmNl7w" xr:uid="{4BADC10B-CE75-B842-BC69-6F66732D6FD7}"/>
    <hyperlink ref="D31" r:id="rId86" display="https://www.google.com/url?q=https://www.health.nd.gov/diseases-conditions/coronavirus&amp;sa=D&amp;ust=1584532676887000&amp;usg=AFQjCNEPTsoQ-op12wUGBB8o1ZdaULJ3Zg" xr:uid="{77D549B6-02AE-DD43-A051-0232F0E18061}"/>
    <hyperlink ref="E31" r:id="rId87" display="https://www.google.com/url?q=https://twitter.com/NDDOH&amp;sa=D&amp;ust=1584532676887000&amp;usg=AFQjCNF19bNqLDTOo-3I5rGcnz_0l7TANg" xr:uid="{6DB5EC63-97B4-314D-89B9-231809CC8062}"/>
    <hyperlink ref="C32" r:id="rId88" display="https://www.google.com/url?q=http://dhhs.ne.gov/Pages/Coronavirus.aspx&amp;sa=D&amp;ust=1584532676887000&amp;usg=AFQjCNHTrB4-8EZHUX_tb52x9NJVu5d9cA" xr:uid="{EB93B12D-77DC-8D45-BE60-96BD2B92AB49}"/>
    <hyperlink ref="D32" r:id="rId89" display="https://www.google.com/url?q=http://dhhs.ne.gov/Pages/Coronavirus.aspx&amp;sa=D&amp;ust=1584532676887000&amp;usg=AFQjCNHTrB4-8EZHUX_tb52x9NJVu5d9cA" xr:uid="{93EABF79-C0A2-AB4C-B81D-C77B7674CEA1}"/>
    <hyperlink ref="E32" r:id="rId90" display="https://www.google.com/url?q=https://twitter.com/NEDHHS&amp;sa=D&amp;ust=1584532676887000&amp;usg=AFQjCNFCfsdgqbqau99mkuiDZJJekl7mVA" xr:uid="{B94B244D-249E-2346-9B40-D36B70415FC1}"/>
    <hyperlink ref="C33" r:id="rId91" display="https://www.google.com/url?q=https://www.dhhs.nh.gov/dphs/cdcs/2019-ncov.htm&amp;sa=D&amp;ust=1584532676887000&amp;usg=AFQjCNEX7QSckyFQ4KtJxcQ6dyF1jcnCDg" xr:uid="{8AC4A937-28C4-A245-9145-43453BC9DD79}"/>
    <hyperlink ref="D33" r:id="rId92" display="https://www.google.com/url?q=https://www.dhhs.nh.gov/dphs/cdcs/2019-ncov.htm&amp;sa=D&amp;ust=1584532676887000&amp;usg=AFQjCNEX7QSckyFQ4KtJxcQ6dyF1jcnCDg" xr:uid="{527C7AC1-4BBF-034D-A19E-00E535F4ACAC}"/>
    <hyperlink ref="E33" r:id="rId93" display="https://www.google.com/url?q=https://twitter.com/NHPubHealth&amp;sa=D&amp;ust=1584532676887000&amp;usg=AFQjCNF21DPaXnVuugiwk30kSx1--sN1uA" xr:uid="{E133F254-506E-E14D-9770-310EEEF7FB8F}"/>
    <hyperlink ref="C34" r:id="rId94" display="https://www.google.com/url?q=https://www.nj.gov/health/&amp;sa=D&amp;ust=1584532676887000&amp;usg=AFQjCNHyAdTNPiR6KAkTpoljMGk26MB8UQ" xr:uid="{23D0912E-3251-4D42-8B86-4E474AD9D116}"/>
    <hyperlink ref="D34" r:id="rId95" display="https://www.google.com/url?q=https://www.nj.gov/health/cd/topics/ncov.shtml&amp;sa=D&amp;ust=1584532676887000&amp;usg=AFQjCNFHLIRrdAAqiXUg_26HBOFNIUxfoQ" xr:uid="{0877C546-585D-894B-8BAD-196358AB8F5A}"/>
    <hyperlink ref="E34" r:id="rId96" display="https://www.google.com/url?q=https://twitter.com/NJDeptofHealth&amp;sa=D&amp;ust=1584532676887000&amp;usg=AFQjCNHH3ch4AQJvpkEgvUl14i9tEjwJ4w" xr:uid="{4C1532F8-DEB1-3941-A585-20B775BFB812}"/>
    <hyperlink ref="C35" r:id="rId97" display="https://www.google.com/url?q=https://cv.nmhealth.org/&amp;sa=D&amp;ust=1584532676887000&amp;usg=AFQjCNFWyU8U9FkFp8plJHnLQGcNhWEGsA" xr:uid="{358C60EB-1FB2-A343-B96A-3F58A895C2DF}"/>
    <hyperlink ref="D35" r:id="rId98" display="https://www.google.com/url?q=https://cv.nmhealth.org/&amp;sa=D&amp;ust=1584532676887000&amp;usg=AFQjCNFWyU8U9FkFp8plJHnLQGcNhWEGsA" xr:uid="{D57D352D-3EB8-7341-BCEF-909BF0F1BFD0}"/>
    <hyperlink ref="E35" r:id="rId99" display="https://www.google.com/url?q=https://twitter.com/NMDOH&amp;sa=D&amp;ust=1584532676888000&amp;usg=AFQjCNF_pMpUr8EbQ-4d6XvjTAm9K8lMPw" xr:uid="{0B40CC44-6BA4-4E4C-BC3B-073C4FDB2DFB}"/>
    <hyperlink ref="C36" r:id="rId100" display="https://www.google.com/url?q=http://dpbh.nv.gov/coronavirus/&amp;sa=D&amp;ust=1584532676888000&amp;usg=AFQjCNHs3DaGgbC7V_eZ3MqybxcxhN_IoA" xr:uid="{0A2C4CCE-BDD4-2648-8533-549D6C2BBCFE}"/>
    <hyperlink ref="D36" r:id="rId101" display="https://www.google.com/url?q=http://dpbh.nv.gov/coronavirus/&amp;sa=D&amp;ust=1584532676888000&amp;usg=AFQjCNHs3DaGgbC7V_eZ3MqybxcxhN_IoA" xr:uid="{39EA7969-C51E-624E-A9AE-C465E0E53C9F}"/>
    <hyperlink ref="E36" r:id="rId102" display="https://www.google.com/url?q=https://twitter.com/dhhsnevada&amp;sa=D&amp;ust=1584532676888000&amp;usg=AFQjCNE6ZWcjnqAP2oZmNP4eBHYGTdhAww" xr:uid="{0B7FF9EA-AB8C-EF4D-9537-58D7FF3F0331}"/>
    <hyperlink ref="C37" r:id="rId103" display="https://www.google.com/url?q=https://coronavirus.health.ny.gov/county-county-breakdown-positive-cases&amp;sa=D&amp;ust=1584532676888000&amp;usg=AFQjCNEtNdKxs0AwL_8_1cBGByLcVt750Q" xr:uid="{97E0A075-5AE1-1649-8133-9DBEAB8C3BB7}"/>
    <hyperlink ref="D37" r:id="rId104" display="https://www.google.com/url?q=https://www.health.ny.gov/diseases/communicable/coronavirus/&amp;sa=D&amp;ust=1584532676888000&amp;usg=AFQjCNHgvRPkWLigU59_SlI42gHjPq4_XQ" xr:uid="{39A3E5FC-D8D7-1B41-98C4-BA76EB9D39FD}"/>
    <hyperlink ref="E37" r:id="rId105" display="https://www.google.com/url?q=https://twitter.com/healthnygov&amp;sa=D&amp;ust=1584532676888000&amp;usg=AFQjCNF7stmv1ZQ4fRdlHMl9Bg_bnDoLvg" xr:uid="{3180BF6B-6B26-8D46-B07D-86DEF681FD60}"/>
    <hyperlink ref="C38" r:id="rId106" display="https://www.google.com/url?q=https://coronavirus.ohio.gov/wps/portal/gov/covid-19/&amp;sa=D&amp;ust=1584532676888000&amp;usg=AFQjCNFPNomPq7ofkitEIX9pBf0i3plT2w" xr:uid="{CEE70F8A-2FA1-6147-9063-325F67E4C7EE}"/>
    <hyperlink ref="D38" r:id="rId107" display="https://www.google.com/url?q=https://odh.ohio.gov/wps/portal/gov/odh/know-our-programs/Novel-Coronavirus/welcome/&amp;sa=D&amp;ust=1584532676888000&amp;usg=AFQjCNHT4NZHkngrYF8blpds1iM3Fe4QEw" xr:uid="{AC19B6CF-5B88-024C-B732-714E0D6BB21E}"/>
    <hyperlink ref="E38" r:id="rId108" display="https://www.google.com/url?q=https://twitter.com/OHdeptofhealth&amp;sa=D&amp;ust=1584532676888000&amp;usg=AFQjCNFypsg5D_5T5b0jv7lfg6qQ6EuDrw" xr:uid="{0F2D1020-3CB2-CB4D-A79E-AA12D681B50A}"/>
    <hyperlink ref="C39" r:id="rId109" display="https://www.google.com/url?q=https://coronavirus.health.ok.gov/&amp;sa=D&amp;ust=1584532676888000&amp;usg=AFQjCNG17eRwJ6XQYC6uvr_uow5QRv_bqw" xr:uid="{A17B533B-453F-0E42-8074-3557796B378E}"/>
    <hyperlink ref="D39" r:id="rId110" display="https://www.google.com/url?q=https://coronavirus.health.ok.gov&amp;sa=D&amp;ust=1584532676888000&amp;usg=AFQjCNFciTUenfFRD9Vs3KMoCe2kvTcOow" xr:uid="{4AE610DE-7987-3F47-A01F-C31C7157F4E5}"/>
    <hyperlink ref="E39" r:id="rId111" display="https://www.google.com/url?q=https://twitter.com/HealthyOklahoma&amp;sa=D&amp;ust=1584532676888000&amp;usg=AFQjCNHyrFVSWb78fU_PYrh8nky1wImtfw" xr:uid="{5653C0E6-0692-294D-AF43-927952BFB380}"/>
    <hyperlink ref="C40" r:id="rId112" display="https://www.google.com/url?q=https://www.oregon.gov/oha/PH/DISEASESCONDITIONS/DISEASESAZ/Pages/emerging-respiratory-infections.aspx&amp;sa=D&amp;ust=1584532676888000&amp;usg=AFQjCNE-9FptewnSQG50li_RALIgUEEruQ" xr:uid="{1E9BFFEF-6FE2-1A4E-AB80-C888A54345E0}"/>
    <hyperlink ref="D40" r:id="rId113" display="https://www.google.com/url?q=https://www.oregon.gov/oha/PH/DISEASESCONDITIONS/DISEASESAZ/Pages/emerging-respiratory-infections.aspx&amp;sa=D&amp;ust=1584532676888000&amp;usg=AFQjCNE-9FptewnSQG50li_RALIgUEEruQ" xr:uid="{F3C08AD8-4928-BC4C-B119-FB3B44C8946F}"/>
    <hyperlink ref="E40" r:id="rId114" display="https://www.google.com/url?q=https://twitter.com/OHAOregon&amp;sa=D&amp;ust=1584532676888000&amp;usg=AFQjCNFqcS6odyP-XbMUaNatPDmkHnUGEA" xr:uid="{31D4110D-BFF0-354E-AF37-6BD48AA0981B}"/>
    <hyperlink ref="C41" r:id="rId115" display="https://www.google.com/url?q=https://www.health.pa.gov/topics/disease/Pages/Coronavirus.aspx&amp;sa=D&amp;ust=1584532676889000&amp;usg=AFQjCNFqyFmOpVKJ4f_k3GsWVpmrmV-Tkw" xr:uid="{314458FD-3C4F-3B44-B894-6DAEA260D6E1}"/>
    <hyperlink ref="D41" r:id="rId116" display="https://www.google.com/url?q=https://www.health.pa.gov/topics/disease/Pages/Coronavirus.aspx&amp;sa=D&amp;ust=1584532676889000&amp;usg=AFQjCNFqyFmOpVKJ4f_k3GsWVpmrmV-Tkw" xr:uid="{C2D82166-4F6A-184B-AF31-B6E1DF6B468D}"/>
    <hyperlink ref="E41" r:id="rId117" display="https://www.google.com/url?q=https://twitter.com/PAHealthDept&amp;sa=D&amp;ust=1584532676889000&amp;usg=AFQjCNHn3LXcA0L8-XPueUGoi7f1ar1bKw" xr:uid="{B5907DAD-8C2D-A143-B915-ACC688ECCDD1}"/>
    <hyperlink ref="C42" r:id="rId118" display="https://www.google.com/url?q=https://health.ri.gov/data/covid-19/&amp;sa=D&amp;ust=1584532676889000&amp;usg=AFQjCNEbzykdzGUlyT-NK6fgxhPowtFQmA" xr:uid="{04D5152C-1A97-074E-9C08-EE09DCF3EBFB}"/>
    <hyperlink ref="D42" r:id="rId119" display="https://www.google.com/url?q=https://health.ri.gov/diseases/respiratory/?parm%3D163&amp;sa=D&amp;ust=1584532676889000&amp;usg=AFQjCNFqWtHQamY0i7CkgunBrd8x3GeU6Q" xr:uid="{AA6F182A-5BA1-A242-BAD7-E9F6C3406160}"/>
    <hyperlink ref="E42" r:id="rId120" display="https://www.google.com/url?q=https://twitter.com/rihealth&amp;sa=D&amp;ust=1584532676889000&amp;usg=AFQjCNGLIBa-qDb6rdrtmXYbiX2tvG8LCw" xr:uid="{FAFB0E22-DC75-BF4F-8A10-D972F7D072D5}"/>
    <hyperlink ref="C43" r:id="rId121" display="https://www.google.com/url?q=https://scdhec.gov/health/infectious-diseases/viruses/coronavirus-disease-2019-covid-19/monitoring-testing-covid-19&amp;sa=D&amp;ust=1584532676889000&amp;usg=AFQjCNEsPsx2RkcUO7IrMc0cMudAN5o3Zw" xr:uid="{E2AA61C8-543C-8248-B618-CFBEAD447F78}"/>
    <hyperlink ref="D43" r:id="rId122" display="https://www.google.com/url?q=https://scdhec.gov/health/infectious-diseases/viruses/coronavirus-disease-2019-covid-19&amp;sa=D&amp;ust=1584532676889000&amp;usg=AFQjCNGWiVI_YOsLMKAEg0reKsAiyu9rAg" xr:uid="{549BD456-577E-A34D-8D98-065DA8F68710}"/>
    <hyperlink ref="E43" r:id="rId123" display="https://www.google.com/url?q=https://twitter.com/scdhec&amp;sa=D&amp;ust=1584532676889000&amp;usg=AFQjCNFn0AJWFe4RMltIWrNREpMPXUFsJQ" xr:uid="{1E43FAF9-FE7C-0845-983B-B53CEBAA80D4}"/>
    <hyperlink ref="C44" r:id="rId124" display="https://www.google.com/url?q=https://doh.sd.gov/news/Coronavirus.aspx&amp;sa=D&amp;ust=1584532676889000&amp;usg=AFQjCNHjTkJepnvGVVtCPfyHsKg6Xaxqow" xr:uid="{003A7757-2687-364F-B780-F5BA06F765CE}"/>
    <hyperlink ref="D44" r:id="rId125" display="https://www.google.com/url?q=https://doh.sd.gov/news/Coronavirus.aspx&amp;sa=D&amp;ust=1584532676889000&amp;usg=AFQjCNHjTkJepnvGVVtCPfyHsKg6Xaxqow" xr:uid="{A2EC91B4-6978-7046-AD28-F97426959844}"/>
    <hyperlink ref="E44" r:id="rId126" display="https://www.google.com/url?q=https://twitter.com/SDDOH&amp;sa=D&amp;ust=1584532676889000&amp;usg=AFQjCNH1dkQT312qe7H5KKw0U4q8_BgsSg" xr:uid="{3FBB70D9-CE47-804D-B6AA-1483E2BE7F0E}"/>
    <hyperlink ref="C45" r:id="rId127" display="https://www.google.com/url?q=https://www.tn.gov/health/cedep/ncov.html&amp;sa=D&amp;ust=1584532676889000&amp;usg=AFQjCNHRex_i9OB2Oqybj5ytE_zHbf6p_Q" xr:uid="{81413A04-8ED1-BF4F-81AA-0F218286EC15}"/>
    <hyperlink ref="D45" r:id="rId128" display="https://www.google.com/url?q=https://www.tn.gov/health/cedep/ncov.html&amp;sa=D&amp;ust=1584532676889000&amp;usg=AFQjCNHRex_i9OB2Oqybj5ytE_zHbf6p_Q" xr:uid="{21B03E42-8DE3-1F44-ACDB-730F6685D42F}"/>
    <hyperlink ref="E45" r:id="rId129" display="https://www.google.com/url?q=https://twitter.com/TNDeptofHealth&amp;sa=D&amp;ust=1584532676889000&amp;usg=AFQjCNEmmIX4gBbo3qhi8Bmh16jvMmGWIQ" xr:uid="{28638E3C-2D8C-1C4C-939D-88E8674A321E}"/>
    <hyperlink ref="C46" r:id="rId130" display="https://www.google.com/url?q=https://dshs.texas.gov/news/updates.shtm%23coronavirus&amp;sa=D&amp;ust=1584532676889000&amp;usg=AFQjCNGJ22gXkXg1uqAJPpTYZL7hoo2-Nw" xr:uid="{ADB1B058-9DC5-954F-A782-E2667DBCC0F9}"/>
    <hyperlink ref="D46" r:id="rId131" display="https://www.google.com/url?q=https://dshs.texas.gov/coronavirus/&amp;sa=D&amp;ust=1584532676889000&amp;usg=AFQjCNG5a4STKTnCZ7uO8jkLwZ6E_8KquQ" xr:uid="{CD8A10CF-A6C5-E846-B1C1-2DCA761BDED8}"/>
    <hyperlink ref="E46" r:id="rId132" display="https://www.google.com/url?q=https://twitter.com/TexasDSHS&amp;sa=D&amp;ust=1584532676889000&amp;usg=AFQjCNFL49FUwUS86JedwqwGDB2w5EgCgA" xr:uid="{E81A1456-E054-B44C-B27F-DAFFE4A6BA6B}"/>
    <hyperlink ref="C47" r:id="rId133" display="https://www.google.com/url?q=https://coronavirus.utah.gov/latest/&amp;sa=D&amp;ust=1584532676890000&amp;usg=AFQjCNGQNsnsfy7xFcu1s3FNN74-5AlxtQ" xr:uid="{9FC26259-DDD5-0145-BA01-5A6FFD91CF6F}"/>
    <hyperlink ref="D47" r:id="rId134" display="https://www.google.com/url?q=https://health.utah.gov/coronavirus&amp;sa=D&amp;ust=1584532676890000&amp;usg=AFQjCNFJUvWRDAtFWBgkFWYRJq2axRpQcg" xr:uid="{30D7FA93-A1A4-2D47-B129-C9C414F5F9AF}"/>
    <hyperlink ref="E47" r:id="rId135" display="https://www.google.com/url?q=https://twitter.com/utahdepofhealth&amp;sa=D&amp;ust=1584532676890000&amp;usg=AFQjCNEop0sRvUbfjKxxMskhhBqia9ZlGA" xr:uid="{77A5F427-AEA2-9A49-910A-B8196C5E93F3}"/>
    <hyperlink ref="C48" r:id="rId136" display="https://www.google.com/url?q=https://public.tableau.com/views/VirginiaCOVID-19Dashboard/VirginiaCOVID-19Dashboard?:embed%3Dyes%26:display_count%3Dyes%26:showVizHome%3Dno%26:toolbar%3Dno&amp;sa=D&amp;ust=1584532676890000&amp;usg=AFQjCNFZWJYp0j0trW6N6qLH28I6RRytlA" xr:uid="{8BB82FEE-7E2F-034B-95FC-4B5CCD031867}"/>
    <hyperlink ref="D48" r:id="rId137" display="https://www.google.com/url?q=http://www.vdh.virginia.gov/surveillance-and-investigation/novel-coronavirus/&amp;sa=D&amp;ust=1584532676890000&amp;usg=AFQjCNGD33HUy_5ok_7I1odLcPvJEUY2DA" xr:uid="{8D6FA8CD-6439-F041-AC61-B01A18C5F274}"/>
    <hyperlink ref="E48" r:id="rId138" display="https://www.google.com/url?q=https://twitter.com/vdhgov&amp;sa=D&amp;ust=1584532676890000&amp;usg=AFQjCNGZNITuSc_7GSgTNFqDUsEoYolrKA" xr:uid="{50181D67-2083-3640-85BE-1C4FA4CBFA87}"/>
    <hyperlink ref="C50" r:id="rId139" display="https://www.google.com/url?q=https://www.healthvermont.gov/response/infectious-disease/2019-novel-coronavirus&amp;sa=D&amp;ust=1584532676890000&amp;usg=AFQjCNFyE33XK59mrdWZopkQzkAiApskUw" xr:uid="{2524AC1A-5F8E-F447-A04D-363E8951DB23}"/>
    <hyperlink ref="D50" r:id="rId140" display="https://www.google.com/url?q=https://www.healthvermont.gov/response/infectious-disease/2019-novel-coronavirus&amp;sa=D&amp;ust=1584532676890000&amp;usg=AFQjCNFyE33XK59mrdWZopkQzkAiApskUw" xr:uid="{2209A464-9300-2F40-86C0-DC29456664C7}"/>
    <hyperlink ref="E50" r:id="rId141" display="https://www.google.com/url?q=https://twitter.com/healthvermont&amp;sa=D&amp;ust=1584532676890000&amp;usg=AFQjCNHhjQ26l4wspq5a--0P3_tdXcbyCQ" xr:uid="{41DF9264-06EC-904E-BDCC-84662E1EA435}"/>
    <hyperlink ref="C51" r:id="rId142" display="https://www.google.com/url?q=https://www.doh.wa.gov/Emergencies/Coronavirus&amp;sa=D&amp;ust=1584532676890000&amp;usg=AFQjCNED7UkG86oz7-xVyNG5kWpSWRKXfw" xr:uid="{5CA220EB-1744-5640-85DE-977319888439}"/>
    <hyperlink ref="D51" r:id="rId143" display="https://www.google.com/url?q=https://www.doh.wa.gov/Emergencies/Coronavirus&amp;sa=D&amp;ust=1584532676890000&amp;usg=AFQjCNED7UkG86oz7-xVyNG5kWpSWRKXfw" xr:uid="{16C2BD5A-635C-D448-A75B-872C09ADC609}"/>
    <hyperlink ref="E51" r:id="rId144" display="https://www.google.com/url?q=https://twitter.com/WADeptHealth&amp;sa=D&amp;ust=1584532676890000&amp;usg=AFQjCNGNO5DvP8FumCIhWNo0XEVZD5knbw" xr:uid="{43989B4F-D1FC-6C42-8760-070559DFACE2}"/>
    <hyperlink ref="C52" r:id="rId145" display="https://www.google.com/url?q=https://www.dhs.wisconsin.gov/outbreaks/index.htm&amp;sa=D&amp;ust=1584532676890000&amp;usg=AFQjCNGwwpVVdzz39htaRKWR7tH8eCKERA" xr:uid="{008BCA9B-B400-D046-825F-33D4205276A1}"/>
    <hyperlink ref="D52" r:id="rId146" display="https://www.google.com/url?q=https://www.dhs.wisconsin.gov/disease/covid-19.htm&amp;sa=D&amp;ust=1584532676890000&amp;usg=AFQjCNF-9M4CysksmVC-yRsE4lQHdaQqdQ" xr:uid="{F7A2CFB4-3CB5-D041-B57E-7BE1C86169B6}"/>
    <hyperlink ref="E52" r:id="rId147" display="https://www.google.com/url?q=https://twitter.com/DHSWI&amp;sa=D&amp;ust=1584532676890000&amp;usg=AFQjCNEzZAFpA5FvBc6wAPG2wMxEfCDrFg" xr:uid="{2C5B2270-6CBD-B24B-B62F-5D4C30603720}"/>
    <hyperlink ref="C53" r:id="rId148" display="https://www.google.com/url?q=https://dhhr.wv.gov/Coronavirus%2520Disease-COVID-19/Pages/default.aspx&amp;sa=D&amp;ust=1584532676890000&amp;usg=AFQjCNH38VjXOfww8txdxHikg9JyTOBQBw" xr:uid="{8C2F01BC-3B64-3542-814D-7728A4587C02}"/>
    <hyperlink ref="D53" r:id="rId149" display="https://www.google.com/url?q=https://dhhr.wv.gov/Coronavirus%2520Disease-COVID-19/Pages/default.aspx&amp;sa=D&amp;ust=1584532676890000&amp;usg=AFQjCNH38VjXOfww8txdxHikg9JyTOBQBw" xr:uid="{2E44105A-CE00-1842-861C-88C6A33D9131}"/>
    <hyperlink ref="E53" r:id="rId150" display="https://www.google.com/url?q=https://twitter.com/WV_DHHR&amp;sa=D&amp;ust=1584532676891000&amp;usg=AFQjCNFXF0pSWMvl5AenTNLHyj4sJK5-8A" xr:uid="{94C829D1-348B-AC49-804F-1B8FB7F850D3}"/>
    <hyperlink ref="C54" r:id="rId151" display="https://www.google.com/url?q=https://health.wyo.gov/publichealth/infectious-disease-epidemiology-unit/disease/novel-coronavirus/&amp;sa=D&amp;ust=1584532676891000&amp;usg=AFQjCNEkXnKCs-txqGQW3EuC1i376Op0ZA" xr:uid="{0F3C098F-A962-0E42-B098-9B7D3FC64F24}"/>
    <hyperlink ref="D54" r:id="rId152" display="https://www.google.com/url?q=https://health.wyo.gov/publichealth/infectious-disease-epidemiology-unit/disease/novel-coronavirus/&amp;sa=D&amp;ust=1584532676891000&amp;usg=AFQjCNEkXnKCs-txqGQW3EuC1i376Op0ZA" xr:uid="{9E452583-2698-9A43-AB05-1B4B3F4461C4}"/>
    <hyperlink ref="E54" r:id="rId153" display="https://www.google.com/url?q=https://twitter.com/health_wyoming&amp;sa=D&amp;ust=1584532676891000&amp;usg=AFQjCNFZ2dLT2FnMR_Zktux5FEtm_XrPww" xr:uid="{23D5C9E3-61CE-D347-86FB-970D0BD4E8EE}"/>
    <hyperlink ref="C55" r:id="rId154" display="https://www.google.com/url?q=http://www.salud.gov.pr/Pages/coronavirus.aspx&amp;sa=D&amp;ust=1584532676891000&amp;usg=AFQjCNEOycciUQYtEN7YeMewe2fpaFliqQ" xr:uid="{17453822-7AC3-6943-B2DF-12265218F75B}"/>
    <hyperlink ref="D55" r:id="rId155" display="https://www.google.com/url?q=http://www.salud.gov.pr/Pages/coronavirus.aspx&amp;sa=D&amp;ust=1584532676891000&amp;usg=AFQjCNEOycciUQYtEN7YeMewe2fpaFliqQ" xr:uid="{C5C3CED7-AF91-2D41-9F93-207EBE1CDD8D}"/>
    <hyperlink ref="E55" r:id="rId156" display="https://www.google.com/url?q=https://twitter.com/DeptSaludPR?s%3D20&amp;sa=D&amp;ust=1584532676891000&amp;usg=AFQjCNE6wWhx_SLSeOggZSuiOXpOTbB8zg" xr:uid="{8F41011E-3A9D-0B49-BEE3-1DFECFDBD32B}"/>
    <hyperlink ref="C56" r:id="rId157" display="https://www.google.com/url?q=https://doh.vi.gov/&amp;sa=D&amp;ust=1584532676891000&amp;usg=AFQjCNH935a9c_wLDnQh4h6ByRetd85ECA" xr:uid="{98082CD3-B641-DF43-86A8-5647C4760068}"/>
    <hyperlink ref="D56" r:id="rId158" display="https://www.google.com/url?q=https://doh.vi.gov/&amp;sa=D&amp;ust=1584532676891000&amp;usg=AFQjCNH935a9c_wLDnQh4h6ByRetd85ECA" xr:uid="{85807A0B-B856-114F-8C72-2C7EF9D36837}"/>
    <hyperlink ref="E56" r:id="rId159" display="https://www.google.com/url?q=https://twitter.com/usvidoh&amp;sa=D&amp;ust=1584532676891000&amp;usg=AFQjCNFEq7ZgnaQmAPi9JRoJFh4fApkx0g" xr:uid="{E3C4FED9-E19F-1A4B-8FD4-8F45AD74A5B4}"/>
    <hyperlink ref="C57" r:id="rId160" display="https://www.google.com/url?q=https://ghs.guam.gov/coronavirus-covid-19&amp;sa=D&amp;ust=1584532676891000&amp;usg=AFQjCNHUuYOWMbY8a5pwTRTv1o4bHXd0Uw" xr:uid="{91DDA838-8049-824E-A203-1C293FFA1C38}"/>
    <hyperlink ref="D57" r:id="rId161" display="https://www.google.com/url?q=https://ghs.guam.gov/coronavirus-covid-19&amp;sa=D&amp;ust=1584532676891000&amp;usg=AFQjCNHUuYOWMbY8a5pwTRTv1o4bHXd0Uw" xr:uid="{C4DA60AD-A153-DD4D-998C-36404310BDCB}"/>
    <hyperlink ref="E57" r:id="rId162" display="https://www.google.com/url?q=https://twitter.com/guamdphss?lang%3Den&amp;sa=D&amp;ust=1584532676891000&amp;usg=AFQjCNG2mM-zPDZlrCDz4dHX3MIpzxml-A" xr:uid="{3BD23CF4-D7EB-E547-B29D-55BF9F190BE1}"/>
    <hyperlink ref="C58" r:id="rId163" display="https://www.google.com/url?q=https://www.chcc.gov.mp/coronavirusinformation.php&amp;sa=D&amp;ust=1584532676891000&amp;usg=AFQjCNFzmzlgHJrLKbwYKUfDnaoTSjZFFg" xr:uid="{5745A278-B32E-994F-B130-48000791079F}"/>
    <hyperlink ref="D58" r:id="rId164" display="https://www.google.com/url?q=https://www.chcc.gov.mp/coronavirusinformation.php&amp;sa=D&amp;ust=1584532676891000&amp;usg=AFQjCNFzmzlgHJrLKbwYKUfDnaoTSjZFFg" xr:uid="{7D906078-3E11-0B4D-A0CF-1108EB6B8C49}"/>
    <hyperlink ref="E58" r:id="rId165" display="https://www.google.com/url?q=https://twitter.com/cnmichcc&amp;sa=D&amp;ust=1584532676891000&amp;usg=AFQjCNGnC4KbRhP-g5_8hKoWMmFapxzOQg" xr:uid="{49B7B5C6-4D7E-BE48-B095-DE234233FF82}"/>
    <hyperlink ref="C59" r:id="rId166" display="https://www.google.com/url?q=http://www.samoagovt.ws/2020/03/ministry-of-health-coronavirus-covid-19-update-14-march-2020/&amp;sa=D&amp;ust=1584532676891000&amp;usg=AFQjCNGbUip_mipWCIO2P0VQZI-lu-LvGw" xr:uid="{61119CE0-F2BC-BB4F-810D-9592944C00C6}"/>
    <hyperlink ref="D59" r:id="rId167" display="https://www.google.com/url?q=http://www.samoagovt.ws/2020/03/ministry-of-health-coronavirus-covid-19-update-14-march-2020/&amp;sa=D&amp;ust=1584532676892000&amp;usg=AFQjCNFzK4Aqa-BHGZG_DiaPEVwaI6b8oQ" xr:uid="{E651EE98-BDBB-BF44-ADFA-C75BF48119A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5CAA-BBF0-324F-A84F-0242D9B00B48}">
  <dimension ref="B1:N10"/>
  <sheetViews>
    <sheetView workbookViewId="0">
      <selection activeCell="G5" sqref="G5"/>
    </sheetView>
  </sheetViews>
  <sheetFormatPr baseColWidth="10" defaultRowHeight="16" x14ac:dyDescent="0.2"/>
  <cols>
    <col min="1" max="1" width="5.6640625" customWidth="1"/>
    <col min="2" max="2" width="10.83203125" style="3"/>
    <col min="3" max="4" width="13.1640625" bestFit="1" customWidth="1"/>
    <col min="5" max="5" width="13" bestFit="1" customWidth="1"/>
    <col min="10" max="10" width="13" bestFit="1" customWidth="1"/>
    <col min="11" max="11" width="3.6640625" customWidth="1"/>
    <col min="13" max="13" width="13" bestFit="1" customWidth="1"/>
  </cols>
  <sheetData>
    <row r="1" spans="2:14" x14ac:dyDescent="0.2">
      <c r="B1" s="94" t="s">
        <v>286</v>
      </c>
      <c r="C1" s="95"/>
      <c r="D1" s="95"/>
      <c r="E1" s="96"/>
      <c r="F1" s="97" t="s">
        <v>287</v>
      </c>
      <c r="G1" s="93"/>
      <c r="H1" s="93"/>
      <c r="I1" s="93"/>
      <c r="J1" s="3" t="s">
        <v>289</v>
      </c>
      <c r="M1" s="3" t="s">
        <v>288</v>
      </c>
    </row>
    <row r="2" spans="2:14" x14ac:dyDescent="0.2">
      <c r="B2" s="64" t="s">
        <v>279</v>
      </c>
      <c r="C2" s="64" t="s">
        <v>280</v>
      </c>
      <c r="D2" s="64" t="s">
        <v>281</v>
      </c>
      <c r="E2" s="64" t="s">
        <v>71</v>
      </c>
      <c r="F2" s="64" t="s">
        <v>277</v>
      </c>
      <c r="G2" s="64" t="s">
        <v>290</v>
      </c>
      <c r="H2" s="64" t="s">
        <v>278</v>
      </c>
      <c r="I2" s="64" t="s">
        <v>282</v>
      </c>
      <c r="J2" s="64" t="s">
        <v>283</v>
      </c>
      <c r="M2" s="63" t="s">
        <v>283</v>
      </c>
    </row>
    <row r="3" spans="2:14" ht="19" x14ac:dyDescent="0.25">
      <c r="B3" s="65" t="s">
        <v>272</v>
      </c>
      <c r="C3" s="57">
        <v>31255995</v>
      </c>
      <c r="D3" s="57">
        <v>29919938</v>
      </c>
      <c r="E3" s="58">
        <f>C3+D3</f>
        <v>61175933</v>
      </c>
      <c r="F3" s="59">
        <v>0.1</v>
      </c>
      <c r="G3" s="59">
        <v>0.05</v>
      </c>
      <c r="H3" s="59">
        <v>0.05</v>
      </c>
      <c r="I3" s="59">
        <v>0.05</v>
      </c>
      <c r="J3" s="49">
        <f>E3*F3*G3*H3*I3</f>
        <v>764.69916250000017</v>
      </c>
      <c r="K3" s="60"/>
      <c r="L3" s="61">
        <v>5.0000000000000001E-3</v>
      </c>
      <c r="M3" s="49">
        <f t="shared" ref="M3:M6" si="0">E3*L3</f>
        <v>305879.66499999998</v>
      </c>
      <c r="N3" s="56">
        <f>J3/M3</f>
        <v>2.5000000000000009E-3</v>
      </c>
    </row>
    <row r="4" spans="2:14" ht="19" x14ac:dyDescent="0.25">
      <c r="B4" s="66" t="s">
        <v>273</v>
      </c>
      <c r="C4" s="57">
        <v>22213952</v>
      </c>
      <c r="D4" s="57">
        <v>21137826</v>
      </c>
      <c r="E4" s="58">
        <f>C4+D4</f>
        <v>43351778</v>
      </c>
      <c r="F4" s="59">
        <v>0.1</v>
      </c>
      <c r="G4" s="59">
        <v>0.05</v>
      </c>
      <c r="H4" s="59">
        <v>0.1</v>
      </c>
      <c r="I4" s="59">
        <v>0.1</v>
      </c>
      <c r="J4" s="49">
        <f t="shared" ref="J4:J7" si="1">E4*F4*G4*H4*I4</f>
        <v>2167.5889000000002</v>
      </c>
      <c r="K4" s="60"/>
      <c r="L4" s="61">
        <v>5.0000000000000001E-3</v>
      </c>
      <c r="M4" s="49">
        <f t="shared" si="0"/>
        <v>216758.89</v>
      </c>
      <c r="N4" s="56">
        <f>J4/M4</f>
        <v>0.01</v>
      </c>
    </row>
    <row r="5" spans="2:14" ht="19" x14ac:dyDescent="0.25">
      <c r="B5" s="66" t="s">
        <v>274</v>
      </c>
      <c r="C5" s="57">
        <v>64528673</v>
      </c>
      <c r="D5" s="57">
        <v>64334499</v>
      </c>
      <c r="E5" s="58">
        <f>C5+D5</f>
        <v>128863172</v>
      </c>
      <c r="F5" s="59">
        <v>0.2</v>
      </c>
      <c r="G5" s="59">
        <v>0.2</v>
      </c>
      <c r="H5" s="59">
        <v>0.15</v>
      </c>
      <c r="I5" s="59">
        <v>0.15</v>
      </c>
      <c r="J5" s="49">
        <f t="shared" si="1"/>
        <v>115976.85480000002</v>
      </c>
      <c r="K5" s="60"/>
      <c r="L5" s="61">
        <v>5.0000000000000001E-3</v>
      </c>
      <c r="M5" s="49">
        <f t="shared" si="0"/>
        <v>644315.86</v>
      </c>
      <c r="N5" s="56">
        <f>J5/M5</f>
        <v>0.18000000000000002</v>
      </c>
    </row>
    <row r="6" spans="2:14" ht="19" x14ac:dyDescent="0.25">
      <c r="B6" s="66" t="s">
        <v>275</v>
      </c>
      <c r="C6" s="57">
        <v>20357880</v>
      </c>
      <c r="D6" s="57">
        <v>21821976</v>
      </c>
      <c r="E6" s="58">
        <f>C6+D6</f>
        <v>42179856</v>
      </c>
      <c r="F6" s="59">
        <v>0.25</v>
      </c>
      <c r="G6" s="59">
        <v>0.25</v>
      </c>
      <c r="H6" s="59">
        <v>0.2</v>
      </c>
      <c r="I6" s="59">
        <v>0.2</v>
      </c>
      <c r="J6" s="49">
        <f t="shared" si="1"/>
        <v>105449.64000000001</v>
      </c>
      <c r="K6" s="60"/>
      <c r="L6" s="61">
        <v>0.02</v>
      </c>
      <c r="M6" s="49">
        <f t="shared" si="0"/>
        <v>843597.12</v>
      </c>
      <c r="N6" s="56">
        <f>J6/M6</f>
        <v>0.12500000000000003</v>
      </c>
    </row>
    <row r="7" spans="2:14" ht="19" x14ac:dyDescent="0.25">
      <c r="B7" s="66" t="s">
        <v>276</v>
      </c>
      <c r="C7" s="57">
        <v>22678235</v>
      </c>
      <c r="D7" s="57">
        <v>28376817</v>
      </c>
      <c r="E7" s="58">
        <f>C7+D7</f>
        <v>51055052</v>
      </c>
      <c r="F7" s="59">
        <v>0.3</v>
      </c>
      <c r="G7" s="59">
        <v>0.5</v>
      </c>
      <c r="H7" s="59">
        <v>0.3</v>
      </c>
      <c r="I7" s="59">
        <v>0.4</v>
      </c>
      <c r="J7" s="49">
        <f t="shared" si="1"/>
        <v>918990.93599999999</v>
      </c>
      <c r="K7" s="60"/>
      <c r="L7" s="61">
        <v>0.05</v>
      </c>
      <c r="M7" s="49">
        <f>E7*L7</f>
        <v>2552752.6</v>
      </c>
      <c r="N7" s="56">
        <f>J7/M7</f>
        <v>0.36</v>
      </c>
    </row>
    <row r="8" spans="2:14" x14ac:dyDescent="0.2">
      <c r="B8" s="67"/>
      <c r="C8" s="60"/>
      <c r="D8" s="60"/>
      <c r="E8" s="60"/>
      <c r="F8" s="60"/>
      <c r="G8" s="60"/>
      <c r="H8" s="60"/>
      <c r="I8" s="60"/>
      <c r="J8" s="60"/>
      <c r="K8" s="60"/>
      <c r="L8" s="61"/>
      <c r="M8" s="60"/>
      <c r="N8" s="60"/>
    </row>
    <row r="9" spans="2:14" x14ac:dyDescent="0.2">
      <c r="B9" s="67"/>
      <c r="C9" s="60"/>
      <c r="D9" s="60"/>
      <c r="E9" s="58">
        <f>SUM(E3:E7)</f>
        <v>326625791</v>
      </c>
      <c r="F9" s="60"/>
      <c r="G9" s="60"/>
      <c r="H9" s="60"/>
      <c r="I9" s="60"/>
      <c r="J9" s="58">
        <f>SUM(J3:J7)</f>
        <v>1143349.7188625</v>
      </c>
      <c r="K9" s="60"/>
      <c r="L9" s="62">
        <f>SUM(L3:L7)</f>
        <v>8.5000000000000006E-2</v>
      </c>
      <c r="M9" s="58">
        <f>SUM(M3:M7)</f>
        <v>4563304.1349999998</v>
      </c>
      <c r="N9" s="56">
        <f>J9/M9</f>
        <v>0.25055303899057346</v>
      </c>
    </row>
    <row r="10" spans="2:14" x14ac:dyDescent="0.2">
      <c r="E10" s="2">
        <f>E9/70</f>
        <v>4666082.7285714289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0153-EABD-CD49-A6E6-6D0122B7C4E1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Mich</vt:lpstr>
      <vt:lpstr>Ohio</vt:lpstr>
      <vt:lpstr>IN</vt:lpstr>
      <vt:lpstr>FL</vt:lpstr>
      <vt:lpstr>Template</vt:lpstr>
      <vt:lpstr>Links</vt:lpstr>
      <vt:lpstr>Sheet1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2020-03-15T03:15:09Z</dcterms:created>
  <dcterms:modified xsi:type="dcterms:W3CDTF">2020-04-02T22:30:27Z</dcterms:modified>
</cp:coreProperties>
</file>